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5" yWindow="-15" windowWidth="9600" windowHeight="10920" tabRatio="807" firstSheet="1" activeTab="1"/>
  </bookViews>
  <sheets>
    <sheet name="Тариф на 1кв.м" sheetId="1" state="hidden" r:id="rId1"/>
    <sheet name="Звіт по будинку" sheetId="2" r:id="rId2"/>
    <sheet name="Поб.зв. 12міс.11.2020-10.2021" sheetId="4" r:id="rId3"/>
    <sheet name="Просторч. заборгов." sheetId="7" r:id="rId4"/>
    <sheet name="№ дог., кіл.підїз." sheetId="10" r:id="rId5"/>
  </sheets>
  <externalReferences>
    <externalReference r:id="rId6"/>
    <externalReference r:id="rId7"/>
  </externalReferences>
  <definedNames>
    <definedName name="_xlnm._FilterDatabase" localSheetId="2" hidden="1">'Поб.зв. 12міс.11.2020-10.2021'!$A$8:$AGT$8</definedName>
    <definedName name="_xlnm._FilterDatabase" localSheetId="3" hidden="1">'Просторч. заборгов.'!$E$1:$Q$90</definedName>
    <definedName name="Z_063BFA82_548A_4068_A6A6_744096D87D1F_.wvu.FilterData" localSheetId="2" hidden="1">'Поб.зв. 12міс.11.2020-10.2021'!$A$10:$AGZ$463</definedName>
    <definedName name="Z_0665432D_35CD_4531_A470_E4B79115E5E2_.wvu.Cols" localSheetId="0" hidden="1">'Тариф на 1кв.м'!$C:$C</definedName>
    <definedName name="Z_0665432D_35CD_4531_A470_E4B79115E5E2_.wvu.FilterData" localSheetId="2" hidden="1">'Поб.зв. 12міс.11.2020-10.2021'!$A$10:$AGZ$463</definedName>
    <definedName name="Z_0665432D_35CD_4531_A470_E4B79115E5E2_.wvu.PrintArea" localSheetId="1" hidden="1">'Звіт по будинку'!$A$1:$F$53</definedName>
    <definedName name="Z_0665432D_35CD_4531_A470_E4B79115E5E2_.wvu.PrintArea" localSheetId="2" hidden="1">'Поб.зв. 12міс.11.2020-10.2021'!$B$4:$RJ$461</definedName>
    <definedName name="Z_0665432D_35CD_4531_A470_E4B79115E5E2_.wvu.PrintArea" localSheetId="0" hidden="1">'Тариф на 1кв.м'!$A$1:$L$25</definedName>
    <definedName name="Z_0665432D_35CD_4531_A470_E4B79115E5E2_.wvu.Rows" localSheetId="1" hidden="1">'Звіт по будинку'!#REF!,'Звіт по будинку'!$43:$44</definedName>
    <definedName name="Z_0EFFBE98_9E1D_4B40_B544_79E7C2B667CE_.wvu.FilterData" localSheetId="2" hidden="1">'Поб.зв. 12міс.11.2020-10.2021'!$A$10:$AGZ$463</definedName>
    <definedName name="Z_22C22586_FDA4_42DB_86DE_E1E95A331123_.wvu.FilterData" localSheetId="2" hidden="1">'Поб.зв. 12міс.11.2020-10.2021'!$A$10:$AGZ$463</definedName>
    <definedName name="Z_235C9468_F54B_4AE0_BFD8_47595D81D35D_.wvu.FilterData" localSheetId="2" hidden="1">'Поб.зв. 12міс.11.2020-10.2021'!$A$10:$AGZ$463</definedName>
    <definedName name="Z_A13E38AD_F031_469C_8531_3E6E9DCB270D_.wvu.Cols" localSheetId="0" hidden="1">'Тариф на 1кв.м'!$C:$C</definedName>
    <definedName name="Z_A13E38AD_F031_469C_8531_3E6E9DCB270D_.wvu.FilterData" localSheetId="2" hidden="1">'Поб.зв. 12міс.11.2020-10.2021'!$A$10:$AGZ$463</definedName>
    <definedName name="Z_A13E38AD_F031_469C_8531_3E6E9DCB270D_.wvu.PrintArea" localSheetId="1" hidden="1">'Звіт по будинку'!$A$1:$F$53</definedName>
    <definedName name="Z_A13E38AD_F031_469C_8531_3E6E9DCB270D_.wvu.PrintArea" localSheetId="2" hidden="1">'Поб.зв. 12міс.11.2020-10.2021'!$B$4:$RJ$461</definedName>
    <definedName name="Z_A13E38AD_F031_469C_8531_3E6E9DCB270D_.wvu.PrintArea" localSheetId="0" hidden="1">'Тариф на 1кв.м'!$A$1:$L$25</definedName>
    <definedName name="Z_A13E38AD_F031_469C_8531_3E6E9DCB270D_.wvu.Rows" localSheetId="1" hidden="1">'Звіт по будинку'!#REF!,'Звіт по будинку'!$43:$44</definedName>
    <definedName name="_xlnm.Print_Area" localSheetId="1">'Звіт по будинку'!$A$2:$F$50</definedName>
    <definedName name="_xlnm.Print_Area" localSheetId="2">'Поб.зв. 12міс.11.2020-10.2021'!$B$4:$RJ$461</definedName>
    <definedName name="_xlnm.Print_Area" localSheetId="0">'Тариф на 1кв.м'!$A$1:$L$25</definedName>
  </definedNames>
  <calcPr calcId="144525"/>
  <customWorkbookViews>
    <customWorkbookView name="Admin - Личное представление" guid="{A13E38AD-F031-469C-8531-3E6E9DCB270D}" mergeInterval="0" personalView="1" maximized="1" windowWidth="1276" windowHeight="501" tabRatio="707" activeSheetId="2"/>
    <customWorkbookView name="Tetyana - Личное представление" guid="{0665432D-35CD-4531-A470-E4B79115E5E2}" mergeInterval="0" personalView="1" maximized="1" windowWidth="1276" windowHeight="759" tabRatio="707" activeSheetId="2"/>
  </customWorkbookViews>
</workbook>
</file>

<file path=xl/calcChain.xml><?xml version="1.0" encoding="utf-8"?>
<calcChain xmlns="http://schemas.openxmlformats.org/spreadsheetml/2006/main">
  <c r="D46" i="2" l="1"/>
  <c r="H46" i="2" l="1"/>
  <c r="D43" i="2" l="1"/>
  <c r="C43" i="2"/>
  <c r="D37" i="2"/>
  <c r="C37" i="2"/>
  <c r="D23" i="2"/>
  <c r="C23" i="2"/>
  <c r="D41" i="2"/>
  <c r="C41" i="2"/>
  <c r="D40" i="2"/>
  <c r="C40" i="2"/>
  <c r="D39" i="2"/>
  <c r="C39" i="2"/>
  <c r="D38" i="2"/>
  <c r="C38" i="2"/>
  <c r="D36" i="2"/>
  <c r="C36" i="2"/>
  <c r="D35" i="2"/>
  <c r="C35" i="2"/>
  <c r="D34" i="2"/>
  <c r="C34" i="2"/>
  <c r="D33" i="2"/>
  <c r="C33" i="2"/>
  <c r="D32" i="2"/>
  <c r="C32" i="2"/>
  <c r="D31" i="2"/>
  <c r="C31" i="2"/>
  <c r="C30" i="2"/>
  <c r="D30" i="2"/>
  <c r="D29" i="2"/>
  <c r="C29" i="2"/>
  <c r="D28" i="2"/>
  <c r="C28" i="2"/>
  <c r="D27" i="2"/>
  <c r="C27" i="2"/>
  <c r="D26" i="2"/>
  <c r="C26" i="2"/>
  <c r="D25" i="2"/>
  <c r="C25" i="2"/>
  <c r="D24" i="2"/>
  <c r="C24" i="2"/>
  <c r="D22" i="2"/>
  <c r="C22" i="2"/>
  <c r="D21" i="2"/>
  <c r="C21" i="2"/>
  <c r="D20" i="2"/>
  <c r="C20" i="2"/>
  <c r="D19" i="2"/>
  <c r="C19" i="2"/>
  <c r="D18" i="2"/>
  <c r="C18" i="2"/>
  <c r="D17" i="2"/>
  <c r="C17" i="2"/>
  <c r="D9" i="2"/>
  <c r="C16" i="2"/>
  <c r="C15" i="2"/>
  <c r="C14" i="2"/>
  <c r="C13" i="2"/>
  <c r="C12" i="2"/>
  <c r="C11" i="2"/>
  <c r="C10" i="2"/>
  <c r="C9" i="2"/>
  <c r="C7" i="2"/>
  <c r="NQ100" i="4"/>
  <c r="MN100" i="4"/>
  <c r="QQ98" i="4"/>
  <c r="QP98" i="4"/>
  <c r="QO98" i="4"/>
  <c r="QD98" i="4"/>
  <c r="QC98" i="4"/>
  <c r="QB98" i="4" s="1"/>
  <c r="PN98" i="4"/>
  <c r="PN97" i="4" s="1"/>
  <c r="PM98" i="4"/>
  <c r="PL98" i="4" s="1"/>
  <c r="PA98" i="4"/>
  <c r="OZ98" i="4"/>
  <c r="OK98" i="4"/>
  <c r="OJ98" i="4"/>
  <c r="NX98" i="4"/>
  <c r="NW98" i="4"/>
  <c r="NC98" i="4"/>
  <c r="NC97" i="4" s="1"/>
  <c r="NB98" i="4"/>
  <c r="MP98" i="4"/>
  <c r="MO98" i="4"/>
  <c r="MJ98" i="4"/>
  <c r="MI98" i="4"/>
  <c r="MH98" i="4"/>
  <c r="MG98" i="4"/>
  <c r="MF98" i="4"/>
  <c r="ME98" i="4"/>
  <c r="MD98" i="4"/>
  <c r="MC98" i="4"/>
  <c r="MB98" i="4"/>
  <c r="MA98" i="4"/>
  <c r="LZ98" i="4"/>
  <c r="LY98" i="4"/>
  <c r="LX98" i="4"/>
  <c r="LW98" i="4"/>
  <c r="LV98" i="4"/>
  <c r="LU98" i="4"/>
  <c r="LT98" i="4"/>
  <c r="LS98" i="4"/>
  <c r="LR98" i="4"/>
  <c r="LQ98" i="4"/>
  <c r="LP98" i="4"/>
  <c r="LO98" i="4"/>
  <c r="LN98" i="4"/>
  <c r="LM98" i="4"/>
  <c r="LL98" i="4"/>
  <c r="LK98" i="4" s="1"/>
  <c r="KW98" i="4"/>
  <c r="KV98" i="4"/>
  <c r="KJ98" i="4"/>
  <c r="KI98" i="4"/>
  <c r="JT98" i="4"/>
  <c r="JS98" i="4"/>
  <c r="JG98" i="4"/>
  <c r="JF98" i="4"/>
  <c r="IQ98" i="4"/>
  <c r="IP98" i="4"/>
  <c r="IE98" i="4"/>
  <c r="ID98" i="4"/>
  <c r="IC98" i="4"/>
  <c r="HN98" i="4"/>
  <c r="HM98" i="4"/>
  <c r="HC98" i="4"/>
  <c r="HB98" i="4"/>
  <c r="HA98" i="4"/>
  <c r="GZ98" i="4"/>
  <c r="GY98" i="4" s="1"/>
  <c r="GS98" i="4"/>
  <c r="GR98" i="4"/>
  <c r="GF98" i="4"/>
  <c r="GE98" i="4"/>
  <c r="FP98" i="4"/>
  <c r="FO98" i="4"/>
  <c r="FE98" i="4"/>
  <c r="FD98" i="4"/>
  <c r="FC98" i="4"/>
  <c r="FB98" i="4"/>
  <c r="EM98" i="4"/>
  <c r="EL98" i="4"/>
  <c r="DY98" i="4"/>
  <c r="DX98" i="4"/>
  <c r="DW98" i="4"/>
  <c r="DI98" i="4"/>
  <c r="DH98" i="4"/>
  <c r="DG98" i="4" s="1"/>
  <c r="CX98" i="4"/>
  <c r="CW98" i="4"/>
  <c r="CV98" i="4"/>
  <c r="CU98" i="4"/>
  <c r="CT98" i="4" s="1"/>
  <c r="CF98" i="4"/>
  <c r="CE98" i="4"/>
  <c r="BS98" i="4"/>
  <c r="BS97" i="4" s="1"/>
  <c r="BR98" i="4"/>
  <c r="BC98" i="4"/>
  <c r="BB98" i="4"/>
  <c r="AP98" i="4"/>
  <c r="AO98" i="4"/>
  <c r="AN98" i="4" s="1"/>
  <c r="Z98" i="4"/>
  <c r="Y98" i="4"/>
  <c r="M98" i="4"/>
  <c r="L98" i="4"/>
  <c r="AFX97" i="4"/>
  <c r="AFW97" i="4"/>
  <c r="ABH97" i="4"/>
  <c r="ZB97" i="4"/>
  <c r="WV97" i="4"/>
  <c r="HN97" i="4"/>
  <c r="AFS96" i="4"/>
  <c r="AFR96" i="4"/>
  <c r="AFQ96" i="4"/>
  <c r="AFP96" i="4"/>
  <c r="AFO96" i="4"/>
  <c r="AFN96" i="4"/>
  <c r="AFM96" i="4"/>
  <c r="AFL96" i="4"/>
  <c r="AFK96" i="4"/>
  <c r="AFJ96" i="4"/>
  <c r="AFI96" i="4"/>
  <c r="AFH96" i="4"/>
  <c r="AFF96" i="4"/>
  <c r="AFE96" i="4"/>
  <c r="AFD96" i="4"/>
  <c r="AFC96" i="4"/>
  <c r="AFB96" i="4"/>
  <c r="AFA96" i="4"/>
  <c r="AEZ96" i="4"/>
  <c r="AEY96" i="4"/>
  <c r="AEX96" i="4"/>
  <c r="AEW96" i="4"/>
  <c r="AEV96" i="4"/>
  <c r="AEU96" i="4"/>
  <c r="AEP96" i="4"/>
  <c r="AEO96" i="4"/>
  <c r="AEN96" i="4"/>
  <c r="AEM96" i="4"/>
  <c r="AEL96" i="4"/>
  <c r="AEK96" i="4"/>
  <c r="AEJ96" i="4"/>
  <c r="AEI96" i="4"/>
  <c r="AEH96" i="4"/>
  <c r="AEF96" i="4"/>
  <c r="AEE96" i="4"/>
  <c r="AEC96" i="4"/>
  <c r="AEB96" i="4"/>
  <c r="AEA96" i="4"/>
  <c r="ADZ96" i="4"/>
  <c r="ADY96" i="4"/>
  <c r="ADX96" i="4"/>
  <c r="ADW96" i="4"/>
  <c r="ADV96" i="4"/>
  <c r="ADU96" i="4"/>
  <c r="ADT96" i="4"/>
  <c r="ADS96" i="4"/>
  <c r="ADS97" i="4" s="1"/>
  <c r="ADR96" i="4"/>
  <c r="ADR97" i="4" s="1"/>
  <c r="ADM96" i="4"/>
  <c r="ADL96" i="4"/>
  <c r="ADK96" i="4"/>
  <c r="ADJ96" i="4"/>
  <c r="ADI96" i="4"/>
  <c r="ADH96" i="4"/>
  <c r="ADG96" i="4"/>
  <c r="ADF96" i="4"/>
  <c r="ADE96" i="4"/>
  <c r="ADC96" i="4"/>
  <c r="ADB96" i="4"/>
  <c r="ACZ96" i="4"/>
  <c r="ACY96" i="4"/>
  <c r="ACX96" i="4"/>
  <c r="ACW96" i="4"/>
  <c r="ACV96" i="4"/>
  <c r="ACU96" i="4"/>
  <c r="ACT96" i="4"/>
  <c r="ACS96" i="4"/>
  <c r="ACR96" i="4"/>
  <c r="ACQ96" i="4"/>
  <c r="ACP96" i="4"/>
  <c r="ACO96" i="4"/>
  <c r="ACB96" i="4"/>
  <c r="ACA96" i="4"/>
  <c r="ABZ96" i="4"/>
  <c r="ABY96" i="4"/>
  <c r="ABX96" i="4"/>
  <c r="ABW96" i="4"/>
  <c r="ABV96" i="4"/>
  <c r="ABU96" i="4"/>
  <c r="ABT96" i="4"/>
  <c r="ABQ96" i="4"/>
  <c r="ABP96" i="4"/>
  <c r="ABO96" i="4"/>
  <c r="ABN96" i="4"/>
  <c r="ABM96" i="4"/>
  <c r="ABL96" i="4"/>
  <c r="ABK96" i="4"/>
  <c r="ABJ96" i="4"/>
  <c r="ABI96" i="4"/>
  <c r="ABG96" i="4"/>
  <c r="ABG97" i="4" s="1"/>
  <c r="ABB96" i="4"/>
  <c r="ABA96" i="4"/>
  <c r="AAZ96" i="4"/>
  <c r="AAY96" i="4"/>
  <c r="AAX96" i="4"/>
  <c r="AAW96" i="4"/>
  <c r="AAV96" i="4"/>
  <c r="AAU96" i="4"/>
  <c r="AAT96" i="4"/>
  <c r="AAR96" i="4"/>
  <c r="AAQ96" i="4"/>
  <c r="AAN96" i="4"/>
  <c r="AAM96" i="4"/>
  <c r="AAL96" i="4"/>
  <c r="AAK96" i="4"/>
  <c r="AAJ96" i="4"/>
  <c r="AAI96" i="4"/>
  <c r="AAH96" i="4"/>
  <c r="AAG96" i="4"/>
  <c r="AAF96" i="4"/>
  <c r="AAE96" i="4"/>
  <c r="AAE97" i="4" s="1"/>
  <c r="AAD96" i="4"/>
  <c r="AAD97" i="4" s="1"/>
  <c r="ZS96" i="4"/>
  <c r="ZR96" i="4"/>
  <c r="ZQ96" i="4"/>
  <c r="ZN96" i="4"/>
  <c r="ZL96" i="4"/>
  <c r="ZK96" i="4"/>
  <c r="ZJ96" i="4"/>
  <c r="ZI96" i="4"/>
  <c r="ZH96" i="4"/>
  <c r="ZG96" i="4"/>
  <c r="ZF96" i="4"/>
  <c r="ZE96" i="4"/>
  <c r="ZD96" i="4"/>
  <c r="ZA96" i="4"/>
  <c r="ZA97" i="4" s="1"/>
  <c r="YV96" i="4"/>
  <c r="YU96" i="4"/>
  <c r="YT96" i="4"/>
  <c r="YS96" i="4"/>
  <c r="YR96" i="4"/>
  <c r="YQ96" i="4"/>
  <c r="YP96" i="4"/>
  <c r="YO96" i="4"/>
  <c r="YN96" i="4"/>
  <c r="YM96" i="4"/>
  <c r="YL96" i="4"/>
  <c r="YK96" i="4"/>
  <c r="YI96" i="4"/>
  <c r="YH96" i="4"/>
  <c r="YG96" i="4"/>
  <c r="YF96" i="4"/>
  <c r="YE96" i="4"/>
  <c r="YD96" i="4"/>
  <c r="YC96" i="4"/>
  <c r="YB96" i="4"/>
  <c r="YA96" i="4"/>
  <c r="XZ96" i="4"/>
  <c r="XY96" i="4"/>
  <c r="XY97" i="4" s="1"/>
  <c r="XX96" i="4"/>
  <c r="XX97" i="4" s="1"/>
  <c r="XS96" i="4"/>
  <c r="XR96" i="4"/>
  <c r="XQ96" i="4"/>
  <c r="XP96" i="4"/>
  <c r="XO96" i="4"/>
  <c r="XN96" i="4"/>
  <c r="XM96" i="4"/>
  <c r="XL96" i="4"/>
  <c r="XK96" i="4"/>
  <c r="XJ96" i="4"/>
  <c r="XI96" i="4"/>
  <c r="XI97" i="4" s="1"/>
  <c r="XH96" i="4"/>
  <c r="XH97" i="4" s="1"/>
  <c r="XF96" i="4"/>
  <c r="XE96" i="4"/>
  <c r="XD96" i="4"/>
  <c r="XC96" i="4"/>
  <c r="XB96" i="4"/>
  <c r="XA96" i="4"/>
  <c r="WZ96" i="4"/>
  <c r="WY96" i="4"/>
  <c r="WX96" i="4"/>
  <c r="WW96" i="4"/>
  <c r="WU96" i="4"/>
  <c r="WU97" i="4" s="1"/>
  <c r="WP96" i="4"/>
  <c r="WO96" i="4"/>
  <c r="WN96" i="4"/>
  <c r="WM96" i="4"/>
  <c r="WL96" i="4"/>
  <c r="WK96" i="4"/>
  <c r="WJ96" i="4"/>
  <c r="WI96" i="4"/>
  <c r="WH96" i="4"/>
  <c r="WG96" i="4"/>
  <c r="WF96" i="4"/>
  <c r="WE96" i="4"/>
  <c r="WC96" i="4"/>
  <c r="WB96" i="4"/>
  <c r="WA96" i="4"/>
  <c r="VZ96" i="4"/>
  <c r="VY96" i="4"/>
  <c r="VX96" i="4"/>
  <c r="VW96" i="4"/>
  <c r="VV96" i="4"/>
  <c r="VU96" i="4"/>
  <c r="VT96" i="4"/>
  <c r="VS96" i="4"/>
  <c r="VR96" i="4"/>
  <c r="VM96" i="4"/>
  <c r="VL96" i="4"/>
  <c r="VK96" i="4"/>
  <c r="VJ96" i="4"/>
  <c r="VI96" i="4"/>
  <c r="VH96" i="4"/>
  <c r="VG96" i="4"/>
  <c r="VF96" i="4"/>
  <c r="VE96" i="4"/>
  <c r="VD96" i="4"/>
  <c r="VC96" i="4"/>
  <c r="VB96" i="4"/>
  <c r="UZ96" i="4"/>
  <c r="UY96" i="4"/>
  <c r="UX96" i="4"/>
  <c r="UW96" i="4"/>
  <c r="UV96" i="4"/>
  <c r="UU96" i="4"/>
  <c r="UT96" i="4"/>
  <c r="US96" i="4"/>
  <c r="UR96" i="4"/>
  <c r="UQ96" i="4"/>
  <c r="UO96" i="4"/>
  <c r="UJ96" i="4"/>
  <c r="UI96" i="4"/>
  <c r="UH96" i="4"/>
  <c r="UG96" i="4"/>
  <c r="UF96" i="4"/>
  <c r="UE96" i="4"/>
  <c r="UD96" i="4"/>
  <c r="UC96" i="4"/>
  <c r="UB96" i="4"/>
  <c r="UA96" i="4"/>
  <c r="TZ96" i="4"/>
  <c r="TY96" i="4"/>
  <c r="TW96" i="4"/>
  <c r="TV96" i="4"/>
  <c r="TU96" i="4"/>
  <c r="TT96" i="4"/>
  <c r="TS96" i="4"/>
  <c r="TR96" i="4"/>
  <c r="TQ96" i="4"/>
  <c r="TP96" i="4"/>
  <c r="TO96" i="4"/>
  <c r="TN96" i="4"/>
  <c r="TM96" i="4"/>
  <c r="TL96" i="4"/>
  <c r="TG96" i="4"/>
  <c r="TF96" i="4"/>
  <c r="TE96" i="4"/>
  <c r="TD96" i="4"/>
  <c r="TC96" i="4"/>
  <c r="TB96" i="4"/>
  <c r="TA96" i="4"/>
  <c r="SZ96" i="4"/>
  <c r="SY96" i="4"/>
  <c r="SX96" i="4"/>
  <c r="SW96" i="4"/>
  <c r="SV96" i="4"/>
  <c r="ST96" i="4"/>
  <c r="SS96" i="4"/>
  <c r="SR96" i="4"/>
  <c r="SQ96" i="4"/>
  <c r="SP96" i="4"/>
  <c r="SO96" i="4"/>
  <c r="SN96" i="4"/>
  <c r="SM96" i="4"/>
  <c r="SL96" i="4"/>
  <c r="SK96" i="4"/>
  <c r="SJ96" i="4"/>
  <c r="SI96" i="4"/>
  <c r="SD96" i="4"/>
  <c r="SC96" i="4"/>
  <c r="SB96" i="4"/>
  <c r="SA96" i="4"/>
  <c r="RZ96" i="4"/>
  <c r="RY96" i="4"/>
  <c r="RX96" i="4"/>
  <c r="RW96" i="4"/>
  <c r="RV96" i="4"/>
  <c r="RU96" i="4"/>
  <c r="RS96" i="4"/>
  <c r="RQ96" i="4"/>
  <c r="RP96" i="4"/>
  <c r="RO96" i="4"/>
  <c r="RN96" i="4"/>
  <c r="RM96" i="4"/>
  <c r="RL96" i="4"/>
  <c r="RK96" i="4"/>
  <c r="RJ96" i="4"/>
  <c r="RI96" i="4"/>
  <c r="RH96" i="4"/>
  <c r="RG96" i="4"/>
  <c r="RF96" i="4"/>
  <c r="RA96" i="4"/>
  <c r="QZ96" i="4"/>
  <c r="QY96" i="4"/>
  <c r="QX96" i="4"/>
  <c r="QW96" i="4"/>
  <c r="QV96" i="4"/>
  <c r="QU96" i="4"/>
  <c r="QT96" i="4"/>
  <c r="QS96" i="4"/>
  <c r="QR96" i="4"/>
  <c r="QQ96" i="4"/>
  <c r="QQ97" i="4" s="1"/>
  <c r="QP96" i="4"/>
  <c r="QP97" i="4" s="1"/>
  <c r="QN96" i="4"/>
  <c r="QM96" i="4"/>
  <c r="QL96" i="4"/>
  <c r="QK96" i="4"/>
  <c r="QJ96" i="4"/>
  <c r="QI96" i="4"/>
  <c r="QH96" i="4"/>
  <c r="QG96" i="4"/>
  <c r="QF96" i="4"/>
  <c r="QE96" i="4"/>
  <c r="QD96" i="4"/>
  <c r="QD97" i="4" s="1"/>
  <c r="QC96" i="4"/>
  <c r="QC97" i="4" s="1"/>
  <c r="PX96" i="4"/>
  <c r="PW96" i="4"/>
  <c r="PV96" i="4"/>
  <c r="PU96" i="4"/>
  <c r="PT96" i="4"/>
  <c r="PS96" i="4"/>
  <c r="PR96" i="4"/>
  <c r="PQ96" i="4"/>
  <c r="PP96" i="4"/>
  <c r="PO96" i="4"/>
  <c r="PM96" i="4"/>
  <c r="PM97" i="4" s="1"/>
  <c r="PK96" i="4"/>
  <c r="PJ96" i="4"/>
  <c r="PI96" i="4"/>
  <c r="PH96" i="4"/>
  <c r="PG96" i="4"/>
  <c r="PF96" i="4"/>
  <c r="PE96" i="4"/>
  <c r="PD96" i="4"/>
  <c r="PC96" i="4"/>
  <c r="PB96" i="4"/>
  <c r="PA96" i="4"/>
  <c r="PA97" i="4" s="1"/>
  <c r="OZ96" i="4"/>
  <c r="OZ97" i="4" s="1"/>
  <c r="OU96" i="4"/>
  <c r="OT96" i="4"/>
  <c r="OS96" i="4"/>
  <c r="OR96" i="4"/>
  <c r="OQ96" i="4"/>
  <c r="OP96" i="4"/>
  <c r="OO96" i="4"/>
  <c r="ON96" i="4"/>
  <c r="OM96" i="4"/>
  <c r="OL96" i="4"/>
  <c r="OK96" i="4"/>
  <c r="OK97" i="4" s="1"/>
  <c r="OJ96" i="4"/>
  <c r="OJ97" i="4" s="1"/>
  <c r="OH96" i="4"/>
  <c r="OG96" i="4"/>
  <c r="OF96" i="4"/>
  <c r="OE96" i="4"/>
  <c r="OD96" i="4"/>
  <c r="OC96" i="4"/>
  <c r="OB96" i="4"/>
  <c r="OA96" i="4"/>
  <c r="NZ96" i="4"/>
  <c r="NY96" i="4"/>
  <c r="NX96" i="4"/>
  <c r="NW96" i="4"/>
  <c r="NW97" i="4" s="1"/>
  <c r="NM96" i="4"/>
  <c r="NL96" i="4"/>
  <c r="NK96" i="4"/>
  <c r="NJ96" i="4"/>
  <c r="NI96" i="4"/>
  <c r="NH96" i="4"/>
  <c r="NG96" i="4"/>
  <c r="NE96" i="4"/>
  <c r="NB96" i="4"/>
  <c r="NB97" i="4" s="1"/>
  <c r="MZ96" i="4"/>
  <c r="MY96" i="4"/>
  <c r="MX96" i="4"/>
  <c r="MW96" i="4"/>
  <c r="MV96" i="4"/>
  <c r="MU96" i="4"/>
  <c r="MT96" i="4"/>
  <c r="MS96" i="4"/>
  <c r="MR96" i="4"/>
  <c r="MQ96" i="4"/>
  <c r="MP96" i="4"/>
  <c r="MP97" i="4" s="1"/>
  <c r="MO96" i="4"/>
  <c r="MO97" i="4" s="1"/>
  <c r="MK96" i="4"/>
  <c r="MJ96" i="4"/>
  <c r="MJ97" i="4" s="1"/>
  <c r="MI96" i="4"/>
  <c r="MI97" i="4" s="1"/>
  <c r="MH96" i="4"/>
  <c r="MH97" i="4" s="1"/>
  <c r="MG96" i="4"/>
  <c r="MG97" i="4" s="1"/>
  <c r="MF96" i="4"/>
  <c r="MF97" i="4" s="1"/>
  <c r="ME96" i="4"/>
  <c r="ME97" i="4" s="1"/>
  <c r="MD96" i="4"/>
  <c r="MD97" i="4" s="1"/>
  <c r="MC96" i="4"/>
  <c r="MC97" i="4" s="1"/>
  <c r="MB96" i="4"/>
  <c r="MB97" i="4" s="1"/>
  <c r="MA96" i="4"/>
  <c r="MA97" i="4" s="1"/>
  <c r="LZ96" i="4"/>
  <c r="LZ97" i="4" s="1"/>
  <c r="LY96" i="4"/>
  <c r="LY97" i="4" s="1"/>
  <c r="LW96" i="4"/>
  <c r="LW97" i="4" s="1"/>
  <c r="LV96" i="4"/>
  <c r="LV97" i="4" s="1"/>
  <c r="LU96" i="4"/>
  <c r="LU97" i="4" s="1"/>
  <c r="LT96" i="4"/>
  <c r="LS96" i="4"/>
  <c r="LR96" i="4"/>
  <c r="LQ96" i="4"/>
  <c r="LQ97" i="4" s="1"/>
  <c r="LP96" i="4"/>
  <c r="LP97" i="4" s="1"/>
  <c r="LO96" i="4"/>
  <c r="LO97" i="4" s="1"/>
  <c r="LN96" i="4"/>
  <c r="LN97" i="4" s="1"/>
  <c r="LM96" i="4"/>
  <c r="LM97" i="4" s="1"/>
  <c r="LL96" i="4"/>
  <c r="LL97" i="4" s="1"/>
  <c r="LG96" i="4"/>
  <c r="LF96" i="4"/>
  <c r="LE96" i="4"/>
  <c r="LD96" i="4"/>
  <c r="LC96" i="4"/>
  <c r="LB96" i="4"/>
  <c r="LA96" i="4"/>
  <c r="KZ96" i="4"/>
  <c r="KY96" i="4"/>
  <c r="KX96" i="4"/>
  <c r="KW96" i="4"/>
  <c r="KW97" i="4" s="1"/>
  <c r="KV96" i="4"/>
  <c r="KV97" i="4" s="1"/>
  <c r="KT96" i="4"/>
  <c r="KS96" i="4"/>
  <c r="KR96" i="4"/>
  <c r="KQ96" i="4"/>
  <c r="KP96" i="4"/>
  <c r="KO96" i="4"/>
  <c r="KN96" i="4"/>
  <c r="KM96" i="4"/>
  <c r="KL96" i="4"/>
  <c r="KK96" i="4"/>
  <c r="KJ96" i="4"/>
  <c r="KJ97" i="4" s="1"/>
  <c r="KI96" i="4"/>
  <c r="KI97" i="4" s="1"/>
  <c r="KD96" i="4"/>
  <c r="KC96" i="4"/>
  <c r="KB96" i="4"/>
  <c r="KA96" i="4"/>
  <c r="JZ96" i="4"/>
  <c r="JY96" i="4"/>
  <c r="JX96" i="4"/>
  <c r="JW96" i="4"/>
  <c r="JV96" i="4"/>
  <c r="JU96" i="4"/>
  <c r="JT96" i="4"/>
  <c r="JT97" i="4" s="1"/>
  <c r="JS96" i="4"/>
  <c r="JS97" i="4" s="1"/>
  <c r="JQ96" i="4"/>
  <c r="JP96" i="4"/>
  <c r="JO96" i="4"/>
  <c r="JN96" i="4"/>
  <c r="JM96" i="4"/>
  <c r="JL96" i="4"/>
  <c r="JK96" i="4"/>
  <c r="JJ96" i="4"/>
  <c r="JI96" i="4"/>
  <c r="JH96" i="4"/>
  <c r="JG96" i="4"/>
  <c r="JG97" i="4" s="1"/>
  <c r="JF96" i="4"/>
  <c r="JF97" i="4" s="1"/>
  <c r="JA96" i="4"/>
  <c r="IZ96" i="4"/>
  <c r="IY96" i="4"/>
  <c r="IX96" i="4"/>
  <c r="IW96" i="4"/>
  <c r="IV96" i="4"/>
  <c r="IU96" i="4"/>
  <c r="IT96" i="4"/>
  <c r="IS96" i="4"/>
  <c r="IR96" i="4"/>
  <c r="IQ96" i="4"/>
  <c r="IQ97" i="4" s="1"/>
  <c r="IP96" i="4"/>
  <c r="IP97" i="4" s="1"/>
  <c r="IN96" i="4"/>
  <c r="IM96" i="4"/>
  <c r="IJ96" i="4"/>
  <c r="II96" i="4"/>
  <c r="IH96" i="4"/>
  <c r="IG96" i="4"/>
  <c r="IF96" i="4"/>
  <c r="IF98" i="4" s="1"/>
  <c r="IE96" i="4"/>
  <c r="ID96" i="4"/>
  <c r="ID97" i="4" s="1"/>
  <c r="IC96" i="4"/>
  <c r="IC97" i="4" s="1"/>
  <c r="HX96" i="4"/>
  <c r="HW96" i="4"/>
  <c r="HV96" i="4"/>
  <c r="HU96" i="4"/>
  <c r="HT96" i="4"/>
  <c r="HS96" i="4"/>
  <c r="HR96" i="4"/>
  <c r="HQ96" i="4"/>
  <c r="HP96" i="4"/>
  <c r="HM96" i="4"/>
  <c r="HM97" i="4" s="1"/>
  <c r="HK96" i="4"/>
  <c r="HJ96" i="4"/>
  <c r="HI96" i="4"/>
  <c r="HH96" i="4"/>
  <c r="HG96" i="4"/>
  <c r="HF96" i="4"/>
  <c r="HE96" i="4"/>
  <c r="HD96" i="4"/>
  <c r="HC96" i="4"/>
  <c r="HC97" i="4" s="1"/>
  <c r="HB96" i="4"/>
  <c r="HB97" i="4" s="1"/>
  <c r="HA96" i="4"/>
  <c r="HA97" i="4" s="1"/>
  <c r="GZ96" i="4"/>
  <c r="GZ97" i="4" s="1"/>
  <c r="GT96" i="4"/>
  <c r="GS96" i="4"/>
  <c r="GS97" i="4" s="1"/>
  <c r="GR96" i="4"/>
  <c r="GR97" i="4" s="1"/>
  <c r="GP96" i="4"/>
  <c r="GO96" i="4"/>
  <c r="GN96" i="4"/>
  <c r="GM96" i="4"/>
  <c r="GL96" i="4"/>
  <c r="GK96" i="4"/>
  <c r="GJ96" i="4"/>
  <c r="GI96" i="4"/>
  <c r="GH96" i="4"/>
  <c r="GG96" i="4"/>
  <c r="GF96" i="4"/>
  <c r="GF97" i="4" s="1"/>
  <c r="GE96" i="4"/>
  <c r="GE97" i="4" s="1"/>
  <c r="FZ96" i="4"/>
  <c r="FY96" i="4"/>
  <c r="FX96" i="4"/>
  <c r="FW96" i="4"/>
  <c r="FV96" i="4"/>
  <c r="FU96" i="4"/>
  <c r="FT96" i="4"/>
  <c r="FS96" i="4"/>
  <c r="FR96" i="4"/>
  <c r="FQ96" i="4"/>
  <c r="FP96" i="4"/>
  <c r="FP97" i="4" s="1"/>
  <c r="FO96" i="4"/>
  <c r="FO97" i="4" s="1"/>
  <c r="FM96" i="4"/>
  <c r="FL96" i="4"/>
  <c r="FK96" i="4"/>
  <c r="FJ96" i="4"/>
  <c r="FI96" i="4"/>
  <c r="FH96" i="4"/>
  <c r="FG96" i="4"/>
  <c r="FF96" i="4"/>
  <c r="FE96" i="4"/>
  <c r="FE97" i="4" s="1"/>
  <c r="FD96" i="4"/>
  <c r="FD97" i="4" s="1"/>
  <c r="FC96" i="4"/>
  <c r="FC97" i="4" s="1"/>
  <c r="FB96" i="4"/>
  <c r="FB97" i="4" s="1"/>
  <c r="EW96" i="4"/>
  <c r="EV96" i="4"/>
  <c r="EU96" i="4"/>
  <c r="ET96" i="4"/>
  <c r="ES96" i="4"/>
  <c r="ER96" i="4"/>
  <c r="EQ96" i="4"/>
  <c r="EP96" i="4"/>
  <c r="EO96" i="4"/>
  <c r="EN96" i="4"/>
  <c r="EM96" i="4"/>
  <c r="EM97" i="4" s="1"/>
  <c r="EL96" i="4"/>
  <c r="EL97" i="4" s="1"/>
  <c r="EI96" i="4"/>
  <c r="EH96" i="4"/>
  <c r="EG96" i="4"/>
  <c r="EF96" i="4"/>
  <c r="EE96" i="4"/>
  <c r="ED96" i="4"/>
  <c r="EC96" i="4"/>
  <c r="EB96" i="4"/>
  <c r="EA96" i="4"/>
  <c r="DZ96" i="4"/>
  <c r="DY96" i="4"/>
  <c r="DY97" i="4" s="1"/>
  <c r="DX96" i="4"/>
  <c r="DX97" i="4" s="1"/>
  <c r="DS96" i="4"/>
  <c r="DR96" i="4"/>
  <c r="DQ96" i="4"/>
  <c r="DP96" i="4"/>
  <c r="DO96" i="4"/>
  <c r="DN96" i="4"/>
  <c r="DM96" i="4"/>
  <c r="DL96" i="4"/>
  <c r="DK96" i="4"/>
  <c r="DJ96" i="4"/>
  <c r="DI96" i="4"/>
  <c r="DI97" i="4" s="1"/>
  <c r="DH96" i="4"/>
  <c r="DH97" i="4" s="1"/>
  <c r="DE96" i="4"/>
  <c r="DD96" i="4"/>
  <c r="DC96" i="4"/>
  <c r="DB96" i="4"/>
  <c r="DA96" i="4"/>
  <c r="CZ96" i="4"/>
  <c r="CY96" i="4"/>
  <c r="CX96" i="4"/>
  <c r="CX97" i="4" s="1"/>
  <c r="CW96" i="4"/>
  <c r="CW97" i="4" s="1"/>
  <c r="CV96" i="4"/>
  <c r="CV97" i="4" s="1"/>
  <c r="CU96" i="4"/>
  <c r="CU97" i="4" s="1"/>
  <c r="CP96" i="4"/>
  <c r="CO96" i="4"/>
  <c r="CN96" i="4"/>
  <c r="CM96" i="4"/>
  <c r="CL96" i="4"/>
  <c r="CK96" i="4"/>
  <c r="CJ96" i="4"/>
  <c r="CI96" i="4"/>
  <c r="CH96" i="4"/>
  <c r="CG96" i="4"/>
  <c r="CF96" i="4"/>
  <c r="CF97" i="4" s="1"/>
  <c r="CE96" i="4"/>
  <c r="CE97" i="4" s="1"/>
  <c r="CC96" i="4"/>
  <c r="CB96" i="4"/>
  <c r="CA96" i="4"/>
  <c r="BZ96" i="4"/>
  <c r="BY96" i="4"/>
  <c r="BX96" i="4"/>
  <c r="BW96" i="4"/>
  <c r="BV96" i="4"/>
  <c r="BU96" i="4"/>
  <c r="BT96" i="4"/>
  <c r="BR96" i="4"/>
  <c r="BR97" i="4" s="1"/>
  <c r="BM96" i="4"/>
  <c r="BL96" i="4"/>
  <c r="BK96" i="4"/>
  <c r="BJ96" i="4"/>
  <c r="BI96" i="4"/>
  <c r="BH96" i="4"/>
  <c r="BG96" i="4"/>
  <c r="BF96" i="4"/>
  <c r="BE96" i="4"/>
  <c r="BD96" i="4"/>
  <c r="BC96" i="4"/>
  <c r="BC97" i="4" s="1"/>
  <c r="BB96" i="4"/>
  <c r="BB97" i="4" s="1"/>
  <c r="AZ96" i="4"/>
  <c r="AY96" i="4"/>
  <c r="AX96" i="4"/>
  <c r="AW96" i="4"/>
  <c r="AV96" i="4"/>
  <c r="AU96" i="4"/>
  <c r="AT96" i="4"/>
  <c r="AS96" i="4"/>
  <c r="AR96" i="4"/>
  <c r="AQ96" i="4"/>
  <c r="AP96" i="4"/>
  <c r="AP97" i="4" s="1"/>
  <c r="AO96" i="4"/>
  <c r="AO97" i="4" s="1"/>
  <c r="AJ96" i="4"/>
  <c r="AI96" i="4"/>
  <c r="AH96" i="4"/>
  <c r="AG96" i="4"/>
  <c r="AF96" i="4"/>
  <c r="AE96" i="4"/>
  <c r="AD96" i="4"/>
  <c r="AC96" i="4"/>
  <c r="AB96" i="4"/>
  <c r="AA96" i="4"/>
  <c r="Z96" i="4"/>
  <c r="Z97" i="4" s="1"/>
  <c r="Y96" i="4"/>
  <c r="Y97" i="4" s="1"/>
  <c r="W96" i="4"/>
  <c r="V96" i="4"/>
  <c r="U96" i="4"/>
  <c r="T96" i="4"/>
  <c r="S96" i="4"/>
  <c r="R96" i="4"/>
  <c r="Q96" i="4"/>
  <c r="P96" i="4"/>
  <c r="O96" i="4"/>
  <c r="N96" i="4"/>
  <c r="M96" i="4"/>
  <c r="M97" i="4" s="1"/>
  <c r="L96" i="4"/>
  <c r="L97" i="4" s="1"/>
  <c r="E96" i="4"/>
  <c r="E98" i="4" s="1"/>
  <c r="AGT95" i="4"/>
  <c r="AFG95" i="4"/>
  <c r="AFT95" i="4" s="1"/>
  <c r="AET95" i="4"/>
  <c r="AED95" i="4"/>
  <c r="ADQ95" i="4"/>
  <c r="AEQ95" i="4" s="1"/>
  <c r="ADA95" i="4"/>
  <c r="ADN95" i="4" s="1"/>
  <c r="ACN95" i="4"/>
  <c r="ACI95" i="4"/>
  <c r="ABS95" i="4"/>
  <c r="ACF95" i="4" s="1"/>
  <c r="ABF95" i="4"/>
  <c r="AAP95" i="4"/>
  <c r="AAC95" i="4"/>
  <c r="ABC95" i="4" s="1"/>
  <c r="ZM95" i="4"/>
  <c r="ZZ95" i="4" s="1"/>
  <c r="YZ95" i="4"/>
  <c r="YJ95" i="4"/>
  <c r="XW95" i="4"/>
  <c r="YW95" i="4" s="1"/>
  <c r="XG95" i="4"/>
  <c r="XT95" i="4" s="1"/>
  <c r="WT95" i="4"/>
  <c r="WD95" i="4"/>
  <c r="VQ95" i="4"/>
  <c r="WQ95" i="4" s="1"/>
  <c r="VA95" i="4"/>
  <c r="VN95" i="4" s="1"/>
  <c r="UN95" i="4"/>
  <c r="TX95" i="4"/>
  <c r="TK95" i="4"/>
  <c r="UK95" i="4" s="1"/>
  <c r="SU95" i="4"/>
  <c r="TH95" i="4" s="1"/>
  <c r="SH95" i="4"/>
  <c r="RR95" i="4"/>
  <c r="RE95" i="4"/>
  <c r="SE95" i="4" s="1"/>
  <c r="QO95" i="4"/>
  <c r="RB95" i="4" s="1"/>
  <c r="QB95" i="4"/>
  <c r="PL95" i="4"/>
  <c r="OY95" i="4"/>
  <c r="PY95" i="4" s="1"/>
  <c r="OI95" i="4"/>
  <c r="OV95" i="4" s="1"/>
  <c r="NV95" i="4"/>
  <c r="NQ95" i="4"/>
  <c r="NA95" i="4"/>
  <c r="NN95" i="4" s="1"/>
  <c r="MN95" i="4"/>
  <c r="MM95" i="4"/>
  <c r="ML95" i="4"/>
  <c r="LX95" i="4"/>
  <c r="LK95" i="4"/>
  <c r="KU95" i="4"/>
  <c r="LH95" i="4" s="1"/>
  <c r="KH95" i="4"/>
  <c r="JR95" i="4"/>
  <c r="KE95" i="4" s="1"/>
  <c r="JE95" i="4"/>
  <c r="IO95" i="4"/>
  <c r="JB95" i="4" s="1"/>
  <c r="IB95" i="4"/>
  <c r="HL95" i="4"/>
  <c r="HY95" i="4" s="1"/>
  <c r="GY95" i="4"/>
  <c r="GQ95" i="4"/>
  <c r="GV95" i="4" s="1"/>
  <c r="GD95" i="4"/>
  <c r="FN95" i="4"/>
  <c r="GA95" i="4" s="1"/>
  <c r="FA95" i="4"/>
  <c r="EK95" i="4"/>
  <c r="EX95" i="4" s="1"/>
  <c r="DW95" i="4"/>
  <c r="DG95" i="4"/>
  <c r="DT95" i="4" s="1"/>
  <c r="CT95" i="4"/>
  <c r="CD95" i="4"/>
  <c r="CQ95" i="4" s="1"/>
  <c r="BQ95" i="4"/>
  <c r="BA95" i="4"/>
  <c r="AN95" i="4"/>
  <c r="BN95" i="4" s="1"/>
  <c r="X95" i="4"/>
  <c r="AK95" i="4" s="1"/>
  <c r="K95" i="4"/>
  <c r="F95" i="4"/>
  <c r="AFW95" i="4" s="1"/>
  <c r="AGB95" i="4" s="1"/>
  <c r="AGT94" i="4"/>
  <c r="AFG94" i="4"/>
  <c r="AFT94" i="4" s="1"/>
  <c r="AET94" i="4"/>
  <c r="AED94" i="4"/>
  <c r="ADQ94" i="4"/>
  <c r="AEQ94" i="4" s="1"/>
  <c r="ADA94" i="4"/>
  <c r="ADN94" i="4" s="1"/>
  <c r="ACN94" i="4"/>
  <c r="ACI94" i="4"/>
  <c r="ABS94" i="4"/>
  <c r="ACF94" i="4" s="1"/>
  <c r="ABF94" i="4"/>
  <c r="AAP94" i="4"/>
  <c r="AAC94" i="4"/>
  <c r="ABC94" i="4" s="1"/>
  <c r="ZM94" i="4"/>
  <c r="ZZ94" i="4" s="1"/>
  <c r="YZ94" i="4"/>
  <c r="YJ94" i="4"/>
  <c r="YW94" i="4" s="1"/>
  <c r="XW94" i="4"/>
  <c r="XG94" i="4"/>
  <c r="WT94" i="4"/>
  <c r="XT94" i="4" s="1"/>
  <c r="WD94" i="4"/>
  <c r="WQ94" i="4" s="1"/>
  <c r="VQ94" i="4"/>
  <c r="VA94" i="4"/>
  <c r="UN94" i="4"/>
  <c r="VN94" i="4" s="1"/>
  <c r="TX94" i="4"/>
  <c r="UK94" i="4" s="1"/>
  <c r="TK94" i="4"/>
  <c r="SU94" i="4"/>
  <c r="SH94" i="4"/>
  <c r="TH94" i="4" s="1"/>
  <c r="RR94" i="4"/>
  <c r="SE94" i="4" s="1"/>
  <c r="RE94" i="4"/>
  <c r="QO94" i="4"/>
  <c r="QB94" i="4"/>
  <c r="RB94" i="4" s="1"/>
  <c r="PL94" i="4"/>
  <c r="PY94" i="4" s="1"/>
  <c r="OY94" i="4"/>
  <c r="OI94" i="4"/>
  <c r="OV94" i="4" s="1"/>
  <c r="NV94" i="4"/>
  <c r="NQ94" i="4" s="1"/>
  <c r="NR94" i="4"/>
  <c r="NA94" i="4"/>
  <c r="MN94" i="4"/>
  <c r="NN94" i="4" s="1"/>
  <c r="MM94" i="4"/>
  <c r="ML94" i="4"/>
  <c r="LX94" i="4"/>
  <c r="LK94" i="4"/>
  <c r="KU94" i="4"/>
  <c r="LH94" i="4" s="1"/>
  <c r="KH94" i="4"/>
  <c r="JR94" i="4"/>
  <c r="JE94" i="4"/>
  <c r="KE94" i="4" s="1"/>
  <c r="IO94" i="4"/>
  <c r="JB94" i="4" s="1"/>
  <c r="IB94" i="4"/>
  <c r="HL94" i="4"/>
  <c r="GY94" i="4"/>
  <c r="HY94" i="4" s="1"/>
  <c r="GQ94" i="4"/>
  <c r="GV94" i="4" s="1"/>
  <c r="GD94" i="4"/>
  <c r="FN94" i="4"/>
  <c r="FA94" i="4"/>
  <c r="GA94" i="4" s="1"/>
  <c r="EK94" i="4"/>
  <c r="EX94" i="4" s="1"/>
  <c r="DW94" i="4"/>
  <c r="DG94" i="4"/>
  <c r="CT94" i="4"/>
  <c r="DT94" i="4" s="1"/>
  <c r="CD94" i="4"/>
  <c r="CQ94" i="4" s="1"/>
  <c r="BQ94" i="4"/>
  <c r="BA94" i="4"/>
  <c r="AN94" i="4"/>
  <c r="BN94" i="4" s="1"/>
  <c r="X94" i="4"/>
  <c r="AK94" i="4" s="1"/>
  <c r="K94" i="4"/>
  <c r="F94" i="4"/>
  <c r="AFW94" i="4" s="1"/>
  <c r="AGB94" i="4" s="1"/>
  <c r="AGT93" i="4"/>
  <c r="AFG93" i="4"/>
  <c r="AET93" i="4"/>
  <c r="AFT93" i="4" s="1"/>
  <c r="AED93" i="4"/>
  <c r="AEQ93" i="4" s="1"/>
  <c r="ADQ93" i="4"/>
  <c r="ADA93" i="4"/>
  <c r="ACN93" i="4"/>
  <c r="ADN93" i="4" s="1"/>
  <c r="ACJ93" i="4"/>
  <c r="ABS93" i="4"/>
  <c r="ABF93" i="4"/>
  <c r="ACF93" i="4" s="1"/>
  <c r="AAP93" i="4"/>
  <c r="ABC93" i="4" s="1"/>
  <c r="AAC93" i="4"/>
  <c r="ZM93" i="4"/>
  <c r="YZ93" i="4"/>
  <c r="ZZ93" i="4" s="1"/>
  <c r="YJ93" i="4"/>
  <c r="YW93" i="4" s="1"/>
  <c r="XW93" i="4"/>
  <c r="XG93" i="4"/>
  <c r="WT93" i="4"/>
  <c r="XT93" i="4" s="1"/>
  <c r="WD93" i="4"/>
  <c r="WQ93" i="4" s="1"/>
  <c r="VQ93" i="4"/>
  <c r="VA93" i="4"/>
  <c r="UN93" i="4"/>
  <c r="VN93" i="4" s="1"/>
  <c r="TX93" i="4"/>
  <c r="UK93" i="4" s="1"/>
  <c r="TK93" i="4"/>
  <c r="SU93" i="4"/>
  <c r="SH93" i="4"/>
  <c r="TH93" i="4" s="1"/>
  <c r="RR93" i="4"/>
  <c r="SE93" i="4" s="1"/>
  <c r="RE93" i="4"/>
  <c r="QO93" i="4"/>
  <c r="QB93" i="4"/>
  <c r="RB93" i="4" s="1"/>
  <c r="PL93" i="4"/>
  <c r="PY93" i="4" s="1"/>
  <c r="OY93" i="4"/>
  <c r="OI93" i="4"/>
  <c r="NV93" i="4"/>
  <c r="OV93" i="4" s="1"/>
  <c r="NR93" i="4"/>
  <c r="NA93" i="4"/>
  <c r="MN93" i="4"/>
  <c r="NN93" i="4" s="1"/>
  <c r="MM93" i="4"/>
  <c r="ML93" i="4"/>
  <c r="LX93" i="4"/>
  <c r="LK93" i="4"/>
  <c r="KU93" i="4"/>
  <c r="LH93" i="4" s="1"/>
  <c r="KH93" i="4"/>
  <c r="JR93" i="4"/>
  <c r="JE93" i="4"/>
  <c r="KE93" i="4" s="1"/>
  <c r="IO93" i="4"/>
  <c r="JB93" i="4" s="1"/>
  <c r="IB93" i="4"/>
  <c r="HL93" i="4"/>
  <c r="GY93" i="4"/>
  <c r="HY93" i="4" s="1"/>
  <c r="GQ93" i="4"/>
  <c r="GV93" i="4" s="1"/>
  <c r="GD93" i="4"/>
  <c r="FN93" i="4"/>
  <c r="FA93" i="4"/>
  <c r="GA93" i="4" s="1"/>
  <c r="EK93" i="4"/>
  <c r="EX93" i="4" s="1"/>
  <c r="DW93" i="4"/>
  <c r="DG93" i="4"/>
  <c r="CT93" i="4"/>
  <c r="DT93" i="4" s="1"/>
  <c r="CD93" i="4"/>
  <c r="CQ93" i="4" s="1"/>
  <c r="BQ93" i="4"/>
  <c r="BA93" i="4"/>
  <c r="AN93" i="4"/>
  <c r="BN93" i="4" s="1"/>
  <c r="X93" i="4"/>
  <c r="AK93" i="4" s="1"/>
  <c r="K93" i="4"/>
  <c r="F93" i="4"/>
  <c r="AGT92" i="4"/>
  <c r="AFG92" i="4"/>
  <c r="AFT92" i="4" s="1"/>
  <c r="AET92" i="4"/>
  <c r="AED92" i="4"/>
  <c r="ADQ92" i="4"/>
  <c r="AEQ92" i="4" s="1"/>
  <c r="ADA92" i="4"/>
  <c r="ADN92" i="4" s="1"/>
  <c r="ACN92" i="4"/>
  <c r="ACI92" i="4"/>
  <c r="ABS92" i="4"/>
  <c r="ACF92" i="4" s="1"/>
  <c r="ABF92" i="4"/>
  <c r="AAP92" i="4"/>
  <c r="AAC92" i="4"/>
  <c r="ABC92" i="4" s="1"/>
  <c r="ZM92" i="4"/>
  <c r="ZZ92" i="4" s="1"/>
  <c r="YZ92" i="4"/>
  <c r="YJ92" i="4"/>
  <c r="XW92" i="4"/>
  <c r="YW92" i="4" s="1"/>
  <c r="XG92" i="4"/>
  <c r="XT92" i="4" s="1"/>
  <c r="WT92" i="4"/>
  <c r="WD92" i="4"/>
  <c r="VQ92" i="4"/>
  <c r="WQ92" i="4" s="1"/>
  <c r="VA92" i="4"/>
  <c r="VN92" i="4" s="1"/>
  <c r="UN92" i="4"/>
  <c r="TX92" i="4"/>
  <c r="TK92" i="4"/>
  <c r="UK92" i="4" s="1"/>
  <c r="SU92" i="4"/>
  <c r="TH92" i="4" s="1"/>
  <c r="SH92" i="4"/>
  <c r="RR92" i="4"/>
  <c r="RE92" i="4"/>
  <c r="SE92" i="4" s="1"/>
  <c r="QO92" i="4"/>
  <c r="RB92" i="4" s="1"/>
  <c r="QB92" i="4"/>
  <c r="PL92" i="4"/>
  <c r="OY92" i="4"/>
  <c r="PY92" i="4" s="1"/>
  <c r="OI92" i="4"/>
  <c r="OV92" i="4" s="1"/>
  <c r="NV92" i="4"/>
  <c r="NQ92" i="4"/>
  <c r="NA92" i="4"/>
  <c r="NN92" i="4" s="1"/>
  <c r="MN92" i="4"/>
  <c r="MM92" i="4"/>
  <c r="ML92" i="4"/>
  <c r="LX92" i="4"/>
  <c r="LK92" i="4"/>
  <c r="KU92" i="4"/>
  <c r="KH92" i="4"/>
  <c r="LH92" i="4" s="1"/>
  <c r="JR92" i="4"/>
  <c r="KE92" i="4" s="1"/>
  <c r="JE92" i="4"/>
  <c r="IO92" i="4"/>
  <c r="IB92" i="4"/>
  <c r="JB92" i="4" s="1"/>
  <c r="HL92" i="4"/>
  <c r="HY92" i="4" s="1"/>
  <c r="GY92" i="4"/>
  <c r="GQ92" i="4"/>
  <c r="GD92" i="4"/>
  <c r="GV92" i="4" s="1"/>
  <c r="FN92" i="4"/>
  <c r="GA92" i="4" s="1"/>
  <c r="FA92" i="4"/>
  <c r="EK92" i="4"/>
  <c r="DW92" i="4"/>
  <c r="EX92" i="4" s="1"/>
  <c r="DG92" i="4"/>
  <c r="DT92" i="4" s="1"/>
  <c r="CT92" i="4"/>
  <c r="CD92" i="4"/>
  <c r="BQ92" i="4"/>
  <c r="CQ92" i="4" s="1"/>
  <c r="BA92" i="4"/>
  <c r="BN92" i="4" s="1"/>
  <c r="AN92" i="4"/>
  <c r="X92" i="4"/>
  <c r="K92" i="4"/>
  <c r="AK92" i="4" s="1"/>
  <c r="G92" i="4"/>
  <c r="AGT91" i="4"/>
  <c r="AFG91" i="4"/>
  <c r="AET91" i="4"/>
  <c r="AFT91" i="4" s="1"/>
  <c r="AED91" i="4"/>
  <c r="AEQ91" i="4" s="1"/>
  <c r="ADQ91" i="4"/>
  <c r="ADA91" i="4"/>
  <c r="ACN91" i="4"/>
  <c r="ADN91" i="4" s="1"/>
  <c r="ACJ91" i="4"/>
  <c r="ABS91" i="4"/>
  <c r="ABF91" i="4"/>
  <c r="ACF91" i="4" s="1"/>
  <c r="AAP91" i="4"/>
  <c r="ABC91" i="4" s="1"/>
  <c r="AAC91" i="4"/>
  <c r="ZM91" i="4"/>
  <c r="YZ91" i="4"/>
  <c r="ZZ91" i="4" s="1"/>
  <c r="YJ91" i="4"/>
  <c r="YW91" i="4" s="1"/>
  <c r="XW91" i="4"/>
  <c r="XG91" i="4"/>
  <c r="WT91" i="4"/>
  <c r="XT91" i="4" s="1"/>
  <c r="WD91" i="4"/>
  <c r="WQ91" i="4" s="1"/>
  <c r="VQ91" i="4"/>
  <c r="VA91" i="4"/>
  <c r="UN91" i="4"/>
  <c r="VN91" i="4" s="1"/>
  <c r="TX91" i="4"/>
  <c r="UK91" i="4" s="1"/>
  <c r="TK91" i="4"/>
  <c r="SU91" i="4"/>
  <c r="SH91" i="4"/>
  <c r="TH91" i="4" s="1"/>
  <c r="RR91" i="4"/>
  <c r="SE91" i="4" s="1"/>
  <c r="RE91" i="4"/>
  <c r="QO91" i="4"/>
  <c r="QB91" i="4"/>
  <c r="RB91" i="4" s="1"/>
  <c r="PL91" i="4"/>
  <c r="PY91" i="4" s="1"/>
  <c r="OY91" i="4"/>
  <c r="OI91" i="4"/>
  <c r="NV91" i="4"/>
  <c r="OV91" i="4" s="1"/>
  <c r="NR91" i="4"/>
  <c r="NA91" i="4"/>
  <c r="MN91" i="4"/>
  <c r="NN91" i="4" s="1"/>
  <c r="MM91" i="4"/>
  <c r="ML91" i="4"/>
  <c r="LX91" i="4"/>
  <c r="LK91" i="4"/>
  <c r="KU91" i="4"/>
  <c r="LH91" i="4" s="1"/>
  <c r="KH91" i="4"/>
  <c r="JR91" i="4"/>
  <c r="JE91" i="4"/>
  <c r="KE91" i="4" s="1"/>
  <c r="IO91" i="4"/>
  <c r="JB91" i="4" s="1"/>
  <c r="IB91" i="4"/>
  <c r="HL91" i="4"/>
  <c r="GY91" i="4"/>
  <c r="HY91" i="4" s="1"/>
  <c r="GQ91" i="4"/>
  <c r="GV91" i="4" s="1"/>
  <c r="GD91" i="4"/>
  <c r="FN91" i="4"/>
  <c r="FA91" i="4"/>
  <c r="GA91" i="4" s="1"/>
  <c r="EY91" i="4"/>
  <c r="EK91" i="4"/>
  <c r="EX91" i="4" s="1"/>
  <c r="EZ91" i="4" s="1"/>
  <c r="DW91" i="4"/>
  <c r="DG91" i="4"/>
  <c r="CT91" i="4"/>
  <c r="DT91" i="4" s="1"/>
  <c r="CD91" i="4"/>
  <c r="CQ91" i="4" s="1"/>
  <c r="CS91" i="4" s="1"/>
  <c r="BQ91" i="4"/>
  <c r="BA91" i="4"/>
  <c r="AN91" i="4"/>
  <c r="BN91" i="4" s="1"/>
  <c r="X91" i="4"/>
  <c r="K91" i="4"/>
  <c r="AGT90" i="4"/>
  <c r="AFU90" i="4"/>
  <c r="AFG90" i="4"/>
  <c r="AFT90" i="4" s="1"/>
  <c r="AFV90" i="4" s="1"/>
  <c r="AET90" i="4"/>
  <c r="AED90" i="4"/>
  <c r="ADQ90" i="4"/>
  <c r="AEQ90" i="4" s="1"/>
  <c r="ADA90" i="4"/>
  <c r="ACN90" i="4"/>
  <c r="ACI90" i="4"/>
  <c r="ABS90" i="4"/>
  <c r="ACF90" i="4" s="1"/>
  <c r="ABF90" i="4"/>
  <c r="AAP90" i="4"/>
  <c r="AAC90" i="4"/>
  <c r="ABC90" i="4" s="1"/>
  <c r="ABD90" i="4" s="1"/>
  <c r="AAA90" i="4"/>
  <c r="ZM90" i="4"/>
  <c r="ZZ90" i="4" s="1"/>
  <c r="AAB90" i="4" s="1"/>
  <c r="YZ90" i="4"/>
  <c r="YJ90" i="4"/>
  <c r="XW90" i="4"/>
  <c r="YW90" i="4" s="1"/>
  <c r="XG90" i="4"/>
  <c r="XT90" i="4" s="1"/>
  <c r="WT90" i="4"/>
  <c r="WD90" i="4"/>
  <c r="VQ90" i="4"/>
  <c r="WQ90" i="4" s="1"/>
  <c r="WR90" i="4" s="1"/>
  <c r="VO90" i="4"/>
  <c r="VA90" i="4"/>
  <c r="VN90" i="4" s="1"/>
  <c r="VP90" i="4" s="1"/>
  <c r="UN90" i="4"/>
  <c r="TX90" i="4"/>
  <c r="TK90" i="4"/>
  <c r="UK90" i="4" s="1"/>
  <c r="SU90" i="4"/>
  <c r="TH90" i="4" s="1"/>
  <c r="SH90" i="4"/>
  <c r="RR90" i="4"/>
  <c r="RE90" i="4"/>
  <c r="SE90" i="4" s="1"/>
  <c r="SF90" i="4" s="1"/>
  <c r="RC90" i="4"/>
  <c r="QO90" i="4"/>
  <c r="RB90" i="4" s="1"/>
  <c r="RD90" i="4" s="1"/>
  <c r="QB90" i="4"/>
  <c r="PL90" i="4"/>
  <c r="OY90" i="4"/>
  <c r="PY90" i="4" s="1"/>
  <c r="OI90" i="4"/>
  <c r="NV90" i="4"/>
  <c r="NQ90" i="4"/>
  <c r="NA90" i="4"/>
  <c r="NN90" i="4" s="1"/>
  <c r="MN90" i="4"/>
  <c r="MM90" i="4"/>
  <c r="ML90" i="4"/>
  <c r="LX90" i="4"/>
  <c r="LK90" i="4"/>
  <c r="KU90" i="4"/>
  <c r="KH90" i="4"/>
  <c r="LH90" i="4" s="1"/>
  <c r="LI90" i="4" s="1"/>
  <c r="KF90" i="4"/>
  <c r="JR90" i="4"/>
  <c r="KE90" i="4" s="1"/>
  <c r="KG90" i="4" s="1"/>
  <c r="JE90" i="4"/>
  <c r="IO90" i="4"/>
  <c r="IB90" i="4"/>
  <c r="JB90" i="4" s="1"/>
  <c r="HL90" i="4"/>
  <c r="HY90" i="4" s="1"/>
  <c r="GY90" i="4"/>
  <c r="GQ90" i="4"/>
  <c r="GD90" i="4"/>
  <c r="GV90" i="4" s="1"/>
  <c r="GW90" i="4" s="1"/>
  <c r="GB90" i="4"/>
  <c r="FN90" i="4"/>
  <c r="GA90" i="4" s="1"/>
  <c r="GC90" i="4" s="1"/>
  <c r="FA90" i="4"/>
  <c r="EK90" i="4"/>
  <c r="DW90" i="4"/>
  <c r="EX90" i="4" s="1"/>
  <c r="DG90" i="4"/>
  <c r="DT90" i="4" s="1"/>
  <c r="CT90" i="4"/>
  <c r="CD90" i="4"/>
  <c r="BQ90" i="4"/>
  <c r="CQ90" i="4" s="1"/>
  <c r="CR90" i="4" s="1"/>
  <c r="BO90" i="4"/>
  <c r="BA90" i="4"/>
  <c r="BN90" i="4" s="1"/>
  <c r="BP90" i="4" s="1"/>
  <c r="AN90" i="4"/>
  <c r="X90" i="4"/>
  <c r="K90" i="4"/>
  <c r="G90" i="4"/>
  <c r="AGT89" i="4"/>
  <c r="AFG89" i="4"/>
  <c r="AET89" i="4"/>
  <c r="AFT89" i="4" s="1"/>
  <c r="AFU89" i="4" s="1"/>
  <c r="AER89" i="4"/>
  <c r="AED89" i="4"/>
  <c r="AEQ89" i="4" s="1"/>
  <c r="AES89" i="4" s="1"/>
  <c r="ADQ89" i="4"/>
  <c r="ADA89" i="4"/>
  <c r="ACN89" i="4"/>
  <c r="ACI89" i="4" s="1"/>
  <c r="ACJ89" i="4"/>
  <c r="ACK89" i="4" s="1"/>
  <c r="ABS89" i="4"/>
  <c r="ABF89" i="4"/>
  <c r="ACF89" i="4" s="1"/>
  <c r="AAP89" i="4"/>
  <c r="ABC89" i="4" s="1"/>
  <c r="AAC89" i="4"/>
  <c r="ZM89" i="4"/>
  <c r="YZ89" i="4"/>
  <c r="ZZ89" i="4" s="1"/>
  <c r="AAA89" i="4" s="1"/>
  <c r="YX89" i="4"/>
  <c r="YJ89" i="4"/>
  <c r="YW89" i="4" s="1"/>
  <c r="YY89" i="4" s="1"/>
  <c r="XW89" i="4"/>
  <c r="XG89" i="4"/>
  <c r="WT89" i="4"/>
  <c r="XT89" i="4" s="1"/>
  <c r="WD89" i="4"/>
  <c r="WQ89" i="4" s="1"/>
  <c r="VQ89" i="4"/>
  <c r="VA89" i="4"/>
  <c r="UN89" i="4"/>
  <c r="VN89" i="4" s="1"/>
  <c r="VO89" i="4" s="1"/>
  <c r="UL89" i="4"/>
  <c r="TX89" i="4"/>
  <c r="UK89" i="4" s="1"/>
  <c r="UM89" i="4" s="1"/>
  <c r="TK89" i="4"/>
  <c r="SU89" i="4"/>
  <c r="SH89" i="4"/>
  <c r="TH89" i="4" s="1"/>
  <c r="RR89" i="4"/>
  <c r="SE89" i="4" s="1"/>
  <c r="RE89" i="4"/>
  <c r="QO89" i="4"/>
  <c r="QB89" i="4"/>
  <c r="RB89" i="4" s="1"/>
  <c r="RC89" i="4" s="1"/>
  <c r="PZ89" i="4"/>
  <c r="PL89" i="4"/>
  <c r="PY89" i="4" s="1"/>
  <c r="QA89" i="4" s="1"/>
  <c r="OY89" i="4"/>
  <c r="OI89" i="4"/>
  <c r="NV89" i="4"/>
  <c r="NQ89" i="4" s="1"/>
  <c r="NA89" i="4"/>
  <c r="MN89" i="4"/>
  <c r="NN89" i="4" s="1"/>
  <c r="MM89" i="4"/>
  <c r="ML89" i="4"/>
  <c r="LX89" i="4"/>
  <c r="LK89" i="4"/>
  <c r="KU89" i="4"/>
  <c r="LH89" i="4" s="1"/>
  <c r="KH89" i="4"/>
  <c r="JR89" i="4"/>
  <c r="JE89" i="4"/>
  <c r="KE89" i="4" s="1"/>
  <c r="KF89" i="4" s="1"/>
  <c r="JC89" i="4"/>
  <c r="IO89" i="4"/>
  <c r="JB89" i="4" s="1"/>
  <c r="JD89" i="4" s="1"/>
  <c r="IB89" i="4"/>
  <c r="HL89" i="4"/>
  <c r="GY89" i="4"/>
  <c r="HY89" i="4" s="1"/>
  <c r="GQ89" i="4"/>
  <c r="GV89" i="4" s="1"/>
  <c r="GD89" i="4"/>
  <c r="FN89" i="4"/>
  <c r="FA89" i="4"/>
  <c r="GA89" i="4" s="1"/>
  <c r="GB89" i="4" s="1"/>
  <c r="EY89" i="4"/>
  <c r="EK89" i="4"/>
  <c r="EX89" i="4" s="1"/>
  <c r="EZ89" i="4" s="1"/>
  <c r="DW89" i="4"/>
  <c r="DG89" i="4"/>
  <c r="CT89" i="4"/>
  <c r="DT89" i="4" s="1"/>
  <c r="CD89" i="4"/>
  <c r="CQ89" i="4" s="1"/>
  <c r="CS89" i="4" s="1"/>
  <c r="BQ89" i="4"/>
  <c r="BA89" i="4"/>
  <c r="AN89" i="4"/>
  <c r="BN89" i="4" s="1"/>
  <c r="X89" i="4"/>
  <c r="K89" i="4"/>
  <c r="AGT88" i="4"/>
  <c r="AFU88" i="4"/>
  <c r="AFG88" i="4"/>
  <c r="AFT88" i="4" s="1"/>
  <c r="AFV88" i="4" s="1"/>
  <c r="AET88" i="4"/>
  <c r="AED88" i="4"/>
  <c r="ADQ88" i="4"/>
  <c r="AEQ88" i="4" s="1"/>
  <c r="ADA88" i="4"/>
  <c r="ACN88" i="4"/>
  <c r="ACI88" i="4"/>
  <c r="ABS88" i="4"/>
  <c r="ACF88" i="4" s="1"/>
  <c r="ACH88" i="4" s="1"/>
  <c r="ABF88" i="4"/>
  <c r="AAP88" i="4"/>
  <c r="AAC88" i="4"/>
  <c r="ABC88" i="4" s="1"/>
  <c r="AAA88" i="4"/>
  <c r="ZM88" i="4"/>
  <c r="ZZ88" i="4" s="1"/>
  <c r="AAB88" i="4" s="1"/>
  <c r="YZ88" i="4"/>
  <c r="YJ88" i="4"/>
  <c r="XW88" i="4"/>
  <c r="YW88" i="4" s="1"/>
  <c r="XG88" i="4"/>
  <c r="XT88" i="4" s="1"/>
  <c r="XV88" i="4" s="1"/>
  <c r="WT88" i="4"/>
  <c r="WD88" i="4"/>
  <c r="VQ88" i="4"/>
  <c r="WQ88" i="4" s="1"/>
  <c r="VO88" i="4"/>
  <c r="VA88" i="4"/>
  <c r="VN88" i="4" s="1"/>
  <c r="VP88" i="4" s="1"/>
  <c r="UN88" i="4"/>
  <c r="TX88" i="4"/>
  <c r="TK88" i="4"/>
  <c r="UK88" i="4" s="1"/>
  <c r="SU88" i="4"/>
  <c r="TH88" i="4" s="1"/>
  <c r="TJ88" i="4" s="1"/>
  <c r="SH88" i="4"/>
  <c r="RR88" i="4"/>
  <c r="RE88" i="4"/>
  <c r="SE88" i="4" s="1"/>
  <c r="RC88" i="4"/>
  <c r="QO88" i="4"/>
  <c r="RB88" i="4" s="1"/>
  <c r="RD88" i="4" s="1"/>
  <c r="QB88" i="4"/>
  <c r="PL88" i="4"/>
  <c r="OY88" i="4"/>
  <c r="PY88" i="4" s="1"/>
  <c r="OI88" i="4"/>
  <c r="NV88" i="4"/>
  <c r="NQ88" i="4"/>
  <c r="NA88" i="4"/>
  <c r="NN88" i="4" s="1"/>
  <c r="NP88" i="4" s="1"/>
  <c r="MN88" i="4"/>
  <c r="MM88" i="4"/>
  <c r="ML88" i="4"/>
  <c r="LX88" i="4"/>
  <c r="LK88" i="4"/>
  <c r="KU88" i="4"/>
  <c r="KH88" i="4"/>
  <c r="LH88" i="4" s="1"/>
  <c r="KF88" i="4"/>
  <c r="JR88" i="4"/>
  <c r="KE88" i="4" s="1"/>
  <c r="KG88" i="4" s="1"/>
  <c r="JE88" i="4"/>
  <c r="IO88" i="4"/>
  <c r="IB88" i="4"/>
  <c r="JB88" i="4" s="1"/>
  <c r="HL88" i="4"/>
  <c r="HY88" i="4" s="1"/>
  <c r="IA88" i="4" s="1"/>
  <c r="GY88" i="4"/>
  <c r="GQ88" i="4"/>
  <c r="GD88" i="4"/>
  <c r="GV88" i="4" s="1"/>
  <c r="GB88" i="4"/>
  <c r="FN88" i="4"/>
  <c r="GA88" i="4" s="1"/>
  <c r="GC88" i="4" s="1"/>
  <c r="FA88" i="4"/>
  <c r="EK88" i="4"/>
  <c r="DW88" i="4"/>
  <c r="EX88" i="4" s="1"/>
  <c r="DG88" i="4"/>
  <c r="DT88" i="4" s="1"/>
  <c r="DV88" i="4" s="1"/>
  <c r="CT88" i="4"/>
  <c r="CD88" i="4"/>
  <c r="BQ88" i="4"/>
  <c r="CQ88" i="4" s="1"/>
  <c r="BO88" i="4"/>
  <c r="BA88" i="4"/>
  <c r="BN88" i="4" s="1"/>
  <c r="BP88" i="4" s="1"/>
  <c r="AN88" i="4"/>
  <c r="X88" i="4"/>
  <c r="K88" i="4"/>
  <c r="F88" i="4" s="1"/>
  <c r="AFW88" i="4" s="1"/>
  <c r="AGB88" i="4" s="1"/>
  <c r="G88" i="4"/>
  <c r="AGT87" i="4"/>
  <c r="AFG87" i="4"/>
  <c r="AET87" i="4"/>
  <c r="AFT87" i="4" s="1"/>
  <c r="AER87" i="4"/>
  <c r="AED87" i="4"/>
  <c r="AEQ87" i="4" s="1"/>
  <c r="AES87" i="4" s="1"/>
  <c r="ADQ87" i="4"/>
  <c r="ADA87" i="4"/>
  <c r="ACN87" i="4"/>
  <c r="ACI87" i="4" s="1"/>
  <c r="ACJ87" i="4"/>
  <c r="ACK87" i="4" s="1"/>
  <c r="ACM87" i="4" s="1"/>
  <c r="ABS87" i="4"/>
  <c r="ABF87" i="4"/>
  <c r="ACF87" i="4" s="1"/>
  <c r="AAP87" i="4"/>
  <c r="ABC87" i="4" s="1"/>
  <c r="ABE87" i="4" s="1"/>
  <c r="AAC87" i="4"/>
  <c r="ZM87" i="4"/>
  <c r="YZ87" i="4"/>
  <c r="ZZ87" i="4" s="1"/>
  <c r="YX87" i="4"/>
  <c r="YJ87" i="4"/>
  <c r="YW87" i="4" s="1"/>
  <c r="YY87" i="4" s="1"/>
  <c r="XW87" i="4"/>
  <c r="XG87" i="4"/>
  <c r="WT87" i="4"/>
  <c r="XT87" i="4" s="1"/>
  <c r="WD87" i="4"/>
  <c r="WQ87" i="4" s="1"/>
  <c r="WS87" i="4" s="1"/>
  <c r="VQ87" i="4"/>
  <c r="VA87" i="4"/>
  <c r="UN87" i="4"/>
  <c r="VN87" i="4" s="1"/>
  <c r="UL87" i="4"/>
  <c r="TX87" i="4"/>
  <c r="UK87" i="4" s="1"/>
  <c r="UM87" i="4" s="1"/>
  <c r="TK87" i="4"/>
  <c r="SU87" i="4"/>
  <c r="SH87" i="4"/>
  <c r="TH87" i="4" s="1"/>
  <c r="RR87" i="4"/>
  <c r="SE87" i="4" s="1"/>
  <c r="SG87" i="4" s="1"/>
  <c r="RE87" i="4"/>
  <c r="QO87" i="4"/>
  <c r="QB87" i="4"/>
  <c r="RB87" i="4" s="1"/>
  <c r="PZ87" i="4"/>
  <c r="PL87" i="4"/>
  <c r="PY87" i="4" s="1"/>
  <c r="QA87" i="4" s="1"/>
  <c r="OY87" i="4"/>
  <c r="OI87" i="4"/>
  <c r="NV87" i="4"/>
  <c r="NQ87" i="4" s="1"/>
  <c r="NR87" i="4"/>
  <c r="NS87" i="4" s="1"/>
  <c r="NU87" i="4" s="1"/>
  <c r="NA87" i="4"/>
  <c r="MN87" i="4"/>
  <c r="NN87" i="4" s="1"/>
  <c r="MM87" i="4"/>
  <c r="ML87" i="4"/>
  <c r="LX87" i="4"/>
  <c r="LK87" i="4"/>
  <c r="KU87" i="4"/>
  <c r="LH87" i="4" s="1"/>
  <c r="LJ87" i="4" s="1"/>
  <c r="KH87" i="4"/>
  <c r="JR87" i="4"/>
  <c r="JE87" i="4"/>
  <c r="KE87" i="4" s="1"/>
  <c r="JC87" i="4"/>
  <c r="IO87" i="4"/>
  <c r="JB87" i="4" s="1"/>
  <c r="JD87" i="4" s="1"/>
  <c r="IB87" i="4"/>
  <c r="HL87" i="4"/>
  <c r="GY87" i="4"/>
  <c r="HY87" i="4" s="1"/>
  <c r="GQ87" i="4"/>
  <c r="GV87" i="4" s="1"/>
  <c r="GX87" i="4" s="1"/>
  <c r="GD87" i="4"/>
  <c r="FN87" i="4"/>
  <c r="FA87" i="4"/>
  <c r="GA87" i="4" s="1"/>
  <c r="EY87" i="4"/>
  <c r="EK87" i="4"/>
  <c r="EX87" i="4" s="1"/>
  <c r="EZ87" i="4" s="1"/>
  <c r="DW87" i="4"/>
  <c r="DG87" i="4"/>
  <c r="CT87" i="4"/>
  <c r="DT87" i="4" s="1"/>
  <c r="CD87" i="4"/>
  <c r="CQ87" i="4" s="1"/>
  <c r="CS87" i="4" s="1"/>
  <c r="BQ87" i="4"/>
  <c r="BA87" i="4"/>
  <c r="AN87" i="4"/>
  <c r="BN87" i="4" s="1"/>
  <c r="X87" i="4"/>
  <c r="K87" i="4"/>
  <c r="AGT86" i="4"/>
  <c r="AFU86" i="4"/>
  <c r="AFG86" i="4"/>
  <c r="AFT86" i="4" s="1"/>
  <c r="AFV86" i="4" s="1"/>
  <c r="AET86" i="4"/>
  <c r="AED86" i="4"/>
  <c r="ADQ86" i="4"/>
  <c r="AEQ86" i="4" s="1"/>
  <c r="ADA86" i="4"/>
  <c r="ACN86" i="4"/>
  <c r="ACI86" i="4"/>
  <c r="ABS86" i="4"/>
  <c r="ACF86" i="4" s="1"/>
  <c r="ACH86" i="4" s="1"/>
  <c r="ABF86" i="4"/>
  <c r="AAP86" i="4"/>
  <c r="AAC86" i="4"/>
  <c r="ABC86" i="4" s="1"/>
  <c r="AAA86" i="4"/>
  <c r="ZM86" i="4"/>
  <c r="ZZ86" i="4" s="1"/>
  <c r="AAB86" i="4" s="1"/>
  <c r="YZ86" i="4"/>
  <c r="YJ86" i="4"/>
  <c r="XW86" i="4"/>
  <c r="YW86" i="4" s="1"/>
  <c r="XG86" i="4"/>
  <c r="XT86" i="4" s="1"/>
  <c r="XV86" i="4" s="1"/>
  <c r="WT86" i="4"/>
  <c r="WD86" i="4"/>
  <c r="VQ86" i="4"/>
  <c r="WQ86" i="4" s="1"/>
  <c r="VO86" i="4"/>
  <c r="VA86" i="4"/>
  <c r="VN86" i="4" s="1"/>
  <c r="VP86" i="4" s="1"/>
  <c r="UN86" i="4"/>
  <c r="TX86" i="4"/>
  <c r="TK86" i="4"/>
  <c r="UK86" i="4" s="1"/>
  <c r="SU86" i="4"/>
  <c r="TH86" i="4" s="1"/>
  <c r="TJ86" i="4" s="1"/>
  <c r="SH86" i="4"/>
  <c r="RR86" i="4"/>
  <c r="RE86" i="4"/>
  <c r="SE86" i="4" s="1"/>
  <c r="RC86" i="4"/>
  <c r="QO86" i="4"/>
  <c r="RB86" i="4" s="1"/>
  <c r="RD86" i="4" s="1"/>
  <c r="QB86" i="4"/>
  <c r="PL86" i="4"/>
  <c r="OY86" i="4"/>
  <c r="PY86" i="4" s="1"/>
  <c r="OI86" i="4"/>
  <c r="NV86" i="4"/>
  <c r="NQ86" i="4"/>
  <c r="NA86" i="4"/>
  <c r="NN86" i="4" s="1"/>
  <c r="NP86" i="4" s="1"/>
  <c r="MN86" i="4"/>
  <c r="MM86" i="4"/>
  <c r="ML86" i="4"/>
  <c r="LX86" i="4"/>
  <c r="LK86" i="4"/>
  <c r="KU86" i="4"/>
  <c r="KH86" i="4"/>
  <c r="LH86" i="4" s="1"/>
  <c r="KF86" i="4"/>
  <c r="JR86" i="4"/>
  <c r="KE86" i="4" s="1"/>
  <c r="KG86" i="4" s="1"/>
  <c r="JE86" i="4"/>
  <c r="IO86" i="4"/>
  <c r="IB86" i="4"/>
  <c r="JB86" i="4" s="1"/>
  <c r="HL86" i="4"/>
  <c r="HY86" i="4" s="1"/>
  <c r="IA86" i="4" s="1"/>
  <c r="GY86" i="4"/>
  <c r="GQ86" i="4"/>
  <c r="GD86" i="4"/>
  <c r="GV86" i="4" s="1"/>
  <c r="GB86" i="4"/>
  <c r="FN86" i="4"/>
  <c r="GA86" i="4" s="1"/>
  <c r="GC86" i="4" s="1"/>
  <c r="FA86" i="4"/>
  <c r="EK86" i="4"/>
  <c r="DW86" i="4"/>
  <c r="EX86" i="4" s="1"/>
  <c r="DG86" i="4"/>
  <c r="DT86" i="4" s="1"/>
  <c r="DV86" i="4" s="1"/>
  <c r="CT86" i="4"/>
  <c r="CD86" i="4"/>
  <c r="BQ86" i="4"/>
  <c r="CQ86" i="4" s="1"/>
  <c r="BO86" i="4"/>
  <c r="BA86" i="4"/>
  <c r="BN86" i="4" s="1"/>
  <c r="BP86" i="4" s="1"/>
  <c r="AN86" i="4"/>
  <c r="X86" i="4"/>
  <c r="K86" i="4"/>
  <c r="F86" i="4" s="1"/>
  <c r="AFW86" i="4" s="1"/>
  <c r="AGB86" i="4" s="1"/>
  <c r="G86" i="4"/>
  <c r="AGT85" i="4"/>
  <c r="AFG85" i="4"/>
  <c r="AET85" i="4"/>
  <c r="AFT85" i="4" s="1"/>
  <c r="AER85" i="4"/>
  <c r="AED85" i="4"/>
  <c r="AEQ85" i="4" s="1"/>
  <c r="AES85" i="4" s="1"/>
  <c r="ADQ85" i="4"/>
  <c r="ADA85" i="4"/>
  <c r="ACN85" i="4"/>
  <c r="ACI85" i="4" s="1"/>
  <c r="ACJ85" i="4"/>
  <c r="ACK85" i="4" s="1"/>
  <c r="ACM85" i="4" s="1"/>
  <c r="ABS85" i="4"/>
  <c r="ABF85" i="4"/>
  <c r="ACF85" i="4" s="1"/>
  <c r="AAP85" i="4"/>
  <c r="ABC85" i="4" s="1"/>
  <c r="ABE85" i="4" s="1"/>
  <c r="AAC85" i="4"/>
  <c r="ZM85" i="4"/>
  <c r="YZ85" i="4"/>
  <c r="ZZ85" i="4" s="1"/>
  <c r="YX85" i="4"/>
  <c r="YJ85" i="4"/>
  <c r="YW85" i="4" s="1"/>
  <c r="YY85" i="4" s="1"/>
  <c r="XW85" i="4"/>
  <c r="XG85" i="4"/>
  <c r="WT85" i="4"/>
  <c r="XT85" i="4" s="1"/>
  <c r="WD85" i="4"/>
  <c r="WQ85" i="4" s="1"/>
  <c r="WS85" i="4" s="1"/>
  <c r="VQ85" i="4"/>
  <c r="VA85" i="4"/>
  <c r="UN85" i="4"/>
  <c r="VN85" i="4" s="1"/>
  <c r="UL85" i="4"/>
  <c r="TX85" i="4"/>
  <c r="UK85" i="4" s="1"/>
  <c r="UM85" i="4" s="1"/>
  <c r="TK85" i="4"/>
  <c r="SU85" i="4"/>
  <c r="SH85" i="4"/>
  <c r="TH85" i="4" s="1"/>
  <c r="RR85" i="4"/>
  <c r="SE85" i="4" s="1"/>
  <c r="SG85" i="4" s="1"/>
  <c r="RE85" i="4"/>
  <c r="QO85" i="4"/>
  <c r="QB85" i="4"/>
  <c r="RB85" i="4" s="1"/>
  <c r="PZ85" i="4"/>
  <c r="PL85" i="4"/>
  <c r="PY85" i="4" s="1"/>
  <c r="QA85" i="4" s="1"/>
  <c r="OY85" i="4"/>
  <c r="OI85" i="4"/>
  <c r="NV85" i="4"/>
  <c r="NQ85" i="4" s="1"/>
  <c r="NR85" i="4"/>
  <c r="NS85" i="4" s="1"/>
  <c r="NU85" i="4" s="1"/>
  <c r="NA85" i="4"/>
  <c r="MN85" i="4"/>
  <c r="NN85" i="4" s="1"/>
  <c r="MM85" i="4"/>
  <c r="ML85" i="4"/>
  <c r="LX85" i="4"/>
  <c r="LK85" i="4"/>
  <c r="KU85" i="4"/>
  <c r="LH85" i="4" s="1"/>
  <c r="LJ85" i="4" s="1"/>
  <c r="KH85" i="4"/>
  <c r="JR85" i="4"/>
  <c r="JE85" i="4"/>
  <c r="KE85" i="4" s="1"/>
  <c r="JC85" i="4"/>
  <c r="IO85" i="4"/>
  <c r="JB85" i="4" s="1"/>
  <c r="JD85" i="4" s="1"/>
  <c r="IB85" i="4"/>
  <c r="HL85" i="4"/>
  <c r="GY85" i="4"/>
  <c r="HY85" i="4" s="1"/>
  <c r="GQ85" i="4"/>
  <c r="GV85" i="4" s="1"/>
  <c r="GX85" i="4" s="1"/>
  <c r="GD85" i="4"/>
  <c r="FN85" i="4"/>
  <c r="FA85" i="4"/>
  <c r="GA85" i="4" s="1"/>
  <c r="EY85" i="4"/>
  <c r="EK85" i="4"/>
  <c r="EX85" i="4" s="1"/>
  <c r="EZ85" i="4" s="1"/>
  <c r="DW85" i="4"/>
  <c r="DG85" i="4"/>
  <c r="CT85" i="4"/>
  <c r="DT85" i="4" s="1"/>
  <c r="CD85" i="4"/>
  <c r="CQ85" i="4" s="1"/>
  <c r="CS85" i="4" s="1"/>
  <c r="BQ85" i="4"/>
  <c r="BA85" i="4"/>
  <c r="AN85" i="4"/>
  <c r="BN85" i="4" s="1"/>
  <c r="X85" i="4"/>
  <c r="K85" i="4"/>
  <c r="AGT84" i="4"/>
  <c r="AFU84" i="4"/>
  <c r="AFG84" i="4"/>
  <c r="AFT84" i="4" s="1"/>
  <c r="AFV84" i="4" s="1"/>
  <c r="AET84" i="4"/>
  <c r="AED84" i="4"/>
  <c r="ADQ84" i="4"/>
  <c r="AEQ84" i="4" s="1"/>
  <c r="ADA84" i="4"/>
  <c r="ACN84" i="4"/>
  <c r="ACI84" i="4"/>
  <c r="ABS84" i="4"/>
  <c r="ACF84" i="4" s="1"/>
  <c r="ABF84" i="4"/>
  <c r="AAP84" i="4"/>
  <c r="AAC84" i="4"/>
  <c r="ABC84" i="4" s="1"/>
  <c r="ZM84" i="4"/>
  <c r="ZZ84" i="4" s="1"/>
  <c r="YZ84" i="4"/>
  <c r="YJ84" i="4"/>
  <c r="XW84" i="4"/>
  <c r="YW84" i="4" s="1"/>
  <c r="XG84" i="4"/>
  <c r="XT84" i="4" s="1"/>
  <c r="WT84" i="4"/>
  <c r="WD84" i="4"/>
  <c r="VQ84" i="4"/>
  <c r="WQ84" i="4" s="1"/>
  <c r="VA84" i="4"/>
  <c r="VN84" i="4" s="1"/>
  <c r="UN84" i="4"/>
  <c r="TX84" i="4"/>
  <c r="TK84" i="4"/>
  <c r="UK84" i="4" s="1"/>
  <c r="SU84" i="4"/>
  <c r="TH84" i="4" s="1"/>
  <c r="SH84" i="4"/>
  <c r="RR84" i="4"/>
  <c r="RE84" i="4"/>
  <c r="SE84" i="4" s="1"/>
  <c r="QO84" i="4"/>
  <c r="RB84" i="4" s="1"/>
  <c r="QB84" i="4"/>
  <c r="PL84" i="4"/>
  <c r="OY84" i="4"/>
  <c r="PY84" i="4" s="1"/>
  <c r="OI84" i="4"/>
  <c r="OV84" i="4" s="1"/>
  <c r="NV84" i="4"/>
  <c r="NQ84" i="4"/>
  <c r="NA84" i="4"/>
  <c r="NN84" i="4" s="1"/>
  <c r="MN84" i="4"/>
  <c r="MM84" i="4"/>
  <c r="ML84" i="4"/>
  <c r="LX84" i="4"/>
  <c r="LK84" i="4"/>
  <c r="KU84" i="4"/>
  <c r="KH84" i="4"/>
  <c r="LH84" i="4" s="1"/>
  <c r="JR84" i="4"/>
  <c r="KE84" i="4" s="1"/>
  <c r="JE84" i="4"/>
  <c r="IO84" i="4"/>
  <c r="IB84" i="4"/>
  <c r="JB84" i="4" s="1"/>
  <c r="HL84" i="4"/>
  <c r="HY84" i="4" s="1"/>
  <c r="GY84" i="4"/>
  <c r="GQ84" i="4"/>
  <c r="GD84" i="4"/>
  <c r="GV84" i="4" s="1"/>
  <c r="FN84" i="4"/>
  <c r="GA84" i="4" s="1"/>
  <c r="FA84" i="4"/>
  <c r="EK84" i="4"/>
  <c r="DW84" i="4"/>
  <c r="EX84" i="4" s="1"/>
  <c r="DG84" i="4"/>
  <c r="DT84" i="4" s="1"/>
  <c r="CT84" i="4"/>
  <c r="CD84" i="4"/>
  <c r="BQ84" i="4"/>
  <c r="CQ84" i="4" s="1"/>
  <c r="BA84" i="4"/>
  <c r="BN84" i="4" s="1"/>
  <c r="AN84" i="4"/>
  <c r="X84" i="4"/>
  <c r="K84" i="4"/>
  <c r="AK84" i="4" s="1"/>
  <c r="G84" i="4"/>
  <c r="AGT83" i="4"/>
  <c r="AFG83" i="4"/>
  <c r="AET83" i="4"/>
  <c r="AFT83" i="4" s="1"/>
  <c r="AED83" i="4"/>
  <c r="AEQ83" i="4" s="1"/>
  <c r="ADQ83" i="4"/>
  <c r="ADA83" i="4"/>
  <c r="ACN83" i="4"/>
  <c r="ADN83" i="4" s="1"/>
  <c r="ACJ83" i="4"/>
  <c r="ABS83" i="4"/>
  <c r="ABF83" i="4"/>
  <c r="ACF83" i="4" s="1"/>
  <c r="AAP83" i="4"/>
  <c r="ABC83" i="4" s="1"/>
  <c r="AAC83" i="4"/>
  <c r="ZM83" i="4"/>
  <c r="YZ83" i="4"/>
  <c r="ZZ83" i="4" s="1"/>
  <c r="YJ83" i="4"/>
  <c r="YW83" i="4" s="1"/>
  <c r="XW83" i="4"/>
  <c r="XG83" i="4"/>
  <c r="WT83" i="4"/>
  <c r="XT83" i="4" s="1"/>
  <c r="WD83" i="4"/>
  <c r="WQ83" i="4" s="1"/>
  <c r="VQ83" i="4"/>
  <c r="VA83" i="4"/>
  <c r="UN83" i="4"/>
  <c r="VN83" i="4" s="1"/>
  <c r="TX83" i="4"/>
  <c r="UK83" i="4" s="1"/>
  <c r="TK83" i="4"/>
  <c r="SU83" i="4"/>
  <c r="SH83" i="4"/>
  <c r="TH83" i="4" s="1"/>
  <c r="RR83" i="4"/>
  <c r="SE83" i="4" s="1"/>
  <c r="RE83" i="4"/>
  <c r="QO83" i="4"/>
  <c r="QB83" i="4"/>
  <c r="RB83" i="4" s="1"/>
  <c r="PL83" i="4"/>
  <c r="PY83" i="4" s="1"/>
  <c r="OY83" i="4"/>
  <c r="OI83" i="4"/>
  <c r="NV83" i="4"/>
  <c r="OV83" i="4" s="1"/>
  <c r="NR83" i="4"/>
  <c r="NA83" i="4"/>
  <c r="MN83" i="4"/>
  <c r="NN83" i="4" s="1"/>
  <c r="MM83" i="4"/>
  <c r="ML83" i="4"/>
  <c r="LX83" i="4"/>
  <c r="LK83" i="4"/>
  <c r="KU83" i="4"/>
  <c r="LH83" i="4" s="1"/>
  <c r="KH83" i="4"/>
  <c r="JR83" i="4"/>
  <c r="JE83" i="4"/>
  <c r="KE83" i="4" s="1"/>
  <c r="IO83" i="4"/>
  <c r="JB83" i="4" s="1"/>
  <c r="IB83" i="4"/>
  <c r="HL83" i="4"/>
  <c r="GY83" i="4"/>
  <c r="HY83" i="4" s="1"/>
  <c r="GQ83" i="4"/>
  <c r="GV83" i="4" s="1"/>
  <c r="GD83" i="4"/>
  <c r="FN83" i="4"/>
  <c r="FA83" i="4"/>
  <c r="GA83" i="4" s="1"/>
  <c r="EK83" i="4"/>
  <c r="EX83" i="4" s="1"/>
  <c r="DW83" i="4"/>
  <c r="DG83" i="4"/>
  <c r="CT83" i="4"/>
  <c r="DT83" i="4" s="1"/>
  <c r="CD83" i="4"/>
  <c r="CQ83" i="4" s="1"/>
  <c r="BQ83" i="4"/>
  <c r="BA83" i="4"/>
  <c r="AN83" i="4"/>
  <c r="BN83" i="4" s="1"/>
  <c r="X83" i="4"/>
  <c r="AK83" i="4" s="1"/>
  <c r="K83" i="4"/>
  <c r="F83" i="4"/>
  <c r="AGT82" i="4"/>
  <c r="AFG82" i="4"/>
  <c r="AFT82" i="4" s="1"/>
  <c r="AET82" i="4"/>
  <c r="AED82" i="4"/>
  <c r="ADQ82" i="4"/>
  <c r="AEQ82" i="4" s="1"/>
  <c r="ADA82" i="4"/>
  <c r="ADN82" i="4" s="1"/>
  <c r="ACN82" i="4"/>
  <c r="ACI82" i="4"/>
  <c r="ABS82" i="4"/>
  <c r="ACF82" i="4" s="1"/>
  <c r="ABF82" i="4"/>
  <c r="AAP82" i="4"/>
  <c r="AAC82" i="4"/>
  <c r="ABC82" i="4" s="1"/>
  <c r="ZM82" i="4"/>
  <c r="ZZ82" i="4" s="1"/>
  <c r="YZ82" i="4"/>
  <c r="YJ82" i="4"/>
  <c r="XW82" i="4"/>
  <c r="YW82" i="4" s="1"/>
  <c r="XG82" i="4"/>
  <c r="XT82" i="4" s="1"/>
  <c r="WT82" i="4"/>
  <c r="WD82" i="4"/>
  <c r="VQ82" i="4"/>
  <c r="WQ82" i="4" s="1"/>
  <c r="VA82" i="4"/>
  <c r="VN82" i="4" s="1"/>
  <c r="UN82" i="4"/>
  <c r="TX82" i="4"/>
  <c r="TK82" i="4"/>
  <c r="UK82" i="4" s="1"/>
  <c r="SU82" i="4"/>
  <c r="TH82" i="4" s="1"/>
  <c r="SH82" i="4"/>
  <c r="RR82" i="4"/>
  <c r="RE82" i="4"/>
  <c r="SE82" i="4" s="1"/>
  <c r="QO82" i="4"/>
  <c r="RB82" i="4" s="1"/>
  <c r="QB82" i="4"/>
  <c r="PL82" i="4"/>
  <c r="OY82" i="4"/>
  <c r="PY82" i="4" s="1"/>
  <c r="OI82" i="4"/>
  <c r="OV82" i="4" s="1"/>
  <c r="NV82" i="4"/>
  <c r="NQ82" i="4"/>
  <c r="NA82" i="4"/>
  <c r="NN82" i="4" s="1"/>
  <c r="MN82" i="4"/>
  <c r="MM82" i="4"/>
  <c r="ML82" i="4"/>
  <c r="LX82" i="4"/>
  <c r="LK82" i="4"/>
  <c r="KU82" i="4"/>
  <c r="KH82" i="4"/>
  <c r="LH82" i="4" s="1"/>
  <c r="JR82" i="4"/>
  <c r="KE82" i="4" s="1"/>
  <c r="JE82" i="4"/>
  <c r="IO82" i="4"/>
  <c r="IB82" i="4"/>
  <c r="JB82" i="4" s="1"/>
  <c r="HL82" i="4"/>
  <c r="HY82" i="4" s="1"/>
  <c r="GY82" i="4"/>
  <c r="GQ82" i="4"/>
  <c r="GD82" i="4"/>
  <c r="GV82" i="4" s="1"/>
  <c r="FN82" i="4"/>
  <c r="GA82" i="4" s="1"/>
  <c r="FA82" i="4"/>
  <c r="EK82" i="4"/>
  <c r="DW82" i="4"/>
  <c r="EX82" i="4" s="1"/>
  <c r="DG82" i="4"/>
  <c r="DT82" i="4" s="1"/>
  <c r="CT82" i="4"/>
  <c r="CD82" i="4"/>
  <c r="BQ82" i="4"/>
  <c r="CQ82" i="4" s="1"/>
  <c r="BA82" i="4"/>
  <c r="BN82" i="4" s="1"/>
  <c r="AN82" i="4"/>
  <c r="X82" i="4"/>
  <c r="K82" i="4"/>
  <c r="AK82" i="4" s="1"/>
  <c r="G82" i="4"/>
  <c r="AGT81" i="4"/>
  <c r="AFG81" i="4"/>
  <c r="AET81" i="4"/>
  <c r="AFT81" i="4" s="1"/>
  <c r="AED81" i="4"/>
  <c r="AEQ81" i="4" s="1"/>
  <c r="ADQ81" i="4"/>
  <c r="ADA81" i="4"/>
  <c r="ACN81" i="4"/>
  <c r="ADN81" i="4" s="1"/>
  <c r="ACJ81" i="4"/>
  <c r="ABS81" i="4"/>
  <c r="ABF81" i="4"/>
  <c r="ACF81" i="4" s="1"/>
  <c r="AAP81" i="4"/>
  <c r="ABC81" i="4" s="1"/>
  <c r="AAC81" i="4"/>
  <c r="ZM81" i="4"/>
  <c r="YZ81" i="4"/>
  <c r="ZZ81" i="4" s="1"/>
  <c r="YJ81" i="4"/>
  <c r="YW81" i="4" s="1"/>
  <c r="XW81" i="4"/>
  <c r="XG81" i="4"/>
  <c r="WT81" i="4"/>
  <c r="XT81" i="4" s="1"/>
  <c r="WD81" i="4"/>
  <c r="WQ81" i="4" s="1"/>
  <c r="VQ81" i="4"/>
  <c r="VA81" i="4"/>
  <c r="UN81" i="4"/>
  <c r="VN81" i="4" s="1"/>
  <c r="TX81" i="4"/>
  <c r="UK81" i="4" s="1"/>
  <c r="TK81" i="4"/>
  <c r="SU81" i="4"/>
  <c r="SH81" i="4"/>
  <c r="TH81" i="4" s="1"/>
  <c r="RR81" i="4"/>
  <c r="SE81" i="4" s="1"/>
  <c r="RE81" i="4"/>
  <c r="QO81" i="4"/>
  <c r="QB81" i="4"/>
  <c r="RB81" i="4" s="1"/>
  <c r="PL81" i="4"/>
  <c r="PY81" i="4" s="1"/>
  <c r="OY81" i="4"/>
  <c r="OI81" i="4"/>
  <c r="NV81" i="4"/>
  <c r="OV81" i="4" s="1"/>
  <c r="NR81" i="4"/>
  <c r="NF81" i="4"/>
  <c r="NF96" i="4" s="1"/>
  <c r="NA81" i="4"/>
  <c r="NN81" i="4" s="1"/>
  <c r="MN81" i="4"/>
  <c r="MM81" i="4"/>
  <c r="ML81" i="4"/>
  <c r="LX81" i="4"/>
  <c r="LK81" i="4"/>
  <c r="KU81" i="4"/>
  <c r="KH81" i="4"/>
  <c r="LH81" i="4" s="1"/>
  <c r="JR81" i="4"/>
  <c r="KE81" i="4" s="1"/>
  <c r="JE81" i="4"/>
  <c r="IO81" i="4"/>
  <c r="IB81" i="4"/>
  <c r="JB81" i="4" s="1"/>
  <c r="HL81" i="4"/>
  <c r="HY81" i="4" s="1"/>
  <c r="GY81" i="4"/>
  <c r="GQ81" i="4"/>
  <c r="GD81" i="4"/>
  <c r="GV81" i="4" s="1"/>
  <c r="FN81" i="4"/>
  <c r="GA81" i="4" s="1"/>
  <c r="FA81" i="4"/>
  <c r="EK81" i="4"/>
  <c r="DW81" i="4"/>
  <c r="EX81" i="4" s="1"/>
  <c r="DG81" i="4"/>
  <c r="DT81" i="4" s="1"/>
  <c r="CT81" i="4"/>
  <c r="CD81" i="4"/>
  <c r="BQ81" i="4"/>
  <c r="CQ81" i="4" s="1"/>
  <c r="BA81" i="4"/>
  <c r="BN81" i="4" s="1"/>
  <c r="AN81" i="4"/>
  <c r="X81" i="4"/>
  <c r="K81" i="4"/>
  <c r="AK81" i="4" s="1"/>
  <c r="G81" i="4"/>
  <c r="AFX81" i="4" s="1"/>
  <c r="AGT80" i="4"/>
  <c r="AFG80" i="4"/>
  <c r="AET80" i="4"/>
  <c r="AFT80" i="4" s="1"/>
  <c r="AED80" i="4"/>
  <c r="AEQ80" i="4" s="1"/>
  <c r="AES80" i="4" s="1"/>
  <c r="ADQ80" i="4"/>
  <c r="ADA80" i="4"/>
  <c r="ACN80" i="4"/>
  <c r="ACI80" i="4" s="1"/>
  <c r="ABS80" i="4"/>
  <c r="ABF80" i="4"/>
  <c r="ACF80" i="4" s="1"/>
  <c r="ABD80" i="4"/>
  <c r="AAP80" i="4"/>
  <c r="ABC80" i="4" s="1"/>
  <c r="ABE80" i="4" s="1"/>
  <c r="AAC80" i="4"/>
  <c r="ZM80" i="4"/>
  <c r="YZ80" i="4"/>
  <c r="ZZ80" i="4" s="1"/>
  <c r="YJ80" i="4"/>
  <c r="YW80" i="4" s="1"/>
  <c r="YY80" i="4" s="1"/>
  <c r="XW80" i="4"/>
  <c r="XG80" i="4"/>
  <c r="WT80" i="4"/>
  <c r="XT80" i="4" s="1"/>
  <c r="WR80" i="4"/>
  <c r="WD80" i="4"/>
  <c r="WQ80" i="4" s="1"/>
  <c r="WS80" i="4" s="1"/>
  <c r="VQ80" i="4"/>
  <c r="VA80" i="4"/>
  <c r="UN80" i="4"/>
  <c r="VN80" i="4" s="1"/>
  <c r="TX80" i="4"/>
  <c r="UK80" i="4" s="1"/>
  <c r="UM80" i="4" s="1"/>
  <c r="TK80" i="4"/>
  <c r="SU80" i="4"/>
  <c r="SH80" i="4"/>
  <c r="TH80" i="4" s="1"/>
  <c r="SF80" i="4"/>
  <c r="RR80" i="4"/>
  <c r="SE80" i="4" s="1"/>
  <c r="SG80" i="4" s="1"/>
  <c r="RE80" i="4"/>
  <c r="QO80" i="4"/>
  <c r="QB80" i="4"/>
  <c r="RB80" i="4" s="1"/>
  <c r="PL80" i="4"/>
  <c r="PY80" i="4" s="1"/>
  <c r="QA80" i="4" s="1"/>
  <c r="OY80" i="4"/>
  <c r="OI80" i="4"/>
  <c r="NV80" i="4"/>
  <c r="NA80" i="4"/>
  <c r="MN80" i="4"/>
  <c r="NN80" i="4" s="1"/>
  <c r="MM80" i="4"/>
  <c r="ML80" i="4"/>
  <c r="LX80" i="4"/>
  <c r="LK80" i="4"/>
  <c r="LI80" i="4"/>
  <c r="KU80" i="4"/>
  <c r="LH80" i="4" s="1"/>
  <c r="LJ80" i="4" s="1"/>
  <c r="KH80" i="4"/>
  <c r="JR80" i="4"/>
  <c r="JE80" i="4"/>
  <c r="KE80" i="4" s="1"/>
  <c r="IO80" i="4"/>
  <c r="JB80" i="4" s="1"/>
  <c r="JD80" i="4" s="1"/>
  <c r="IB80" i="4"/>
  <c r="HL80" i="4"/>
  <c r="GY80" i="4"/>
  <c r="HY80" i="4" s="1"/>
  <c r="GW80" i="4"/>
  <c r="GQ80" i="4"/>
  <c r="GV80" i="4" s="1"/>
  <c r="GX80" i="4" s="1"/>
  <c r="GD80" i="4"/>
  <c r="FN80" i="4"/>
  <c r="FA80" i="4"/>
  <c r="GA80" i="4" s="1"/>
  <c r="EK80" i="4"/>
  <c r="EX80" i="4" s="1"/>
  <c r="EZ80" i="4" s="1"/>
  <c r="DW80" i="4"/>
  <c r="DG80" i="4"/>
  <c r="CT80" i="4"/>
  <c r="DT80" i="4" s="1"/>
  <c r="CR80" i="4"/>
  <c r="CD80" i="4"/>
  <c r="CQ80" i="4" s="1"/>
  <c r="CS80" i="4" s="1"/>
  <c r="BQ80" i="4"/>
  <c r="BA80" i="4"/>
  <c r="AN80" i="4"/>
  <c r="BN80" i="4" s="1"/>
  <c r="X80" i="4"/>
  <c r="K80" i="4"/>
  <c r="F80" i="4"/>
  <c r="AGT79" i="4"/>
  <c r="AFG79" i="4"/>
  <c r="AFT79" i="4" s="1"/>
  <c r="AFV79" i="4" s="1"/>
  <c r="AET79" i="4"/>
  <c r="AED79" i="4"/>
  <c r="ADQ79" i="4"/>
  <c r="AEQ79" i="4" s="1"/>
  <c r="ADA79" i="4"/>
  <c r="ACN79" i="4"/>
  <c r="ACI79" i="4"/>
  <c r="ACG79" i="4"/>
  <c r="ABS79" i="4"/>
  <c r="ACF79" i="4" s="1"/>
  <c r="ACH79" i="4" s="1"/>
  <c r="ABF79" i="4"/>
  <c r="AAP79" i="4"/>
  <c r="AAC79" i="4"/>
  <c r="ABC79" i="4" s="1"/>
  <c r="ZM79" i="4"/>
  <c r="ZZ79" i="4" s="1"/>
  <c r="AAB79" i="4" s="1"/>
  <c r="YZ79" i="4"/>
  <c r="YJ79" i="4"/>
  <c r="XW79" i="4"/>
  <c r="YW79" i="4" s="1"/>
  <c r="XU79" i="4"/>
  <c r="XG79" i="4"/>
  <c r="XT79" i="4" s="1"/>
  <c r="XV79" i="4" s="1"/>
  <c r="WT79" i="4"/>
  <c r="WD79" i="4"/>
  <c r="VQ79" i="4"/>
  <c r="WQ79" i="4" s="1"/>
  <c r="VA79" i="4"/>
  <c r="VN79" i="4" s="1"/>
  <c r="VP79" i="4" s="1"/>
  <c r="UN79" i="4"/>
  <c r="TX79" i="4"/>
  <c r="TK79" i="4"/>
  <c r="UK79" i="4" s="1"/>
  <c r="TI79" i="4"/>
  <c r="SU79" i="4"/>
  <c r="TH79" i="4" s="1"/>
  <c r="TJ79" i="4" s="1"/>
  <c r="SH79" i="4"/>
  <c r="RR79" i="4"/>
  <c r="RE79" i="4"/>
  <c r="SE79" i="4" s="1"/>
  <c r="QO79" i="4"/>
  <c r="RB79" i="4" s="1"/>
  <c r="RD79" i="4" s="1"/>
  <c r="QB79" i="4"/>
  <c r="PL79" i="4"/>
  <c r="OY79" i="4"/>
  <c r="PY79" i="4" s="1"/>
  <c r="OI79" i="4"/>
  <c r="NV79" i="4"/>
  <c r="NO79" i="4"/>
  <c r="NA79" i="4"/>
  <c r="NN79" i="4" s="1"/>
  <c r="NP79" i="4" s="1"/>
  <c r="MN79" i="4"/>
  <c r="MM79" i="4"/>
  <c r="ML79" i="4"/>
  <c r="LX79" i="4"/>
  <c r="LK79" i="4"/>
  <c r="KU79" i="4"/>
  <c r="KH79" i="4"/>
  <c r="LH79" i="4" s="1"/>
  <c r="JR79" i="4"/>
  <c r="KE79" i="4" s="1"/>
  <c r="KG79" i="4" s="1"/>
  <c r="JE79" i="4"/>
  <c r="IO79" i="4"/>
  <c r="IB79" i="4"/>
  <c r="JB79" i="4" s="1"/>
  <c r="HZ79" i="4"/>
  <c r="HL79" i="4"/>
  <c r="HY79" i="4" s="1"/>
  <c r="IA79" i="4" s="1"/>
  <c r="GY79" i="4"/>
  <c r="GQ79" i="4"/>
  <c r="GD79" i="4"/>
  <c r="GV79" i="4" s="1"/>
  <c r="FN79" i="4"/>
  <c r="GA79" i="4" s="1"/>
  <c r="GC79" i="4" s="1"/>
  <c r="FA79" i="4"/>
  <c r="EK79" i="4"/>
  <c r="DW79" i="4"/>
  <c r="EX79" i="4" s="1"/>
  <c r="DU79" i="4"/>
  <c r="DG79" i="4"/>
  <c r="DT79" i="4" s="1"/>
  <c r="DV79" i="4" s="1"/>
  <c r="CT79" i="4"/>
  <c r="CD79" i="4"/>
  <c r="BQ79" i="4"/>
  <c r="CQ79" i="4" s="1"/>
  <c r="BA79" i="4"/>
  <c r="BN79" i="4" s="1"/>
  <c r="BP79" i="4" s="1"/>
  <c r="AN79" i="4"/>
  <c r="X79" i="4"/>
  <c r="K79" i="4"/>
  <c r="AGT78" i="4"/>
  <c r="AFG78" i="4"/>
  <c r="AET78" i="4"/>
  <c r="AFT78" i="4" s="1"/>
  <c r="AED78" i="4"/>
  <c r="AEQ78" i="4" s="1"/>
  <c r="AES78" i="4" s="1"/>
  <c r="ADQ78" i="4"/>
  <c r="ADA78" i="4"/>
  <c r="ACN78" i="4"/>
  <c r="ACI78" i="4" s="1"/>
  <c r="ABS78" i="4"/>
  <c r="ABF78" i="4"/>
  <c r="ACF78" i="4" s="1"/>
  <c r="ABD78" i="4"/>
  <c r="AAP78" i="4"/>
  <c r="ABC78" i="4" s="1"/>
  <c r="ABE78" i="4" s="1"/>
  <c r="AAC78" i="4"/>
  <c r="ZM78" i="4"/>
  <c r="YZ78" i="4"/>
  <c r="ZZ78" i="4" s="1"/>
  <c r="YJ78" i="4"/>
  <c r="YW78" i="4" s="1"/>
  <c r="YY78" i="4" s="1"/>
  <c r="XW78" i="4"/>
  <c r="XG78" i="4"/>
  <c r="WT78" i="4"/>
  <c r="XT78" i="4" s="1"/>
  <c r="WR78" i="4"/>
  <c r="WD78" i="4"/>
  <c r="WQ78" i="4" s="1"/>
  <c r="WS78" i="4" s="1"/>
  <c r="VQ78" i="4"/>
  <c r="VA78" i="4"/>
  <c r="UN78" i="4"/>
  <c r="VN78" i="4" s="1"/>
  <c r="TX78" i="4"/>
  <c r="UK78" i="4" s="1"/>
  <c r="UM78" i="4" s="1"/>
  <c r="TK78" i="4"/>
  <c r="SU78" i="4"/>
  <c r="SH78" i="4"/>
  <c r="TH78" i="4" s="1"/>
  <c r="SF78" i="4"/>
  <c r="RR78" i="4"/>
  <c r="SE78" i="4" s="1"/>
  <c r="SG78" i="4" s="1"/>
  <c r="RE78" i="4"/>
  <c r="QO78" i="4"/>
  <c r="QB78" i="4"/>
  <c r="RB78" i="4" s="1"/>
  <c r="PL78" i="4"/>
  <c r="PY78" i="4" s="1"/>
  <c r="QA78" i="4" s="1"/>
  <c r="OY78" i="4"/>
  <c r="OI78" i="4"/>
  <c r="NV78" i="4"/>
  <c r="NA78" i="4"/>
  <c r="MN78" i="4"/>
  <c r="NN78" i="4" s="1"/>
  <c r="MM78" i="4"/>
  <c r="ML78" i="4"/>
  <c r="LX78" i="4"/>
  <c r="LK78" i="4"/>
  <c r="LI78" i="4"/>
  <c r="KU78" i="4"/>
  <c r="LH78" i="4" s="1"/>
  <c r="LJ78" i="4" s="1"/>
  <c r="KH78" i="4"/>
  <c r="JR78" i="4"/>
  <c r="JE78" i="4"/>
  <c r="KE78" i="4" s="1"/>
  <c r="IO78" i="4"/>
  <c r="JB78" i="4" s="1"/>
  <c r="JD78" i="4" s="1"/>
  <c r="IB78" i="4"/>
  <c r="HL78" i="4"/>
  <c r="GY78" i="4"/>
  <c r="HY78" i="4" s="1"/>
  <c r="GQ78" i="4"/>
  <c r="GD78" i="4"/>
  <c r="GV78" i="4" s="1"/>
  <c r="FN78" i="4"/>
  <c r="GA78" i="4" s="1"/>
  <c r="FA78" i="4"/>
  <c r="EK78" i="4"/>
  <c r="DW78" i="4"/>
  <c r="EX78" i="4" s="1"/>
  <c r="DG78" i="4"/>
  <c r="DT78" i="4" s="1"/>
  <c r="CT78" i="4"/>
  <c r="CD78" i="4"/>
  <c r="BQ78" i="4"/>
  <c r="CQ78" i="4" s="1"/>
  <c r="BA78" i="4"/>
  <c r="BN78" i="4" s="1"/>
  <c r="AN78" i="4"/>
  <c r="X78" i="4"/>
  <c r="K78" i="4"/>
  <c r="AK78" i="4" s="1"/>
  <c r="G78" i="4"/>
  <c r="AGT77" i="4"/>
  <c r="AFG77" i="4"/>
  <c r="AET77" i="4"/>
  <c r="AFT77" i="4" s="1"/>
  <c r="AED77" i="4"/>
  <c r="AEQ77" i="4" s="1"/>
  <c r="ADQ77" i="4"/>
  <c r="ADA77" i="4"/>
  <c r="ACN77" i="4"/>
  <c r="ADN77" i="4" s="1"/>
  <c r="ACJ77" i="4"/>
  <c r="ABS77" i="4"/>
  <c r="ABF77" i="4"/>
  <c r="ACF77" i="4" s="1"/>
  <c r="AAP77" i="4"/>
  <c r="ABC77" i="4" s="1"/>
  <c r="AAC77" i="4"/>
  <c r="ZM77" i="4"/>
  <c r="YZ77" i="4"/>
  <c r="ZZ77" i="4" s="1"/>
  <c r="YJ77" i="4"/>
  <c r="YW77" i="4" s="1"/>
  <c r="XW77" i="4"/>
  <c r="XG77" i="4"/>
  <c r="WT77" i="4"/>
  <c r="XT77" i="4" s="1"/>
  <c r="WD77" i="4"/>
  <c r="WQ77" i="4" s="1"/>
  <c r="VQ77" i="4"/>
  <c r="VA77" i="4"/>
  <c r="UN77" i="4"/>
  <c r="VN77" i="4" s="1"/>
  <c r="TX77" i="4"/>
  <c r="UK77" i="4" s="1"/>
  <c r="TK77" i="4"/>
  <c r="SU77" i="4"/>
  <c r="SH77" i="4"/>
  <c r="TH77" i="4" s="1"/>
  <c r="RR77" i="4"/>
  <c r="SE77" i="4" s="1"/>
  <c r="RE77" i="4"/>
  <c r="QO77" i="4"/>
  <c r="QB77" i="4"/>
  <c r="RB77" i="4" s="1"/>
  <c r="PL77" i="4"/>
  <c r="PY77" i="4" s="1"/>
  <c r="OY77" i="4"/>
  <c r="OI77" i="4"/>
  <c r="NV77" i="4"/>
  <c r="OV77" i="4" s="1"/>
  <c r="NR77" i="4"/>
  <c r="NA77" i="4"/>
  <c r="MN77" i="4"/>
  <c r="NN77" i="4" s="1"/>
  <c r="MM77" i="4"/>
  <c r="ML77" i="4"/>
  <c r="LX77" i="4"/>
  <c r="LK77" i="4"/>
  <c r="KU77" i="4"/>
  <c r="LH77" i="4" s="1"/>
  <c r="KH77" i="4"/>
  <c r="JR77" i="4"/>
  <c r="JE77" i="4"/>
  <c r="KE77" i="4" s="1"/>
  <c r="IO77" i="4"/>
  <c r="JB77" i="4" s="1"/>
  <c r="IB77" i="4"/>
  <c r="HL77" i="4"/>
  <c r="GY77" i="4"/>
  <c r="HY77" i="4" s="1"/>
  <c r="GQ77" i="4"/>
  <c r="GV77" i="4" s="1"/>
  <c r="GD77" i="4"/>
  <c r="FN77" i="4"/>
  <c r="FA77" i="4"/>
  <c r="GA77" i="4" s="1"/>
  <c r="EK77" i="4"/>
  <c r="EX77" i="4" s="1"/>
  <c r="DW77" i="4"/>
  <c r="DG77" i="4"/>
  <c r="CT77" i="4"/>
  <c r="DT77" i="4" s="1"/>
  <c r="CD77" i="4"/>
  <c r="CQ77" i="4" s="1"/>
  <c r="BQ77" i="4"/>
  <c r="BA77" i="4"/>
  <c r="AN77" i="4"/>
  <c r="BN77" i="4" s="1"/>
  <c r="X77" i="4"/>
  <c r="AK77" i="4" s="1"/>
  <c r="K77" i="4"/>
  <c r="F77" i="4"/>
  <c r="AGT76" i="4"/>
  <c r="AFG76" i="4"/>
  <c r="AFT76" i="4" s="1"/>
  <c r="AET76" i="4"/>
  <c r="AED76" i="4"/>
  <c r="ADQ76" i="4"/>
  <c r="AEQ76" i="4" s="1"/>
  <c r="ADA76" i="4"/>
  <c r="ADN76" i="4" s="1"/>
  <c r="ACN76" i="4"/>
  <c r="ACI76" i="4"/>
  <c r="ABS76" i="4"/>
  <c r="ACF76" i="4" s="1"/>
  <c r="ABF76" i="4"/>
  <c r="AAP76" i="4"/>
  <c r="AAC76" i="4"/>
  <c r="ABC76" i="4" s="1"/>
  <c r="ZM76" i="4"/>
  <c r="ZZ76" i="4" s="1"/>
  <c r="YZ76" i="4"/>
  <c r="YJ76" i="4"/>
  <c r="XW76" i="4"/>
  <c r="YW76" i="4" s="1"/>
  <c r="XG76" i="4"/>
  <c r="XT76" i="4" s="1"/>
  <c r="WT76" i="4"/>
  <c r="WD76" i="4"/>
  <c r="VQ76" i="4"/>
  <c r="WQ76" i="4" s="1"/>
  <c r="VA76" i="4"/>
  <c r="VN76" i="4" s="1"/>
  <c r="UN76" i="4"/>
  <c r="TX76" i="4"/>
  <c r="TK76" i="4"/>
  <c r="UK76" i="4" s="1"/>
  <c r="SU76" i="4"/>
  <c r="TH76" i="4" s="1"/>
  <c r="SH76" i="4"/>
  <c r="RR76" i="4"/>
  <c r="RE76" i="4"/>
  <c r="SE76" i="4" s="1"/>
  <c r="QO76" i="4"/>
  <c r="RB76" i="4" s="1"/>
  <c r="QB76" i="4"/>
  <c r="PL76" i="4"/>
  <c r="OY76" i="4"/>
  <c r="PY76" i="4" s="1"/>
  <c r="OI76" i="4"/>
  <c r="OV76" i="4" s="1"/>
  <c r="NV76" i="4"/>
  <c r="NQ76" i="4"/>
  <c r="NA76" i="4"/>
  <c r="NN76" i="4" s="1"/>
  <c r="MN76" i="4"/>
  <c r="MM76" i="4"/>
  <c r="ML76" i="4"/>
  <c r="LX76" i="4"/>
  <c r="LK76" i="4"/>
  <c r="KU76" i="4"/>
  <c r="KH76" i="4"/>
  <c r="LH76" i="4" s="1"/>
  <c r="JR76" i="4"/>
  <c r="KE76" i="4" s="1"/>
  <c r="JE76" i="4"/>
  <c r="IO76" i="4"/>
  <c r="IB76" i="4"/>
  <c r="JB76" i="4" s="1"/>
  <c r="HL76" i="4"/>
  <c r="HY76" i="4" s="1"/>
  <c r="GY76" i="4"/>
  <c r="GQ76" i="4"/>
  <c r="GD76" i="4"/>
  <c r="GV76" i="4" s="1"/>
  <c r="FN76" i="4"/>
  <c r="GA76" i="4" s="1"/>
  <c r="FA76" i="4"/>
  <c r="EK76" i="4"/>
  <c r="DW76" i="4"/>
  <c r="EX76" i="4" s="1"/>
  <c r="DG76" i="4"/>
  <c r="DT76" i="4" s="1"/>
  <c r="CT76" i="4"/>
  <c r="CD76" i="4"/>
  <c r="BQ76" i="4"/>
  <c r="CQ76" i="4" s="1"/>
  <c r="BA76" i="4"/>
  <c r="BN76" i="4" s="1"/>
  <c r="AN76" i="4"/>
  <c r="X76" i="4"/>
  <c r="K76" i="4"/>
  <c r="AK76" i="4" s="1"/>
  <c r="G76" i="4"/>
  <c r="AGT75" i="4"/>
  <c r="AFG75" i="4"/>
  <c r="AET75" i="4"/>
  <c r="AFT75" i="4" s="1"/>
  <c r="AED75" i="4"/>
  <c r="AEQ75" i="4" s="1"/>
  <c r="ADQ75" i="4"/>
  <c r="ADA75" i="4"/>
  <c r="ACN75" i="4"/>
  <c r="ADN75" i="4" s="1"/>
  <c r="ACJ75" i="4"/>
  <c r="ABS75" i="4"/>
  <c r="ABF75" i="4"/>
  <c r="ACF75" i="4" s="1"/>
  <c r="AAP75" i="4"/>
  <c r="ABC75" i="4" s="1"/>
  <c r="AAC75" i="4"/>
  <c r="ZM75" i="4"/>
  <c r="YZ75" i="4"/>
  <c r="ZZ75" i="4" s="1"/>
  <c r="YJ75" i="4"/>
  <c r="YW75" i="4" s="1"/>
  <c r="XW75" i="4"/>
  <c r="XG75" i="4"/>
  <c r="WT75" i="4"/>
  <c r="XT75" i="4" s="1"/>
  <c r="WD75" i="4"/>
  <c r="WQ75" i="4" s="1"/>
  <c r="VQ75" i="4"/>
  <c r="VA75" i="4"/>
  <c r="UN75" i="4"/>
  <c r="VN75" i="4" s="1"/>
  <c r="TX75" i="4"/>
  <c r="UK75" i="4" s="1"/>
  <c r="TK75" i="4"/>
  <c r="SU75" i="4"/>
  <c r="SH75" i="4"/>
  <c r="TH75" i="4" s="1"/>
  <c r="RR75" i="4"/>
  <c r="SE75" i="4" s="1"/>
  <c r="RE75" i="4"/>
  <c r="QO75" i="4"/>
  <c r="QB75" i="4"/>
  <c r="RB75" i="4" s="1"/>
  <c r="PL75" i="4"/>
  <c r="PY75" i="4" s="1"/>
  <c r="OY75" i="4"/>
  <c r="OI75" i="4"/>
  <c r="NV75" i="4"/>
  <c r="OV75" i="4" s="1"/>
  <c r="NR75" i="4"/>
  <c r="NA75" i="4"/>
  <c r="MN75" i="4"/>
  <c r="NN75" i="4" s="1"/>
  <c r="MM75" i="4"/>
  <c r="ML75" i="4"/>
  <c r="LX75" i="4"/>
  <c r="LK75" i="4"/>
  <c r="KU75" i="4"/>
  <c r="LH75" i="4" s="1"/>
  <c r="KH75" i="4"/>
  <c r="JR75" i="4"/>
  <c r="JE75" i="4"/>
  <c r="KE75" i="4" s="1"/>
  <c r="IO75" i="4"/>
  <c r="JB75" i="4" s="1"/>
  <c r="IB75" i="4"/>
  <c r="HL75" i="4"/>
  <c r="GY75" i="4"/>
  <c r="HY75" i="4" s="1"/>
  <c r="GQ75" i="4"/>
  <c r="GV75" i="4" s="1"/>
  <c r="GD75" i="4"/>
  <c r="FN75" i="4"/>
  <c r="FA75" i="4"/>
  <c r="GA75" i="4" s="1"/>
  <c r="EK75" i="4"/>
  <c r="EX75" i="4" s="1"/>
  <c r="DW75" i="4"/>
  <c r="DG75" i="4"/>
  <c r="CT75" i="4"/>
  <c r="DT75" i="4" s="1"/>
  <c r="CD75" i="4"/>
  <c r="CQ75" i="4" s="1"/>
  <c r="BQ75" i="4"/>
  <c r="BA75" i="4"/>
  <c r="AN75" i="4"/>
  <c r="BN75" i="4" s="1"/>
  <c r="X75" i="4"/>
  <c r="AK75" i="4" s="1"/>
  <c r="K75" i="4"/>
  <c r="F75" i="4"/>
  <c r="AGT74" i="4"/>
  <c r="AFG74" i="4"/>
  <c r="AFT74" i="4" s="1"/>
  <c r="AET74" i="4"/>
  <c r="AED74" i="4"/>
  <c r="ADQ74" i="4"/>
  <c r="AEQ74" i="4" s="1"/>
  <c r="ADA74" i="4"/>
  <c r="ADN74" i="4" s="1"/>
  <c r="ACN74" i="4"/>
  <c r="ACI74" i="4"/>
  <c r="ABS74" i="4"/>
  <c r="ACF74" i="4" s="1"/>
  <c r="ABF74" i="4"/>
  <c r="AAP74" i="4"/>
  <c r="AAC74" i="4"/>
  <c r="ABC74" i="4" s="1"/>
  <c r="ZM74" i="4"/>
  <c r="ZZ74" i="4" s="1"/>
  <c r="YZ74" i="4"/>
  <c r="YJ74" i="4"/>
  <c r="XW74" i="4"/>
  <c r="YW74" i="4" s="1"/>
  <c r="XG74" i="4"/>
  <c r="XT74" i="4" s="1"/>
  <c r="WT74" i="4"/>
  <c r="WD74" i="4"/>
  <c r="VQ74" i="4"/>
  <c r="WQ74" i="4" s="1"/>
  <c r="VA74" i="4"/>
  <c r="VN74" i="4" s="1"/>
  <c r="UN74" i="4"/>
  <c r="TX74" i="4"/>
  <c r="TK74" i="4"/>
  <c r="UK74" i="4" s="1"/>
  <c r="SU74" i="4"/>
  <c r="TH74" i="4" s="1"/>
  <c r="SH74" i="4"/>
  <c r="RR74" i="4"/>
  <c r="RE74" i="4"/>
  <c r="SE74" i="4" s="1"/>
  <c r="QO74" i="4"/>
  <c r="RB74" i="4" s="1"/>
  <c r="QB74" i="4"/>
  <c r="PL74" i="4"/>
  <c r="OY74" i="4"/>
  <c r="PY74" i="4" s="1"/>
  <c r="OI74" i="4"/>
  <c r="OV74" i="4" s="1"/>
  <c r="NV74" i="4"/>
  <c r="NQ74" i="4"/>
  <c r="NA74" i="4"/>
  <c r="NN74" i="4" s="1"/>
  <c r="MN74" i="4"/>
  <c r="MM74" i="4"/>
  <c r="ML74" i="4"/>
  <c r="LX74" i="4"/>
  <c r="LK74" i="4"/>
  <c r="KU74" i="4"/>
  <c r="KH74" i="4"/>
  <c r="LH74" i="4" s="1"/>
  <c r="JR74" i="4"/>
  <c r="KE74" i="4" s="1"/>
  <c r="JE74" i="4"/>
  <c r="IO74" i="4"/>
  <c r="IB74" i="4"/>
  <c r="JB74" i="4" s="1"/>
  <c r="HL74" i="4"/>
  <c r="HY74" i="4" s="1"/>
  <c r="GY74" i="4"/>
  <c r="GQ74" i="4"/>
  <c r="GD74" i="4"/>
  <c r="GV74" i="4" s="1"/>
  <c r="FN74" i="4"/>
  <c r="GA74" i="4" s="1"/>
  <c r="FA74" i="4"/>
  <c r="EK74" i="4"/>
  <c r="DW74" i="4"/>
  <c r="EX74" i="4" s="1"/>
  <c r="DG74" i="4"/>
  <c r="DT74" i="4" s="1"/>
  <c r="CT74" i="4"/>
  <c r="CD74" i="4"/>
  <c r="BQ74" i="4"/>
  <c r="CQ74" i="4" s="1"/>
  <c r="BA74" i="4"/>
  <c r="BN74" i="4" s="1"/>
  <c r="AN74" i="4"/>
  <c r="X74" i="4"/>
  <c r="K74" i="4"/>
  <c r="AK74" i="4" s="1"/>
  <c r="G74" i="4"/>
  <c r="AGT73" i="4"/>
  <c r="AFG73" i="4"/>
  <c r="AET73" i="4"/>
  <c r="AFT73" i="4" s="1"/>
  <c r="AED73" i="4"/>
  <c r="AEQ73" i="4" s="1"/>
  <c r="ADQ73" i="4"/>
  <c r="ADA73" i="4"/>
  <c r="ACN73" i="4"/>
  <c r="ADN73" i="4" s="1"/>
  <c r="ACJ73" i="4"/>
  <c r="ABS73" i="4"/>
  <c r="ABF73" i="4"/>
  <c r="ACF73" i="4" s="1"/>
  <c r="AAP73" i="4"/>
  <c r="ABC73" i="4" s="1"/>
  <c r="AAC73" i="4"/>
  <c r="ZM73" i="4"/>
  <c r="YZ73" i="4"/>
  <c r="ZZ73" i="4" s="1"/>
  <c r="YJ73" i="4"/>
  <c r="YW73" i="4" s="1"/>
  <c r="XW73" i="4"/>
  <c r="XG73" i="4"/>
  <c r="WT73" i="4"/>
  <c r="XT73" i="4" s="1"/>
  <c r="WD73" i="4"/>
  <c r="WQ73" i="4" s="1"/>
  <c r="VQ73" i="4"/>
  <c r="VA73" i="4"/>
  <c r="UN73" i="4"/>
  <c r="VN73" i="4" s="1"/>
  <c r="TX73" i="4"/>
  <c r="UK73" i="4" s="1"/>
  <c r="TK73" i="4"/>
  <c r="SU73" i="4"/>
  <c r="SH73" i="4"/>
  <c r="TH73" i="4" s="1"/>
  <c r="RR73" i="4"/>
  <c r="SE73" i="4" s="1"/>
  <c r="RE73" i="4"/>
  <c r="QO73" i="4"/>
  <c r="QB73" i="4"/>
  <c r="RB73" i="4" s="1"/>
  <c r="PL73" i="4"/>
  <c r="PY73" i="4" s="1"/>
  <c r="OY73" i="4"/>
  <c r="OI73" i="4"/>
  <c r="NV73" i="4"/>
  <c r="OV73" i="4" s="1"/>
  <c r="NR73" i="4"/>
  <c r="NA73" i="4"/>
  <c r="MN73" i="4"/>
  <c r="NN73" i="4" s="1"/>
  <c r="MM73" i="4"/>
  <c r="ML73" i="4"/>
  <c r="LX73" i="4"/>
  <c r="LK73" i="4"/>
  <c r="KU73" i="4"/>
  <c r="LH73" i="4" s="1"/>
  <c r="KH73" i="4"/>
  <c r="JR73" i="4"/>
  <c r="JE73" i="4"/>
  <c r="KE73" i="4" s="1"/>
  <c r="IO73" i="4"/>
  <c r="JB73" i="4" s="1"/>
  <c r="IB73" i="4"/>
  <c r="HL73" i="4"/>
  <c r="GY73" i="4"/>
  <c r="HY73" i="4" s="1"/>
  <c r="GQ73" i="4"/>
  <c r="GV73" i="4" s="1"/>
  <c r="GD73" i="4"/>
  <c r="FN73" i="4"/>
  <c r="FA73" i="4"/>
  <c r="GA73" i="4" s="1"/>
  <c r="EK73" i="4"/>
  <c r="EX73" i="4" s="1"/>
  <c r="DW73" i="4"/>
  <c r="DG73" i="4"/>
  <c r="CT73" i="4"/>
  <c r="DT73" i="4" s="1"/>
  <c r="CD73" i="4"/>
  <c r="CQ73" i="4" s="1"/>
  <c r="BQ73" i="4"/>
  <c r="BA73" i="4"/>
  <c r="AN73" i="4"/>
  <c r="BN73" i="4" s="1"/>
  <c r="X73" i="4"/>
  <c r="AK73" i="4" s="1"/>
  <c r="K73" i="4"/>
  <c r="F73" i="4"/>
  <c r="AGT72" i="4"/>
  <c r="AFG72" i="4"/>
  <c r="AFT72" i="4" s="1"/>
  <c r="AET72" i="4"/>
  <c r="AED72" i="4"/>
  <c r="ADQ72" i="4"/>
  <c r="AEQ72" i="4" s="1"/>
  <c r="ADA72" i="4"/>
  <c r="ADN72" i="4" s="1"/>
  <c r="ACN72" i="4"/>
  <c r="ACI72" i="4"/>
  <c r="ABS72" i="4"/>
  <c r="ACF72" i="4" s="1"/>
  <c r="ABF72" i="4"/>
  <c r="AAP72" i="4"/>
  <c r="AAC72" i="4"/>
  <c r="ABC72" i="4" s="1"/>
  <c r="ZM72" i="4"/>
  <c r="ZZ72" i="4" s="1"/>
  <c r="YZ72" i="4"/>
  <c r="YJ72" i="4"/>
  <c r="XW72" i="4"/>
  <c r="YW72" i="4" s="1"/>
  <c r="XG72" i="4"/>
  <c r="XT72" i="4" s="1"/>
  <c r="WT72" i="4"/>
  <c r="WD72" i="4"/>
  <c r="VQ72" i="4"/>
  <c r="WQ72" i="4" s="1"/>
  <c r="VA72" i="4"/>
  <c r="VN72" i="4" s="1"/>
  <c r="UN72" i="4"/>
  <c r="TX72" i="4"/>
  <c r="TK72" i="4"/>
  <c r="UK72" i="4" s="1"/>
  <c r="SU72" i="4"/>
  <c r="TH72" i="4" s="1"/>
  <c r="SH72" i="4"/>
  <c r="RR72" i="4"/>
  <c r="RE72" i="4"/>
  <c r="SE72" i="4" s="1"/>
  <c r="QO72" i="4"/>
  <c r="RB72" i="4" s="1"/>
  <c r="QB72" i="4"/>
  <c r="PL72" i="4"/>
  <c r="OY72" i="4"/>
  <c r="PY72" i="4" s="1"/>
  <c r="OI72" i="4"/>
  <c r="OV72" i="4" s="1"/>
  <c r="NV72" i="4"/>
  <c r="NQ72" i="4"/>
  <c r="NA72" i="4"/>
  <c r="NN72" i="4" s="1"/>
  <c r="MN72" i="4"/>
  <c r="MM72" i="4"/>
  <c r="ML72" i="4"/>
  <c r="LX72" i="4"/>
  <c r="LK72" i="4"/>
  <c r="KU72" i="4"/>
  <c r="KH72" i="4"/>
  <c r="LH72" i="4" s="1"/>
  <c r="JR72" i="4"/>
  <c r="KE72" i="4" s="1"/>
  <c r="JE72" i="4"/>
  <c r="IO72" i="4"/>
  <c r="IB72" i="4"/>
  <c r="JB72" i="4" s="1"/>
  <c r="HL72" i="4"/>
  <c r="HY72" i="4" s="1"/>
  <c r="GY72" i="4"/>
  <c r="GQ72" i="4"/>
  <c r="GD72" i="4"/>
  <c r="GV72" i="4" s="1"/>
  <c r="FN72" i="4"/>
  <c r="GA72" i="4" s="1"/>
  <c r="FA72" i="4"/>
  <c r="EK72" i="4"/>
  <c r="DW72" i="4"/>
  <c r="EX72" i="4" s="1"/>
  <c r="DG72" i="4"/>
  <c r="DT72" i="4" s="1"/>
  <c r="CT72" i="4"/>
  <c r="CD72" i="4"/>
  <c r="BQ72" i="4"/>
  <c r="CQ72" i="4" s="1"/>
  <c r="BA72" i="4"/>
  <c r="BN72" i="4" s="1"/>
  <c r="AN72" i="4"/>
  <c r="X72" i="4"/>
  <c r="K72" i="4"/>
  <c r="AK72" i="4" s="1"/>
  <c r="G72" i="4"/>
  <c r="AGT71" i="4"/>
  <c r="AFG71" i="4"/>
  <c r="AET71" i="4"/>
  <c r="AFT71" i="4" s="1"/>
  <c r="AED71" i="4"/>
  <c r="AEQ71" i="4" s="1"/>
  <c r="ADQ71" i="4"/>
  <c r="ADA71" i="4"/>
  <c r="ACN71" i="4"/>
  <c r="ADN71" i="4" s="1"/>
  <c r="ACJ71" i="4"/>
  <c r="ABS71" i="4"/>
  <c r="ABF71" i="4"/>
  <c r="ACF71" i="4" s="1"/>
  <c r="AAP71" i="4"/>
  <c r="ABC71" i="4" s="1"/>
  <c r="AAC71" i="4"/>
  <c r="ZM71" i="4"/>
  <c r="YZ71" i="4"/>
  <c r="ZZ71" i="4" s="1"/>
  <c r="YJ71" i="4"/>
  <c r="YW71" i="4" s="1"/>
  <c r="XW71" i="4"/>
  <c r="XG71" i="4"/>
  <c r="WT71" i="4"/>
  <c r="XT71" i="4" s="1"/>
  <c r="WD71" i="4"/>
  <c r="WQ71" i="4" s="1"/>
  <c r="VQ71" i="4"/>
  <c r="VA71" i="4"/>
  <c r="UN71" i="4"/>
  <c r="VN71" i="4" s="1"/>
  <c r="TX71" i="4"/>
  <c r="UK71" i="4" s="1"/>
  <c r="TK71" i="4"/>
  <c r="SU71" i="4"/>
  <c r="SH71" i="4"/>
  <c r="TH71" i="4" s="1"/>
  <c r="RR71" i="4"/>
  <c r="SE71" i="4" s="1"/>
  <c r="RE71" i="4"/>
  <c r="QO71" i="4"/>
  <c r="QB71" i="4"/>
  <c r="RB71" i="4" s="1"/>
  <c r="PL71" i="4"/>
  <c r="PY71" i="4" s="1"/>
  <c r="OY71" i="4"/>
  <c r="OI71" i="4"/>
  <c r="NV71" i="4"/>
  <c r="OV71" i="4" s="1"/>
  <c r="NR71" i="4"/>
  <c r="NA71" i="4"/>
  <c r="MN71" i="4"/>
  <c r="NN71" i="4" s="1"/>
  <c r="MM71" i="4"/>
  <c r="ML71" i="4"/>
  <c r="LX71" i="4"/>
  <c r="LK71" i="4"/>
  <c r="KU71" i="4"/>
  <c r="LH71" i="4" s="1"/>
  <c r="KH71" i="4"/>
  <c r="JR71" i="4"/>
  <c r="JE71" i="4"/>
  <c r="KE71" i="4" s="1"/>
  <c r="IO71" i="4"/>
  <c r="JB71" i="4" s="1"/>
  <c r="IB71" i="4"/>
  <c r="HL71" i="4"/>
  <c r="GY71" i="4"/>
  <c r="HY71" i="4" s="1"/>
  <c r="GQ71" i="4"/>
  <c r="GV71" i="4" s="1"/>
  <c r="GD71" i="4"/>
  <c r="FN71" i="4"/>
  <c r="FA71" i="4"/>
  <c r="GA71" i="4" s="1"/>
  <c r="EK71" i="4"/>
  <c r="EX71" i="4" s="1"/>
  <c r="DW71" i="4"/>
  <c r="DG71" i="4"/>
  <c r="CT71" i="4"/>
  <c r="DT71" i="4" s="1"/>
  <c r="CD71" i="4"/>
  <c r="CQ71" i="4" s="1"/>
  <c r="BQ71" i="4"/>
  <c r="BA71" i="4"/>
  <c r="AN71" i="4"/>
  <c r="BN71" i="4" s="1"/>
  <c r="X71" i="4"/>
  <c r="AK71" i="4" s="1"/>
  <c r="K71" i="4"/>
  <c r="F71" i="4"/>
  <c r="AGT70" i="4"/>
  <c r="AFG70" i="4"/>
  <c r="AFT70" i="4" s="1"/>
  <c r="AET70" i="4"/>
  <c r="AED70" i="4"/>
  <c r="ADQ70" i="4"/>
  <c r="AEQ70" i="4" s="1"/>
  <c r="ADA70" i="4"/>
  <c r="ADN70" i="4" s="1"/>
  <c r="ACN70" i="4"/>
  <c r="ACI70" i="4"/>
  <c r="ABS70" i="4"/>
  <c r="ACF70" i="4" s="1"/>
  <c r="ABF70" i="4"/>
  <c r="AAP70" i="4"/>
  <c r="AAC70" i="4"/>
  <c r="ABC70" i="4" s="1"/>
  <c r="ZM70" i="4"/>
  <c r="ZZ70" i="4" s="1"/>
  <c r="YZ70" i="4"/>
  <c r="YJ70" i="4"/>
  <c r="XW70" i="4"/>
  <c r="YW70" i="4" s="1"/>
  <c r="XG70" i="4"/>
  <c r="XT70" i="4" s="1"/>
  <c r="WT70" i="4"/>
  <c r="WD70" i="4"/>
  <c r="VQ70" i="4"/>
  <c r="WQ70" i="4" s="1"/>
  <c r="VA70" i="4"/>
  <c r="VN70" i="4" s="1"/>
  <c r="UN70" i="4"/>
  <c r="TX70" i="4"/>
  <c r="TK70" i="4"/>
  <c r="UK70" i="4" s="1"/>
  <c r="SU70" i="4"/>
  <c r="TH70" i="4" s="1"/>
  <c r="SH70" i="4"/>
  <c r="RR70" i="4"/>
  <c r="RE70" i="4"/>
  <c r="SE70" i="4" s="1"/>
  <c r="QO70" i="4"/>
  <c r="RB70" i="4" s="1"/>
  <c r="QB70" i="4"/>
  <c r="PL70" i="4"/>
  <c r="OY70" i="4"/>
  <c r="PY70" i="4" s="1"/>
  <c r="OI70" i="4"/>
  <c r="OV70" i="4" s="1"/>
  <c r="NV70" i="4"/>
  <c r="NQ70" i="4"/>
  <c r="NA70" i="4"/>
  <c r="NN70" i="4" s="1"/>
  <c r="MN70" i="4"/>
  <c r="MM70" i="4"/>
  <c r="ML70" i="4"/>
  <c r="LX70" i="4"/>
  <c r="LK70" i="4"/>
  <c r="KU70" i="4"/>
  <c r="KH70" i="4"/>
  <c r="LH70" i="4" s="1"/>
  <c r="JR70" i="4"/>
  <c r="KE70" i="4" s="1"/>
  <c r="KG70" i="4" s="1"/>
  <c r="JE70" i="4"/>
  <c r="IO70" i="4"/>
  <c r="IB70" i="4"/>
  <c r="JB70" i="4" s="1"/>
  <c r="HZ70" i="4"/>
  <c r="HL70" i="4"/>
  <c r="HY70" i="4" s="1"/>
  <c r="IA70" i="4" s="1"/>
  <c r="GY70" i="4"/>
  <c r="GQ70" i="4"/>
  <c r="GD70" i="4"/>
  <c r="GV70" i="4" s="1"/>
  <c r="FN70" i="4"/>
  <c r="GA70" i="4" s="1"/>
  <c r="GC70" i="4" s="1"/>
  <c r="FA70" i="4"/>
  <c r="EK70" i="4"/>
  <c r="DW70" i="4"/>
  <c r="EX70" i="4" s="1"/>
  <c r="DU70" i="4"/>
  <c r="DG70" i="4"/>
  <c r="DT70" i="4" s="1"/>
  <c r="DV70" i="4" s="1"/>
  <c r="CT70" i="4"/>
  <c r="CD70" i="4"/>
  <c r="BQ70" i="4"/>
  <c r="CQ70" i="4" s="1"/>
  <c r="BA70" i="4"/>
  <c r="BN70" i="4" s="1"/>
  <c r="BP70" i="4" s="1"/>
  <c r="AN70" i="4"/>
  <c r="X70" i="4"/>
  <c r="K70" i="4"/>
  <c r="AGT69" i="4"/>
  <c r="AFG69" i="4"/>
  <c r="AET69" i="4"/>
  <c r="AFT69" i="4" s="1"/>
  <c r="AED69" i="4"/>
  <c r="AEQ69" i="4" s="1"/>
  <c r="AES69" i="4" s="1"/>
  <c r="ADQ69" i="4"/>
  <c r="ADA69" i="4"/>
  <c r="ACN69" i="4"/>
  <c r="ACI69" i="4" s="1"/>
  <c r="ABS69" i="4"/>
  <c r="ABF69" i="4"/>
  <c r="ACF69" i="4" s="1"/>
  <c r="ABD69" i="4"/>
  <c r="AAP69" i="4"/>
  <c r="ABC69" i="4" s="1"/>
  <c r="ABE69" i="4" s="1"/>
  <c r="AAC69" i="4"/>
  <c r="ZM69" i="4"/>
  <c r="YZ69" i="4"/>
  <c r="ZZ69" i="4" s="1"/>
  <c r="YJ69" i="4"/>
  <c r="YW69" i="4" s="1"/>
  <c r="YY69" i="4" s="1"/>
  <c r="XW69" i="4"/>
  <c r="XG69" i="4"/>
  <c r="WT69" i="4"/>
  <c r="XT69" i="4" s="1"/>
  <c r="WR69" i="4"/>
  <c r="WD69" i="4"/>
  <c r="WQ69" i="4" s="1"/>
  <c r="WS69" i="4" s="1"/>
  <c r="VQ69" i="4"/>
  <c r="VA69" i="4"/>
  <c r="UN69" i="4"/>
  <c r="VN69" i="4" s="1"/>
  <c r="TX69" i="4"/>
  <c r="UK69" i="4" s="1"/>
  <c r="UM69" i="4" s="1"/>
  <c r="TK69" i="4"/>
  <c r="SU69" i="4"/>
  <c r="SH69" i="4"/>
  <c r="TH69" i="4" s="1"/>
  <c r="SF69" i="4"/>
  <c r="RR69" i="4"/>
  <c r="SE69" i="4" s="1"/>
  <c r="SG69" i="4" s="1"/>
  <c r="RE69" i="4"/>
  <c r="QO69" i="4"/>
  <c r="QB69" i="4"/>
  <c r="RB69" i="4" s="1"/>
  <c r="PL69" i="4"/>
  <c r="PY69" i="4" s="1"/>
  <c r="QA69" i="4" s="1"/>
  <c r="OY69" i="4"/>
  <c r="OI69" i="4"/>
  <c r="NV69" i="4"/>
  <c r="NA69" i="4"/>
  <c r="MN69" i="4"/>
  <c r="NN69" i="4" s="1"/>
  <c r="MM69" i="4"/>
  <c r="ML69" i="4"/>
  <c r="LX69" i="4"/>
  <c r="LK69" i="4"/>
  <c r="LI69" i="4"/>
  <c r="KU69" i="4"/>
  <c r="LH69" i="4" s="1"/>
  <c r="LJ69" i="4" s="1"/>
  <c r="KH69" i="4"/>
  <c r="JR69" i="4"/>
  <c r="JE69" i="4"/>
  <c r="KE69" i="4" s="1"/>
  <c r="IO69" i="4"/>
  <c r="JB69" i="4" s="1"/>
  <c r="JD69" i="4" s="1"/>
  <c r="IB69" i="4"/>
  <c r="HL69" i="4"/>
  <c r="GY69" i="4"/>
  <c r="HY69" i="4" s="1"/>
  <c r="GW69" i="4"/>
  <c r="GQ69" i="4"/>
  <c r="GV69" i="4" s="1"/>
  <c r="GX69" i="4" s="1"/>
  <c r="GD69" i="4"/>
  <c r="FN69" i="4"/>
  <c r="FA69" i="4"/>
  <c r="GA69" i="4" s="1"/>
  <c r="EK69" i="4"/>
  <c r="EX69" i="4" s="1"/>
  <c r="EZ69" i="4" s="1"/>
  <c r="DW69" i="4"/>
  <c r="DG69" i="4"/>
  <c r="CT69" i="4"/>
  <c r="DT69" i="4" s="1"/>
  <c r="CR69" i="4"/>
  <c r="CD69" i="4"/>
  <c r="CQ69" i="4" s="1"/>
  <c r="CS69" i="4" s="1"/>
  <c r="BQ69" i="4"/>
  <c r="BA69" i="4"/>
  <c r="AN69" i="4"/>
  <c r="BN69" i="4" s="1"/>
  <c r="X69" i="4"/>
  <c r="K69" i="4"/>
  <c r="F69" i="4"/>
  <c r="AGT68" i="4"/>
  <c r="AFG68" i="4"/>
  <c r="AFT68" i="4" s="1"/>
  <c r="AFV68" i="4" s="1"/>
  <c r="AET68" i="4"/>
  <c r="AED68" i="4"/>
  <c r="ADQ68" i="4"/>
  <c r="AEQ68" i="4" s="1"/>
  <c r="ADA68" i="4"/>
  <c r="ACN68" i="4"/>
  <c r="ACI68" i="4" s="1"/>
  <c r="ACJ68" i="4"/>
  <c r="ACK68" i="4" s="1"/>
  <c r="ABS68" i="4"/>
  <c r="ABF68" i="4"/>
  <c r="ACF68" i="4" s="1"/>
  <c r="AAP68" i="4"/>
  <c r="ABC68" i="4" s="1"/>
  <c r="AAC68" i="4"/>
  <c r="ZM68" i="4"/>
  <c r="YZ68" i="4"/>
  <c r="ZZ68" i="4" s="1"/>
  <c r="YJ68" i="4"/>
  <c r="YW68" i="4" s="1"/>
  <c r="XW68" i="4"/>
  <c r="XG68" i="4"/>
  <c r="WT68" i="4"/>
  <c r="XT68" i="4" s="1"/>
  <c r="WD68" i="4"/>
  <c r="WQ68" i="4" s="1"/>
  <c r="VQ68" i="4"/>
  <c r="VA68" i="4"/>
  <c r="UN68" i="4"/>
  <c r="VN68" i="4" s="1"/>
  <c r="TX68" i="4"/>
  <c r="UK68" i="4" s="1"/>
  <c r="TK68" i="4"/>
  <c r="SU68" i="4"/>
  <c r="SH68" i="4"/>
  <c r="TH68" i="4" s="1"/>
  <c r="RR68" i="4"/>
  <c r="SE68" i="4" s="1"/>
  <c r="RE68" i="4"/>
  <c r="QO68" i="4"/>
  <c r="QB68" i="4"/>
  <c r="RB68" i="4" s="1"/>
  <c r="PL68" i="4"/>
  <c r="PY68" i="4" s="1"/>
  <c r="OY68" i="4"/>
  <c r="OI68" i="4"/>
  <c r="NV68" i="4"/>
  <c r="OV68" i="4" s="1"/>
  <c r="NR68" i="4"/>
  <c r="NA68" i="4"/>
  <c r="MN68" i="4"/>
  <c r="NN68" i="4" s="1"/>
  <c r="MM68" i="4"/>
  <c r="ML68" i="4"/>
  <c r="LX68" i="4"/>
  <c r="LK68" i="4"/>
  <c r="KU68" i="4"/>
  <c r="LH68" i="4" s="1"/>
  <c r="KH68" i="4"/>
  <c r="JR68" i="4"/>
  <c r="JE68" i="4"/>
  <c r="KE68" i="4" s="1"/>
  <c r="IO68" i="4"/>
  <c r="JB68" i="4" s="1"/>
  <c r="IB68" i="4"/>
  <c r="HL68" i="4"/>
  <c r="GY68" i="4"/>
  <c r="HY68" i="4" s="1"/>
  <c r="GQ68" i="4"/>
  <c r="GV68" i="4" s="1"/>
  <c r="GD68" i="4"/>
  <c r="FN68" i="4"/>
  <c r="FA68" i="4"/>
  <c r="GA68" i="4" s="1"/>
  <c r="EK68" i="4"/>
  <c r="EX68" i="4" s="1"/>
  <c r="DW68" i="4"/>
  <c r="DG68" i="4"/>
  <c r="CT68" i="4"/>
  <c r="DT68" i="4" s="1"/>
  <c r="CD68" i="4"/>
  <c r="CQ68" i="4" s="1"/>
  <c r="BQ68" i="4"/>
  <c r="BA68" i="4"/>
  <c r="AN68" i="4"/>
  <c r="BN68" i="4" s="1"/>
  <c r="X68" i="4"/>
  <c r="AK68" i="4" s="1"/>
  <c r="K68" i="4"/>
  <c r="F68" i="4"/>
  <c r="AGT67" i="4"/>
  <c r="AFG67" i="4"/>
  <c r="AFT67" i="4" s="1"/>
  <c r="AET67" i="4"/>
  <c r="AED67" i="4"/>
  <c r="ADQ67" i="4"/>
  <c r="AEQ67" i="4" s="1"/>
  <c r="ADA67" i="4"/>
  <c r="ADN67" i="4" s="1"/>
  <c r="ACN67" i="4"/>
  <c r="ACI67" i="4"/>
  <c r="ABS67" i="4"/>
  <c r="ACF67" i="4" s="1"/>
  <c r="ABF67" i="4"/>
  <c r="AAP67" i="4"/>
  <c r="AAC67" i="4"/>
  <c r="ABC67" i="4" s="1"/>
  <c r="ZM67" i="4"/>
  <c r="ZZ67" i="4" s="1"/>
  <c r="YZ67" i="4"/>
  <c r="YJ67" i="4"/>
  <c r="XW67" i="4"/>
  <c r="YW67" i="4" s="1"/>
  <c r="XG67" i="4"/>
  <c r="XT67" i="4" s="1"/>
  <c r="WT67" i="4"/>
  <c r="WD67" i="4"/>
  <c r="VQ67" i="4"/>
  <c r="WQ67" i="4" s="1"/>
  <c r="VA67" i="4"/>
  <c r="VN67" i="4" s="1"/>
  <c r="UN67" i="4"/>
  <c r="TX67" i="4"/>
  <c r="TK67" i="4"/>
  <c r="UK67" i="4" s="1"/>
  <c r="SU67" i="4"/>
  <c r="TH67" i="4" s="1"/>
  <c r="SH67" i="4"/>
  <c r="RR67" i="4"/>
  <c r="RE67" i="4"/>
  <c r="SE67" i="4" s="1"/>
  <c r="QO67" i="4"/>
  <c r="RB67" i="4" s="1"/>
  <c r="QB67" i="4"/>
  <c r="PL67" i="4"/>
  <c r="OY67" i="4"/>
  <c r="PY67" i="4" s="1"/>
  <c r="OI67" i="4"/>
  <c r="OV67" i="4" s="1"/>
  <c r="NV67" i="4"/>
  <c r="NQ67" i="4"/>
  <c r="NA67" i="4"/>
  <c r="NN67" i="4" s="1"/>
  <c r="MN67" i="4"/>
  <c r="MM67" i="4"/>
  <c r="ML67" i="4"/>
  <c r="LX67" i="4"/>
  <c r="LK67" i="4"/>
  <c r="KU67" i="4"/>
  <c r="KH67" i="4"/>
  <c r="LH67" i="4" s="1"/>
  <c r="JR67" i="4"/>
  <c r="KE67" i="4" s="1"/>
  <c r="JE67" i="4"/>
  <c r="IO67" i="4"/>
  <c r="IB67" i="4"/>
  <c r="JB67" i="4" s="1"/>
  <c r="HL67" i="4"/>
  <c r="HY67" i="4" s="1"/>
  <c r="GY67" i="4"/>
  <c r="GQ67" i="4"/>
  <c r="GD67" i="4"/>
  <c r="GV67" i="4" s="1"/>
  <c r="FN67" i="4"/>
  <c r="GA67" i="4" s="1"/>
  <c r="FA67" i="4"/>
  <c r="EK67" i="4"/>
  <c r="DW67" i="4"/>
  <c r="EX67" i="4" s="1"/>
  <c r="DG67" i="4"/>
  <c r="DT67" i="4" s="1"/>
  <c r="CT67" i="4"/>
  <c r="CD67" i="4"/>
  <c r="BQ67" i="4"/>
  <c r="CQ67" i="4" s="1"/>
  <c r="BA67" i="4"/>
  <c r="BN67" i="4" s="1"/>
  <c r="AN67" i="4"/>
  <c r="X67" i="4"/>
  <c r="K67" i="4"/>
  <c r="AK67" i="4" s="1"/>
  <c r="G67" i="4"/>
  <c r="AGT66" i="4"/>
  <c r="AFG66" i="4"/>
  <c r="AET66" i="4"/>
  <c r="AFT66" i="4" s="1"/>
  <c r="AED66" i="4"/>
  <c r="AEQ66" i="4" s="1"/>
  <c r="ADQ66" i="4"/>
  <c r="ADA66" i="4"/>
  <c r="ACN66" i="4"/>
  <c r="ADN66" i="4" s="1"/>
  <c r="ACJ66" i="4"/>
  <c r="ABS66" i="4"/>
  <c r="ABF66" i="4"/>
  <c r="ACF66" i="4" s="1"/>
  <c r="AAP66" i="4"/>
  <c r="ABC66" i="4" s="1"/>
  <c r="AAC66" i="4"/>
  <c r="ZM66" i="4"/>
  <c r="YZ66" i="4"/>
  <c r="ZZ66" i="4" s="1"/>
  <c r="YJ66" i="4"/>
  <c r="YW66" i="4" s="1"/>
  <c r="XW66" i="4"/>
  <c r="XG66" i="4"/>
  <c r="WT66" i="4"/>
  <c r="XT66" i="4" s="1"/>
  <c r="WD66" i="4"/>
  <c r="WQ66" i="4" s="1"/>
  <c r="VQ66" i="4"/>
  <c r="VA66" i="4"/>
  <c r="UN66" i="4"/>
  <c r="VN66" i="4" s="1"/>
  <c r="TX66" i="4"/>
  <c r="UK66" i="4" s="1"/>
  <c r="TK66" i="4"/>
  <c r="SU66" i="4"/>
  <c r="SH66" i="4"/>
  <c r="TH66" i="4" s="1"/>
  <c r="RR66" i="4"/>
  <c r="SE66" i="4" s="1"/>
  <c r="RE66" i="4"/>
  <c r="QO66" i="4"/>
  <c r="QB66" i="4"/>
  <c r="RB66" i="4" s="1"/>
  <c r="PL66" i="4"/>
  <c r="PY66" i="4" s="1"/>
  <c r="OY66" i="4"/>
  <c r="OI66" i="4"/>
  <c r="NV66" i="4"/>
  <c r="OV66" i="4" s="1"/>
  <c r="NR66" i="4"/>
  <c r="NA66" i="4"/>
  <c r="MN66" i="4"/>
  <c r="NN66" i="4" s="1"/>
  <c r="MM66" i="4"/>
  <c r="ML66" i="4"/>
  <c r="LX66" i="4"/>
  <c r="LK66" i="4"/>
  <c r="KU66" i="4"/>
  <c r="LH66" i="4" s="1"/>
  <c r="KH66" i="4"/>
  <c r="JR66" i="4"/>
  <c r="JE66" i="4"/>
  <c r="KE66" i="4" s="1"/>
  <c r="IO66" i="4"/>
  <c r="JB66" i="4" s="1"/>
  <c r="IB66" i="4"/>
  <c r="HL66" i="4"/>
  <c r="GY66" i="4"/>
  <c r="HY66" i="4" s="1"/>
  <c r="GQ66" i="4"/>
  <c r="GV66" i="4" s="1"/>
  <c r="GD66" i="4"/>
  <c r="FN66" i="4"/>
  <c r="FA66" i="4"/>
  <c r="GA66" i="4" s="1"/>
  <c r="EK66" i="4"/>
  <c r="EX66" i="4" s="1"/>
  <c r="DW66" i="4"/>
  <c r="DG66" i="4"/>
  <c r="CT66" i="4"/>
  <c r="DT66" i="4" s="1"/>
  <c r="CD66" i="4"/>
  <c r="CQ66" i="4" s="1"/>
  <c r="BQ66" i="4"/>
  <c r="BA66" i="4"/>
  <c r="AN66" i="4"/>
  <c r="BN66" i="4" s="1"/>
  <c r="X66" i="4"/>
  <c r="AK66" i="4" s="1"/>
  <c r="K66" i="4"/>
  <c r="F66" i="4"/>
  <c r="AGT65" i="4"/>
  <c r="AFG65" i="4"/>
  <c r="AFT65" i="4" s="1"/>
  <c r="AET65" i="4"/>
  <c r="AED65" i="4"/>
  <c r="ADQ65" i="4"/>
  <c r="AEQ65" i="4" s="1"/>
  <c r="ADA65" i="4"/>
  <c r="ADN65" i="4" s="1"/>
  <c r="ACN65" i="4"/>
  <c r="ACI65" i="4"/>
  <c r="ABS65" i="4"/>
  <c r="ACF65" i="4" s="1"/>
  <c r="ABF65" i="4"/>
  <c r="AAP65" i="4"/>
  <c r="AAC65" i="4"/>
  <c r="ABC65" i="4" s="1"/>
  <c r="ZM65" i="4"/>
  <c r="ZZ65" i="4" s="1"/>
  <c r="YZ65" i="4"/>
  <c r="YJ65" i="4"/>
  <c r="XW65" i="4"/>
  <c r="YW65" i="4" s="1"/>
  <c r="XG65" i="4"/>
  <c r="XT65" i="4" s="1"/>
  <c r="WT65" i="4"/>
  <c r="WD65" i="4"/>
  <c r="VQ65" i="4"/>
  <c r="WQ65" i="4" s="1"/>
  <c r="VA65" i="4"/>
  <c r="VN65" i="4" s="1"/>
  <c r="UN65" i="4"/>
  <c r="TX65" i="4"/>
  <c r="TK65" i="4"/>
  <c r="UK65" i="4" s="1"/>
  <c r="SU65" i="4"/>
  <c r="TH65" i="4" s="1"/>
  <c r="SH65" i="4"/>
  <c r="RR65" i="4"/>
  <c r="RE65" i="4"/>
  <c r="SE65" i="4" s="1"/>
  <c r="QO65" i="4"/>
  <c r="RB65" i="4" s="1"/>
  <c r="QB65" i="4"/>
  <c r="PL65" i="4"/>
  <c r="OY65" i="4"/>
  <c r="PY65" i="4" s="1"/>
  <c r="OI65" i="4"/>
  <c r="OV65" i="4" s="1"/>
  <c r="NV65" i="4"/>
  <c r="NQ65" i="4"/>
  <c r="NA65" i="4"/>
  <c r="NN65" i="4" s="1"/>
  <c r="MN65" i="4"/>
  <c r="MM65" i="4"/>
  <c r="ML65" i="4"/>
  <c r="LX65" i="4"/>
  <c r="LK65" i="4"/>
  <c r="KU65" i="4"/>
  <c r="KH65" i="4"/>
  <c r="LH65" i="4" s="1"/>
  <c r="JR65" i="4"/>
  <c r="KE65" i="4" s="1"/>
  <c r="JE65" i="4"/>
  <c r="IO65" i="4"/>
  <c r="IB65" i="4"/>
  <c r="JB65" i="4" s="1"/>
  <c r="HL65" i="4"/>
  <c r="HY65" i="4" s="1"/>
  <c r="GY65" i="4"/>
  <c r="GQ65" i="4"/>
  <c r="GD65" i="4"/>
  <c r="GV65" i="4" s="1"/>
  <c r="FN65" i="4"/>
  <c r="GA65" i="4" s="1"/>
  <c r="FA65" i="4"/>
  <c r="EK65" i="4"/>
  <c r="DW65" i="4"/>
  <c r="EX65" i="4" s="1"/>
  <c r="DG65" i="4"/>
  <c r="DT65" i="4" s="1"/>
  <c r="CT65" i="4"/>
  <c r="CD65" i="4"/>
  <c r="BQ65" i="4"/>
  <c r="CQ65" i="4" s="1"/>
  <c r="BA65" i="4"/>
  <c r="BN65" i="4" s="1"/>
  <c r="AN65" i="4"/>
  <c r="X65" i="4"/>
  <c r="K65" i="4"/>
  <c r="AK65" i="4" s="1"/>
  <c r="G65" i="4"/>
  <c r="AGT64" i="4"/>
  <c r="AFG64" i="4"/>
  <c r="AET64" i="4"/>
  <c r="AFT64" i="4" s="1"/>
  <c r="AED64" i="4"/>
  <c r="AEQ64" i="4" s="1"/>
  <c r="ADQ64" i="4"/>
  <c r="ADA64" i="4"/>
  <c r="ACN64" i="4"/>
  <c r="ADN64" i="4" s="1"/>
  <c r="ACJ64" i="4"/>
  <c r="ABS64" i="4"/>
  <c r="ABF64" i="4"/>
  <c r="ACF64" i="4" s="1"/>
  <c r="AAP64" i="4"/>
  <c r="ABC64" i="4" s="1"/>
  <c r="AAC64" i="4"/>
  <c r="ZM64" i="4"/>
  <c r="YZ64" i="4"/>
  <c r="ZZ64" i="4" s="1"/>
  <c r="YJ64" i="4"/>
  <c r="YW64" i="4" s="1"/>
  <c r="XW64" i="4"/>
  <c r="XG64" i="4"/>
  <c r="WT64" i="4"/>
  <c r="XT64" i="4" s="1"/>
  <c r="WD64" i="4"/>
  <c r="WQ64" i="4" s="1"/>
  <c r="VQ64" i="4"/>
  <c r="VA64" i="4"/>
  <c r="UN64" i="4"/>
  <c r="VN64" i="4" s="1"/>
  <c r="TX64" i="4"/>
  <c r="UK64" i="4" s="1"/>
  <c r="TK64" i="4"/>
  <c r="SU64" i="4"/>
  <c r="SH64" i="4"/>
  <c r="TH64" i="4" s="1"/>
  <c r="RR64" i="4"/>
  <c r="SE64" i="4" s="1"/>
  <c r="RE64" i="4"/>
  <c r="QO64" i="4"/>
  <c r="QB64" i="4"/>
  <c r="RB64" i="4" s="1"/>
  <c r="PL64" i="4"/>
  <c r="PY64" i="4" s="1"/>
  <c r="OY64" i="4"/>
  <c r="OI64" i="4"/>
  <c r="NV64" i="4"/>
  <c r="OV64" i="4" s="1"/>
  <c r="NR64" i="4"/>
  <c r="NA64" i="4"/>
  <c r="MN64" i="4"/>
  <c r="NN64" i="4" s="1"/>
  <c r="MM64" i="4"/>
  <c r="ML64" i="4"/>
  <c r="LX64" i="4"/>
  <c r="LK64" i="4"/>
  <c r="KU64" i="4"/>
  <c r="LH64" i="4" s="1"/>
  <c r="KH64" i="4"/>
  <c r="JR64" i="4"/>
  <c r="JE64" i="4"/>
  <c r="KE64" i="4" s="1"/>
  <c r="IO64" i="4"/>
  <c r="JB64" i="4" s="1"/>
  <c r="IB64" i="4"/>
  <c r="HL64" i="4"/>
  <c r="GY64" i="4"/>
  <c r="HY64" i="4" s="1"/>
  <c r="GQ64" i="4"/>
  <c r="GV64" i="4" s="1"/>
  <c r="GD64" i="4"/>
  <c r="FN64" i="4"/>
  <c r="FA64" i="4"/>
  <c r="GA64" i="4" s="1"/>
  <c r="EK64" i="4"/>
  <c r="EX64" i="4" s="1"/>
  <c r="DW64" i="4"/>
  <c r="DG64" i="4"/>
  <c r="CT64" i="4"/>
  <c r="DT64" i="4" s="1"/>
  <c r="CD64" i="4"/>
  <c r="CQ64" i="4" s="1"/>
  <c r="BQ64" i="4"/>
  <c r="BA64" i="4"/>
  <c r="AN64" i="4"/>
  <c r="BN64" i="4" s="1"/>
  <c r="X64" i="4"/>
  <c r="AK64" i="4" s="1"/>
  <c r="K64" i="4"/>
  <c r="F64" i="4"/>
  <c r="AGT63" i="4"/>
  <c r="AFG63" i="4"/>
  <c r="AFT63" i="4" s="1"/>
  <c r="AET63" i="4"/>
  <c r="AED63" i="4"/>
  <c r="ADQ63" i="4"/>
  <c r="AEQ63" i="4" s="1"/>
  <c r="ADA63" i="4"/>
  <c r="ADN63" i="4" s="1"/>
  <c r="ACN63" i="4"/>
  <c r="ACI63" i="4"/>
  <c r="ABS63" i="4"/>
  <c r="ACF63" i="4" s="1"/>
  <c r="ABF63" i="4"/>
  <c r="AAP63" i="4"/>
  <c r="AAC63" i="4"/>
  <c r="ABC63" i="4" s="1"/>
  <c r="ZM63" i="4"/>
  <c r="ZZ63" i="4" s="1"/>
  <c r="YZ63" i="4"/>
  <c r="YJ63" i="4"/>
  <c r="XW63" i="4"/>
  <c r="YW63" i="4" s="1"/>
  <c r="XG63" i="4"/>
  <c r="XT63" i="4" s="1"/>
  <c r="WT63" i="4"/>
  <c r="WD63" i="4"/>
  <c r="VQ63" i="4"/>
  <c r="WQ63" i="4" s="1"/>
  <c r="VA63" i="4"/>
  <c r="VN63" i="4" s="1"/>
  <c r="UN63" i="4"/>
  <c r="TX63" i="4"/>
  <c r="TK63" i="4"/>
  <c r="UK63" i="4" s="1"/>
  <c r="SU63" i="4"/>
  <c r="TH63" i="4" s="1"/>
  <c r="SH63" i="4"/>
  <c r="RR63" i="4"/>
  <c r="RE63" i="4"/>
  <c r="SE63" i="4" s="1"/>
  <c r="QO63" i="4"/>
  <c r="RB63" i="4" s="1"/>
  <c r="QB63" i="4"/>
  <c r="PL63" i="4"/>
  <c r="OY63" i="4"/>
  <c r="PY63" i="4" s="1"/>
  <c r="OI63" i="4"/>
  <c r="OV63" i="4" s="1"/>
  <c r="NV63" i="4"/>
  <c r="NQ63" i="4"/>
  <c r="NA63" i="4"/>
  <c r="NN63" i="4" s="1"/>
  <c r="MN63" i="4"/>
  <c r="MM63" i="4"/>
  <c r="ML63" i="4"/>
  <c r="LX63" i="4"/>
  <c r="LK63" i="4"/>
  <c r="KU63" i="4"/>
  <c r="KH63" i="4"/>
  <c r="LH63" i="4" s="1"/>
  <c r="JR63" i="4"/>
  <c r="KE63" i="4" s="1"/>
  <c r="JE63" i="4"/>
  <c r="IO63" i="4"/>
  <c r="IB63" i="4"/>
  <c r="JB63" i="4" s="1"/>
  <c r="HL63" i="4"/>
  <c r="HY63" i="4" s="1"/>
  <c r="GY63" i="4"/>
  <c r="GQ63" i="4"/>
  <c r="GD63" i="4"/>
  <c r="GV63" i="4" s="1"/>
  <c r="FN63" i="4"/>
  <c r="GA63" i="4" s="1"/>
  <c r="FA63" i="4"/>
  <c r="EK63" i="4"/>
  <c r="DW63" i="4"/>
  <c r="EX63" i="4" s="1"/>
  <c r="DG63" i="4"/>
  <c r="DT63" i="4" s="1"/>
  <c r="CT63" i="4"/>
  <c r="CD63" i="4"/>
  <c r="BQ63" i="4"/>
  <c r="CQ63" i="4" s="1"/>
  <c r="BA63" i="4"/>
  <c r="BN63" i="4" s="1"/>
  <c r="AN63" i="4"/>
  <c r="X63" i="4"/>
  <c r="K63" i="4"/>
  <c r="AK63" i="4" s="1"/>
  <c r="G63" i="4"/>
  <c r="AGT62" i="4"/>
  <c r="AFG62" i="4"/>
  <c r="AET62" i="4"/>
  <c r="AFT62" i="4" s="1"/>
  <c r="AED62" i="4"/>
  <c r="AEQ62" i="4" s="1"/>
  <c r="ADQ62" i="4"/>
  <c r="ADA62" i="4"/>
  <c r="ACN62" i="4"/>
  <c r="ADN62" i="4" s="1"/>
  <c r="ACJ62" i="4"/>
  <c r="ABS62" i="4"/>
  <c r="ABF62" i="4"/>
  <c r="ACF62" i="4" s="1"/>
  <c r="AAP62" i="4"/>
  <c r="ABC62" i="4" s="1"/>
  <c r="AAC62" i="4"/>
  <c r="ZM62" i="4"/>
  <c r="YZ62" i="4"/>
  <c r="ZZ62" i="4" s="1"/>
  <c r="YJ62" i="4"/>
  <c r="YW62" i="4" s="1"/>
  <c r="XW62" i="4"/>
  <c r="XG62" i="4"/>
  <c r="WT62" i="4"/>
  <c r="XT62" i="4" s="1"/>
  <c r="WD62" i="4"/>
  <c r="WQ62" i="4" s="1"/>
  <c r="VQ62" i="4"/>
  <c r="VA62" i="4"/>
  <c r="UN62" i="4"/>
  <c r="VN62" i="4" s="1"/>
  <c r="TX62" i="4"/>
  <c r="UK62" i="4" s="1"/>
  <c r="TK62" i="4"/>
  <c r="SU62" i="4"/>
  <c r="SH62" i="4"/>
  <c r="TH62" i="4" s="1"/>
  <c r="RR62" i="4"/>
  <c r="SE62" i="4" s="1"/>
  <c r="RE62" i="4"/>
  <c r="QO62" i="4"/>
  <c r="QB62" i="4"/>
  <c r="RB62" i="4" s="1"/>
  <c r="PL62" i="4"/>
  <c r="PY62" i="4" s="1"/>
  <c r="OY62" i="4"/>
  <c r="OI62" i="4"/>
  <c r="NV62" i="4"/>
  <c r="OV62" i="4" s="1"/>
  <c r="NR62" i="4"/>
  <c r="NA62" i="4"/>
  <c r="MN62" i="4"/>
  <c r="NN62" i="4" s="1"/>
  <c r="MM62" i="4"/>
  <c r="ML62" i="4"/>
  <c r="LX62" i="4"/>
  <c r="LK62" i="4"/>
  <c r="KU62" i="4"/>
  <c r="LH62" i="4" s="1"/>
  <c r="KH62" i="4"/>
  <c r="JR62" i="4"/>
  <c r="JE62" i="4"/>
  <c r="KE62" i="4" s="1"/>
  <c r="IO62" i="4"/>
  <c r="JB62" i="4" s="1"/>
  <c r="IB62" i="4"/>
  <c r="HL62" i="4"/>
  <c r="GY62" i="4"/>
  <c r="HY62" i="4" s="1"/>
  <c r="GQ62" i="4"/>
  <c r="GV62" i="4" s="1"/>
  <c r="GD62" i="4"/>
  <c r="FN62" i="4"/>
  <c r="FA62" i="4"/>
  <c r="GA62" i="4" s="1"/>
  <c r="EK62" i="4"/>
  <c r="EX62" i="4" s="1"/>
  <c r="DW62" i="4"/>
  <c r="DG62" i="4"/>
  <c r="CT62" i="4"/>
  <c r="DT62" i="4" s="1"/>
  <c r="CD62" i="4"/>
  <c r="CQ62" i="4" s="1"/>
  <c r="BQ62" i="4"/>
  <c r="BA62" i="4"/>
  <c r="AN62" i="4"/>
  <c r="BN62" i="4" s="1"/>
  <c r="X62" i="4"/>
  <c r="AK62" i="4" s="1"/>
  <c r="K62" i="4"/>
  <c r="F62" i="4"/>
  <c r="AGT61" i="4"/>
  <c r="AFG61" i="4"/>
  <c r="AFT61" i="4" s="1"/>
  <c r="AET61" i="4"/>
  <c r="AED61" i="4"/>
  <c r="ADQ61" i="4"/>
  <c r="AEQ61" i="4" s="1"/>
  <c r="ADA61" i="4"/>
  <c r="ADN61" i="4" s="1"/>
  <c r="ACN61" i="4"/>
  <c r="ACI61" i="4"/>
  <c r="ABS61" i="4"/>
  <c r="ACF61" i="4" s="1"/>
  <c r="ABF61" i="4"/>
  <c r="AAP61" i="4"/>
  <c r="AAC61" i="4"/>
  <c r="ABC61" i="4" s="1"/>
  <c r="ZM61" i="4"/>
  <c r="ZZ61" i="4" s="1"/>
  <c r="YZ61" i="4"/>
  <c r="YJ61" i="4"/>
  <c r="XW61" i="4"/>
  <c r="YW61" i="4" s="1"/>
  <c r="XG61" i="4"/>
  <c r="XT61" i="4" s="1"/>
  <c r="WT61" i="4"/>
  <c r="WD61" i="4"/>
  <c r="VQ61" i="4"/>
  <c r="WQ61" i="4" s="1"/>
  <c r="VA61" i="4"/>
  <c r="VN61" i="4" s="1"/>
  <c r="UN61" i="4"/>
  <c r="TX61" i="4"/>
  <c r="TK61" i="4"/>
  <c r="UK61" i="4" s="1"/>
  <c r="SU61" i="4"/>
  <c r="TH61" i="4" s="1"/>
  <c r="SH61" i="4"/>
  <c r="RR61" i="4"/>
  <c r="RE61" i="4"/>
  <c r="SE61" i="4" s="1"/>
  <c r="QO61" i="4"/>
  <c r="RB61" i="4" s="1"/>
  <c r="QB61" i="4"/>
  <c r="PL61" i="4"/>
  <c r="OY61" i="4"/>
  <c r="PY61" i="4" s="1"/>
  <c r="OI61" i="4"/>
  <c r="OV61" i="4" s="1"/>
  <c r="NV61" i="4"/>
  <c r="NQ61" i="4"/>
  <c r="NA61" i="4"/>
  <c r="NN61" i="4" s="1"/>
  <c r="MN61" i="4"/>
  <c r="MM61" i="4"/>
  <c r="ML61" i="4"/>
  <c r="LX61" i="4"/>
  <c r="LK61" i="4"/>
  <c r="KU61" i="4"/>
  <c r="KH61" i="4"/>
  <c r="LH61" i="4" s="1"/>
  <c r="JR61" i="4"/>
  <c r="KE61" i="4" s="1"/>
  <c r="JE61" i="4"/>
  <c r="IO61" i="4"/>
  <c r="IB61" i="4"/>
  <c r="JB61" i="4" s="1"/>
  <c r="HL61" i="4"/>
  <c r="HY61" i="4" s="1"/>
  <c r="GY61" i="4"/>
  <c r="GQ61" i="4"/>
  <c r="GD61" i="4"/>
  <c r="GV61" i="4" s="1"/>
  <c r="FN61" i="4"/>
  <c r="GA61" i="4" s="1"/>
  <c r="FA61" i="4"/>
  <c r="EK61" i="4"/>
  <c r="DW61" i="4"/>
  <c r="EX61" i="4" s="1"/>
  <c r="DG61" i="4"/>
  <c r="DT61" i="4" s="1"/>
  <c r="CT61" i="4"/>
  <c r="CD61" i="4"/>
  <c r="BQ61" i="4"/>
  <c r="CQ61" i="4" s="1"/>
  <c r="BA61" i="4"/>
  <c r="BN61" i="4" s="1"/>
  <c r="AN61" i="4"/>
  <c r="X61" i="4"/>
  <c r="K61" i="4"/>
  <c r="AK61" i="4" s="1"/>
  <c r="G61" i="4"/>
  <c r="AGT60" i="4"/>
  <c r="AFG60" i="4"/>
  <c r="AET60" i="4"/>
  <c r="AFT60" i="4" s="1"/>
  <c r="AED60" i="4"/>
  <c r="AEQ60" i="4" s="1"/>
  <c r="ADQ60" i="4"/>
  <c r="ADA60" i="4"/>
  <c r="ACN60" i="4"/>
  <c r="ADN60" i="4" s="1"/>
  <c r="ACJ60" i="4"/>
  <c r="ABS60" i="4"/>
  <c r="ABF60" i="4"/>
  <c r="ACF60" i="4" s="1"/>
  <c r="AAP60" i="4"/>
  <c r="ABC60" i="4" s="1"/>
  <c r="AAC60" i="4"/>
  <c r="ZM60" i="4"/>
  <c r="YZ60" i="4"/>
  <c r="ZZ60" i="4" s="1"/>
  <c r="YJ60" i="4"/>
  <c r="YW60" i="4" s="1"/>
  <c r="XW60" i="4"/>
  <c r="XG60" i="4"/>
  <c r="WT60" i="4"/>
  <c r="XT60" i="4" s="1"/>
  <c r="WD60" i="4"/>
  <c r="WQ60" i="4" s="1"/>
  <c r="VQ60" i="4"/>
  <c r="VA60" i="4"/>
  <c r="UN60" i="4"/>
  <c r="VN60" i="4" s="1"/>
  <c r="TX60" i="4"/>
  <c r="UK60" i="4" s="1"/>
  <c r="TK60" i="4"/>
  <c r="SU60" i="4"/>
  <c r="SH60" i="4"/>
  <c r="TH60" i="4" s="1"/>
  <c r="RR60" i="4"/>
  <c r="SE60" i="4" s="1"/>
  <c r="RE60" i="4"/>
  <c r="QO60" i="4"/>
  <c r="QB60" i="4"/>
  <c r="RB60" i="4" s="1"/>
  <c r="PL60" i="4"/>
  <c r="PY60" i="4" s="1"/>
  <c r="OY60" i="4"/>
  <c r="OI60" i="4"/>
  <c r="NV60" i="4"/>
  <c r="OV60" i="4" s="1"/>
  <c r="NR60" i="4"/>
  <c r="NA60" i="4"/>
  <c r="MN60" i="4"/>
  <c r="NN60" i="4" s="1"/>
  <c r="MM60" i="4"/>
  <c r="ML60" i="4"/>
  <c r="LX60" i="4"/>
  <c r="LK60" i="4"/>
  <c r="KU60" i="4"/>
  <c r="LH60" i="4" s="1"/>
  <c r="KH60" i="4"/>
  <c r="JR60" i="4"/>
  <c r="JE60" i="4"/>
  <c r="KE60" i="4" s="1"/>
  <c r="IO60" i="4"/>
  <c r="JB60" i="4" s="1"/>
  <c r="IB60" i="4"/>
  <c r="HL60" i="4"/>
  <c r="GY60" i="4"/>
  <c r="HY60" i="4" s="1"/>
  <c r="GQ60" i="4"/>
  <c r="GV60" i="4" s="1"/>
  <c r="GD60" i="4"/>
  <c r="FN60" i="4"/>
  <c r="FA60" i="4"/>
  <c r="GA60" i="4" s="1"/>
  <c r="EK60" i="4"/>
  <c r="EX60" i="4" s="1"/>
  <c r="DW60" i="4"/>
  <c r="DG60" i="4"/>
  <c r="CT60" i="4"/>
  <c r="DT60" i="4" s="1"/>
  <c r="CD60" i="4"/>
  <c r="CQ60" i="4" s="1"/>
  <c r="BQ60" i="4"/>
  <c r="BA60" i="4"/>
  <c r="AN60" i="4"/>
  <c r="BN60" i="4" s="1"/>
  <c r="X60" i="4"/>
  <c r="AK60" i="4" s="1"/>
  <c r="K60" i="4"/>
  <c r="F60" i="4"/>
  <c r="AGT59" i="4"/>
  <c r="AFG59" i="4"/>
  <c r="AFT59" i="4" s="1"/>
  <c r="AET59" i="4"/>
  <c r="AED59" i="4"/>
  <c r="ADQ59" i="4"/>
  <c r="AEQ59" i="4" s="1"/>
  <c r="ADA59" i="4"/>
  <c r="ADN59" i="4" s="1"/>
  <c r="ACN59" i="4"/>
  <c r="ACI59" i="4"/>
  <c r="ABS59" i="4"/>
  <c r="ACF59" i="4" s="1"/>
  <c r="ABF59" i="4"/>
  <c r="AAP59" i="4"/>
  <c r="AAC59" i="4"/>
  <c r="ABC59" i="4" s="1"/>
  <c r="ZM59" i="4"/>
  <c r="ZZ59" i="4" s="1"/>
  <c r="YZ59" i="4"/>
  <c r="YJ59" i="4"/>
  <c r="XW59" i="4"/>
  <c r="YW59" i="4" s="1"/>
  <c r="XG59" i="4"/>
  <c r="XT59" i="4" s="1"/>
  <c r="WT59" i="4"/>
  <c r="WD59" i="4"/>
  <c r="VQ59" i="4"/>
  <c r="WQ59" i="4" s="1"/>
  <c r="VA59" i="4"/>
  <c r="VN59" i="4" s="1"/>
  <c r="UN59" i="4"/>
  <c r="TX59" i="4"/>
  <c r="TK59" i="4"/>
  <c r="UK59" i="4" s="1"/>
  <c r="SU59" i="4"/>
  <c r="TH59" i="4" s="1"/>
  <c r="SH59" i="4"/>
  <c r="RR59" i="4"/>
  <c r="RE59" i="4"/>
  <c r="SE59" i="4" s="1"/>
  <c r="QO59" i="4"/>
  <c r="RB59" i="4" s="1"/>
  <c r="QB59" i="4"/>
  <c r="PL59" i="4"/>
  <c r="OY59" i="4"/>
  <c r="PY59" i="4" s="1"/>
  <c r="OI59" i="4"/>
  <c r="OV59" i="4" s="1"/>
  <c r="NV59" i="4"/>
  <c r="NQ59" i="4"/>
  <c r="NA59" i="4"/>
  <c r="NN59" i="4" s="1"/>
  <c r="MN59" i="4"/>
  <c r="MM59" i="4"/>
  <c r="ML59" i="4"/>
  <c r="LX59" i="4"/>
  <c r="LK59" i="4"/>
  <c r="KU59" i="4"/>
  <c r="KH59" i="4"/>
  <c r="LH59" i="4" s="1"/>
  <c r="JR59" i="4"/>
  <c r="KE59" i="4" s="1"/>
  <c r="JE59" i="4"/>
  <c r="IO59" i="4"/>
  <c r="IB59" i="4"/>
  <c r="JB59" i="4" s="1"/>
  <c r="HL59" i="4"/>
  <c r="HY59" i="4" s="1"/>
  <c r="GY59" i="4"/>
  <c r="GQ59" i="4"/>
  <c r="GD59" i="4"/>
  <c r="GV59" i="4" s="1"/>
  <c r="FN59" i="4"/>
  <c r="GA59" i="4" s="1"/>
  <c r="FA59" i="4"/>
  <c r="EK59" i="4"/>
  <c r="DW59" i="4"/>
  <c r="EX59" i="4" s="1"/>
  <c r="DG59" i="4"/>
  <c r="DT59" i="4" s="1"/>
  <c r="CT59" i="4"/>
  <c r="CD59" i="4"/>
  <c r="BQ59" i="4"/>
  <c r="CQ59" i="4" s="1"/>
  <c r="BA59" i="4"/>
  <c r="BN59" i="4" s="1"/>
  <c r="AN59" i="4"/>
  <c r="X59" i="4"/>
  <c r="K59" i="4"/>
  <c r="AK59" i="4" s="1"/>
  <c r="G59" i="4"/>
  <c r="AGT58" i="4"/>
  <c r="AFG58" i="4"/>
  <c r="AET58" i="4"/>
  <c r="AFT58" i="4" s="1"/>
  <c r="AED58" i="4"/>
  <c r="AEQ58" i="4" s="1"/>
  <c r="ADQ58" i="4"/>
  <c r="ADA58" i="4"/>
  <c r="ACN58" i="4"/>
  <c r="ADN58" i="4" s="1"/>
  <c r="ACJ58" i="4"/>
  <c r="ABS58" i="4"/>
  <c r="ABF58" i="4"/>
  <c r="ACF58" i="4" s="1"/>
  <c r="AAP58" i="4"/>
  <c r="ABC58" i="4" s="1"/>
  <c r="AAC58" i="4"/>
  <c r="ZM58" i="4"/>
  <c r="YZ58" i="4"/>
  <c r="ZZ58" i="4" s="1"/>
  <c r="YJ58" i="4"/>
  <c r="YW58" i="4" s="1"/>
  <c r="XW58" i="4"/>
  <c r="XG58" i="4"/>
  <c r="WT58" i="4"/>
  <c r="XT58" i="4" s="1"/>
  <c r="WD58" i="4"/>
  <c r="WQ58" i="4" s="1"/>
  <c r="VQ58" i="4"/>
  <c r="VA58" i="4"/>
  <c r="UN58" i="4"/>
  <c r="VN58" i="4" s="1"/>
  <c r="TX58" i="4"/>
  <c r="UK58" i="4" s="1"/>
  <c r="TK58" i="4"/>
  <c r="SU58" i="4"/>
  <c r="SH58" i="4"/>
  <c r="TH58" i="4" s="1"/>
  <c r="RR58" i="4"/>
  <c r="SE58" i="4" s="1"/>
  <c r="RE58" i="4"/>
  <c r="QO58" i="4"/>
  <c r="QB58" i="4"/>
  <c r="RB58" i="4" s="1"/>
  <c r="PL58" i="4"/>
  <c r="PY58" i="4" s="1"/>
  <c r="OY58" i="4"/>
  <c r="OI58" i="4"/>
  <c r="NV58" i="4"/>
  <c r="OV58" i="4" s="1"/>
  <c r="NR58" i="4"/>
  <c r="NA58" i="4"/>
  <c r="MN58" i="4"/>
  <c r="NN58" i="4" s="1"/>
  <c r="MM58" i="4"/>
  <c r="ML58" i="4"/>
  <c r="LX58" i="4"/>
  <c r="LK58" i="4"/>
  <c r="KU58" i="4"/>
  <c r="LH58" i="4" s="1"/>
  <c r="KH58" i="4"/>
  <c r="JR58" i="4"/>
  <c r="JE58" i="4"/>
  <c r="KE58" i="4" s="1"/>
  <c r="IO58" i="4"/>
  <c r="JB58" i="4" s="1"/>
  <c r="JD58" i="4" s="1"/>
  <c r="IB58" i="4"/>
  <c r="HL58" i="4"/>
  <c r="GY58" i="4"/>
  <c r="HY58" i="4" s="1"/>
  <c r="GW58" i="4"/>
  <c r="GQ58" i="4"/>
  <c r="GV58" i="4" s="1"/>
  <c r="GX58" i="4" s="1"/>
  <c r="GD58" i="4"/>
  <c r="FN58" i="4"/>
  <c r="FA58" i="4"/>
  <c r="GA58" i="4" s="1"/>
  <c r="EK58" i="4"/>
  <c r="EX58" i="4" s="1"/>
  <c r="EZ58" i="4" s="1"/>
  <c r="DW58" i="4"/>
  <c r="DG58" i="4"/>
  <c r="CT58" i="4"/>
  <c r="DT58" i="4" s="1"/>
  <c r="CR58" i="4"/>
  <c r="CD58" i="4"/>
  <c r="CQ58" i="4" s="1"/>
  <c r="CS58" i="4" s="1"/>
  <c r="BQ58" i="4"/>
  <c r="BA58" i="4"/>
  <c r="AN58" i="4"/>
  <c r="BN58" i="4" s="1"/>
  <c r="X58" i="4"/>
  <c r="K58" i="4"/>
  <c r="F58" i="4"/>
  <c r="AGT57" i="4"/>
  <c r="AFG57" i="4"/>
  <c r="AFT57" i="4" s="1"/>
  <c r="AFV57" i="4" s="1"/>
  <c r="AET57" i="4"/>
  <c r="AED57" i="4"/>
  <c r="ADQ57" i="4"/>
  <c r="AEQ57" i="4" s="1"/>
  <c r="ADA57" i="4"/>
  <c r="ACN57" i="4"/>
  <c r="ACI57" i="4"/>
  <c r="ACG57" i="4"/>
  <c r="ABS57" i="4"/>
  <c r="ACF57" i="4" s="1"/>
  <c r="ACH57" i="4" s="1"/>
  <c r="ABF57" i="4"/>
  <c r="AAP57" i="4"/>
  <c r="AAC57" i="4"/>
  <c r="ABC57" i="4" s="1"/>
  <c r="ZM57" i="4"/>
  <c r="ZZ57" i="4" s="1"/>
  <c r="AAB57" i="4" s="1"/>
  <c r="YZ57" i="4"/>
  <c r="YJ57" i="4"/>
  <c r="XW57" i="4"/>
  <c r="YW57" i="4" s="1"/>
  <c r="XU57" i="4"/>
  <c r="XG57" i="4"/>
  <c r="XT57" i="4" s="1"/>
  <c r="XV57" i="4" s="1"/>
  <c r="WT57" i="4"/>
  <c r="WD57" i="4"/>
  <c r="VQ57" i="4"/>
  <c r="WQ57" i="4" s="1"/>
  <c r="VA57" i="4"/>
  <c r="VN57" i="4" s="1"/>
  <c r="VP57" i="4" s="1"/>
  <c r="UN57" i="4"/>
  <c r="TX57" i="4"/>
  <c r="TK57" i="4"/>
  <c r="UK57" i="4" s="1"/>
  <c r="TI57" i="4"/>
  <c r="SU57" i="4"/>
  <c r="TH57" i="4" s="1"/>
  <c r="TJ57" i="4" s="1"/>
  <c r="SH57" i="4"/>
  <c r="RR57" i="4"/>
  <c r="RE57" i="4"/>
  <c r="SE57" i="4" s="1"/>
  <c r="QO57" i="4"/>
  <c r="RB57" i="4" s="1"/>
  <c r="RD57" i="4" s="1"/>
  <c r="QB57" i="4"/>
  <c r="PL57" i="4"/>
  <c r="OY57" i="4"/>
  <c r="PY57" i="4" s="1"/>
  <c r="OI57" i="4"/>
  <c r="NV57" i="4"/>
  <c r="NO57" i="4"/>
  <c r="NA57" i="4"/>
  <c r="NN57" i="4" s="1"/>
  <c r="NP57" i="4" s="1"/>
  <c r="MN57" i="4"/>
  <c r="MM57" i="4"/>
  <c r="ML57" i="4"/>
  <c r="LX57" i="4"/>
  <c r="LK57" i="4"/>
  <c r="KU57" i="4"/>
  <c r="KH57" i="4"/>
  <c r="LH57" i="4" s="1"/>
  <c r="JR57" i="4"/>
  <c r="KE57" i="4" s="1"/>
  <c r="KG57" i="4" s="1"/>
  <c r="JE57" i="4"/>
  <c r="IO57" i="4"/>
  <c r="IB57" i="4"/>
  <c r="JB57" i="4" s="1"/>
  <c r="HZ57" i="4"/>
  <c r="HL57" i="4"/>
  <c r="HY57" i="4" s="1"/>
  <c r="IA57" i="4" s="1"/>
  <c r="GY57" i="4"/>
  <c r="GQ57" i="4"/>
  <c r="GD57" i="4"/>
  <c r="GV57" i="4" s="1"/>
  <c r="FN57" i="4"/>
  <c r="GA57" i="4" s="1"/>
  <c r="GC57" i="4" s="1"/>
  <c r="FA57" i="4"/>
  <c r="EK57" i="4"/>
  <c r="DW57" i="4"/>
  <c r="EX57" i="4" s="1"/>
  <c r="DU57" i="4"/>
  <c r="DG57" i="4"/>
  <c r="DT57" i="4" s="1"/>
  <c r="DV57" i="4" s="1"/>
  <c r="CT57" i="4"/>
  <c r="CD57" i="4"/>
  <c r="BQ57" i="4"/>
  <c r="CQ57" i="4" s="1"/>
  <c r="BA57" i="4"/>
  <c r="BN57" i="4" s="1"/>
  <c r="BP57" i="4" s="1"/>
  <c r="AN57" i="4"/>
  <c r="X57" i="4"/>
  <c r="K57" i="4"/>
  <c r="AGT56" i="4"/>
  <c r="AFG56" i="4"/>
  <c r="AET56" i="4"/>
  <c r="AFT56" i="4" s="1"/>
  <c r="AED56" i="4"/>
  <c r="AEQ56" i="4" s="1"/>
  <c r="AES56" i="4" s="1"/>
  <c r="ADQ56" i="4"/>
  <c r="ADA56" i="4"/>
  <c r="ACN56" i="4"/>
  <c r="ACI56" i="4" s="1"/>
  <c r="ABS56" i="4"/>
  <c r="ABF56" i="4"/>
  <c r="ACF56" i="4" s="1"/>
  <c r="ABD56" i="4"/>
  <c r="AAP56" i="4"/>
  <c r="ABC56" i="4" s="1"/>
  <c r="ABE56" i="4" s="1"/>
  <c r="AAC56" i="4"/>
  <c r="ZM56" i="4"/>
  <c r="YZ56" i="4"/>
  <c r="ZZ56" i="4" s="1"/>
  <c r="YJ56" i="4"/>
  <c r="YW56" i="4" s="1"/>
  <c r="YY56" i="4" s="1"/>
  <c r="XW56" i="4"/>
  <c r="XG56" i="4"/>
  <c r="WT56" i="4"/>
  <c r="XT56" i="4" s="1"/>
  <c r="WR56" i="4"/>
  <c r="WD56" i="4"/>
  <c r="WQ56" i="4" s="1"/>
  <c r="WS56" i="4" s="1"/>
  <c r="VQ56" i="4"/>
  <c r="VA56" i="4"/>
  <c r="UN56" i="4"/>
  <c r="VN56" i="4" s="1"/>
  <c r="TX56" i="4"/>
  <c r="UK56" i="4" s="1"/>
  <c r="UM56" i="4" s="1"/>
  <c r="TK56" i="4"/>
  <c r="SU56" i="4"/>
  <c r="SH56" i="4"/>
  <c r="TH56" i="4" s="1"/>
  <c r="SF56" i="4"/>
  <c r="RR56" i="4"/>
  <c r="SE56" i="4" s="1"/>
  <c r="SG56" i="4" s="1"/>
  <c r="RE56" i="4"/>
  <c r="QO56" i="4"/>
  <c r="QB56" i="4"/>
  <c r="RB56" i="4" s="1"/>
  <c r="PL56" i="4"/>
  <c r="PY56" i="4" s="1"/>
  <c r="QA56" i="4" s="1"/>
  <c r="OY56" i="4"/>
  <c r="OI56" i="4"/>
  <c r="NV56" i="4"/>
  <c r="NA56" i="4"/>
  <c r="MN56" i="4"/>
  <c r="NN56" i="4" s="1"/>
  <c r="MM56" i="4"/>
  <c r="ML56" i="4"/>
  <c r="LX56" i="4"/>
  <c r="LK56" i="4"/>
  <c r="LI56" i="4"/>
  <c r="KU56" i="4"/>
  <c r="LH56" i="4" s="1"/>
  <c r="LJ56" i="4" s="1"/>
  <c r="KH56" i="4"/>
  <c r="JR56" i="4"/>
  <c r="JE56" i="4"/>
  <c r="KE56" i="4" s="1"/>
  <c r="IO56" i="4"/>
  <c r="JB56" i="4" s="1"/>
  <c r="JD56" i="4" s="1"/>
  <c r="IB56" i="4"/>
  <c r="HL56" i="4"/>
  <c r="GY56" i="4"/>
  <c r="HY56" i="4" s="1"/>
  <c r="GW56" i="4"/>
  <c r="GQ56" i="4"/>
  <c r="GV56" i="4" s="1"/>
  <c r="GX56" i="4" s="1"/>
  <c r="GD56" i="4"/>
  <c r="FN56" i="4"/>
  <c r="FA56" i="4"/>
  <c r="GA56" i="4" s="1"/>
  <c r="EK56" i="4"/>
  <c r="EX56" i="4" s="1"/>
  <c r="EZ56" i="4" s="1"/>
  <c r="DW56" i="4"/>
  <c r="DG56" i="4"/>
  <c r="CT56" i="4"/>
  <c r="DT56" i="4" s="1"/>
  <c r="CR56" i="4"/>
  <c r="CD56" i="4"/>
  <c r="CQ56" i="4" s="1"/>
  <c r="CS56" i="4" s="1"/>
  <c r="BQ56" i="4"/>
  <c r="BA56" i="4"/>
  <c r="AN56" i="4"/>
  <c r="BN56" i="4" s="1"/>
  <c r="X56" i="4"/>
  <c r="K56" i="4"/>
  <c r="F56" i="4"/>
  <c r="AGT55" i="4"/>
  <c r="AFG55" i="4"/>
  <c r="AFT55" i="4" s="1"/>
  <c r="AFV55" i="4" s="1"/>
  <c r="AET55" i="4"/>
  <c r="AED55" i="4"/>
  <c r="ADQ55" i="4"/>
  <c r="AEQ55" i="4" s="1"/>
  <c r="ADA55" i="4"/>
  <c r="ACN55" i="4"/>
  <c r="ACI55" i="4"/>
  <c r="ACG55" i="4"/>
  <c r="ABS55" i="4"/>
  <c r="ACF55" i="4" s="1"/>
  <c r="ACH55" i="4" s="1"/>
  <c r="ABF55" i="4"/>
  <c r="AAP55" i="4"/>
  <c r="AAC55" i="4"/>
  <c r="ABC55" i="4" s="1"/>
  <c r="ZM55" i="4"/>
  <c r="ZZ55" i="4" s="1"/>
  <c r="AAB55" i="4" s="1"/>
  <c r="YZ55" i="4"/>
  <c r="YJ55" i="4"/>
  <c r="XW55" i="4"/>
  <c r="YW55" i="4" s="1"/>
  <c r="XU55" i="4"/>
  <c r="XG55" i="4"/>
  <c r="XT55" i="4" s="1"/>
  <c r="XV55" i="4" s="1"/>
  <c r="WT55" i="4"/>
  <c r="WD55" i="4"/>
  <c r="VQ55" i="4"/>
  <c r="WQ55" i="4" s="1"/>
  <c r="VA55" i="4"/>
  <c r="VN55" i="4" s="1"/>
  <c r="VP55" i="4" s="1"/>
  <c r="UN55" i="4"/>
  <c r="TX55" i="4"/>
  <c r="TK55" i="4"/>
  <c r="UK55" i="4" s="1"/>
  <c r="TI55" i="4"/>
  <c r="SU55" i="4"/>
  <c r="TH55" i="4" s="1"/>
  <c r="TJ55" i="4" s="1"/>
  <c r="SH55" i="4"/>
  <c r="RR55" i="4"/>
  <c r="SE55" i="4" s="1"/>
  <c r="RE55" i="4"/>
  <c r="QO55" i="4"/>
  <c r="QB55" i="4"/>
  <c r="RB55" i="4" s="1"/>
  <c r="PL55" i="4"/>
  <c r="PY55" i="4" s="1"/>
  <c r="OY55" i="4"/>
  <c r="OI55" i="4"/>
  <c r="NV55" i="4"/>
  <c r="OV55" i="4" s="1"/>
  <c r="NR55" i="4"/>
  <c r="NA55" i="4"/>
  <c r="MN55" i="4"/>
  <c r="NN55" i="4" s="1"/>
  <c r="MM55" i="4"/>
  <c r="ML55" i="4"/>
  <c r="LX55" i="4"/>
  <c r="LK55" i="4"/>
  <c r="KU55" i="4"/>
  <c r="LH55" i="4" s="1"/>
  <c r="KH55" i="4"/>
  <c r="JR55" i="4"/>
  <c r="JE55" i="4"/>
  <c r="KE55" i="4" s="1"/>
  <c r="IO55" i="4"/>
  <c r="JB55" i="4" s="1"/>
  <c r="IB55" i="4"/>
  <c r="HL55" i="4"/>
  <c r="GY55" i="4"/>
  <c r="HY55" i="4" s="1"/>
  <c r="GQ55" i="4"/>
  <c r="GV55" i="4" s="1"/>
  <c r="GD55" i="4"/>
  <c r="FN55" i="4"/>
  <c r="FA55" i="4"/>
  <c r="GA55" i="4" s="1"/>
  <c r="EK55" i="4"/>
  <c r="EX55" i="4" s="1"/>
  <c r="DW55" i="4"/>
  <c r="DG55" i="4"/>
  <c r="CT55" i="4"/>
  <c r="DT55" i="4" s="1"/>
  <c r="CD55" i="4"/>
  <c r="CQ55" i="4" s="1"/>
  <c r="BQ55" i="4"/>
  <c r="BA55" i="4"/>
  <c r="AN55" i="4"/>
  <c r="BN55" i="4" s="1"/>
  <c r="X55" i="4"/>
  <c r="AK55" i="4" s="1"/>
  <c r="K55" i="4"/>
  <c r="F55" i="4"/>
  <c r="AGT54" i="4"/>
  <c r="AFG54" i="4"/>
  <c r="AFT54" i="4" s="1"/>
  <c r="AET54" i="4"/>
  <c r="AED54" i="4"/>
  <c r="ADQ54" i="4"/>
  <c r="AEQ54" i="4" s="1"/>
  <c r="ADA54" i="4"/>
  <c r="ADN54" i="4" s="1"/>
  <c r="ACN54" i="4"/>
  <c r="ACI54" i="4"/>
  <c r="ABS54" i="4"/>
  <c r="ACF54" i="4" s="1"/>
  <c r="ABF54" i="4"/>
  <c r="AAP54" i="4"/>
  <c r="AAC54" i="4"/>
  <c r="ABC54" i="4" s="1"/>
  <c r="ZM54" i="4"/>
  <c r="ZZ54" i="4" s="1"/>
  <c r="YZ54" i="4"/>
  <c r="YJ54" i="4"/>
  <c r="XW54" i="4"/>
  <c r="YW54" i="4" s="1"/>
  <c r="XG54" i="4"/>
  <c r="XT54" i="4" s="1"/>
  <c r="WT54" i="4"/>
  <c r="WD54" i="4"/>
  <c r="VQ54" i="4"/>
  <c r="WQ54" i="4" s="1"/>
  <c r="VA54" i="4"/>
  <c r="VN54" i="4" s="1"/>
  <c r="UN54" i="4"/>
  <c r="TX54" i="4"/>
  <c r="TK54" i="4"/>
  <c r="UK54" i="4" s="1"/>
  <c r="SU54" i="4"/>
  <c r="TH54" i="4" s="1"/>
  <c r="SH54" i="4"/>
  <c r="RR54" i="4"/>
  <c r="RE54" i="4"/>
  <c r="SE54" i="4" s="1"/>
  <c r="QO54" i="4"/>
  <c r="RB54" i="4" s="1"/>
  <c r="QB54" i="4"/>
  <c r="PL54" i="4"/>
  <c r="OY54" i="4"/>
  <c r="PY54" i="4" s="1"/>
  <c r="OI54" i="4"/>
  <c r="OV54" i="4" s="1"/>
  <c r="NV54" i="4"/>
  <c r="NQ54" i="4"/>
  <c r="NA54" i="4"/>
  <c r="NN54" i="4" s="1"/>
  <c r="MN54" i="4"/>
  <c r="MM54" i="4"/>
  <c r="ML54" i="4"/>
  <c r="LX54" i="4"/>
  <c r="LK54" i="4"/>
  <c r="KU54" i="4"/>
  <c r="KH54" i="4"/>
  <c r="LH54" i="4" s="1"/>
  <c r="JR54" i="4"/>
  <c r="KE54" i="4" s="1"/>
  <c r="JE54" i="4"/>
  <c r="IO54" i="4"/>
  <c r="IB54" i="4"/>
  <c r="JB54" i="4" s="1"/>
  <c r="HL54" i="4"/>
  <c r="HY54" i="4" s="1"/>
  <c r="GY54" i="4"/>
  <c r="GQ54" i="4"/>
  <c r="GD54" i="4"/>
  <c r="GV54" i="4" s="1"/>
  <c r="FN54" i="4"/>
  <c r="GA54" i="4" s="1"/>
  <c r="FA54" i="4"/>
  <c r="EK54" i="4"/>
  <c r="DW54" i="4"/>
  <c r="EX54" i="4" s="1"/>
  <c r="DG54" i="4"/>
  <c r="DT54" i="4" s="1"/>
  <c r="CT54" i="4"/>
  <c r="CD54" i="4"/>
  <c r="BQ54" i="4"/>
  <c r="CQ54" i="4" s="1"/>
  <c r="BA54" i="4"/>
  <c r="BN54" i="4" s="1"/>
  <c r="AN54" i="4"/>
  <c r="X54" i="4"/>
  <c r="K54" i="4"/>
  <c r="AK54" i="4" s="1"/>
  <c r="G54" i="4"/>
  <c r="AGT53" i="4"/>
  <c r="AFG53" i="4"/>
  <c r="AET53" i="4"/>
  <c r="AFT53" i="4" s="1"/>
  <c r="AED53" i="4"/>
  <c r="AEQ53" i="4" s="1"/>
  <c r="ADQ53" i="4"/>
  <c r="ADA53" i="4"/>
  <c r="ACN53" i="4"/>
  <c r="ADN53" i="4" s="1"/>
  <c r="ACJ53" i="4"/>
  <c r="ABS53" i="4"/>
  <c r="ABF53" i="4"/>
  <c r="ACF53" i="4" s="1"/>
  <c r="AAP53" i="4"/>
  <c r="ABC53" i="4" s="1"/>
  <c r="AAC53" i="4"/>
  <c r="ZM53" i="4"/>
  <c r="YZ53" i="4"/>
  <c r="ZZ53" i="4" s="1"/>
  <c r="YJ53" i="4"/>
  <c r="YW53" i="4" s="1"/>
  <c r="XW53" i="4"/>
  <c r="XG53" i="4"/>
  <c r="WT53" i="4"/>
  <c r="XT53" i="4" s="1"/>
  <c r="WD53" i="4"/>
  <c r="WQ53" i="4" s="1"/>
  <c r="VQ53" i="4"/>
  <c r="VA53" i="4"/>
  <c r="UN53" i="4"/>
  <c r="VN53" i="4" s="1"/>
  <c r="TX53" i="4"/>
  <c r="UK53" i="4" s="1"/>
  <c r="TK53" i="4"/>
  <c r="SU53" i="4"/>
  <c r="SH53" i="4"/>
  <c r="TH53" i="4" s="1"/>
  <c r="RR53" i="4"/>
  <c r="SE53" i="4" s="1"/>
  <c r="RE53" i="4"/>
  <c r="QO53" i="4"/>
  <c r="QB53" i="4"/>
  <c r="RB53" i="4" s="1"/>
  <c r="PL53" i="4"/>
  <c r="PY53" i="4" s="1"/>
  <c r="OY53" i="4"/>
  <c r="OI53" i="4"/>
  <c r="NV53" i="4"/>
  <c r="OV53" i="4" s="1"/>
  <c r="NR53" i="4"/>
  <c r="NA53" i="4"/>
  <c r="MN53" i="4"/>
  <c r="NN53" i="4" s="1"/>
  <c r="MM53" i="4"/>
  <c r="ML53" i="4"/>
  <c r="LX53" i="4"/>
  <c r="LK53" i="4"/>
  <c r="KU53" i="4"/>
  <c r="LH53" i="4" s="1"/>
  <c r="KH53" i="4"/>
  <c r="JR53" i="4"/>
  <c r="JE53" i="4"/>
  <c r="KE53" i="4" s="1"/>
  <c r="IO53" i="4"/>
  <c r="JB53" i="4" s="1"/>
  <c r="IB53" i="4"/>
  <c r="HL53" i="4"/>
  <c r="GY53" i="4"/>
  <c r="HY53" i="4" s="1"/>
  <c r="GQ53" i="4"/>
  <c r="GV53" i="4" s="1"/>
  <c r="GD53" i="4"/>
  <c r="FN53" i="4"/>
  <c r="FA53" i="4"/>
  <c r="GA53" i="4" s="1"/>
  <c r="EK53" i="4"/>
  <c r="EX53" i="4" s="1"/>
  <c r="DW53" i="4"/>
  <c r="DG53" i="4"/>
  <c r="CT53" i="4"/>
  <c r="DT53" i="4" s="1"/>
  <c r="CD53" i="4"/>
  <c r="CQ53" i="4" s="1"/>
  <c r="BQ53" i="4"/>
  <c r="BA53" i="4"/>
  <c r="AN53" i="4"/>
  <c r="BN53" i="4" s="1"/>
  <c r="X53" i="4"/>
  <c r="AK53" i="4" s="1"/>
  <c r="K53" i="4"/>
  <c r="F53" i="4"/>
  <c r="AGT52" i="4"/>
  <c r="AFG52" i="4"/>
  <c r="AFT52" i="4" s="1"/>
  <c r="AET52" i="4"/>
  <c r="AED52" i="4"/>
  <c r="ADQ52" i="4"/>
  <c r="AEQ52" i="4" s="1"/>
  <c r="ADA52" i="4"/>
  <c r="ADN52" i="4" s="1"/>
  <c r="ACN52" i="4"/>
  <c r="ACI52" i="4"/>
  <c r="ABS52" i="4"/>
  <c r="ACF52" i="4" s="1"/>
  <c r="ABF52" i="4"/>
  <c r="AAP52" i="4"/>
  <c r="AAC52" i="4"/>
  <c r="ABC52" i="4" s="1"/>
  <c r="ZM52" i="4"/>
  <c r="ZZ52" i="4" s="1"/>
  <c r="YZ52" i="4"/>
  <c r="YJ52" i="4"/>
  <c r="XW52" i="4"/>
  <c r="YW52" i="4" s="1"/>
  <c r="XG52" i="4"/>
  <c r="XT52" i="4" s="1"/>
  <c r="WT52" i="4"/>
  <c r="WD52" i="4"/>
  <c r="VQ52" i="4"/>
  <c r="WQ52" i="4" s="1"/>
  <c r="VA52" i="4"/>
  <c r="VN52" i="4" s="1"/>
  <c r="UN52" i="4"/>
  <c r="TX52" i="4"/>
  <c r="TK52" i="4"/>
  <c r="UK52" i="4" s="1"/>
  <c r="SU52" i="4"/>
  <c r="TH52" i="4" s="1"/>
  <c r="SH52" i="4"/>
  <c r="RR52" i="4"/>
  <c r="RE52" i="4"/>
  <c r="SE52" i="4" s="1"/>
  <c r="QO52" i="4"/>
  <c r="RB52" i="4" s="1"/>
  <c r="QB52" i="4"/>
  <c r="PL52" i="4"/>
  <c r="OY52" i="4"/>
  <c r="PY52" i="4" s="1"/>
  <c r="OI52" i="4"/>
  <c r="OV52" i="4" s="1"/>
  <c r="NV52" i="4"/>
  <c r="NQ52" i="4"/>
  <c r="NA52" i="4"/>
  <c r="NN52" i="4" s="1"/>
  <c r="MN52" i="4"/>
  <c r="MM52" i="4"/>
  <c r="ML52" i="4"/>
  <c r="LX52" i="4"/>
  <c r="LK52" i="4"/>
  <c r="KU52" i="4"/>
  <c r="KH52" i="4"/>
  <c r="LH52" i="4" s="1"/>
  <c r="JR52" i="4"/>
  <c r="KE52" i="4" s="1"/>
  <c r="JE52" i="4"/>
  <c r="IO52" i="4"/>
  <c r="IB52" i="4"/>
  <c r="JB52" i="4" s="1"/>
  <c r="HL52" i="4"/>
  <c r="HY52" i="4" s="1"/>
  <c r="GY52" i="4"/>
  <c r="GQ52" i="4"/>
  <c r="GD52" i="4"/>
  <c r="GV52" i="4" s="1"/>
  <c r="FN52" i="4"/>
  <c r="GA52" i="4" s="1"/>
  <c r="FA52" i="4"/>
  <c r="EK52" i="4"/>
  <c r="DW52" i="4"/>
  <c r="EX52" i="4" s="1"/>
  <c r="DG52" i="4"/>
  <c r="DT52" i="4" s="1"/>
  <c r="CT52" i="4"/>
  <c r="CD52" i="4"/>
  <c r="BQ52" i="4"/>
  <c r="CQ52" i="4" s="1"/>
  <c r="BA52" i="4"/>
  <c r="BN52" i="4" s="1"/>
  <c r="AN52" i="4"/>
  <c r="X52" i="4"/>
  <c r="K52" i="4"/>
  <c r="AK52" i="4" s="1"/>
  <c r="G52" i="4"/>
  <c r="AGT51" i="4"/>
  <c r="AFG51" i="4"/>
  <c r="AET51" i="4"/>
  <c r="AFT51" i="4" s="1"/>
  <c r="AED51" i="4"/>
  <c r="AEQ51" i="4" s="1"/>
  <c r="ADQ51" i="4"/>
  <c r="ADA51" i="4"/>
  <c r="ACN51" i="4"/>
  <c r="ADN51" i="4" s="1"/>
  <c r="ACJ51" i="4"/>
  <c r="ABS51" i="4"/>
  <c r="ABF51" i="4"/>
  <c r="ACF51" i="4" s="1"/>
  <c r="AAP51" i="4"/>
  <c r="ABC51" i="4" s="1"/>
  <c r="AAC51" i="4"/>
  <c r="ZM51" i="4"/>
  <c r="YZ51" i="4"/>
  <c r="ZZ51" i="4" s="1"/>
  <c r="YJ51" i="4"/>
  <c r="YW51" i="4" s="1"/>
  <c r="XW51" i="4"/>
  <c r="XG51" i="4"/>
  <c r="WT51" i="4"/>
  <c r="XT51" i="4" s="1"/>
  <c r="WD51" i="4"/>
  <c r="WQ51" i="4" s="1"/>
  <c r="VQ51" i="4"/>
  <c r="VA51" i="4"/>
  <c r="UN51" i="4"/>
  <c r="VN51" i="4" s="1"/>
  <c r="TX51" i="4"/>
  <c r="UK51" i="4" s="1"/>
  <c r="TK51" i="4"/>
  <c r="SU51" i="4"/>
  <c r="SH51" i="4"/>
  <c r="TH51" i="4" s="1"/>
  <c r="RR51" i="4"/>
  <c r="SE51" i="4" s="1"/>
  <c r="RE51" i="4"/>
  <c r="QO51" i="4"/>
  <c r="QB51" i="4"/>
  <c r="RB51" i="4" s="1"/>
  <c r="PL51" i="4"/>
  <c r="PY51" i="4" s="1"/>
  <c r="OY51" i="4"/>
  <c r="OI51" i="4"/>
  <c r="NV51" i="4"/>
  <c r="OV51" i="4" s="1"/>
  <c r="NR51" i="4"/>
  <c r="NA51" i="4"/>
  <c r="MN51" i="4"/>
  <c r="NN51" i="4" s="1"/>
  <c r="MM51" i="4"/>
  <c r="ML51" i="4"/>
  <c r="LX51" i="4"/>
  <c r="LK51" i="4"/>
  <c r="KU51" i="4"/>
  <c r="LH51" i="4" s="1"/>
  <c r="KH51" i="4"/>
  <c r="JR51" i="4"/>
  <c r="JE51" i="4"/>
  <c r="KE51" i="4" s="1"/>
  <c r="IO51" i="4"/>
  <c r="JB51" i="4" s="1"/>
  <c r="IB51" i="4"/>
  <c r="HL51" i="4"/>
  <c r="GY51" i="4"/>
  <c r="HY51" i="4" s="1"/>
  <c r="GQ51" i="4"/>
  <c r="GV51" i="4" s="1"/>
  <c r="GD51" i="4"/>
  <c r="FN51" i="4"/>
  <c r="FA51" i="4"/>
  <c r="GA51" i="4" s="1"/>
  <c r="EK51" i="4"/>
  <c r="EX51" i="4" s="1"/>
  <c r="DW51" i="4"/>
  <c r="DG51" i="4"/>
  <c r="CT51" i="4"/>
  <c r="DT51" i="4" s="1"/>
  <c r="CD51" i="4"/>
  <c r="CQ51" i="4" s="1"/>
  <c r="BQ51" i="4"/>
  <c r="BA51" i="4"/>
  <c r="AN51" i="4"/>
  <c r="BN51" i="4" s="1"/>
  <c r="X51" i="4"/>
  <c r="AK51" i="4" s="1"/>
  <c r="K51" i="4"/>
  <c r="F51" i="4"/>
  <c r="AGT50" i="4"/>
  <c r="AFG50" i="4"/>
  <c r="AFT50" i="4" s="1"/>
  <c r="AET50" i="4"/>
  <c r="AED50" i="4"/>
  <c r="ADQ50" i="4"/>
  <c r="AEQ50" i="4" s="1"/>
  <c r="ADA50" i="4"/>
  <c r="ADN50" i="4" s="1"/>
  <c r="ACN50" i="4"/>
  <c r="ACI50" i="4"/>
  <c r="ABS50" i="4"/>
  <c r="ACF50" i="4" s="1"/>
  <c r="ABF50" i="4"/>
  <c r="AAP50" i="4"/>
  <c r="AAC50" i="4"/>
  <c r="ABC50" i="4" s="1"/>
  <c r="ZM50" i="4"/>
  <c r="ZZ50" i="4" s="1"/>
  <c r="YZ50" i="4"/>
  <c r="YJ50" i="4"/>
  <c r="XW50" i="4"/>
  <c r="YW50" i="4" s="1"/>
  <c r="XG50" i="4"/>
  <c r="XT50" i="4" s="1"/>
  <c r="WT50" i="4"/>
  <c r="WD50" i="4"/>
  <c r="VQ50" i="4"/>
  <c r="WQ50" i="4" s="1"/>
  <c r="VA50" i="4"/>
  <c r="VN50" i="4" s="1"/>
  <c r="UN50" i="4"/>
  <c r="TX50" i="4"/>
  <c r="TK50" i="4"/>
  <c r="UK50" i="4" s="1"/>
  <c r="SU50" i="4"/>
  <c r="TH50" i="4" s="1"/>
  <c r="SH50" i="4"/>
  <c r="RR50" i="4"/>
  <c r="RE50" i="4"/>
  <c r="SE50" i="4" s="1"/>
  <c r="QO50" i="4"/>
  <c r="RB50" i="4" s="1"/>
  <c r="QB50" i="4"/>
  <c r="PL50" i="4"/>
  <c r="OY50" i="4"/>
  <c r="PY50" i="4" s="1"/>
  <c r="OI50" i="4"/>
  <c r="OV50" i="4" s="1"/>
  <c r="NV50" i="4"/>
  <c r="NQ50" i="4"/>
  <c r="NA50" i="4"/>
  <c r="NN50" i="4" s="1"/>
  <c r="MN50" i="4"/>
  <c r="MM50" i="4"/>
  <c r="ML50" i="4"/>
  <c r="LX50" i="4"/>
  <c r="LK50" i="4"/>
  <c r="KU50" i="4"/>
  <c r="KH50" i="4"/>
  <c r="LH50" i="4" s="1"/>
  <c r="JR50" i="4"/>
  <c r="KE50" i="4" s="1"/>
  <c r="JE50" i="4"/>
  <c r="IO50" i="4"/>
  <c r="IB50" i="4"/>
  <c r="JB50" i="4" s="1"/>
  <c r="HL50" i="4"/>
  <c r="HY50" i="4" s="1"/>
  <c r="GY50" i="4"/>
  <c r="GQ50" i="4"/>
  <c r="GD50" i="4"/>
  <c r="GV50" i="4" s="1"/>
  <c r="FN50" i="4"/>
  <c r="GA50" i="4" s="1"/>
  <c r="FA50" i="4"/>
  <c r="EK50" i="4"/>
  <c r="DW50" i="4"/>
  <c r="EX50" i="4" s="1"/>
  <c r="DG50" i="4"/>
  <c r="DT50" i="4" s="1"/>
  <c r="CT50" i="4"/>
  <c r="CD50" i="4"/>
  <c r="BQ50" i="4"/>
  <c r="CQ50" i="4" s="1"/>
  <c r="BA50" i="4"/>
  <c r="BN50" i="4" s="1"/>
  <c r="AN50" i="4"/>
  <c r="X50" i="4"/>
  <c r="K50" i="4"/>
  <c r="AK50" i="4" s="1"/>
  <c r="G50" i="4"/>
  <c r="AGT49" i="4"/>
  <c r="AFG49" i="4"/>
  <c r="AET49" i="4"/>
  <c r="AFT49" i="4" s="1"/>
  <c r="AED49" i="4"/>
  <c r="AEQ49" i="4" s="1"/>
  <c r="ADQ49" i="4"/>
  <c r="ADA49" i="4"/>
  <c r="ACN49" i="4"/>
  <c r="ADN49" i="4" s="1"/>
  <c r="ACJ49" i="4"/>
  <c r="ABS49" i="4"/>
  <c r="ABF49" i="4"/>
  <c r="ACF49" i="4" s="1"/>
  <c r="AAP49" i="4"/>
  <c r="ABC49" i="4" s="1"/>
  <c r="AAC49" i="4"/>
  <c r="ZM49" i="4"/>
  <c r="YZ49" i="4"/>
  <c r="ZZ49" i="4" s="1"/>
  <c r="YJ49" i="4"/>
  <c r="YW49" i="4" s="1"/>
  <c r="XW49" i="4"/>
  <c r="XG49" i="4"/>
  <c r="WT49" i="4"/>
  <c r="XT49" i="4" s="1"/>
  <c r="WD49" i="4"/>
  <c r="WQ49" i="4" s="1"/>
  <c r="VQ49" i="4"/>
  <c r="VA49" i="4"/>
  <c r="UN49" i="4"/>
  <c r="VN49" i="4" s="1"/>
  <c r="TX49" i="4"/>
  <c r="UK49" i="4" s="1"/>
  <c r="TK49" i="4"/>
  <c r="SU49" i="4"/>
  <c r="SH49" i="4"/>
  <c r="TH49" i="4" s="1"/>
  <c r="RR49" i="4"/>
  <c r="SE49" i="4" s="1"/>
  <c r="RE49" i="4"/>
  <c r="QO49" i="4"/>
  <c r="QB49" i="4"/>
  <c r="RB49" i="4" s="1"/>
  <c r="PL49" i="4"/>
  <c r="PY49" i="4" s="1"/>
  <c r="OY49" i="4"/>
  <c r="OI49" i="4"/>
  <c r="NV49" i="4"/>
  <c r="OV49" i="4" s="1"/>
  <c r="NR49" i="4"/>
  <c r="NA49" i="4"/>
  <c r="MN49" i="4"/>
  <c r="NN49" i="4" s="1"/>
  <c r="MM49" i="4"/>
  <c r="ML49" i="4"/>
  <c r="LX49" i="4"/>
  <c r="LK49" i="4"/>
  <c r="KU49" i="4"/>
  <c r="LH49" i="4" s="1"/>
  <c r="KH49" i="4"/>
  <c r="JR49" i="4"/>
  <c r="JE49" i="4"/>
  <c r="KE49" i="4" s="1"/>
  <c r="IO49" i="4"/>
  <c r="JB49" i="4" s="1"/>
  <c r="IB49" i="4"/>
  <c r="HL49" i="4"/>
  <c r="GY49" i="4"/>
  <c r="HY49" i="4" s="1"/>
  <c r="GQ49" i="4"/>
  <c r="GV49" i="4" s="1"/>
  <c r="GD49" i="4"/>
  <c r="FN49" i="4"/>
  <c r="FA49" i="4"/>
  <c r="GA49" i="4" s="1"/>
  <c r="EK49" i="4"/>
  <c r="EX49" i="4" s="1"/>
  <c r="DW49" i="4"/>
  <c r="DG49" i="4"/>
  <c r="CT49" i="4"/>
  <c r="DT49" i="4" s="1"/>
  <c r="CD49" i="4"/>
  <c r="CQ49" i="4" s="1"/>
  <c r="BQ49" i="4"/>
  <c r="BA49" i="4"/>
  <c r="AN49" i="4"/>
  <c r="BN49" i="4" s="1"/>
  <c r="X49" i="4"/>
  <c r="AK49" i="4" s="1"/>
  <c r="K49" i="4"/>
  <c r="F49" i="4"/>
  <c r="AGT48" i="4"/>
  <c r="AFG48" i="4"/>
  <c r="AFT48" i="4" s="1"/>
  <c r="AET48" i="4"/>
  <c r="AED48" i="4"/>
  <c r="ADQ48" i="4"/>
  <c r="AEQ48" i="4" s="1"/>
  <c r="ADA48" i="4"/>
  <c r="ADN48" i="4" s="1"/>
  <c r="ACN48" i="4"/>
  <c r="ACI48" i="4"/>
  <c r="ABS48" i="4"/>
  <c r="ACF48" i="4" s="1"/>
  <c r="ABF48" i="4"/>
  <c r="AAP48" i="4"/>
  <c r="AAC48" i="4"/>
  <c r="ABC48" i="4" s="1"/>
  <c r="ZM48" i="4"/>
  <c r="ZZ48" i="4" s="1"/>
  <c r="YZ48" i="4"/>
  <c r="YJ48" i="4"/>
  <c r="XW48" i="4"/>
  <c r="YW48" i="4" s="1"/>
  <c r="XG48" i="4"/>
  <c r="XT48" i="4" s="1"/>
  <c r="WT48" i="4"/>
  <c r="WD48" i="4"/>
  <c r="VQ48" i="4"/>
  <c r="WQ48" i="4" s="1"/>
  <c r="VA48" i="4"/>
  <c r="VN48" i="4" s="1"/>
  <c r="UN48" i="4"/>
  <c r="TX48" i="4"/>
  <c r="TK48" i="4"/>
  <c r="UK48" i="4" s="1"/>
  <c r="SU48" i="4"/>
  <c r="TH48" i="4" s="1"/>
  <c r="SH48" i="4"/>
  <c r="RR48" i="4"/>
  <c r="RE48" i="4"/>
  <c r="SE48" i="4" s="1"/>
  <c r="QO48" i="4"/>
  <c r="RB48" i="4" s="1"/>
  <c r="QB48" i="4"/>
  <c r="PL48" i="4"/>
  <c r="OY48" i="4"/>
  <c r="PY48" i="4" s="1"/>
  <c r="OI48" i="4"/>
  <c r="OV48" i="4" s="1"/>
  <c r="NV48" i="4"/>
  <c r="NQ48" i="4"/>
  <c r="NA48" i="4"/>
  <c r="NN48" i="4" s="1"/>
  <c r="MN48" i="4"/>
  <c r="MM48" i="4"/>
  <c r="ML48" i="4"/>
  <c r="LX48" i="4"/>
  <c r="LK48" i="4"/>
  <c r="KU48" i="4"/>
  <c r="KH48" i="4"/>
  <c r="LH48" i="4" s="1"/>
  <c r="JR48" i="4"/>
  <c r="KE48" i="4" s="1"/>
  <c r="JE48" i="4"/>
  <c r="IO48" i="4"/>
  <c r="IB48" i="4"/>
  <c r="JB48" i="4" s="1"/>
  <c r="HL48" i="4"/>
  <c r="HY48" i="4" s="1"/>
  <c r="GY48" i="4"/>
  <c r="GQ48" i="4"/>
  <c r="GD48" i="4"/>
  <c r="GV48" i="4" s="1"/>
  <c r="FN48" i="4"/>
  <c r="GA48" i="4" s="1"/>
  <c r="FA48" i="4"/>
  <c r="EK48" i="4"/>
  <c r="DW48" i="4"/>
  <c r="EX48" i="4" s="1"/>
  <c r="DG48" i="4"/>
  <c r="DT48" i="4" s="1"/>
  <c r="CT48" i="4"/>
  <c r="CD48" i="4"/>
  <c r="BQ48" i="4"/>
  <c r="CQ48" i="4" s="1"/>
  <c r="BA48" i="4"/>
  <c r="BN48" i="4" s="1"/>
  <c r="AN48" i="4"/>
  <c r="X48" i="4"/>
  <c r="K48" i="4"/>
  <c r="AK48" i="4" s="1"/>
  <c r="G48" i="4"/>
  <c r="AGT47" i="4"/>
  <c r="AFG47" i="4"/>
  <c r="AET47" i="4"/>
  <c r="AFT47" i="4" s="1"/>
  <c r="AED47" i="4"/>
  <c r="AEQ47" i="4" s="1"/>
  <c r="ADQ47" i="4"/>
  <c r="ADA47" i="4"/>
  <c r="ACN47" i="4"/>
  <c r="ADN47" i="4" s="1"/>
  <c r="ACJ47" i="4"/>
  <c r="ABS47" i="4"/>
  <c r="ABF47" i="4"/>
  <c r="ACF47" i="4" s="1"/>
  <c r="AAP47" i="4"/>
  <c r="ABC47" i="4" s="1"/>
  <c r="AAC47" i="4"/>
  <c r="ZM47" i="4"/>
  <c r="YZ47" i="4"/>
  <c r="ZZ47" i="4" s="1"/>
  <c r="YJ47" i="4"/>
  <c r="YW47" i="4" s="1"/>
  <c r="XW47" i="4"/>
  <c r="XG47" i="4"/>
  <c r="WT47" i="4"/>
  <c r="XT47" i="4" s="1"/>
  <c r="WD47" i="4"/>
  <c r="WQ47" i="4" s="1"/>
  <c r="VQ47" i="4"/>
  <c r="VA47" i="4"/>
  <c r="UN47" i="4"/>
  <c r="VN47" i="4" s="1"/>
  <c r="TX47" i="4"/>
  <c r="UK47" i="4" s="1"/>
  <c r="TK47" i="4"/>
  <c r="SU47" i="4"/>
  <c r="SH47" i="4"/>
  <c r="TH47" i="4" s="1"/>
  <c r="RR47" i="4"/>
  <c r="SE47" i="4" s="1"/>
  <c r="RE47" i="4"/>
  <c r="QO47" i="4"/>
  <c r="QB47" i="4"/>
  <c r="RB47" i="4" s="1"/>
  <c r="PL47" i="4"/>
  <c r="PY47" i="4" s="1"/>
  <c r="OY47" i="4"/>
  <c r="OI47" i="4"/>
  <c r="NV47" i="4"/>
  <c r="OV47" i="4" s="1"/>
  <c r="NR47" i="4"/>
  <c r="NA47" i="4"/>
  <c r="MN47" i="4"/>
  <c r="NN47" i="4" s="1"/>
  <c r="MM47" i="4"/>
  <c r="ML47" i="4"/>
  <c r="LX47" i="4"/>
  <c r="LK47" i="4"/>
  <c r="KU47" i="4"/>
  <c r="LH47" i="4" s="1"/>
  <c r="KH47" i="4"/>
  <c r="JR47" i="4"/>
  <c r="JE47" i="4"/>
  <c r="KE47" i="4" s="1"/>
  <c r="IO47" i="4"/>
  <c r="JB47" i="4" s="1"/>
  <c r="IB47" i="4"/>
  <c r="HL47" i="4"/>
  <c r="GY47" i="4"/>
  <c r="HY47" i="4" s="1"/>
  <c r="GQ47" i="4"/>
  <c r="GV47" i="4" s="1"/>
  <c r="GD47" i="4"/>
  <c r="FN47" i="4"/>
  <c r="FA47" i="4"/>
  <c r="GA47" i="4" s="1"/>
  <c r="EK47" i="4"/>
  <c r="EX47" i="4" s="1"/>
  <c r="DW47" i="4"/>
  <c r="DG47" i="4"/>
  <c r="CT47" i="4"/>
  <c r="DT47" i="4" s="1"/>
  <c r="CD47" i="4"/>
  <c r="CQ47" i="4" s="1"/>
  <c r="BQ47" i="4"/>
  <c r="BA47" i="4"/>
  <c r="AN47" i="4"/>
  <c r="BN47" i="4" s="1"/>
  <c r="X47" i="4"/>
  <c r="AK47" i="4" s="1"/>
  <c r="K47" i="4"/>
  <c r="F47" i="4"/>
  <c r="AGT46" i="4"/>
  <c r="AFG46" i="4"/>
  <c r="AFT46" i="4" s="1"/>
  <c r="AET46" i="4"/>
  <c r="AED46" i="4"/>
  <c r="ADQ46" i="4"/>
  <c r="AEQ46" i="4" s="1"/>
  <c r="ADA46" i="4"/>
  <c r="ADN46" i="4" s="1"/>
  <c r="ACN46" i="4"/>
  <c r="ACI46" i="4"/>
  <c r="ABS46" i="4"/>
  <c r="ACF46" i="4" s="1"/>
  <c r="ABF46" i="4"/>
  <c r="AAP46" i="4"/>
  <c r="AAC46" i="4"/>
  <c r="ABC46" i="4" s="1"/>
  <c r="ZM46" i="4"/>
  <c r="ZZ46" i="4" s="1"/>
  <c r="YZ46" i="4"/>
  <c r="YJ46" i="4"/>
  <c r="XW46" i="4"/>
  <c r="YW46" i="4" s="1"/>
  <c r="XG46" i="4"/>
  <c r="XT46" i="4" s="1"/>
  <c r="WT46" i="4"/>
  <c r="WD46" i="4"/>
  <c r="VQ46" i="4"/>
  <c r="WQ46" i="4" s="1"/>
  <c r="VA46" i="4"/>
  <c r="VN46" i="4" s="1"/>
  <c r="UN46" i="4"/>
  <c r="TX46" i="4"/>
  <c r="TK46" i="4"/>
  <c r="UK46" i="4" s="1"/>
  <c r="SU46" i="4"/>
  <c r="TH46" i="4" s="1"/>
  <c r="SH46" i="4"/>
  <c r="RR46" i="4"/>
  <c r="RE46" i="4"/>
  <c r="SE46" i="4" s="1"/>
  <c r="QO46" i="4"/>
  <c r="RB46" i="4" s="1"/>
  <c r="QB46" i="4"/>
  <c r="PL46" i="4"/>
  <c r="OY46" i="4"/>
  <c r="PY46" i="4" s="1"/>
  <c r="OI46" i="4"/>
  <c r="OV46" i="4" s="1"/>
  <c r="NV46" i="4"/>
  <c r="NQ46" i="4"/>
  <c r="NA46" i="4"/>
  <c r="NN46" i="4" s="1"/>
  <c r="MN46" i="4"/>
  <c r="MM46" i="4"/>
  <c r="ML46" i="4"/>
  <c r="LX46" i="4"/>
  <c r="LK46" i="4"/>
  <c r="KU46" i="4"/>
  <c r="KH46" i="4"/>
  <c r="LH46" i="4" s="1"/>
  <c r="JR46" i="4"/>
  <c r="KE46" i="4" s="1"/>
  <c r="JE46" i="4"/>
  <c r="IO46" i="4"/>
  <c r="IB46" i="4"/>
  <c r="JB46" i="4" s="1"/>
  <c r="HL46" i="4"/>
  <c r="HY46" i="4" s="1"/>
  <c r="GY46" i="4"/>
  <c r="GQ46" i="4"/>
  <c r="GD46" i="4"/>
  <c r="GV46" i="4" s="1"/>
  <c r="FN46" i="4"/>
  <c r="GA46" i="4" s="1"/>
  <c r="FA46" i="4"/>
  <c r="EK46" i="4"/>
  <c r="DW46" i="4"/>
  <c r="EX46" i="4" s="1"/>
  <c r="DG46" i="4"/>
  <c r="DT46" i="4" s="1"/>
  <c r="CT46" i="4"/>
  <c r="CD46" i="4"/>
  <c r="BQ46" i="4"/>
  <c r="CQ46" i="4" s="1"/>
  <c r="BA46" i="4"/>
  <c r="BN46" i="4" s="1"/>
  <c r="AN46" i="4"/>
  <c r="X46" i="4"/>
  <c r="K46" i="4"/>
  <c r="AK46" i="4" s="1"/>
  <c r="G46" i="4"/>
  <c r="AGT45" i="4"/>
  <c r="AFG45" i="4"/>
  <c r="AET45" i="4"/>
  <c r="AFT45" i="4" s="1"/>
  <c r="AED45" i="4"/>
  <c r="AEQ45" i="4" s="1"/>
  <c r="ADQ45" i="4"/>
  <c r="ADA45" i="4"/>
  <c r="ACN45" i="4"/>
  <c r="ADN45" i="4" s="1"/>
  <c r="ACJ45" i="4"/>
  <c r="ABS45" i="4"/>
  <c r="ABF45" i="4"/>
  <c r="ACF45" i="4" s="1"/>
  <c r="AAP45" i="4"/>
  <c r="ABC45" i="4" s="1"/>
  <c r="AAC45" i="4"/>
  <c r="ZM45" i="4"/>
  <c r="YZ45" i="4"/>
  <c r="ZZ45" i="4" s="1"/>
  <c r="YJ45" i="4"/>
  <c r="YW45" i="4" s="1"/>
  <c r="XW45" i="4"/>
  <c r="XG45" i="4"/>
  <c r="WT45" i="4"/>
  <c r="XT45" i="4" s="1"/>
  <c r="WD45" i="4"/>
  <c r="WQ45" i="4" s="1"/>
  <c r="VQ45" i="4"/>
  <c r="VA45" i="4"/>
  <c r="UN45" i="4"/>
  <c r="VN45" i="4" s="1"/>
  <c r="TX45" i="4"/>
  <c r="UK45" i="4" s="1"/>
  <c r="TK45" i="4"/>
  <c r="SU45" i="4"/>
  <c r="SH45" i="4"/>
  <c r="TH45" i="4" s="1"/>
  <c r="RR45" i="4"/>
  <c r="SE45" i="4" s="1"/>
  <c r="RE45" i="4"/>
  <c r="QO45" i="4"/>
  <c r="QB45" i="4"/>
  <c r="RB45" i="4" s="1"/>
  <c r="PL45" i="4"/>
  <c r="PY45" i="4" s="1"/>
  <c r="OY45" i="4"/>
  <c r="OI45" i="4"/>
  <c r="NV45" i="4"/>
  <c r="OV45" i="4" s="1"/>
  <c r="NR45" i="4"/>
  <c r="NA45" i="4"/>
  <c r="MN45" i="4"/>
  <c r="NN45" i="4" s="1"/>
  <c r="MM45" i="4"/>
  <c r="ML45" i="4"/>
  <c r="LX45" i="4"/>
  <c r="LK45" i="4"/>
  <c r="KU45" i="4"/>
  <c r="LH45" i="4" s="1"/>
  <c r="KH45" i="4"/>
  <c r="JR45" i="4"/>
  <c r="JE45" i="4"/>
  <c r="KE45" i="4" s="1"/>
  <c r="IO45" i="4"/>
  <c r="IL45" i="4"/>
  <c r="IL96" i="4" s="1"/>
  <c r="IK45" i="4"/>
  <c r="IK96" i="4" s="1"/>
  <c r="IB96" i="4" s="1"/>
  <c r="IB97" i="4" s="1"/>
  <c r="HL45" i="4"/>
  <c r="GY45" i="4"/>
  <c r="HY45" i="4" s="1"/>
  <c r="GQ45" i="4"/>
  <c r="GV45" i="4" s="1"/>
  <c r="GD45" i="4"/>
  <c r="FN45" i="4"/>
  <c r="FA45" i="4"/>
  <c r="GA45" i="4" s="1"/>
  <c r="EK45" i="4"/>
  <c r="EX45" i="4" s="1"/>
  <c r="DW45" i="4"/>
  <c r="DG45" i="4"/>
  <c r="CT45" i="4"/>
  <c r="DT45" i="4" s="1"/>
  <c r="CD45" i="4"/>
  <c r="CQ45" i="4" s="1"/>
  <c r="BQ45" i="4"/>
  <c r="BA45" i="4"/>
  <c r="AN45" i="4"/>
  <c r="BN45" i="4" s="1"/>
  <c r="X45" i="4"/>
  <c r="AK45" i="4" s="1"/>
  <c r="K45" i="4"/>
  <c r="F45" i="4"/>
  <c r="AGT44" i="4"/>
  <c r="AFG44" i="4"/>
  <c r="AFT44" i="4" s="1"/>
  <c r="AET44" i="4"/>
  <c r="AED44" i="4"/>
  <c r="ADQ44" i="4"/>
  <c r="AEQ44" i="4" s="1"/>
  <c r="ADA44" i="4"/>
  <c r="ADN44" i="4" s="1"/>
  <c r="ACN44" i="4"/>
  <c r="ACI44" i="4"/>
  <c r="ABS44" i="4"/>
  <c r="ACF44" i="4" s="1"/>
  <c r="ABF44" i="4"/>
  <c r="AAP44" i="4"/>
  <c r="AAC44" i="4"/>
  <c r="ABC44" i="4" s="1"/>
  <c r="ZM44" i="4"/>
  <c r="ZZ44" i="4" s="1"/>
  <c r="YZ44" i="4"/>
  <c r="YJ44" i="4"/>
  <c r="XW44" i="4"/>
  <c r="YW44" i="4" s="1"/>
  <c r="XG44" i="4"/>
  <c r="XT44" i="4" s="1"/>
  <c r="WT44" i="4"/>
  <c r="WD44" i="4"/>
  <c r="VQ44" i="4"/>
  <c r="WQ44" i="4" s="1"/>
  <c r="VA44" i="4"/>
  <c r="VN44" i="4" s="1"/>
  <c r="UN44" i="4"/>
  <c r="TX44" i="4"/>
  <c r="TK44" i="4"/>
  <c r="UK44" i="4" s="1"/>
  <c r="SU44" i="4"/>
  <c r="TH44" i="4" s="1"/>
  <c r="SH44" i="4"/>
  <c r="RR44" i="4"/>
  <c r="RE44" i="4"/>
  <c r="SE44" i="4" s="1"/>
  <c r="QO44" i="4"/>
  <c r="RB44" i="4" s="1"/>
  <c r="QB44" i="4"/>
  <c r="PL44" i="4"/>
  <c r="OY44" i="4"/>
  <c r="PY44" i="4" s="1"/>
  <c r="OI44" i="4"/>
  <c r="OV44" i="4" s="1"/>
  <c r="NV44" i="4"/>
  <c r="NQ44" i="4"/>
  <c r="NA44" i="4"/>
  <c r="NN44" i="4" s="1"/>
  <c r="MN44" i="4"/>
  <c r="MM44" i="4"/>
  <c r="ML44" i="4"/>
  <c r="LX44" i="4"/>
  <c r="LK44" i="4"/>
  <c r="KU44" i="4"/>
  <c r="KH44" i="4"/>
  <c r="LH44" i="4" s="1"/>
  <c r="JR44" i="4"/>
  <c r="KE44" i="4" s="1"/>
  <c r="JE44" i="4"/>
  <c r="IO44" i="4"/>
  <c r="IB44" i="4"/>
  <c r="JB44" i="4" s="1"/>
  <c r="HL44" i="4"/>
  <c r="HY44" i="4" s="1"/>
  <c r="GY44" i="4"/>
  <c r="GQ44" i="4"/>
  <c r="GD44" i="4"/>
  <c r="GV44" i="4" s="1"/>
  <c r="FN44" i="4"/>
  <c r="GA44" i="4" s="1"/>
  <c r="FA44" i="4"/>
  <c r="EK44" i="4"/>
  <c r="DW44" i="4"/>
  <c r="EX44" i="4" s="1"/>
  <c r="DG44" i="4"/>
  <c r="DT44" i="4" s="1"/>
  <c r="CT44" i="4"/>
  <c r="CD44" i="4"/>
  <c r="BQ44" i="4"/>
  <c r="CQ44" i="4" s="1"/>
  <c r="BA44" i="4"/>
  <c r="BN44" i="4" s="1"/>
  <c r="AN44" i="4"/>
  <c r="X44" i="4"/>
  <c r="K44" i="4"/>
  <c r="AK44" i="4" s="1"/>
  <c r="G44" i="4"/>
  <c r="AGT43" i="4"/>
  <c r="AFG43" i="4"/>
  <c r="AET43" i="4"/>
  <c r="AFT43" i="4" s="1"/>
  <c r="AED43" i="4"/>
  <c r="AEQ43" i="4" s="1"/>
  <c r="ADQ43" i="4"/>
  <c r="ADA43" i="4"/>
  <c r="ACN43" i="4"/>
  <c r="ADN43" i="4" s="1"/>
  <c r="ACJ43" i="4"/>
  <c r="ABS43" i="4"/>
  <c r="ABF43" i="4"/>
  <c r="ACF43" i="4" s="1"/>
  <c r="AAP43" i="4"/>
  <c r="ABC43" i="4" s="1"/>
  <c r="AAC43" i="4"/>
  <c r="ZM43" i="4"/>
  <c r="YZ43" i="4"/>
  <c r="ZZ43" i="4" s="1"/>
  <c r="YJ43" i="4"/>
  <c r="YW43" i="4" s="1"/>
  <c r="XW43" i="4"/>
  <c r="XG43" i="4"/>
  <c r="WT43" i="4"/>
  <c r="XT43" i="4" s="1"/>
  <c r="WD43" i="4"/>
  <c r="WQ43" i="4" s="1"/>
  <c r="VQ43" i="4"/>
  <c r="VA43" i="4"/>
  <c r="UN43" i="4"/>
  <c r="VN43" i="4" s="1"/>
  <c r="TX43" i="4"/>
  <c r="UK43" i="4" s="1"/>
  <c r="TK43" i="4"/>
  <c r="SU43" i="4"/>
  <c r="SH43" i="4"/>
  <c r="TH43" i="4" s="1"/>
  <c r="RR43" i="4"/>
  <c r="SE43" i="4" s="1"/>
  <c r="RE43" i="4"/>
  <c r="QO43" i="4"/>
  <c r="QB43" i="4"/>
  <c r="RB43" i="4" s="1"/>
  <c r="PL43" i="4"/>
  <c r="PY43" i="4" s="1"/>
  <c r="OY43" i="4"/>
  <c r="OI43" i="4"/>
  <c r="NV43" i="4"/>
  <c r="OV43" i="4" s="1"/>
  <c r="NR43" i="4"/>
  <c r="NA43" i="4"/>
  <c r="MN43" i="4"/>
  <c r="NN43" i="4" s="1"/>
  <c r="MM43" i="4"/>
  <c r="ML43" i="4"/>
  <c r="LX43" i="4"/>
  <c r="LK43" i="4"/>
  <c r="KU43" i="4"/>
  <c r="LH43" i="4" s="1"/>
  <c r="KH43" i="4"/>
  <c r="JR43" i="4"/>
  <c r="JE43" i="4"/>
  <c r="KE43" i="4" s="1"/>
  <c r="IO43" i="4"/>
  <c r="JB43" i="4" s="1"/>
  <c r="IB43" i="4"/>
  <c r="HL43" i="4"/>
  <c r="GY43" i="4"/>
  <c r="HY43" i="4" s="1"/>
  <c r="GQ43" i="4"/>
  <c r="GV43" i="4" s="1"/>
  <c r="GD43" i="4"/>
  <c r="FN43" i="4"/>
  <c r="FA43" i="4"/>
  <c r="GA43" i="4" s="1"/>
  <c r="EK43" i="4"/>
  <c r="EX43" i="4" s="1"/>
  <c r="DW43" i="4"/>
  <c r="DG43" i="4"/>
  <c r="CT43" i="4"/>
  <c r="DT43" i="4" s="1"/>
  <c r="CD43" i="4"/>
  <c r="CQ43" i="4" s="1"/>
  <c r="BQ43" i="4"/>
  <c r="BA43" i="4"/>
  <c r="AN43" i="4"/>
  <c r="BN43" i="4" s="1"/>
  <c r="X43" i="4"/>
  <c r="AK43" i="4" s="1"/>
  <c r="K43" i="4"/>
  <c r="F43" i="4"/>
  <c r="AGT42" i="4"/>
  <c r="AFG42" i="4"/>
  <c r="AFT42" i="4" s="1"/>
  <c r="AET42" i="4"/>
  <c r="AED42" i="4"/>
  <c r="ADQ42" i="4"/>
  <c r="AEQ42" i="4" s="1"/>
  <c r="ADA42" i="4"/>
  <c r="ADN42" i="4" s="1"/>
  <c r="ACN42" i="4"/>
  <c r="ACI42" i="4"/>
  <c r="ABS42" i="4"/>
  <c r="ACF42" i="4" s="1"/>
  <c r="ABF42" i="4"/>
  <c r="AAP42" i="4"/>
  <c r="AAC42" i="4"/>
  <c r="ABC42" i="4" s="1"/>
  <c r="ZM42" i="4"/>
  <c r="ZZ42" i="4" s="1"/>
  <c r="YZ42" i="4"/>
  <c r="YJ42" i="4"/>
  <c r="XW42" i="4"/>
  <c r="YW42" i="4" s="1"/>
  <c r="XG42" i="4"/>
  <c r="XT42" i="4" s="1"/>
  <c r="WT42" i="4"/>
  <c r="WD42" i="4"/>
  <c r="VQ42" i="4"/>
  <c r="WQ42" i="4" s="1"/>
  <c r="VA42" i="4"/>
  <c r="VN42" i="4" s="1"/>
  <c r="UN42" i="4"/>
  <c r="TX42" i="4"/>
  <c r="TK42" i="4"/>
  <c r="UK42" i="4" s="1"/>
  <c r="SU42" i="4"/>
  <c r="TH42" i="4" s="1"/>
  <c r="SH42" i="4"/>
  <c r="RR42" i="4"/>
  <c r="RE42" i="4"/>
  <c r="SE42" i="4" s="1"/>
  <c r="QO42" i="4"/>
  <c r="RB42" i="4" s="1"/>
  <c r="QB42" i="4"/>
  <c r="PL42" i="4"/>
  <c r="OY42" i="4"/>
  <c r="PY42" i="4" s="1"/>
  <c r="OI42" i="4"/>
  <c r="OV42" i="4" s="1"/>
  <c r="NV42" i="4"/>
  <c r="NQ42" i="4"/>
  <c r="NA42" i="4"/>
  <c r="NN42" i="4" s="1"/>
  <c r="MN42" i="4"/>
  <c r="MM42" i="4"/>
  <c r="ML42" i="4"/>
  <c r="LX42" i="4"/>
  <c r="LK42" i="4"/>
  <c r="KU42" i="4"/>
  <c r="KH42" i="4"/>
  <c r="LH42" i="4" s="1"/>
  <c r="JR42" i="4"/>
  <c r="KE42" i="4" s="1"/>
  <c r="JE42" i="4"/>
  <c r="IO42" i="4"/>
  <c r="IB42" i="4"/>
  <c r="JB42" i="4" s="1"/>
  <c r="HL42" i="4"/>
  <c r="HY42" i="4" s="1"/>
  <c r="GY42" i="4"/>
  <c r="GQ42" i="4"/>
  <c r="GD42" i="4"/>
  <c r="GV42" i="4" s="1"/>
  <c r="FN42" i="4"/>
  <c r="GA42" i="4" s="1"/>
  <c r="FA42" i="4"/>
  <c r="EK42" i="4"/>
  <c r="DW42" i="4"/>
  <c r="EX42" i="4" s="1"/>
  <c r="DG42" i="4"/>
  <c r="DT42" i="4" s="1"/>
  <c r="CT42" i="4"/>
  <c r="CD42" i="4"/>
  <c r="BQ42" i="4"/>
  <c r="CQ42" i="4" s="1"/>
  <c r="BA42" i="4"/>
  <c r="BN42" i="4" s="1"/>
  <c r="AN42" i="4"/>
  <c r="X42" i="4"/>
  <c r="K42" i="4"/>
  <c r="AK42" i="4" s="1"/>
  <c r="G42" i="4"/>
  <c r="AGT41" i="4"/>
  <c r="AFG41" i="4"/>
  <c r="AET41" i="4"/>
  <c r="AFT41" i="4" s="1"/>
  <c r="AED41" i="4"/>
  <c r="AEQ41" i="4" s="1"/>
  <c r="ADQ41" i="4"/>
  <c r="ADA41" i="4"/>
  <c r="ACN41" i="4"/>
  <c r="ADN41" i="4" s="1"/>
  <c r="ACJ41" i="4"/>
  <c r="ABS41" i="4"/>
  <c r="ABF41" i="4"/>
  <c r="ACF41" i="4" s="1"/>
  <c r="AAP41" i="4"/>
  <c r="ABC41" i="4" s="1"/>
  <c r="AAC41" i="4"/>
  <c r="ZM41" i="4"/>
  <c r="YZ41" i="4"/>
  <c r="ZZ41" i="4" s="1"/>
  <c r="YJ41" i="4"/>
  <c r="YW41" i="4" s="1"/>
  <c r="XW41" i="4"/>
  <c r="XG41" i="4"/>
  <c r="WT41" i="4"/>
  <c r="XT41" i="4" s="1"/>
  <c r="WD41" i="4"/>
  <c r="WQ41" i="4" s="1"/>
  <c r="VQ41" i="4"/>
  <c r="VA41" i="4"/>
  <c r="UN41" i="4"/>
  <c r="VN41" i="4" s="1"/>
  <c r="TX41" i="4"/>
  <c r="UK41" i="4" s="1"/>
  <c r="TK41" i="4"/>
  <c r="SU41" i="4"/>
  <c r="SH41" i="4"/>
  <c r="TH41" i="4" s="1"/>
  <c r="RR41" i="4"/>
  <c r="SE41" i="4" s="1"/>
  <c r="RE41" i="4"/>
  <c r="QO41" i="4"/>
  <c r="QB41" i="4"/>
  <c r="RB41" i="4" s="1"/>
  <c r="PL41" i="4"/>
  <c r="PY41" i="4" s="1"/>
  <c r="OY41" i="4"/>
  <c r="OI41" i="4"/>
  <c r="NV41" i="4"/>
  <c r="OV41" i="4" s="1"/>
  <c r="NR41" i="4"/>
  <c r="NA41" i="4"/>
  <c r="MN41" i="4"/>
  <c r="NN41" i="4" s="1"/>
  <c r="MM41" i="4"/>
  <c r="ML41" i="4"/>
  <c r="LX41" i="4"/>
  <c r="LK41" i="4"/>
  <c r="KU41" i="4"/>
  <c r="LH41" i="4" s="1"/>
  <c r="KH41" i="4"/>
  <c r="JR41" i="4"/>
  <c r="JE41" i="4"/>
  <c r="KE41" i="4" s="1"/>
  <c r="IO41" i="4"/>
  <c r="JB41" i="4" s="1"/>
  <c r="IB41" i="4"/>
  <c r="HL41" i="4"/>
  <c r="GY41" i="4"/>
  <c r="HY41" i="4" s="1"/>
  <c r="GQ41" i="4"/>
  <c r="GV41" i="4" s="1"/>
  <c r="GD41" i="4"/>
  <c r="FN41" i="4"/>
  <c r="FA41" i="4"/>
  <c r="GA41" i="4" s="1"/>
  <c r="EK41" i="4"/>
  <c r="EX41" i="4" s="1"/>
  <c r="DW41" i="4"/>
  <c r="DG41" i="4"/>
  <c r="CT41" i="4"/>
  <c r="DT41" i="4" s="1"/>
  <c r="CD41" i="4"/>
  <c r="CQ41" i="4" s="1"/>
  <c r="BQ41" i="4"/>
  <c r="BA41" i="4"/>
  <c r="AN41" i="4"/>
  <c r="BN41" i="4" s="1"/>
  <c r="X41" i="4"/>
  <c r="AK41" i="4" s="1"/>
  <c r="K41" i="4"/>
  <c r="F41" i="4"/>
  <c r="AGT40" i="4"/>
  <c r="AFG40" i="4"/>
  <c r="AFT40" i="4" s="1"/>
  <c r="AET40" i="4"/>
  <c r="AED40" i="4"/>
  <c r="ADQ40" i="4"/>
  <c r="AEQ40" i="4" s="1"/>
  <c r="ADA40" i="4"/>
  <c r="ADN40" i="4" s="1"/>
  <c r="ACN40" i="4"/>
  <c r="ACI40" i="4"/>
  <c r="ABS40" i="4"/>
  <c r="ACF40" i="4" s="1"/>
  <c r="ABF40" i="4"/>
  <c r="AAP40" i="4"/>
  <c r="AAC40" i="4"/>
  <c r="ABC40" i="4" s="1"/>
  <c r="ZM40" i="4"/>
  <c r="ZZ40" i="4" s="1"/>
  <c r="YZ40" i="4"/>
  <c r="YJ40" i="4"/>
  <c r="XW40" i="4"/>
  <c r="YW40" i="4" s="1"/>
  <c r="XG40" i="4"/>
  <c r="XT40" i="4" s="1"/>
  <c r="WT40" i="4"/>
  <c r="WD40" i="4"/>
  <c r="VQ40" i="4"/>
  <c r="WQ40" i="4" s="1"/>
  <c r="VA40" i="4"/>
  <c r="VN40" i="4" s="1"/>
  <c r="UN40" i="4"/>
  <c r="TX40" i="4"/>
  <c r="TK40" i="4"/>
  <c r="UK40" i="4" s="1"/>
  <c r="SU40" i="4"/>
  <c r="TH40" i="4" s="1"/>
  <c r="SH40" i="4"/>
  <c r="RR40" i="4"/>
  <c r="RE40" i="4"/>
  <c r="SE40" i="4" s="1"/>
  <c r="QO40" i="4"/>
  <c r="RB40" i="4" s="1"/>
  <c r="QB40" i="4"/>
  <c r="PL40" i="4"/>
  <c r="OY40" i="4"/>
  <c r="PY40" i="4" s="1"/>
  <c r="OI40" i="4"/>
  <c r="OV40" i="4" s="1"/>
  <c r="NV40" i="4"/>
  <c r="NQ40" i="4"/>
  <c r="NA40" i="4"/>
  <c r="NN40" i="4" s="1"/>
  <c r="MN40" i="4"/>
  <c r="MM40" i="4"/>
  <c r="ML40" i="4"/>
  <c r="LX40" i="4"/>
  <c r="LK40" i="4"/>
  <c r="KU40" i="4"/>
  <c r="KH40" i="4"/>
  <c r="LH40" i="4" s="1"/>
  <c r="JR40" i="4"/>
  <c r="KE40" i="4" s="1"/>
  <c r="JE40" i="4"/>
  <c r="IO40" i="4"/>
  <c r="IB40" i="4"/>
  <c r="JB40" i="4" s="1"/>
  <c r="HL40" i="4"/>
  <c r="HY40" i="4" s="1"/>
  <c r="GY40" i="4"/>
  <c r="GQ40" i="4"/>
  <c r="GD40" i="4"/>
  <c r="GV40" i="4" s="1"/>
  <c r="FN40" i="4"/>
  <c r="GA40" i="4" s="1"/>
  <c r="FA40" i="4"/>
  <c r="EK40" i="4"/>
  <c r="DW40" i="4"/>
  <c r="EX40" i="4" s="1"/>
  <c r="DG40" i="4"/>
  <c r="DT40" i="4" s="1"/>
  <c r="CT40" i="4"/>
  <c r="CD40" i="4"/>
  <c r="BQ40" i="4"/>
  <c r="CQ40" i="4" s="1"/>
  <c r="BA40" i="4"/>
  <c r="BN40" i="4" s="1"/>
  <c r="AN40" i="4"/>
  <c r="X40" i="4"/>
  <c r="K40" i="4"/>
  <c r="AK40" i="4" s="1"/>
  <c r="G40" i="4"/>
  <c r="AGT39" i="4"/>
  <c r="AFG39" i="4"/>
  <c r="AET39" i="4"/>
  <c r="AFT39" i="4" s="1"/>
  <c r="AED39" i="4"/>
  <c r="AEQ39" i="4" s="1"/>
  <c r="ADQ39" i="4"/>
  <c r="ADA39" i="4"/>
  <c r="ACN39" i="4"/>
  <c r="ADN39" i="4" s="1"/>
  <c r="ACJ39" i="4"/>
  <c r="ABS39" i="4"/>
  <c r="ABF39" i="4"/>
  <c r="ACF39" i="4" s="1"/>
  <c r="AAP39" i="4"/>
  <c r="ABC39" i="4" s="1"/>
  <c r="AAC39" i="4"/>
  <c r="ZM39" i="4"/>
  <c r="YZ39" i="4"/>
  <c r="ZZ39" i="4" s="1"/>
  <c r="YJ39" i="4"/>
  <c r="YW39" i="4" s="1"/>
  <c r="XW39" i="4"/>
  <c r="XG39" i="4"/>
  <c r="WT39" i="4"/>
  <c r="XT39" i="4" s="1"/>
  <c r="WD39" i="4"/>
  <c r="WQ39" i="4" s="1"/>
  <c r="VQ39" i="4"/>
  <c r="VA39" i="4"/>
  <c r="UN39" i="4"/>
  <c r="VN39" i="4" s="1"/>
  <c r="TX39" i="4"/>
  <c r="UK39" i="4" s="1"/>
  <c r="TK39" i="4"/>
  <c r="SU39" i="4"/>
  <c r="SH39" i="4"/>
  <c r="TH39" i="4" s="1"/>
  <c r="RR39" i="4"/>
  <c r="SE39" i="4" s="1"/>
  <c r="RE39" i="4"/>
  <c r="QO39" i="4"/>
  <c r="QB39" i="4"/>
  <c r="RB39" i="4" s="1"/>
  <c r="PL39" i="4"/>
  <c r="PY39" i="4" s="1"/>
  <c r="OY39" i="4"/>
  <c r="OI39" i="4"/>
  <c r="NV39" i="4"/>
  <c r="OV39" i="4" s="1"/>
  <c r="NR39" i="4"/>
  <c r="NA39" i="4"/>
  <c r="MN39" i="4"/>
  <c r="NN39" i="4" s="1"/>
  <c r="MM39" i="4"/>
  <c r="ML39" i="4"/>
  <c r="LX39" i="4"/>
  <c r="LK39" i="4"/>
  <c r="KU39" i="4"/>
  <c r="LH39" i="4" s="1"/>
  <c r="KH39" i="4"/>
  <c r="JR39" i="4"/>
  <c r="JE39" i="4"/>
  <c r="KE39" i="4" s="1"/>
  <c r="IO39" i="4"/>
  <c r="JB39" i="4" s="1"/>
  <c r="IB39" i="4"/>
  <c r="HL39" i="4"/>
  <c r="GY39" i="4"/>
  <c r="HY39" i="4" s="1"/>
  <c r="GQ39" i="4"/>
  <c r="GV39" i="4" s="1"/>
  <c r="GD39" i="4"/>
  <c r="FN39" i="4"/>
  <c r="FA39" i="4"/>
  <c r="GA39" i="4" s="1"/>
  <c r="EK39" i="4"/>
  <c r="EX39" i="4" s="1"/>
  <c r="DW39" i="4"/>
  <c r="DG39" i="4"/>
  <c r="CT39" i="4"/>
  <c r="DT39" i="4" s="1"/>
  <c r="CD39" i="4"/>
  <c r="CQ39" i="4" s="1"/>
  <c r="BQ39" i="4"/>
  <c r="BA39" i="4"/>
  <c r="AN39" i="4"/>
  <c r="BN39" i="4" s="1"/>
  <c r="X39" i="4"/>
  <c r="AK39" i="4" s="1"/>
  <c r="K39" i="4"/>
  <c r="F39" i="4"/>
  <c r="AGT38" i="4"/>
  <c r="AFG38" i="4"/>
  <c r="AFT38" i="4" s="1"/>
  <c r="AET38" i="4"/>
  <c r="AED38" i="4"/>
  <c r="ADQ38" i="4"/>
  <c r="AEQ38" i="4" s="1"/>
  <c r="ADA38" i="4"/>
  <c r="ADN38" i="4" s="1"/>
  <c r="ACN38" i="4"/>
  <c r="ACI38" i="4"/>
  <c r="ABS38" i="4"/>
  <c r="ACF38" i="4" s="1"/>
  <c r="ABF38" i="4"/>
  <c r="AAP38" i="4"/>
  <c r="AAC38" i="4"/>
  <c r="ABC38" i="4" s="1"/>
  <c r="ZM38" i="4"/>
  <c r="ZZ38" i="4" s="1"/>
  <c r="AAB38" i="4" s="1"/>
  <c r="YZ38" i="4"/>
  <c r="YJ38" i="4"/>
  <c r="XW38" i="4"/>
  <c r="YW38" i="4" s="1"/>
  <c r="XU38" i="4"/>
  <c r="XG38" i="4"/>
  <c r="XT38" i="4" s="1"/>
  <c r="XV38" i="4" s="1"/>
  <c r="WT38" i="4"/>
  <c r="WD38" i="4"/>
  <c r="VQ38" i="4"/>
  <c r="WQ38" i="4" s="1"/>
  <c r="VA38" i="4"/>
  <c r="VN38" i="4" s="1"/>
  <c r="VP38" i="4" s="1"/>
  <c r="UN38" i="4"/>
  <c r="TX38" i="4"/>
  <c r="TK38" i="4"/>
  <c r="UK38" i="4" s="1"/>
  <c r="TI38" i="4"/>
  <c r="SU38" i="4"/>
  <c r="TH38" i="4" s="1"/>
  <c r="TJ38" i="4" s="1"/>
  <c r="SH38" i="4"/>
  <c r="RR38" i="4"/>
  <c r="RE38" i="4"/>
  <c r="SE38" i="4" s="1"/>
  <c r="QO38" i="4"/>
  <c r="RB38" i="4" s="1"/>
  <c r="RD38" i="4" s="1"/>
  <c r="QB38" i="4"/>
  <c r="PL38" i="4"/>
  <c r="OY38" i="4"/>
  <c r="PY38" i="4" s="1"/>
  <c r="OI38" i="4"/>
  <c r="NV38" i="4"/>
  <c r="NO38" i="4"/>
  <c r="NA38" i="4"/>
  <c r="NN38" i="4" s="1"/>
  <c r="NP38" i="4" s="1"/>
  <c r="MN38" i="4"/>
  <c r="MM38" i="4"/>
  <c r="ML38" i="4"/>
  <c r="LX38" i="4"/>
  <c r="LK38" i="4"/>
  <c r="KU38" i="4"/>
  <c r="KH38" i="4"/>
  <c r="LH38" i="4" s="1"/>
  <c r="JR38" i="4"/>
  <c r="KE38" i="4" s="1"/>
  <c r="KG38" i="4" s="1"/>
  <c r="JE38" i="4"/>
  <c r="IO38" i="4"/>
  <c r="IB38" i="4"/>
  <c r="JB38" i="4" s="1"/>
  <c r="HZ38" i="4"/>
  <c r="HL38" i="4"/>
  <c r="HY38" i="4" s="1"/>
  <c r="IA38" i="4" s="1"/>
  <c r="GY38" i="4"/>
  <c r="GQ38" i="4"/>
  <c r="GD38" i="4"/>
  <c r="GV38" i="4" s="1"/>
  <c r="FN38" i="4"/>
  <c r="GA38" i="4" s="1"/>
  <c r="GC38" i="4" s="1"/>
  <c r="FA38" i="4"/>
  <c r="EK38" i="4"/>
  <c r="DW38" i="4"/>
  <c r="EX38" i="4" s="1"/>
  <c r="DU38" i="4"/>
  <c r="DG38" i="4"/>
  <c r="DT38" i="4" s="1"/>
  <c r="DV38" i="4" s="1"/>
  <c r="CT38" i="4"/>
  <c r="CD38" i="4"/>
  <c r="BQ38" i="4"/>
  <c r="CQ38" i="4" s="1"/>
  <c r="BA38" i="4"/>
  <c r="BN38" i="4" s="1"/>
  <c r="BP38" i="4" s="1"/>
  <c r="AN38" i="4"/>
  <c r="X38" i="4"/>
  <c r="K38" i="4"/>
  <c r="AGT37" i="4"/>
  <c r="AFG37" i="4"/>
  <c r="AET37" i="4"/>
  <c r="AFT37" i="4" s="1"/>
  <c r="AED37" i="4"/>
  <c r="AEQ37" i="4" s="1"/>
  <c r="AES37" i="4" s="1"/>
  <c r="ADQ37" i="4"/>
  <c r="ADA37" i="4"/>
  <c r="ACN37" i="4"/>
  <c r="ACI37" i="4" s="1"/>
  <c r="ABS37" i="4"/>
  <c r="ABF37" i="4"/>
  <c r="ACF37" i="4" s="1"/>
  <c r="ABD37" i="4"/>
  <c r="AAP37" i="4"/>
  <c r="ABC37" i="4" s="1"/>
  <c r="ABE37" i="4" s="1"/>
  <c r="AAC37" i="4"/>
  <c r="ZM37" i="4"/>
  <c r="YZ37" i="4"/>
  <c r="ZZ37" i="4" s="1"/>
  <c r="YJ37" i="4"/>
  <c r="YW37" i="4" s="1"/>
  <c r="YY37" i="4" s="1"/>
  <c r="XW37" i="4"/>
  <c r="XG37" i="4"/>
  <c r="WT37" i="4"/>
  <c r="XT37" i="4" s="1"/>
  <c r="WR37" i="4"/>
  <c r="WD37" i="4"/>
  <c r="WQ37" i="4" s="1"/>
  <c r="WS37" i="4" s="1"/>
  <c r="VQ37" i="4"/>
  <c r="VA37" i="4"/>
  <c r="UN37" i="4"/>
  <c r="VN37" i="4" s="1"/>
  <c r="TX37" i="4"/>
  <c r="UK37" i="4" s="1"/>
  <c r="UM37" i="4" s="1"/>
  <c r="TK37" i="4"/>
  <c r="SU37" i="4"/>
  <c r="SH37" i="4"/>
  <c r="TH37" i="4" s="1"/>
  <c r="SF37" i="4"/>
  <c r="RR37" i="4"/>
  <c r="SE37" i="4" s="1"/>
  <c r="SG37" i="4" s="1"/>
  <c r="RE37" i="4"/>
  <c r="QO37" i="4"/>
  <c r="QB37" i="4"/>
  <c r="RB37" i="4" s="1"/>
  <c r="PL37" i="4"/>
  <c r="PY37" i="4" s="1"/>
  <c r="QA37" i="4" s="1"/>
  <c r="OY37" i="4"/>
  <c r="OI37" i="4"/>
  <c r="NV37" i="4"/>
  <c r="NA37" i="4"/>
  <c r="MN37" i="4"/>
  <c r="NN37" i="4" s="1"/>
  <c r="MM37" i="4"/>
  <c r="ML37" i="4"/>
  <c r="LX37" i="4"/>
  <c r="LK37" i="4"/>
  <c r="LI37" i="4"/>
  <c r="KU37" i="4"/>
  <c r="LH37" i="4" s="1"/>
  <c r="LJ37" i="4" s="1"/>
  <c r="KH37" i="4"/>
  <c r="JR37" i="4"/>
  <c r="JE37" i="4"/>
  <c r="KE37" i="4" s="1"/>
  <c r="IO37" i="4"/>
  <c r="JB37" i="4" s="1"/>
  <c r="JD37" i="4" s="1"/>
  <c r="IB37" i="4"/>
  <c r="HL37" i="4"/>
  <c r="GY37" i="4"/>
  <c r="HY37" i="4" s="1"/>
  <c r="GW37" i="4"/>
  <c r="GQ37" i="4"/>
  <c r="GV37" i="4" s="1"/>
  <c r="GX37" i="4" s="1"/>
  <c r="GD37" i="4"/>
  <c r="FN37" i="4"/>
  <c r="FA37" i="4"/>
  <c r="GA37" i="4" s="1"/>
  <c r="EK37" i="4"/>
  <c r="EX37" i="4" s="1"/>
  <c r="EZ37" i="4" s="1"/>
  <c r="DW37" i="4"/>
  <c r="DG37" i="4"/>
  <c r="CT37" i="4"/>
  <c r="DT37" i="4" s="1"/>
  <c r="CR37" i="4"/>
  <c r="CD37" i="4"/>
  <c r="CQ37" i="4" s="1"/>
  <c r="CS37" i="4" s="1"/>
  <c r="BQ37" i="4"/>
  <c r="BA37" i="4"/>
  <c r="AN37" i="4"/>
  <c r="BN37" i="4" s="1"/>
  <c r="X37" i="4"/>
  <c r="K37" i="4"/>
  <c r="F37" i="4"/>
  <c r="AGT36" i="4"/>
  <c r="AFG36" i="4"/>
  <c r="AFT36" i="4" s="1"/>
  <c r="AFV36" i="4" s="1"/>
  <c r="AET36" i="4"/>
  <c r="AED36" i="4"/>
  <c r="ADQ36" i="4"/>
  <c r="AEQ36" i="4" s="1"/>
  <c r="ADA36" i="4"/>
  <c r="ACN36" i="4"/>
  <c r="ACI36" i="4"/>
  <c r="ACG36" i="4"/>
  <c r="ABS36" i="4"/>
  <c r="ACF36" i="4" s="1"/>
  <c r="ACH36" i="4" s="1"/>
  <c r="ABF36" i="4"/>
  <c r="AAP36" i="4"/>
  <c r="AAC36" i="4"/>
  <c r="ABC36" i="4" s="1"/>
  <c r="ZM36" i="4"/>
  <c r="ZZ36" i="4" s="1"/>
  <c r="AAB36" i="4" s="1"/>
  <c r="YZ36" i="4"/>
  <c r="YJ36" i="4"/>
  <c r="XW36" i="4"/>
  <c r="YW36" i="4" s="1"/>
  <c r="XU36" i="4"/>
  <c r="XG36" i="4"/>
  <c r="XT36" i="4" s="1"/>
  <c r="XV36" i="4" s="1"/>
  <c r="WT36" i="4"/>
  <c r="WD36" i="4"/>
  <c r="VQ36" i="4"/>
  <c r="WQ36" i="4" s="1"/>
  <c r="VA36" i="4"/>
  <c r="VN36" i="4" s="1"/>
  <c r="VP36" i="4" s="1"/>
  <c r="UN36" i="4"/>
  <c r="TX36" i="4"/>
  <c r="TK36" i="4"/>
  <c r="UK36" i="4" s="1"/>
  <c r="TI36" i="4"/>
  <c r="SU36" i="4"/>
  <c r="TH36" i="4" s="1"/>
  <c r="TJ36" i="4" s="1"/>
  <c r="SH36" i="4"/>
  <c r="RR36" i="4"/>
  <c r="RE36" i="4"/>
  <c r="SE36" i="4" s="1"/>
  <c r="QO36" i="4"/>
  <c r="RB36" i="4" s="1"/>
  <c r="RD36" i="4" s="1"/>
  <c r="QB36" i="4"/>
  <c r="PL36" i="4"/>
  <c r="OY36" i="4"/>
  <c r="PY36" i="4" s="1"/>
  <c r="OI36" i="4"/>
  <c r="NV36" i="4"/>
  <c r="NO36" i="4"/>
  <c r="NA36" i="4"/>
  <c r="NN36" i="4" s="1"/>
  <c r="NP36" i="4" s="1"/>
  <c r="MN36" i="4"/>
  <c r="MM36" i="4"/>
  <c r="ML36" i="4"/>
  <c r="LX36" i="4"/>
  <c r="LK36" i="4"/>
  <c r="KU36" i="4"/>
  <c r="KH36" i="4"/>
  <c r="LH36" i="4" s="1"/>
  <c r="JR36" i="4"/>
  <c r="KE36" i="4" s="1"/>
  <c r="KG36" i="4" s="1"/>
  <c r="JE36" i="4"/>
  <c r="IO36" i="4"/>
  <c r="IB36" i="4"/>
  <c r="JB36" i="4" s="1"/>
  <c r="HZ36" i="4"/>
  <c r="HL36" i="4"/>
  <c r="HY36" i="4" s="1"/>
  <c r="IA36" i="4" s="1"/>
  <c r="GY36" i="4"/>
  <c r="GQ36" i="4"/>
  <c r="GD36" i="4"/>
  <c r="GV36" i="4" s="1"/>
  <c r="FN36" i="4"/>
  <c r="GA36" i="4" s="1"/>
  <c r="GC36" i="4" s="1"/>
  <c r="FA36" i="4"/>
  <c r="EK36" i="4"/>
  <c r="DW36" i="4"/>
  <c r="EX36" i="4" s="1"/>
  <c r="DU36" i="4"/>
  <c r="DG36" i="4"/>
  <c r="DT36" i="4" s="1"/>
  <c r="DV36" i="4" s="1"/>
  <c r="CT36" i="4"/>
  <c r="CD36" i="4"/>
  <c r="BQ36" i="4"/>
  <c r="CQ36" i="4" s="1"/>
  <c r="BA36" i="4"/>
  <c r="BN36" i="4" s="1"/>
  <c r="BP36" i="4" s="1"/>
  <c r="AN36" i="4"/>
  <c r="X36" i="4"/>
  <c r="K36" i="4"/>
  <c r="AGT35" i="4"/>
  <c r="AFG35" i="4"/>
  <c r="AET35" i="4"/>
  <c r="AFT35" i="4" s="1"/>
  <c r="AED35" i="4"/>
  <c r="AEQ35" i="4" s="1"/>
  <c r="AES35" i="4" s="1"/>
  <c r="ADQ35" i="4"/>
  <c r="ADA35" i="4"/>
  <c r="ACN35" i="4"/>
  <c r="ACI35" i="4" s="1"/>
  <c r="ABS35" i="4"/>
  <c r="ABF35" i="4"/>
  <c r="ACF35" i="4" s="1"/>
  <c r="ABD35" i="4"/>
  <c r="AAP35" i="4"/>
  <c r="ABC35" i="4" s="1"/>
  <c r="ABE35" i="4" s="1"/>
  <c r="AAC35" i="4"/>
  <c r="ZM35" i="4"/>
  <c r="YZ35" i="4"/>
  <c r="ZZ35" i="4" s="1"/>
  <c r="YJ35" i="4"/>
  <c r="YW35" i="4" s="1"/>
  <c r="YY35" i="4" s="1"/>
  <c r="XW35" i="4"/>
  <c r="XG35" i="4"/>
  <c r="WT35" i="4"/>
  <c r="XT35" i="4" s="1"/>
  <c r="WR35" i="4"/>
  <c r="WD35" i="4"/>
  <c r="WQ35" i="4" s="1"/>
  <c r="WS35" i="4" s="1"/>
  <c r="VQ35" i="4"/>
  <c r="VA35" i="4"/>
  <c r="UN35" i="4"/>
  <c r="VN35" i="4" s="1"/>
  <c r="TX35" i="4"/>
  <c r="UK35" i="4" s="1"/>
  <c r="UM35" i="4" s="1"/>
  <c r="TK35" i="4"/>
  <c r="SU35" i="4"/>
  <c r="SH35" i="4"/>
  <c r="TH35" i="4" s="1"/>
  <c r="SF35" i="4"/>
  <c r="RR35" i="4"/>
  <c r="SE35" i="4" s="1"/>
  <c r="SG35" i="4" s="1"/>
  <c r="RE35" i="4"/>
  <c r="QO35" i="4"/>
  <c r="QB35" i="4"/>
  <c r="RB35" i="4" s="1"/>
  <c r="PL35" i="4"/>
  <c r="PY35" i="4" s="1"/>
  <c r="QA35" i="4" s="1"/>
  <c r="OY35" i="4"/>
  <c r="OI35" i="4"/>
  <c r="NV35" i="4"/>
  <c r="NA35" i="4"/>
  <c r="MN35" i="4"/>
  <c r="NN35" i="4" s="1"/>
  <c r="MM35" i="4"/>
  <c r="ML35" i="4"/>
  <c r="LX35" i="4"/>
  <c r="LK35" i="4"/>
  <c r="LI35" i="4"/>
  <c r="KU35" i="4"/>
  <c r="LH35" i="4" s="1"/>
  <c r="LJ35" i="4" s="1"/>
  <c r="KH35" i="4"/>
  <c r="JR35" i="4"/>
  <c r="JE35" i="4"/>
  <c r="KE35" i="4" s="1"/>
  <c r="IO35" i="4"/>
  <c r="JB35" i="4" s="1"/>
  <c r="JD35" i="4" s="1"/>
  <c r="IB35" i="4"/>
  <c r="HL35" i="4"/>
  <c r="GY35" i="4"/>
  <c r="HY35" i="4" s="1"/>
  <c r="GW35" i="4"/>
  <c r="GQ35" i="4"/>
  <c r="GV35" i="4" s="1"/>
  <c r="GX35" i="4" s="1"/>
  <c r="GD35" i="4"/>
  <c r="FN35" i="4"/>
  <c r="FA35" i="4"/>
  <c r="GA35" i="4" s="1"/>
  <c r="EK35" i="4"/>
  <c r="EX35" i="4" s="1"/>
  <c r="EZ35" i="4" s="1"/>
  <c r="DW35" i="4"/>
  <c r="DG35" i="4"/>
  <c r="DT35" i="4" s="1"/>
  <c r="CT35" i="4"/>
  <c r="CD35" i="4"/>
  <c r="BQ35" i="4"/>
  <c r="CQ35" i="4" s="1"/>
  <c r="BA35" i="4"/>
  <c r="BN35" i="4" s="1"/>
  <c r="AN35" i="4"/>
  <c r="X35" i="4"/>
  <c r="K35" i="4"/>
  <c r="AK35" i="4" s="1"/>
  <c r="G35" i="4"/>
  <c r="AGT34" i="4"/>
  <c r="AFG34" i="4"/>
  <c r="AET34" i="4"/>
  <c r="AFT34" i="4" s="1"/>
  <c r="AED34" i="4"/>
  <c r="AEQ34" i="4" s="1"/>
  <c r="ADQ34" i="4"/>
  <c r="ADA34" i="4"/>
  <c r="ACN34" i="4"/>
  <c r="ADN34" i="4" s="1"/>
  <c r="ACJ34" i="4"/>
  <c r="ABS34" i="4"/>
  <c r="ABF34" i="4"/>
  <c r="ACF34" i="4" s="1"/>
  <c r="AAP34" i="4"/>
  <c r="ABC34" i="4" s="1"/>
  <c r="AAC34" i="4"/>
  <c r="ZM34" i="4"/>
  <c r="YZ34" i="4"/>
  <c r="ZZ34" i="4" s="1"/>
  <c r="YJ34" i="4"/>
  <c r="YW34" i="4" s="1"/>
  <c r="XW34" i="4"/>
  <c r="XG34" i="4"/>
  <c r="WT34" i="4"/>
  <c r="XT34" i="4" s="1"/>
  <c r="WD34" i="4"/>
  <c r="WQ34" i="4" s="1"/>
  <c r="VQ34" i="4"/>
  <c r="VA34" i="4"/>
  <c r="UN34" i="4"/>
  <c r="VN34" i="4" s="1"/>
  <c r="TX34" i="4"/>
  <c r="UK34" i="4" s="1"/>
  <c r="TK34" i="4"/>
  <c r="SU34" i="4"/>
  <c r="SH34" i="4"/>
  <c r="TH34" i="4" s="1"/>
  <c r="RR34" i="4"/>
  <c r="SE34" i="4" s="1"/>
  <c r="RE34" i="4"/>
  <c r="QO34" i="4"/>
  <c r="QB34" i="4"/>
  <c r="RB34" i="4" s="1"/>
  <c r="PL34" i="4"/>
  <c r="PY34" i="4" s="1"/>
  <c r="OY34" i="4"/>
  <c r="OI34" i="4"/>
  <c r="NV34" i="4"/>
  <c r="OV34" i="4" s="1"/>
  <c r="NR34" i="4"/>
  <c r="NA34" i="4"/>
  <c r="MN34" i="4"/>
  <c r="NN34" i="4" s="1"/>
  <c r="MM34" i="4"/>
  <c r="ML34" i="4"/>
  <c r="LX34" i="4"/>
  <c r="LK34" i="4"/>
  <c r="KU34" i="4"/>
  <c r="LH34" i="4" s="1"/>
  <c r="KH34" i="4"/>
  <c r="JR34" i="4"/>
  <c r="JE34" i="4"/>
  <c r="KE34" i="4" s="1"/>
  <c r="IO34" i="4"/>
  <c r="JB34" i="4" s="1"/>
  <c r="IB34" i="4"/>
  <c r="HL34" i="4"/>
  <c r="GY34" i="4"/>
  <c r="HY34" i="4" s="1"/>
  <c r="GQ34" i="4"/>
  <c r="GV34" i="4" s="1"/>
  <c r="GD34" i="4"/>
  <c r="FN34" i="4"/>
  <c r="FA34" i="4"/>
  <c r="GA34" i="4" s="1"/>
  <c r="EK34" i="4"/>
  <c r="EX34" i="4" s="1"/>
  <c r="DW34" i="4"/>
  <c r="DG34" i="4"/>
  <c r="CT34" i="4"/>
  <c r="DT34" i="4" s="1"/>
  <c r="CD34" i="4"/>
  <c r="CQ34" i="4" s="1"/>
  <c r="BQ34" i="4"/>
  <c r="BA34" i="4"/>
  <c r="AN34" i="4"/>
  <c r="BN34" i="4" s="1"/>
  <c r="X34" i="4"/>
  <c r="AK34" i="4" s="1"/>
  <c r="K34" i="4"/>
  <c r="F34" i="4"/>
  <c r="AGT33" i="4"/>
  <c r="AFG33" i="4"/>
  <c r="AFT33" i="4" s="1"/>
  <c r="AET33" i="4"/>
  <c r="AED33" i="4"/>
  <c r="ADQ33" i="4"/>
  <c r="AEQ33" i="4" s="1"/>
  <c r="ADA33" i="4"/>
  <c r="ADN33" i="4" s="1"/>
  <c r="ACN33" i="4"/>
  <c r="ACI33" i="4"/>
  <c r="ABS33" i="4"/>
  <c r="ACF33" i="4" s="1"/>
  <c r="ABF33" i="4"/>
  <c r="AAP33" i="4"/>
  <c r="AAC33" i="4"/>
  <c r="ABC33" i="4" s="1"/>
  <c r="ZM33" i="4"/>
  <c r="ZZ33" i="4" s="1"/>
  <c r="YZ33" i="4"/>
  <c r="YJ33" i="4"/>
  <c r="XW33" i="4"/>
  <c r="YW33" i="4" s="1"/>
  <c r="XG33" i="4"/>
  <c r="XT33" i="4" s="1"/>
  <c r="WT33" i="4"/>
  <c r="WD33" i="4"/>
  <c r="VQ33" i="4"/>
  <c r="WQ33" i="4" s="1"/>
  <c r="VA33" i="4"/>
  <c r="VN33" i="4" s="1"/>
  <c r="UN33" i="4"/>
  <c r="TX33" i="4"/>
  <c r="TK33" i="4"/>
  <c r="UK33" i="4" s="1"/>
  <c r="SU33" i="4"/>
  <c r="TH33" i="4" s="1"/>
  <c r="SH33" i="4"/>
  <c r="RR33" i="4"/>
  <c r="RE33" i="4"/>
  <c r="SE33" i="4" s="1"/>
  <c r="QO33" i="4"/>
  <c r="RB33" i="4" s="1"/>
  <c r="QB33" i="4"/>
  <c r="PL33" i="4"/>
  <c r="OY33" i="4"/>
  <c r="PY33" i="4" s="1"/>
  <c r="OI33" i="4"/>
  <c r="OV33" i="4" s="1"/>
  <c r="NV33" i="4"/>
  <c r="NQ33" i="4"/>
  <c r="NA33" i="4"/>
  <c r="NN33" i="4" s="1"/>
  <c r="MN33" i="4"/>
  <c r="MM33" i="4"/>
  <c r="ML33" i="4"/>
  <c r="LX33" i="4"/>
  <c r="LK33" i="4"/>
  <c r="KU33" i="4"/>
  <c r="KH33" i="4"/>
  <c r="LH33" i="4" s="1"/>
  <c r="JR33" i="4"/>
  <c r="KE33" i="4" s="1"/>
  <c r="JE33" i="4"/>
  <c r="IO33" i="4"/>
  <c r="IB33" i="4"/>
  <c r="JB33" i="4" s="1"/>
  <c r="HL33" i="4"/>
  <c r="HY33" i="4" s="1"/>
  <c r="GY33" i="4"/>
  <c r="GQ33" i="4"/>
  <c r="GD33" i="4"/>
  <c r="GV33" i="4" s="1"/>
  <c r="FN33" i="4"/>
  <c r="GA33" i="4" s="1"/>
  <c r="FA33" i="4"/>
  <c r="EK33" i="4"/>
  <c r="DW33" i="4"/>
  <c r="EX33" i="4" s="1"/>
  <c r="DG33" i="4"/>
  <c r="DT33" i="4" s="1"/>
  <c r="CT33" i="4"/>
  <c r="CD33" i="4"/>
  <c r="BQ33" i="4"/>
  <c r="CQ33" i="4" s="1"/>
  <c r="BA33" i="4"/>
  <c r="BN33" i="4" s="1"/>
  <c r="AN33" i="4"/>
  <c r="X33" i="4"/>
  <c r="K33" i="4"/>
  <c r="AK33" i="4" s="1"/>
  <c r="G33" i="4"/>
  <c r="AGT32" i="4"/>
  <c r="AFG32" i="4"/>
  <c r="AET32" i="4"/>
  <c r="AFT32" i="4" s="1"/>
  <c r="AED32" i="4"/>
  <c r="AEQ32" i="4" s="1"/>
  <c r="ADQ32" i="4"/>
  <c r="ADA32" i="4"/>
  <c r="ACN32" i="4"/>
  <c r="ADN32" i="4" s="1"/>
  <c r="ACJ32" i="4"/>
  <c r="ABS32" i="4"/>
  <c r="ABF32" i="4"/>
  <c r="ACF32" i="4" s="1"/>
  <c r="AAP32" i="4"/>
  <c r="ABC32" i="4" s="1"/>
  <c r="AAC32" i="4"/>
  <c r="ZM32" i="4"/>
  <c r="YZ32" i="4"/>
  <c r="ZZ32" i="4" s="1"/>
  <c r="YJ32" i="4"/>
  <c r="YW32" i="4" s="1"/>
  <c r="XW32" i="4"/>
  <c r="XG32" i="4"/>
  <c r="WT32" i="4"/>
  <c r="XT32" i="4" s="1"/>
  <c r="WD32" i="4"/>
  <c r="WQ32" i="4" s="1"/>
  <c r="VQ32" i="4"/>
  <c r="VA32" i="4"/>
  <c r="UN32" i="4"/>
  <c r="VN32" i="4" s="1"/>
  <c r="TX32" i="4"/>
  <c r="UK32" i="4" s="1"/>
  <c r="TK32" i="4"/>
  <c r="SU32" i="4"/>
  <c r="SH32" i="4"/>
  <c r="TH32" i="4" s="1"/>
  <c r="RR32" i="4"/>
  <c r="SE32" i="4" s="1"/>
  <c r="RE32" i="4"/>
  <c r="QO32" i="4"/>
  <c r="QB32" i="4"/>
  <c r="RB32" i="4" s="1"/>
  <c r="PL32" i="4"/>
  <c r="PY32" i="4" s="1"/>
  <c r="OY32" i="4"/>
  <c r="OI32" i="4"/>
  <c r="NV32" i="4"/>
  <c r="OV32" i="4" s="1"/>
  <c r="NR32" i="4"/>
  <c r="NA32" i="4"/>
  <c r="MN32" i="4"/>
  <c r="NN32" i="4" s="1"/>
  <c r="MM32" i="4"/>
  <c r="ML32" i="4"/>
  <c r="LX32" i="4"/>
  <c r="LK32" i="4"/>
  <c r="KU32" i="4"/>
  <c r="LH32" i="4" s="1"/>
  <c r="KH32" i="4"/>
  <c r="JR32" i="4"/>
  <c r="JE32" i="4"/>
  <c r="KE32" i="4" s="1"/>
  <c r="IO32" i="4"/>
  <c r="JB32" i="4" s="1"/>
  <c r="IB32" i="4"/>
  <c r="HL32" i="4"/>
  <c r="GY32" i="4"/>
  <c r="HY32" i="4" s="1"/>
  <c r="GQ32" i="4"/>
  <c r="GV32" i="4" s="1"/>
  <c r="GD32" i="4"/>
  <c r="FN32" i="4"/>
  <c r="FA32" i="4"/>
  <c r="GA32" i="4" s="1"/>
  <c r="EK32" i="4"/>
  <c r="EX32" i="4" s="1"/>
  <c r="DW32" i="4"/>
  <c r="DG32" i="4"/>
  <c r="CT32" i="4"/>
  <c r="DT32" i="4" s="1"/>
  <c r="CD32" i="4"/>
  <c r="CQ32" i="4" s="1"/>
  <c r="BQ32" i="4"/>
  <c r="BA32" i="4"/>
  <c r="AN32" i="4"/>
  <c r="BN32" i="4" s="1"/>
  <c r="X32" i="4"/>
  <c r="AK32" i="4" s="1"/>
  <c r="K32" i="4"/>
  <c r="F32" i="4"/>
  <c r="AGT31" i="4"/>
  <c r="AFG31" i="4"/>
  <c r="AFT31" i="4" s="1"/>
  <c r="AET31" i="4"/>
  <c r="AED31" i="4"/>
  <c r="ADQ31" i="4"/>
  <c r="AEQ31" i="4" s="1"/>
  <c r="ADA31" i="4"/>
  <c r="ADN31" i="4" s="1"/>
  <c r="ACN31" i="4"/>
  <c r="ACI31" i="4"/>
  <c r="ABS31" i="4"/>
  <c r="ACF31" i="4" s="1"/>
  <c r="ABF31" i="4"/>
  <c r="AAP31" i="4"/>
  <c r="AAC31" i="4"/>
  <c r="ABC31" i="4" s="1"/>
  <c r="ZM31" i="4"/>
  <c r="ZZ31" i="4" s="1"/>
  <c r="YZ31" i="4"/>
  <c r="YJ31" i="4"/>
  <c r="XW31" i="4"/>
  <c r="YW31" i="4" s="1"/>
  <c r="XG31" i="4"/>
  <c r="XT31" i="4" s="1"/>
  <c r="WT31" i="4"/>
  <c r="WD31" i="4"/>
  <c r="VQ31" i="4"/>
  <c r="WQ31" i="4" s="1"/>
  <c r="VA31" i="4"/>
  <c r="VN31" i="4" s="1"/>
  <c r="UN31" i="4"/>
  <c r="TX31" i="4"/>
  <c r="TK31" i="4"/>
  <c r="UK31" i="4" s="1"/>
  <c r="SU31" i="4"/>
  <c r="TH31" i="4" s="1"/>
  <c r="SH31" i="4"/>
  <c r="RR31" i="4"/>
  <c r="RE31" i="4"/>
  <c r="SE31" i="4" s="1"/>
  <c r="QO31" i="4"/>
  <c r="RB31" i="4" s="1"/>
  <c r="QB31" i="4"/>
  <c r="PL31" i="4"/>
  <c r="OY31" i="4"/>
  <c r="PY31" i="4" s="1"/>
  <c r="OI31" i="4"/>
  <c r="OV31" i="4" s="1"/>
  <c r="NV31" i="4"/>
  <c r="NQ31" i="4"/>
  <c r="NA31" i="4"/>
  <c r="NN31" i="4" s="1"/>
  <c r="MN31" i="4"/>
  <c r="MM31" i="4"/>
  <c r="ML31" i="4"/>
  <c r="LX31" i="4"/>
  <c r="LK31" i="4"/>
  <c r="KU31" i="4"/>
  <c r="KH31" i="4"/>
  <c r="LH31" i="4" s="1"/>
  <c r="JR31" i="4"/>
  <c r="KE31" i="4" s="1"/>
  <c r="JE31" i="4"/>
  <c r="IO31" i="4"/>
  <c r="IB31" i="4"/>
  <c r="JB31" i="4" s="1"/>
  <c r="HL31" i="4"/>
  <c r="HY31" i="4" s="1"/>
  <c r="GY31" i="4"/>
  <c r="GQ31" i="4"/>
  <c r="GD31" i="4"/>
  <c r="GV31" i="4" s="1"/>
  <c r="FN31" i="4"/>
  <c r="GA31" i="4" s="1"/>
  <c r="FA31" i="4"/>
  <c r="EK31" i="4"/>
  <c r="DW31" i="4"/>
  <c r="EX31" i="4" s="1"/>
  <c r="DG31" i="4"/>
  <c r="DT31" i="4" s="1"/>
  <c r="CT31" i="4"/>
  <c r="CD31" i="4"/>
  <c r="BQ31" i="4"/>
  <c r="CQ31" i="4" s="1"/>
  <c r="BA31" i="4"/>
  <c r="BN31" i="4" s="1"/>
  <c r="AN31" i="4"/>
  <c r="X31" i="4"/>
  <c r="K31" i="4"/>
  <c r="AK31" i="4" s="1"/>
  <c r="G31" i="4"/>
  <c r="AGT30" i="4"/>
  <c r="AFG30" i="4"/>
  <c r="AET30" i="4"/>
  <c r="AFT30" i="4" s="1"/>
  <c r="AED30" i="4"/>
  <c r="AEQ30" i="4" s="1"/>
  <c r="ADQ30" i="4"/>
  <c r="ADA30" i="4"/>
  <c r="ACN30" i="4"/>
  <c r="ADN30" i="4" s="1"/>
  <c r="ACJ30" i="4"/>
  <c r="ABS30" i="4"/>
  <c r="ABF30" i="4"/>
  <c r="ACF30" i="4" s="1"/>
  <c r="AAP30" i="4"/>
  <c r="ABC30" i="4" s="1"/>
  <c r="AAC30" i="4"/>
  <c r="ZM30" i="4"/>
  <c r="YZ30" i="4"/>
  <c r="ZZ30" i="4" s="1"/>
  <c r="YJ30" i="4"/>
  <c r="YW30" i="4" s="1"/>
  <c r="XW30" i="4"/>
  <c r="XG30" i="4"/>
  <c r="WT30" i="4"/>
  <c r="XT30" i="4" s="1"/>
  <c r="WD30" i="4"/>
  <c r="WQ30" i="4" s="1"/>
  <c r="VQ30" i="4"/>
  <c r="VA30" i="4"/>
  <c r="UN30" i="4"/>
  <c r="VN30" i="4" s="1"/>
  <c r="TX30" i="4"/>
  <c r="UK30" i="4" s="1"/>
  <c r="TK30" i="4"/>
  <c r="SU30" i="4"/>
  <c r="SH30" i="4"/>
  <c r="TH30" i="4" s="1"/>
  <c r="RR30" i="4"/>
  <c r="SE30" i="4" s="1"/>
  <c r="RE30" i="4"/>
  <c r="QO30" i="4"/>
  <c r="QB30" i="4"/>
  <c r="RB30" i="4" s="1"/>
  <c r="PL30" i="4"/>
  <c r="PY30" i="4" s="1"/>
  <c r="OY30" i="4"/>
  <c r="OI30" i="4"/>
  <c r="NV30" i="4"/>
  <c r="OV30" i="4" s="1"/>
  <c r="NR30" i="4"/>
  <c r="NA30" i="4"/>
  <c r="MN30" i="4"/>
  <c r="NN30" i="4" s="1"/>
  <c r="MM30" i="4"/>
  <c r="ML30" i="4"/>
  <c r="LX30" i="4"/>
  <c r="LK30" i="4"/>
  <c r="KU30" i="4"/>
  <c r="LH30" i="4" s="1"/>
  <c r="KH30" i="4"/>
  <c r="JR30" i="4"/>
  <c r="JE30" i="4"/>
  <c r="KE30" i="4" s="1"/>
  <c r="IO30" i="4"/>
  <c r="JB30" i="4" s="1"/>
  <c r="IB30" i="4"/>
  <c r="HL30" i="4"/>
  <c r="GY30" i="4"/>
  <c r="HY30" i="4" s="1"/>
  <c r="GQ30" i="4"/>
  <c r="GV30" i="4" s="1"/>
  <c r="GD30" i="4"/>
  <c r="FN30" i="4"/>
  <c r="FA30" i="4"/>
  <c r="GA30" i="4" s="1"/>
  <c r="EK30" i="4"/>
  <c r="EX30" i="4" s="1"/>
  <c r="DW30" i="4"/>
  <c r="DG30" i="4"/>
  <c r="CT30" i="4"/>
  <c r="DT30" i="4" s="1"/>
  <c r="CD30" i="4"/>
  <c r="CQ30" i="4" s="1"/>
  <c r="BQ30" i="4"/>
  <c r="BA30" i="4"/>
  <c r="AN30" i="4"/>
  <c r="BN30" i="4" s="1"/>
  <c r="X30" i="4"/>
  <c r="AK30" i="4" s="1"/>
  <c r="K30" i="4"/>
  <c r="F30" i="4"/>
  <c r="AGT29" i="4"/>
  <c r="AFG29" i="4"/>
  <c r="AFT29" i="4" s="1"/>
  <c r="AET29" i="4"/>
  <c r="AED29" i="4"/>
  <c r="ADQ29" i="4"/>
  <c r="AEQ29" i="4" s="1"/>
  <c r="ADA29" i="4"/>
  <c r="ADN29" i="4" s="1"/>
  <c r="ACN29" i="4"/>
  <c r="ACI29" i="4"/>
  <c r="ABS29" i="4"/>
  <c r="ACF29" i="4" s="1"/>
  <c r="ABF29" i="4"/>
  <c r="AAP29" i="4"/>
  <c r="AAC29" i="4"/>
  <c r="ABC29" i="4" s="1"/>
  <c r="ZM29" i="4"/>
  <c r="ZZ29" i="4" s="1"/>
  <c r="YZ29" i="4"/>
  <c r="YJ29" i="4"/>
  <c r="XW29" i="4"/>
  <c r="YW29" i="4" s="1"/>
  <c r="XG29" i="4"/>
  <c r="XT29" i="4" s="1"/>
  <c r="WT29" i="4"/>
  <c r="WD29" i="4"/>
  <c r="VQ29" i="4"/>
  <c r="WQ29" i="4" s="1"/>
  <c r="VA29" i="4"/>
  <c r="VN29" i="4" s="1"/>
  <c r="UN29" i="4"/>
  <c r="TX29" i="4"/>
  <c r="TK29" i="4"/>
  <c r="UK29" i="4" s="1"/>
  <c r="SU29" i="4"/>
  <c r="TH29" i="4" s="1"/>
  <c r="SH29" i="4"/>
  <c r="RR29" i="4"/>
  <c r="RE29" i="4"/>
  <c r="SE29" i="4" s="1"/>
  <c r="QO29" i="4"/>
  <c r="RB29" i="4" s="1"/>
  <c r="QB29" i="4"/>
  <c r="PL29" i="4"/>
  <c r="OY29" i="4"/>
  <c r="PY29" i="4" s="1"/>
  <c r="OI29" i="4"/>
  <c r="OV29" i="4" s="1"/>
  <c r="NV29" i="4"/>
  <c r="NQ29" i="4"/>
  <c r="NA29" i="4"/>
  <c r="NN29" i="4" s="1"/>
  <c r="MN29" i="4"/>
  <c r="MM29" i="4"/>
  <c r="ML29" i="4"/>
  <c r="LX29" i="4"/>
  <c r="LK29" i="4"/>
  <c r="KU29" i="4"/>
  <c r="KH29" i="4"/>
  <c r="LH29" i="4" s="1"/>
  <c r="JR29" i="4"/>
  <c r="KE29" i="4" s="1"/>
  <c r="JE29" i="4"/>
  <c r="IO29" i="4"/>
  <c r="IB29" i="4"/>
  <c r="JB29" i="4" s="1"/>
  <c r="HL29" i="4"/>
  <c r="HY29" i="4" s="1"/>
  <c r="GY29" i="4"/>
  <c r="GQ29" i="4"/>
  <c r="GD29" i="4"/>
  <c r="GV29" i="4" s="1"/>
  <c r="FN29" i="4"/>
  <c r="GA29" i="4" s="1"/>
  <c r="FA29" i="4"/>
  <c r="EK29" i="4"/>
  <c r="DW29" i="4"/>
  <c r="EX29" i="4" s="1"/>
  <c r="DG29" i="4"/>
  <c r="DT29" i="4" s="1"/>
  <c r="CT29" i="4"/>
  <c r="CD29" i="4"/>
  <c r="BQ29" i="4"/>
  <c r="CQ29" i="4" s="1"/>
  <c r="BA29" i="4"/>
  <c r="BN29" i="4" s="1"/>
  <c r="AN29" i="4"/>
  <c r="X29" i="4"/>
  <c r="K29" i="4"/>
  <c r="AK29" i="4" s="1"/>
  <c r="G29" i="4"/>
  <c r="AGT28" i="4"/>
  <c r="AFG28" i="4"/>
  <c r="AET28" i="4"/>
  <c r="AFT28" i="4" s="1"/>
  <c r="AED28" i="4"/>
  <c r="AEQ28" i="4" s="1"/>
  <c r="ADQ28" i="4"/>
  <c r="ADA28" i="4"/>
  <c r="ACN28" i="4"/>
  <c r="ADN28" i="4" s="1"/>
  <c r="ACJ28" i="4"/>
  <c r="ABS28" i="4"/>
  <c r="ABF28" i="4"/>
  <c r="ACF28" i="4" s="1"/>
  <c r="AAP28" i="4"/>
  <c r="ABC28" i="4" s="1"/>
  <c r="AAC28" i="4"/>
  <c r="ZM28" i="4"/>
  <c r="YZ28" i="4"/>
  <c r="ZZ28" i="4" s="1"/>
  <c r="YJ28" i="4"/>
  <c r="YW28" i="4" s="1"/>
  <c r="XW28" i="4"/>
  <c r="XG28" i="4"/>
  <c r="WT28" i="4"/>
  <c r="XT28" i="4" s="1"/>
  <c r="WD28" i="4"/>
  <c r="WQ28" i="4" s="1"/>
  <c r="VQ28" i="4"/>
  <c r="VA28" i="4"/>
  <c r="UN28" i="4"/>
  <c r="VN28" i="4" s="1"/>
  <c r="TX28" i="4"/>
  <c r="UK28" i="4" s="1"/>
  <c r="TK28" i="4"/>
  <c r="SU28" i="4"/>
  <c r="SH28" i="4"/>
  <c r="TH28" i="4" s="1"/>
  <c r="RR28" i="4"/>
  <c r="SE28" i="4" s="1"/>
  <c r="RE28" i="4"/>
  <c r="QO28" i="4"/>
  <c r="QB28" i="4"/>
  <c r="RB28" i="4" s="1"/>
  <c r="PL28" i="4"/>
  <c r="PY28" i="4" s="1"/>
  <c r="OY28" i="4"/>
  <c r="OI28" i="4"/>
  <c r="NV28" i="4"/>
  <c r="OV28" i="4" s="1"/>
  <c r="NR28" i="4"/>
  <c r="NA28" i="4"/>
  <c r="MN28" i="4"/>
  <c r="NN28" i="4" s="1"/>
  <c r="MM28" i="4"/>
  <c r="ML28" i="4"/>
  <c r="LX28" i="4"/>
  <c r="LK28" i="4"/>
  <c r="KU28" i="4"/>
  <c r="LH28" i="4" s="1"/>
  <c r="KH28" i="4"/>
  <c r="JR28" i="4"/>
  <c r="JE28" i="4"/>
  <c r="KE28" i="4" s="1"/>
  <c r="IO28" i="4"/>
  <c r="JB28" i="4" s="1"/>
  <c r="IB28" i="4"/>
  <c r="HL28" i="4"/>
  <c r="GY28" i="4"/>
  <c r="HY28" i="4" s="1"/>
  <c r="GQ28" i="4"/>
  <c r="GV28" i="4" s="1"/>
  <c r="GD28" i="4"/>
  <c r="FN28" i="4"/>
  <c r="FA28" i="4"/>
  <c r="GA28" i="4" s="1"/>
  <c r="EK28" i="4"/>
  <c r="EX28" i="4" s="1"/>
  <c r="DW28" i="4"/>
  <c r="DG28" i="4"/>
  <c r="CT28" i="4"/>
  <c r="DT28" i="4" s="1"/>
  <c r="CD28" i="4"/>
  <c r="CQ28" i="4" s="1"/>
  <c r="BQ28" i="4"/>
  <c r="BA28" i="4"/>
  <c r="AN28" i="4"/>
  <c r="BN28" i="4" s="1"/>
  <c r="X28" i="4"/>
  <c r="AK28" i="4" s="1"/>
  <c r="K28" i="4"/>
  <c r="F28" i="4"/>
  <c r="AGT27" i="4"/>
  <c r="AFG27" i="4"/>
  <c r="AFT27" i="4" s="1"/>
  <c r="AET27" i="4"/>
  <c r="AED27" i="4"/>
  <c r="ADQ27" i="4"/>
  <c r="AEQ27" i="4" s="1"/>
  <c r="ADA27" i="4"/>
  <c r="ADN27" i="4" s="1"/>
  <c r="ACN27" i="4"/>
  <c r="ACI27" i="4"/>
  <c r="ABS27" i="4"/>
  <c r="ACF27" i="4" s="1"/>
  <c r="ABF27" i="4"/>
  <c r="AAP27" i="4"/>
  <c r="AAC27" i="4"/>
  <c r="ABC27" i="4" s="1"/>
  <c r="ZM27" i="4"/>
  <c r="ZZ27" i="4" s="1"/>
  <c r="YZ27" i="4"/>
  <c r="YJ27" i="4"/>
  <c r="XW27" i="4"/>
  <c r="YW27" i="4" s="1"/>
  <c r="XG27" i="4"/>
  <c r="XT27" i="4" s="1"/>
  <c r="WT27" i="4"/>
  <c r="WD27" i="4"/>
  <c r="VQ27" i="4"/>
  <c r="WQ27" i="4" s="1"/>
  <c r="VA27" i="4"/>
  <c r="VN27" i="4" s="1"/>
  <c r="UN27" i="4"/>
  <c r="TX27" i="4"/>
  <c r="TK27" i="4"/>
  <c r="UK27" i="4" s="1"/>
  <c r="SU27" i="4"/>
  <c r="TH27" i="4" s="1"/>
  <c r="SH27" i="4"/>
  <c r="RR27" i="4"/>
  <c r="RE27" i="4"/>
  <c r="SE27" i="4" s="1"/>
  <c r="QO27" i="4"/>
  <c r="RB27" i="4" s="1"/>
  <c r="QB27" i="4"/>
  <c r="PL27" i="4"/>
  <c r="OY27" i="4"/>
  <c r="PY27" i="4" s="1"/>
  <c r="OI27" i="4"/>
  <c r="OV27" i="4" s="1"/>
  <c r="NV27" i="4"/>
  <c r="NQ27" i="4"/>
  <c r="NA27" i="4"/>
  <c r="NN27" i="4" s="1"/>
  <c r="MN27" i="4"/>
  <c r="MM27" i="4"/>
  <c r="ML27" i="4"/>
  <c r="LX27" i="4"/>
  <c r="LK27" i="4"/>
  <c r="KU27" i="4"/>
  <c r="KH27" i="4"/>
  <c r="LH27" i="4" s="1"/>
  <c r="JR27" i="4"/>
  <c r="KE27" i="4" s="1"/>
  <c r="JE27" i="4"/>
  <c r="IO27" i="4"/>
  <c r="IB27" i="4"/>
  <c r="JB27" i="4" s="1"/>
  <c r="HL27" i="4"/>
  <c r="HY27" i="4" s="1"/>
  <c r="GY27" i="4"/>
  <c r="GQ27" i="4"/>
  <c r="GD27" i="4"/>
  <c r="GV27" i="4" s="1"/>
  <c r="FN27" i="4"/>
  <c r="GA27" i="4" s="1"/>
  <c r="FA27" i="4"/>
  <c r="EK27" i="4"/>
  <c r="DW27" i="4"/>
  <c r="EX27" i="4" s="1"/>
  <c r="DG27" i="4"/>
  <c r="DT27" i="4" s="1"/>
  <c r="CT27" i="4"/>
  <c r="CD27" i="4"/>
  <c r="BQ27" i="4"/>
  <c r="CQ27" i="4" s="1"/>
  <c r="BA27" i="4"/>
  <c r="BN27" i="4" s="1"/>
  <c r="AN27" i="4"/>
  <c r="X27" i="4"/>
  <c r="K27" i="4"/>
  <c r="AK27" i="4" s="1"/>
  <c r="G27" i="4"/>
  <c r="AGT26" i="4"/>
  <c r="AFG26" i="4"/>
  <c r="AET26" i="4"/>
  <c r="AFT26" i="4" s="1"/>
  <c r="AED26" i="4"/>
  <c r="AEQ26" i="4" s="1"/>
  <c r="ADQ26" i="4"/>
  <c r="ADA26" i="4"/>
  <c r="ACN26" i="4"/>
  <c r="ADN26" i="4" s="1"/>
  <c r="ACJ26" i="4"/>
  <c r="ABS26" i="4"/>
  <c r="ABF26" i="4"/>
  <c r="ACF26" i="4" s="1"/>
  <c r="AAP26" i="4"/>
  <c r="ABC26" i="4" s="1"/>
  <c r="AAC26" i="4"/>
  <c r="ZM26" i="4"/>
  <c r="YZ26" i="4"/>
  <c r="ZZ26" i="4" s="1"/>
  <c r="YJ26" i="4"/>
  <c r="YW26" i="4" s="1"/>
  <c r="XW26" i="4"/>
  <c r="XG26" i="4"/>
  <c r="WT26" i="4"/>
  <c r="XT26" i="4" s="1"/>
  <c r="WD26" i="4"/>
  <c r="WQ26" i="4" s="1"/>
  <c r="VQ26" i="4"/>
  <c r="VA26" i="4"/>
  <c r="UN26" i="4"/>
  <c r="VN26" i="4" s="1"/>
  <c r="TX26" i="4"/>
  <c r="UK26" i="4" s="1"/>
  <c r="TK26" i="4"/>
  <c r="SU26" i="4"/>
  <c r="SH26" i="4"/>
  <c r="TH26" i="4" s="1"/>
  <c r="RR26" i="4"/>
  <c r="SE26" i="4" s="1"/>
  <c r="RE26" i="4"/>
  <c r="QO26" i="4"/>
  <c r="QB26" i="4"/>
  <c r="RB26" i="4" s="1"/>
  <c r="PL26" i="4"/>
  <c r="PY26" i="4" s="1"/>
  <c r="OY26" i="4"/>
  <c r="OI26" i="4"/>
  <c r="NV26" i="4"/>
  <c r="OV26" i="4" s="1"/>
  <c r="NR26" i="4"/>
  <c r="NA26" i="4"/>
  <c r="MN26" i="4"/>
  <c r="NN26" i="4" s="1"/>
  <c r="MM26" i="4"/>
  <c r="ML26" i="4"/>
  <c r="LX26" i="4"/>
  <c r="LK26" i="4"/>
  <c r="KU26" i="4"/>
  <c r="LH26" i="4" s="1"/>
  <c r="KH26" i="4"/>
  <c r="JR26" i="4"/>
  <c r="JE26" i="4"/>
  <c r="KE26" i="4" s="1"/>
  <c r="IO26" i="4"/>
  <c r="JB26" i="4" s="1"/>
  <c r="IB26" i="4"/>
  <c r="HL26" i="4"/>
  <c r="GY26" i="4"/>
  <c r="HY26" i="4" s="1"/>
  <c r="GQ26" i="4"/>
  <c r="GV26" i="4" s="1"/>
  <c r="GD26" i="4"/>
  <c r="FN26" i="4"/>
  <c r="FA26" i="4"/>
  <c r="GA26" i="4" s="1"/>
  <c r="EK26" i="4"/>
  <c r="EX26" i="4" s="1"/>
  <c r="DW26" i="4"/>
  <c r="DG26" i="4"/>
  <c r="CT26" i="4"/>
  <c r="DT26" i="4" s="1"/>
  <c r="CD26" i="4"/>
  <c r="CQ26" i="4" s="1"/>
  <c r="BQ26" i="4"/>
  <c r="BA26" i="4"/>
  <c r="AN26" i="4"/>
  <c r="BN26" i="4" s="1"/>
  <c r="X26" i="4"/>
  <c r="AK26" i="4" s="1"/>
  <c r="K26" i="4"/>
  <c r="F26" i="4"/>
  <c r="AGT25" i="4"/>
  <c r="AFG25" i="4"/>
  <c r="AFT25" i="4" s="1"/>
  <c r="AET25" i="4"/>
  <c r="AED25" i="4"/>
  <c r="ADQ25" i="4"/>
  <c r="AEQ25" i="4" s="1"/>
  <c r="ADA25" i="4"/>
  <c r="ADN25" i="4" s="1"/>
  <c r="ACN25" i="4"/>
  <c r="ACI25" i="4"/>
  <c r="ABS25" i="4"/>
  <c r="ACF25" i="4" s="1"/>
  <c r="ABF25" i="4"/>
  <c r="AAP25" i="4"/>
  <c r="AAC25" i="4"/>
  <c r="ABC25" i="4" s="1"/>
  <c r="ZM25" i="4"/>
  <c r="ZZ25" i="4" s="1"/>
  <c r="YZ25" i="4"/>
  <c r="YJ25" i="4"/>
  <c r="XW25" i="4"/>
  <c r="YW25" i="4" s="1"/>
  <c r="XG25" i="4"/>
  <c r="XT25" i="4" s="1"/>
  <c r="WT25" i="4"/>
  <c r="WD25" i="4"/>
  <c r="VQ25" i="4"/>
  <c r="WQ25" i="4" s="1"/>
  <c r="VA25" i="4"/>
  <c r="VN25" i="4" s="1"/>
  <c r="UN25" i="4"/>
  <c r="TX25" i="4"/>
  <c r="TK25" i="4"/>
  <c r="UK25" i="4" s="1"/>
  <c r="SU25" i="4"/>
  <c r="TH25" i="4" s="1"/>
  <c r="SH25" i="4"/>
  <c r="RR25" i="4"/>
  <c r="RE25" i="4"/>
  <c r="SE25" i="4" s="1"/>
  <c r="QO25" i="4"/>
  <c r="RB25" i="4" s="1"/>
  <c r="QB25" i="4"/>
  <c r="PL25" i="4"/>
  <c r="OY25" i="4"/>
  <c r="PY25" i="4" s="1"/>
  <c r="OI25" i="4"/>
  <c r="OV25" i="4" s="1"/>
  <c r="NV25" i="4"/>
  <c r="NQ25" i="4"/>
  <c r="NA25" i="4"/>
  <c r="NN25" i="4" s="1"/>
  <c r="MN25" i="4"/>
  <c r="MM25" i="4"/>
  <c r="ML25" i="4"/>
  <c r="LX25" i="4"/>
  <c r="LK25" i="4"/>
  <c r="KU25" i="4"/>
  <c r="KH25" i="4"/>
  <c r="LH25" i="4" s="1"/>
  <c r="JR25" i="4"/>
  <c r="KE25" i="4" s="1"/>
  <c r="JE25" i="4"/>
  <c r="IO25" i="4"/>
  <c r="IB25" i="4"/>
  <c r="JB25" i="4" s="1"/>
  <c r="HL25" i="4"/>
  <c r="HY25" i="4" s="1"/>
  <c r="GY25" i="4"/>
  <c r="GQ25" i="4"/>
  <c r="GD25" i="4"/>
  <c r="GV25" i="4" s="1"/>
  <c r="FN25" i="4"/>
  <c r="GA25" i="4" s="1"/>
  <c r="FA25" i="4"/>
  <c r="EK25" i="4"/>
  <c r="DW25" i="4"/>
  <c r="EX25" i="4" s="1"/>
  <c r="DG25" i="4"/>
  <c r="DT25" i="4" s="1"/>
  <c r="CT25" i="4"/>
  <c r="CD25" i="4"/>
  <c r="BQ25" i="4"/>
  <c r="CQ25" i="4" s="1"/>
  <c r="BA25" i="4"/>
  <c r="BN25" i="4" s="1"/>
  <c r="AN25" i="4"/>
  <c r="X25" i="4"/>
  <c r="K25" i="4"/>
  <c r="AK25" i="4" s="1"/>
  <c r="G25" i="4"/>
  <c r="AGT24" i="4"/>
  <c r="AFG24" i="4"/>
  <c r="AET24" i="4"/>
  <c r="AFT24" i="4" s="1"/>
  <c r="AED24" i="4"/>
  <c r="AEQ24" i="4" s="1"/>
  <c r="ADQ24" i="4"/>
  <c r="ADA24" i="4"/>
  <c r="ACN24" i="4"/>
  <c r="ADN24" i="4" s="1"/>
  <c r="ACJ24" i="4"/>
  <c r="ABS24" i="4"/>
  <c r="ABF24" i="4"/>
  <c r="ACF24" i="4" s="1"/>
  <c r="AAP24" i="4"/>
  <c r="ABC24" i="4" s="1"/>
  <c r="AAC24" i="4"/>
  <c r="ZM24" i="4"/>
  <c r="YZ24" i="4"/>
  <c r="ZZ24" i="4" s="1"/>
  <c r="YJ24" i="4"/>
  <c r="YW24" i="4" s="1"/>
  <c r="XW24" i="4"/>
  <c r="XG24" i="4"/>
  <c r="WT24" i="4"/>
  <c r="XT24" i="4" s="1"/>
  <c r="WD24" i="4"/>
  <c r="WQ24" i="4" s="1"/>
  <c r="VQ24" i="4"/>
  <c r="VA24" i="4"/>
  <c r="UN24" i="4"/>
  <c r="VN24" i="4" s="1"/>
  <c r="TX24" i="4"/>
  <c r="UK24" i="4" s="1"/>
  <c r="TK24" i="4"/>
  <c r="SU24" i="4"/>
  <c r="SH24" i="4"/>
  <c r="TH24" i="4" s="1"/>
  <c r="RR24" i="4"/>
  <c r="SE24" i="4" s="1"/>
  <c r="RE24" i="4"/>
  <c r="QO24" i="4"/>
  <c r="QB24" i="4"/>
  <c r="RB24" i="4" s="1"/>
  <c r="PL24" i="4"/>
  <c r="PY24" i="4" s="1"/>
  <c r="OY24" i="4"/>
  <c r="OI24" i="4"/>
  <c r="NV24" i="4"/>
  <c r="OV24" i="4" s="1"/>
  <c r="NR24" i="4"/>
  <c r="NA24" i="4"/>
  <c r="MN24" i="4"/>
  <c r="NN24" i="4" s="1"/>
  <c r="MM24" i="4"/>
  <c r="ML24" i="4"/>
  <c r="LX24" i="4"/>
  <c r="LK24" i="4"/>
  <c r="KU24" i="4"/>
  <c r="LH24" i="4" s="1"/>
  <c r="KH24" i="4"/>
  <c r="JR24" i="4"/>
  <c r="JE24" i="4"/>
  <c r="KE24" i="4" s="1"/>
  <c r="IO24" i="4"/>
  <c r="JB24" i="4" s="1"/>
  <c r="IB24" i="4"/>
  <c r="HL24" i="4"/>
  <c r="GY24" i="4"/>
  <c r="HY24" i="4" s="1"/>
  <c r="GQ24" i="4"/>
  <c r="GV24" i="4" s="1"/>
  <c r="GD24" i="4"/>
  <c r="FN24" i="4"/>
  <c r="FA24" i="4"/>
  <c r="GA24" i="4" s="1"/>
  <c r="EK24" i="4"/>
  <c r="EX24" i="4" s="1"/>
  <c r="DW24" i="4"/>
  <c r="DG24" i="4"/>
  <c r="CT24" i="4"/>
  <c r="DT24" i="4" s="1"/>
  <c r="CD24" i="4"/>
  <c r="CQ24" i="4" s="1"/>
  <c r="BQ24" i="4"/>
  <c r="BA24" i="4"/>
  <c r="AN24" i="4"/>
  <c r="BN24" i="4" s="1"/>
  <c r="X24" i="4"/>
  <c r="AK24" i="4" s="1"/>
  <c r="K24" i="4"/>
  <c r="F24" i="4"/>
  <c r="AGT23" i="4"/>
  <c r="AFG23" i="4"/>
  <c r="AFT23" i="4" s="1"/>
  <c r="AET23" i="4"/>
  <c r="AED23" i="4"/>
  <c r="ADQ23" i="4"/>
  <c r="AEQ23" i="4" s="1"/>
  <c r="ADA23" i="4"/>
  <c r="ADN23" i="4" s="1"/>
  <c r="ACN23" i="4"/>
  <c r="ACI23" i="4"/>
  <c r="ABS23" i="4"/>
  <c r="ACF23" i="4" s="1"/>
  <c r="ABF23" i="4"/>
  <c r="AAP23" i="4"/>
  <c r="AAC23" i="4"/>
  <c r="ABC23" i="4" s="1"/>
  <c r="ZM23" i="4"/>
  <c r="ZZ23" i="4" s="1"/>
  <c r="YZ23" i="4"/>
  <c r="YJ23" i="4"/>
  <c r="XW23" i="4"/>
  <c r="YW23" i="4" s="1"/>
  <c r="XG23" i="4"/>
  <c r="XT23" i="4" s="1"/>
  <c r="WT23" i="4"/>
  <c r="WD23" i="4"/>
  <c r="VQ23" i="4"/>
  <c r="WQ23" i="4" s="1"/>
  <c r="VA23" i="4"/>
  <c r="VN23" i="4" s="1"/>
  <c r="UN23" i="4"/>
  <c r="TX23" i="4"/>
  <c r="TK23" i="4"/>
  <c r="UK23" i="4" s="1"/>
  <c r="SU23" i="4"/>
  <c r="TH23" i="4" s="1"/>
  <c r="SH23" i="4"/>
  <c r="RR23" i="4"/>
  <c r="RE23" i="4"/>
  <c r="SE23" i="4" s="1"/>
  <c r="QO23" i="4"/>
  <c r="RB23" i="4" s="1"/>
  <c r="QB23" i="4"/>
  <c r="PL23" i="4"/>
  <c r="OY23" i="4"/>
  <c r="PY23" i="4" s="1"/>
  <c r="OI23" i="4"/>
  <c r="OV23" i="4" s="1"/>
  <c r="NV23" i="4"/>
  <c r="NQ23" i="4"/>
  <c r="NA23" i="4"/>
  <c r="NN23" i="4" s="1"/>
  <c r="MN23" i="4"/>
  <c r="MM23" i="4"/>
  <c r="ML23" i="4"/>
  <c r="LX23" i="4"/>
  <c r="LK23" i="4"/>
  <c r="KU23" i="4"/>
  <c r="KH23" i="4"/>
  <c r="LH23" i="4" s="1"/>
  <c r="JR23" i="4"/>
  <c r="KE23" i="4" s="1"/>
  <c r="JE23" i="4"/>
  <c r="IO23" i="4"/>
  <c r="IB23" i="4"/>
  <c r="JB23" i="4" s="1"/>
  <c r="HL23" i="4"/>
  <c r="HY23" i="4" s="1"/>
  <c r="GY23" i="4"/>
  <c r="GQ23" i="4"/>
  <c r="GD23" i="4"/>
  <c r="GV23" i="4" s="1"/>
  <c r="FN23" i="4"/>
  <c r="GA23" i="4" s="1"/>
  <c r="FA23" i="4"/>
  <c r="EK23" i="4"/>
  <c r="DW23" i="4"/>
  <c r="EX23" i="4" s="1"/>
  <c r="DG23" i="4"/>
  <c r="DT23" i="4" s="1"/>
  <c r="CT23" i="4"/>
  <c r="CD23" i="4"/>
  <c r="BQ23" i="4"/>
  <c r="CQ23" i="4" s="1"/>
  <c r="BA23" i="4"/>
  <c r="BN23" i="4" s="1"/>
  <c r="AN23" i="4"/>
  <c r="X23" i="4"/>
  <c r="K23" i="4"/>
  <c r="AK23" i="4" s="1"/>
  <c r="G23" i="4"/>
  <c r="AGT22" i="4"/>
  <c r="AFG22" i="4"/>
  <c r="AET22" i="4"/>
  <c r="AFT22" i="4" s="1"/>
  <c r="AED22" i="4"/>
  <c r="AEQ22" i="4" s="1"/>
  <c r="ADQ22" i="4"/>
  <c r="ADA22" i="4"/>
  <c r="ACN22" i="4"/>
  <c r="ADN22" i="4" s="1"/>
  <c r="ACJ22" i="4"/>
  <c r="ABS22" i="4"/>
  <c r="ABF22" i="4"/>
  <c r="ACF22" i="4" s="1"/>
  <c r="AAP22" i="4"/>
  <c r="ABC22" i="4" s="1"/>
  <c r="AAC22" i="4"/>
  <c r="ZM22" i="4"/>
  <c r="YZ22" i="4"/>
  <c r="ZZ22" i="4" s="1"/>
  <c r="YJ22" i="4"/>
  <c r="YW22" i="4" s="1"/>
  <c r="XW22" i="4"/>
  <c r="XG22" i="4"/>
  <c r="WT22" i="4"/>
  <c r="XT22" i="4" s="1"/>
  <c r="WD22" i="4"/>
  <c r="WQ22" i="4" s="1"/>
  <c r="VQ22" i="4"/>
  <c r="VA22" i="4"/>
  <c r="UN22" i="4"/>
  <c r="VN22" i="4" s="1"/>
  <c r="TX22" i="4"/>
  <c r="UK22" i="4" s="1"/>
  <c r="TK22" i="4"/>
  <c r="SU22" i="4"/>
  <c r="SH22" i="4"/>
  <c r="TH22" i="4" s="1"/>
  <c r="RR22" i="4"/>
  <c r="SE22" i="4" s="1"/>
  <c r="RE22" i="4"/>
  <c r="QO22" i="4"/>
  <c r="QB22" i="4"/>
  <c r="RB22" i="4" s="1"/>
  <c r="PL22" i="4"/>
  <c r="PY22" i="4" s="1"/>
  <c r="OY22" i="4"/>
  <c r="OI22" i="4"/>
  <c r="NV22" i="4"/>
  <c r="OV22" i="4" s="1"/>
  <c r="NR22" i="4"/>
  <c r="NA22" i="4"/>
  <c r="MN22" i="4"/>
  <c r="NN22" i="4" s="1"/>
  <c r="MM22" i="4"/>
  <c r="ML22" i="4"/>
  <c r="LX22" i="4"/>
  <c r="LK22" i="4"/>
  <c r="KU22" i="4"/>
  <c r="LH22" i="4" s="1"/>
  <c r="KH22" i="4"/>
  <c r="JR22" i="4"/>
  <c r="JE22" i="4"/>
  <c r="KE22" i="4" s="1"/>
  <c r="IO22" i="4"/>
  <c r="JB22" i="4" s="1"/>
  <c r="IB22" i="4"/>
  <c r="HL22" i="4"/>
  <c r="GY22" i="4"/>
  <c r="HY22" i="4" s="1"/>
  <c r="GQ22" i="4"/>
  <c r="GV22" i="4" s="1"/>
  <c r="GD22" i="4"/>
  <c r="FN22" i="4"/>
  <c r="FA22" i="4"/>
  <c r="GA22" i="4" s="1"/>
  <c r="EK22" i="4"/>
  <c r="EX22" i="4" s="1"/>
  <c r="DW22" i="4"/>
  <c r="DG22" i="4"/>
  <c r="CT22" i="4"/>
  <c r="DT22" i="4" s="1"/>
  <c r="CD22" i="4"/>
  <c r="CQ22" i="4" s="1"/>
  <c r="BQ22" i="4"/>
  <c r="BA22" i="4"/>
  <c r="AN22" i="4"/>
  <c r="BN22" i="4" s="1"/>
  <c r="X22" i="4"/>
  <c r="AK22" i="4" s="1"/>
  <c r="K22" i="4"/>
  <c r="F22" i="4"/>
  <c r="AGT21" i="4"/>
  <c r="AFG21" i="4"/>
  <c r="AFT21" i="4" s="1"/>
  <c r="AET21" i="4"/>
  <c r="AED21" i="4"/>
  <c r="ADQ21" i="4"/>
  <c r="AEQ21" i="4" s="1"/>
  <c r="ADA21" i="4"/>
  <c r="ADN21" i="4" s="1"/>
  <c r="ACN21" i="4"/>
  <c r="ACI21" i="4"/>
  <c r="ABS21" i="4"/>
  <c r="ACF21" i="4" s="1"/>
  <c r="ABF21" i="4"/>
  <c r="AAP21" i="4"/>
  <c r="AAC21" i="4"/>
  <c r="ABC21" i="4" s="1"/>
  <c r="ZM21" i="4"/>
  <c r="ZZ21" i="4" s="1"/>
  <c r="YZ21" i="4"/>
  <c r="YJ21" i="4"/>
  <c r="XW21" i="4"/>
  <c r="YW21" i="4" s="1"/>
  <c r="XG21" i="4"/>
  <c r="XT21" i="4" s="1"/>
  <c r="WT21" i="4"/>
  <c r="WD21" i="4"/>
  <c r="VQ21" i="4"/>
  <c r="WQ21" i="4" s="1"/>
  <c r="VA21" i="4"/>
  <c r="VN21" i="4" s="1"/>
  <c r="UN21" i="4"/>
  <c r="TX21" i="4"/>
  <c r="TK21" i="4"/>
  <c r="UK21" i="4" s="1"/>
  <c r="SU21" i="4"/>
  <c r="TH21" i="4" s="1"/>
  <c r="SH21" i="4"/>
  <c r="RR21" i="4"/>
  <c r="RE21" i="4"/>
  <c r="SE21" i="4" s="1"/>
  <c r="QO21" i="4"/>
  <c r="RB21" i="4" s="1"/>
  <c r="QB21" i="4"/>
  <c r="PL21" i="4"/>
  <c r="OY21" i="4"/>
  <c r="PY21" i="4" s="1"/>
  <c r="OI21" i="4"/>
  <c r="OV21" i="4" s="1"/>
  <c r="NV21" i="4"/>
  <c r="NQ21" i="4"/>
  <c r="NA21" i="4"/>
  <c r="NN21" i="4" s="1"/>
  <c r="MN21" i="4"/>
  <c r="MM21" i="4"/>
  <c r="ML21" i="4"/>
  <c r="LX21" i="4"/>
  <c r="LK21" i="4"/>
  <c r="KU21" i="4"/>
  <c r="KH21" i="4"/>
  <c r="LH21" i="4" s="1"/>
  <c r="JR21" i="4"/>
  <c r="KE21" i="4" s="1"/>
  <c r="JE21" i="4"/>
  <c r="IO21" i="4"/>
  <c r="IB21" i="4"/>
  <c r="JB21" i="4" s="1"/>
  <c r="HL21" i="4"/>
  <c r="HY21" i="4" s="1"/>
  <c r="GY21" i="4"/>
  <c r="GQ21" i="4"/>
  <c r="GD21" i="4"/>
  <c r="GV21" i="4" s="1"/>
  <c r="FN21" i="4"/>
  <c r="GA21" i="4" s="1"/>
  <c r="FA21" i="4"/>
  <c r="EK21" i="4"/>
  <c r="DW21" i="4"/>
  <c r="EX21" i="4" s="1"/>
  <c r="DG21" i="4"/>
  <c r="DT21" i="4" s="1"/>
  <c r="CT21" i="4"/>
  <c r="CD21" i="4"/>
  <c r="BQ21" i="4"/>
  <c r="CQ21" i="4" s="1"/>
  <c r="BA21" i="4"/>
  <c r="BN21" i="4" s="1"/>
  <c r="AN21" i="4"/>
  <c r="X21" i="4"/>
  <c r="K21" i="4"/>
  <c r="AK21" i="4" s="1"/>
  <c r="G21" i="4"/>
  <c r="AGT20" i="4"/>
  <c r="AFG20" i="4"/>
  <c r="AET20" i="4"/>
  <c r="AFT20" i="4" s="1"/>
  <c r="AED20" i="4"/>
  <c r="AEQ20" i="4" s="1"/>
  <c r="ADQ20" i="4"/>
  <c r="ADA20" i="4"/>
  <c r="ACN20" i="4"/>
  <c r="ADN20" i="4" s="1"/>
  <c r="ACJ20" i="4"/>
  <c r="ABS20" i="4"/>
  <c r="ABF20" i="4"/>
  <c r="ACF20" i="4" s="1"/>
  <c r="AAP20" i="4"/>
  <c r="ABC20" i="4" s="1"/>
  <c r="AAC20" i="4"/>
  <c r="ZM20" i="4"/>
  <c r="YZ20" i="4"/>
  <c r="ZZ20" i="4" s="1"/>
  <c r="YJ20" i="4"/>
  <c r="YW20" i="4" s="1"/>
  <c r="XW20" i="4"/>
  <c r="XG20" i="4"/>
  <c r="WT20" i="4"/>
  <c r="XT20" i="4" s="1"/>
  <c r="WD20" i="4"/>
  <c r="WQ20" i="4" s="1"/>
  <c r="VQ20" i="4"/>
  <c r="VA20" i="4"/>
  <c r="UN20" i="4"/>
  <c r="VN20" i="4" s="1"/>
  <c r="TX20" i="4"/>
  <c r="UK20" i="4" s="1"/>
  <c r="TK20" i="4"/>
  <c r="SU20" i="4"/>
  <c r="SH20" i="4"/>
  <c r="TH20" i="4" s="1"/>
  <c r="RR20" i="4"/>
  <c r="SE20" i="4" s="1"/>
  <c r="RE20" i="4"/>
  <c r="QO20" i="4"/>
  <c r="QB20" i="4"/>
  <c r="RB20" i="4" s="1"/>
  <c r="PL20" i="4"/>
  <c r="PY20" i="4" s="1"/>
  <c r="OY20" i="4"/>
  <c r="OI20" i="4"/>
  <c r="NV20" i="4"/>
  <c r="OV20" i="4" s="1"/>
  <c r="NR20" i="4"/>
  <c r="NA20" i="4"/>
  <c r="MN20" i="4"/>
  <c r="NN20" i="4" s="1"/>
  <c r="MM20" i="4"/>
  <c r="ML20" i="4"/>
  <c r="LX20" i="4"/>
  <c r="LK20" i="4"/>
  <c r="KU20" i="4"/>
  <c r="LH20" i="4" s="1"/>
  <c r="KH20" i="4"/>
  <c r="JR20" i="4"/>
  <c r="JE20" i="4"/>
  <c r="KE20" i="4" s="1"/>
  <c r="IO20" i="4"/>
  <c r="JB20" i="4" s="1"/>
  <c r="IB20" i="4"/>
  <c r="HL20" i="4"/>
  <c r="GY20" i="4"/>
  <c r="HY20" i="4" s="1"/>
  <c r="GQ20" i="4"/>
  <c r="GV20" i="4" s="1"/>
  <c r="GD20" i="4"/>
  <c r="FN20" i="4"/>
  <c r="FA20" i="4"/>
  <c r="GA20" i="4" s="1"/>
  <c r="EK20" i="4"/>
  <c r="EX20" i="4" s="1"/>
  <c r="DW20" i="4"/>
  <c r="DG20" i="4"/>
  <c r="CT20" i="4"/>
  <c r="DT20" i="4" s="1"/>
  <c r="CD20" i="4"/>
  <c r="CQ20" i="4" s="1"/>
  <c r="BQ20" i="4"/>
  <c r="BA20" i="4"/>
  <c r="AN20" i="4"/>
  <c r="BN20" i="4" s="1"/>
  <c r="X20" i="4"/>
  <c r="AK20" i="4" s="1"/>
  <c r="K20" i="4"/>
  <c r="F20" i="4"/>
  <c r="AGT19" i="4"/>
  <c r="AFG19" i="4"/>
  <c r="AFT19" i="4" s="1"/>
  <c r="AET19" i="4"/>
  <c r="AED19" i="4"/>
  <c r="ADQ19" i="4"/>
  <c r="AEQ19" i="4" s="1"/>
  <c r="ADA19" i="4"/>
  <c r="ADN19" i="4" s="1"/>
  <c r="ACN19" i="4"/>
  <c r="ACI19" i="4"/>
  <c r="ABS19" i="4"/>
  <c r="ACF19" i="4" s="1"/>
  <c r="ABF19" i="4"/>
  <c r="AAP19" i="4"/>
  <c r="AAC19" i="4"/>
  <c r="ABC19" i="4" s="1"/>
  <c r="ZM19" i="4"/>
  <c r="ZZ19" i="4" s="1"/>
  <c r="YZ19" i="4"/>
  <c r="YJ19" i="4"/>
  <c r="XW19" i="4"/>
  <c r="YW19" i="4" s="1"/>
  <c r="XG19" i="4"/>
  <c r="XT19" i="4" s="1"/>
  <c r="WT19" i="4"/>
  <c r="WD19" i="4"/>
  <c r="VQ19" i="4"/>
  <c r="WQ19" i="4" s="1"/>
  <c r="VA19" i="4"/>
  <c r="VN19" i="4" s="1"/>
  <c r="UN19" i="4"/>
  <c r="TX19" i="4"/>
  <c r="TK19" i="4"/>
  <c r="UK19" i="4" s="1"/>
  <c r="SU19" i="4"/>
  <c r="TH19" i="4" s="1"/>
  <c r="SH19" i="4"/>
  <c r="RR19" i="4"/>
  <c r="RE19" i="4"/>
  <c r="SE19" i="4" s="1"/>
  <c r="QO19" i="4"/>
  <c r="RB19" i="4" s="1"/>
  <c r="QB19" i="4"/>
  <c r="PL19" i="4"/>
  <c r="OY19" i="4"/>
  <c r="PY19" i="4" s="1"/>
  <c r="OI19" i="4"/>
  <c r="OV19" i="4" s="1"/>
  <c r="NV19" i="4"/>
  <c r="NQ19" i="4"/>
  <c r="NA19" i="4"/>
  <c r="NN19" i="4" s="1"/>
  <c r="MN19" i="4"/>
  <c r="MM19" i="4"/>
  <c r="ML19" i="4"/>
  <c r="LX19" i="4"/>
  <c r="LK19" i="4"/>
  <c r="KU19" i="4"/>
  <c r="KH19" i="4"/>
  <c r="LH19" i="4" s="1"/>
  <c r="JR19" i="4"/>
  <c r="KE19" i="4" s="1"/>
  <c r="JE19" i="4"/>
  <c r="IO19" i="4"/>
  <c r="IB19" i="4"/>
  <c r="JB19" i="4" s="1"/>
  <c r="HL19" i="4"/>
  <c r="HY19" i="4" s="1"/>
  <c r="GY19" i="4"/>
  <c r="GQ19" i="4"/>
  <c r="GD19" i="4"/>
  <c r="GV19" i="4" s="1"/>
  <c r="FN19" i="4"/>
  <c r="GA19" i="4" s="1"/>
  <c r="FA19" i="4"/>
  <c r="EK19" i="4"/>
  <c r="DW19" i="4"/>
  <c r="EX19" i="4" s="1"/>
  <c r="DG19" i="4"/>
  <c r="DT19" i="4" s="1"/>
  <c r="CT19" i="4"/>
  <c r="CD19" i="4"/>
  <c r="BQ19" i="4"/>
  <c r="CQ19" i="4" s="1"/>
  <c r="BA19" i="4"/>
  <c r="BN19" i="4" s="1"/>
  <c r="AN19" i="4"/>
  <c r="X19" i="4"/>
  <c r="K19" i="4"/>
  <c r="AK19" i="4" s="1"/>
  <c r="G19" i="4"/>
  <c r="AGT18" i="4"/>
  <c r="AFG18" i="4"/>
  <c r="AET18" i="4"/>
  <c r="AFT18" i="4" s="1"/>
  <c r="AED18" i="4"/>
  <c r="AEQ18" i="4" s="1"/>
  <c r="ADQ18" i="4"/>
  <c r="ADA18" i="4"/>
  <c r="ACN18" i="4"/>
  <c r="ADN18" i="4" s="1"/>
  <c r="ACJ18" i="4"/>
  <c r="ABS18" i="4"/>
  <c r="ABF18" i="4"/>
  <c r="ACF18" i="4" s="1"/>
  <c r="AAP18" i="4"/>
  <c r="ABC18" i="4" s="1"/>
  <c r="AAC18" i="4"/>
  <c r="ZM18" i="4"/>
  <c r="YZ18" i="4"/>
  <c r="ZZ18" i="4" s="1"/>
  <c r="YJ18" i="4"/>
  <c r="YW18" i="4" s="1"/>
  <c r="XW18" i="4"/>
  <c r="XG18" i="4"/>
  <c r="WT18" i="4"/>
  <c r="XT18" i="4" s="1"/>
  <c r="WD18" i="4"/>
  <c r="WQ18" i="4" s="1"/>
  <c r="VQ18" i="4"/>
  <c r="VA18" i="4"/>
  <c r="UN18" i="4"/>
  <c r="VN18" i="4" s="1"/>
  <c r="TX18" i="4"/>
  <c r="UK18" i="4" s="1"/>
  <c r="TK18" i="4"/>
  <c r="SU18" i="4"/>
  <c r="SH18" i="4"/>
  <c r="TH18" i="4" s="1"/>
  <c r="RR18" i="4"/>
  <c r="SE18" i="4" s="1"/>
  <c r="RE18" i="4"/>
  <c r="QO18" i="4"/>
  <c r="QB18" i="4"/>
  <c r="RB18" i="4" s="1"/>
  <c r="PL18" i="4"/>
  <c r="PY18" i="4" s="1"/>
  <c r="OY18" i="4"/>
  <c r="OI18" i="4"/>
  <c r="NV18" i="4"/>
  <c r="OV18" i="4" s="1"/>
  <c r="NR18" i="4"/>
  <c r="NA18" i="4"/>
  <c r="MN18" i="4"/>
  <c r="NN18" i="4" s="1"/>
  <c r="MM18" i="4"/>
  <c r="ML18" i="4"/>
  <c r="LX18" i="4"/>
  <c r="LK18" i="4"/>
  <c r="KU18" i="4"/>
  <c r="LH18" i="4" s="1"/>
  <c r="KH18" i="4"/>
  <c r="JR18" i="4"/>
  <c r="JE18" i="4"/>
  <c r="KE18" i="4" s="1"/>
  <c r="IO18" i="4"/>
  <c r="JB18" i="4" s="1"/>
  <c r="IB18" i="4"/>
  <c r="HL18" i="4"/>
  <c r="GY18" i="4"/>
  <c r="HY18" i="4" s="1"/>
  <c r="GQ18" i="4"/>
  <c r="GV18" i="4" s="1"/>
  <c r="GD18" i="4"/>
  <c r="FN18" i="4"/>
  <c r="FA18" i="4"/>
  <c r="GA18" i="4" s="1"/>
  <c r="EK18" i="4"/>
  <c r="EX18" i="4" s="1"/>
  <c r="DW18" i="4"/>
  <c r="DG18" i="4"/>
  <c r="CT18" i="4"/>
  <c r="DT18" i="4" s="1"/>
  <c r="CD18" i="4"/>
  <c r="CQ18" i="4" s="1"/>
  <c r="BQ18" i="4"/>
  <c r="BA18" i="4"/>
  <c r="AN18" i="4"/>
  <c r="BN18" i="4" s="1"/>
  <c r="X18" i="4"/>
  <c r="AK18" i="4" s="1"/>
  <c r="K18" i="4"/>
  <c r="F18" i="4"/>
  <c r="AGT17" i="4"/>
  <c r="AFG17" i="4"/>
  <c r="AFT17" i="4" s="1"/>
  <c r="AET17" i="4"/>
  <c r="AED17" i="4"/>
  <c r="ADQ17" i="4"/>
  <c r="AEQ17" i="4" s="1"/>
  <c r="ADA17" i="4"/>
  <c r="ADN17" i="4" s="1"/>
  <c r="ACN17" i="4"/>
  <c r="ACI17" i="4"/>
  <c r="ABS17" i="4"/>
  <c r="ACF17" i="4" s="1"/>
  <c r="ABF17" i="4"/>
  <c r="AAP17" i="4"/>
  <c r="AAC17" i="4"/>
  <c r="ABC17" i="4" s="1"/>
  <c r="ZM17" i="4"/>
  <c r="ZZ17" i="4" s="1"/>
  <c r="YZ17" i="4"/>
  <c r="YJ17" i="4"/>
  <c r="XW17" i="4"/>
  <c r="YW17" i="4" s="1"/>
  <c r="XG17" i="4"/>
  <c r="XT17" i="4" s="1"/>
  <c r="WT17" i="4"/>
  <c r="WD17" i="4"/>
  <c r="VQ17" i="4"/>
  <c r="WQ17" i="4" s="1"/>
  <c r="VA17" i="4"/>
  <c r="VN17" i="4" s="1"/>
  <c r="UN17" i="4"/>
  <c r="TX17" i="4"/>
  <c r="TK17" i="4"/>
  <c r="UK17" i="4" s="1"/>
  <c r="SU17" i="4"/>
  <c r="TH17" i="4" s="1"/>
  <c r="SH17" i="4"/>
  <c r="RR17" i="4"/>
  <c r="RE17" i="4"/>
  <c r="SE17" i="4" s="1"/>
  <c r="QO17" i="4"/>
  <c r="RB17" i="4" s="1"/>
  <c r="QB17" i="4"/>
  <c r="PL17" i="4"/>
  <c r="OY17" i="4"/>
  <c r="PY17" i="4" s="1"/>
  <c r="OI17" i="4"/>
  <c r="OV17" i="4" s="1"/>
  <c r="NV17" i="4"/>
  <c r="NQ17" i="4"/>
  <c r="NA17" i="4"/>
  <c r="NN17" i="4" s="1"/>
  <c r="MN17" i="4"/>
  <c r="MM17" i="4"/>
  <c r="ML17" i="4"/>
  <c r="LX17" i="4"/>
  <c r="LK17" i="4"/>
  <c r="KU17" i="4"/>
  <c r="KH17" i="4"/>
  <c r="LH17" i="4" s="1"/>
  <c r="JR17" i="4"/>
  <c r="KE17" i="4" s="1"/>
  <c r="JE17" i="4"/>
  <c r="IO17" i="4"/>
  <c r="IB17" i="4"/>
  <c r="JB17" i="4" s="1"/>
  <c r="HL17" i="4"/>
  <c r="HY17" i="4" s="1"/>
  <c r="GY17" i="4"/>
  <c r="GQ17" i="4"/>
  <c r="GD17" i="4"/>
  <c r="GV17" i="4" s="1"/>
  <c r="FN17" i="4"/>
  <c r="GA17" i="4" s="1"/>
  <c r="FA17" i="4"/>
  <c r="EK17" i="4"/>
  <c r="DW17" i="4"/>
  <c r="EX17" i="4" s="1"/>
  <c r="DG17" i="4"/>
  <c r="DT17" i="4" s="1"/>
  <c r="CT17" i="4"/>
  <c r="CD17" i="4"/>
  <c r="BQ17" i="4"/>
  <c r="CQ17" i="4" s="1"/>
  <c r="BA17" i="4"/>
  <c r="BN17" i="4" s="1"/>
  <c r="AN17" i="4"/>
  <c r="X17" i="4"/>
  <c r="K17" i="4"/>
  <c r="AK17" i="4" s="1"/>
  <c r="G17" i="4"/>
  <c r="AGT16" i="4"/>
  <c r="AFG16" i="4"/>
  <c r="AET16" i="4"/>
  <c r="AFT16" i="4" s="1"/>
  <c r="AED16" i="4"/>
  <c r="AEQ16" i="4" s="1"/>
  <c r="ADQ16" i="4"/>
  <c r="ADA16" i="4"/>
  <c r="ACN16" i="4"/>
  <c r="ADN16" i="4" s="1"/>
  <c r="ACJ16" i="4"/>
  <c r="ABS16" i="4"/>
  <c r="ABF16" i="4"/>
  <c r="ACF16" i="4" s="1"/>
  <c r="AAP16" i="4"/>
  <c r="ABC16" i="4" s="1"/>
  <c r="AAC16" i="4"/>
  <c r="ZM16" i="4"/>
  <c r="YZ16" i="4"/>
  <c r="ZZ16" i="4" s="1"/>
  <c r="YJ16" i="4"/>
  <c r="YW16" i="4" s="1"/>
  <c r="XW16" i="4"/>
  <c r="XG16" i="4"/>
  <c r="WT16" i="4"/>
  <c r="XT16" i="4" s="1"/>
  <c r="WD16" i="4"/>
  <c r="WQ16" i="4" s="1"/>
  <c r="VQ16" i="4"/>
  <c r="VA16" i="4"/>
  <c r="UN16" i="4"/>
  <c r="VN16" i="4" s="1"/>
  <c r="TX16" i="4"/>
  <c r="UK16" i="4" s="1"/>
  <c r="TK16" i="4"/>
  <c r="SU16" i="4"/>
  <c r="SH16" i="4"/>
  <c r="TH16" i="4" s="1"/>
  <c r="RR16" i="4"/>
  <c r="SE16" i="4" s="1"/>
  <c r="RE16" i="4"/>
  <c r="QO16" i="4"/>
  <c r="QB16" i="4"/>
  <c r="RB16" i="4" s="1"/>
  <c r="PL16" i="4"/>
  <c r="PY16" i="4" s="1"/>
  <c r="OY16" i="4"/>
  <c r="OI16" i="4"/>
  <c r="NV16" i="4"/>
  <c r="OV16" i="4" s="1"/>
  <c r="NR16" i="4"/>
  <c r="NA16" i="4"/>
  <c r="MN16" i="4"/>
  <c r="NN16" i="4" s="1"/>
  <c r="MM16" i="4"/>
  <c r="ML16" i="4"/>
  <c r="LX16" i="4"/>
  <c r="LK16" i="4"/>
  <c r="KU16" i="4"/>
  <c r="LH16" i="4" s="1"/>
  <c r="KH16" i="4"/>
  <c r="JR16" i="4"/>
  <c r="JE16" i="4"/>
  <c r="KE16" i="4" s="1"/>
  <c r="IO16" i="4"/>
  <c r="JB16" i="4" s="1"/>
  <c r="IB16" i="4"/>
  <c r="HL16" i="4"/>
  <c r="GY16" i="4"/>
  <c r="HY16" i="4" s="1"/>
  <c r="GQ16" i="4"/>
  <c r="GV16" i="4" s="1"/>
  <c r="GD16" i="4"/>
  <c r="FN16" i="4"/>
  <c r="FA16" i="4"/>
  <c r="GA16" i="4" s="1"/>
  <c r="EK16" i="4"/>
  <c r="EX16" i="4" s="1"/>
  <c r="DW16" i="4"/>
  <c r="DG16" i="4"/>
  <c r="CT16" i="4"/>
  <c r="DT16" i="4" s="1"/>
  <c r="CD16" i="4"/>
  <c r="CQ16" i="4" s="1"/>
  <c r="BQ16" i="4"/>
  <c r="BA16" i="4"/>
  <c r="AN16" i="4"/>
  <c r="BN16" i="4" s="1"/>
  <c r="X16" i="4"/>
  <c r="AK16" i="4" s="1"/>
  <c r="K16" i="4"/>
  <c r="F16" i="4"/>
  <c r="AGT15" i="4"/>
  <c r="AFG15" i="4"/>
  <c r="AFT15" i="4" s="1"/>
  <c r="AET15" i="4"/>
  <c r="AED15" i="4"/>
  <c r="ADQ15" i="4"/>
  <c r="AEQ15" i="4" s="1"/>
  <c r="ADA15" i="4"/>
  <c r="ADN15" i="4" s="1"/>
  <c r="ACN15" i="4"/>
  <c r="ACI15" i="4"/>
  <c r="ABS15" i="4"/>
  <c r="ACF15" i="4" s="1"/>
  <c r="ABF15" i="4"/>
  <c r="AAP15" i="4"/>
  <c r="AAC15" i="4"/>
  <c r="ABC15" i="4" s="1"/>
  <c r="ZM15" i="4"/>
  <c r="ZZ15" i="4" s="1"/>
  <c r="YZ15" i="4"/>
  <c r="YJ15" i="4"/>
  <c r="XW15" i="4"/>
  <c r="YW15" i="4" s="1"/>
  <c r="XG15" i="4"/>
  <c r="XT15" i="4" s="1"/>
  <c r="WT15" i="4"/>
  <c r="WD15" i="4"/>
  <c r="VQ15" i="4"/>
  <c r="WQ15" i="4" s="1"/>
  <c r="VA15" i="4"/>
  <c r="VN15" i="4" s="1"/>
  <c r="UN15" i="4"/>
  <c r="TX15" i="4"/>
  <c r="TK15" i="4"/>
  <c r="UK15" i="4" s="1"/>
  <c r="SU15" i="4"/>
  <c r="TH15" i="4" s="1"/>
  <c r="SH15" i="4"/>
  <c r="RR15" i="4"/>
  <c r="RE15" i="4"/>
  <c r="SE15" i="4" s="1"/>
  <c r="QO15" i="4"/>
  <c r="RB15" i="4" s="1"/>
  <c r="QB15" i="4"/>
  <c r="PL15" i="4"/>
  <c r="OY15" i="4"/>
  <c r="PY15" i="4" s="1"/>
  <c r="OI15" i="4"/>
  <c r="OV15" i="4" s="1"/>
  <c r="NV15" i="4"/>
  <c r="NQ15" i="4"/>
  <c r="NA15" i="4"/>
  <c r="NN15" i="4" s="1"/>
  <c r="MN15" i="4"/>
  <c r="MM15" i="4"/>
  <c r="ML15" i="4"/>
  <c r="LX15" i="4"/>
  <c r="LK15" i="4"/>
  <c r="KU15" i="4"/>
  <c r="KH15" i="4"/>
  <c r="LH15" i="4" s="1"/>
  <c r="JR15" i="4"/>
  <c r="KE15" i="4" s="1"/>
  <c r="JE15" i="4"/>
  <c r="IO15" i="4"/>
  <c r="IB15" i="4"/>
  <c r="JB15" i="4" s="1"/>
  <c r="HL15" i="4"/>
  <c r="HY15" i="4" s="1"/>
  <c r="GY15" i="4"/>
  <c r="GQ15" i="4"/>
  <c r="GD15" i="4"/>
  <c r="GV15" i="4" s="1"/>
  <c r="FN15" i="4"/>
  <c r="GA15" i="4" s="1"/>
  <c r="FA15" i="4"/>
  <c r="EK15" i="4"/>
  <c r="DW15" i="4"/>
  <c r="EX15" i="4" s="1"/>
  <c r="DG15" i="4"/>
  <c r="DT15" i="4" s="1"/>
  <c r="CT15" i="4"/>
  <c r="CD15" i="4"/>
  <c r="BQ15" i="4"/>
  <c r="CQ15" i="4" s="1"/>
  <c r="BA15" i="4"/>
  <c r="BN15" i="4" s="1"/>
  <c r="AN15" i="4"/>
  <c r="X15" i="4"/>
  <c r="K15" i="4"/>
  <c r="AK15" i="4" s="1"/>
  <c r="G15" i="4"/>
  <c r="AGT14" i="4"/>
  <c r="AFG14" i="4"/>
  <c r="AET14" i="4"/>
  <c r="AFT14" i="4" s="1"/>
  <c r="AED14" i="4"/>
  <c r="AEQ14" i="4" s="1"/>
  <c r="ADQ14" i="4"/>
  <c r="ADA14" i="4"/>
  <c r="ACN14" i="4"/>
  <c r="ADN14" i="4" s="1"/>
  <c r="ACJ14" i="4"/>
  <c r="ABS14" i="4"/>
  <c r="ABF14" i="4"/>
  <c r="ACF14" i="4" s="1"/>
  <c r="AAP14" i="4"/>
  <c r="ABC14" i="4" s="1"/>
  <c r="AAC14" i="4"/>
  <c r="ZM14" i="4"/>
  <c r="YZ14" i="4"/>
  <c r="ZZ14" i="4" s="1"/>
  <c r="YJ14" i="4"/>
  <c r="YW14" i="4" s="1"/>
  <c r="XW14" i="4"/>
  <c r="XG14" i="4"/>
  <c r="WT14" i="4"/>
  <c r="XT14" i="4" s="1"/>
  <c r="WD14" i="4"/>
  <c r="WQ14" i="4" s="1"/>
  <c r="VQ14" i="4"/>
  <c r="VA14" i="4"/>
  <c r="UN14" i="4"/>
  <c r="VN14" i="4" s="1"/>
  <c r="TX14" i="4"/>
  <c r="UK14" i="4" s="1"/>
  <c r="TK14" i="4"/>
  <c r="SU14" i="4"/>
  <c r="SH14" i="4"/>
  <c r="TH14" i="4" s="1"/>
  <c r="RR14" i="4"/>
  <c r="SE14" i="4" s="1"/>
  <c r="RE14" i="4"/>
  <c r="QO14" i="4"/>
  <c r="QB14" i="4"/>
  <c r="RB14" i="4" s="1"/>
  <c r="PL14" i="4"/>
  <c r="PY14" i="4" s="1"/>
  <c r="OY14" i="4"/>
  <c r="OI14" i="4"/>
  <c r="NV14" i="4"/>
  <c r="NR14" i="4"/>
  <c r="NA14" i="4"/>
  <c r="MN14" i="4"/>
  <c r="NN14" i="4" s="1"/>
  <c r="MM14" i="4"/>
  <c r="ML14" i="4"/>
  <c r="LX14" i="4"/>
  <c r="LK14" i="4"/>
  <c r="KU14" i="4"/>
  <c r="LH14" i="4" s="1"/>
  <c r="LJ14" i="4" s="1"/>
  <c r="KH14" i="4"/>
  <c r="JR14" i="4"/>
  <c r="JE14" i="4"/>
  <c r="KE14" i="4" s="1"/>
  <c r="JC14" i="4"/>
  <c r="IO14" i="4"/>
  <c r="JB14" i="4" s="1"/>
  <c r="JD14" i="4" s="1"/>
  <c r="IB14" i="4"/>
  <c r="HL14" i="4"/>
  <c r="GY14" i="4"/>
  <c r="HY14" i="4" s="1"/>
  <c r="GQ14" i="4"/>
  <c r="GV14" i="4" s="1"/>
  <c r="GX14" i="4" s="1"/>
  <c r="GD14" i="4"/>
  <c r="FN14" i="4"/>
  <c r="FA14" i="4"/>
  <c r="GA14" i="4" s="1"/>
  <c r="EY14" i="4"/>
  <c r="EK14" i="4"/>
  <c r="EX14" i="4" s="1"/>
  <c r="EZ14" i="4" s="1"/>
  <c r="DW14" i="4"/>
  <c r="DG14" i="4"/>
  <c r="CT14" i="4"/>
  <c r="DT14" i="4" s="1"/>
  <c r="CD14" i="4"/>
  <c r="CQ14" i="4" s="1"/>
  <c r="CS14" i="4" s="1"/>
  <c r="BQ14" i="4"/>
  <c r="BA14" i="4"/>
  <c r="AN14" i="4"/>
  <c r="BN14" i="4" s="1"/>
  <c r="X14" i="4"/>
  <c r="K14" i="4"/>
  <c r="AGT13" i="4"/>
  <c r="AFU13" i="4"/>
  <c r="AFG13" i="4"/>
  <c r="AFT13" i="4" s="1"/>
  <c r="AFV13" i="4" s="1"/>
  <c r="AET13" i="4"/>
  <c r="AED13" i="4"/>
  <c r="ADQ13" i="4"/>
  <c r="AEQ13" i="4" s="1"/>
  <c r="ADA13" i="4"/>
  <c r="ACN13" i="4"/>
  <c r="ACI13" i="4"/>
  <c r="ABS13" i="4"/>
  <c r="ACF13" i="4" s="1"/>
  <c r="ACH13" i="4" s="1"/>
  <c r="ABF13" i="4"/>
  <c r="AAP13" i="4"/>
  <c r="AAC13" i="4"/>
  <c r="ABC13" i="4" s="1"/>
  <c r="AAA13" i="4"/>
  <c r="ZM13" i="4"/>
  <c r="ZZ13" i="4" s="1"/>
  <c r="AAB13" i="4" s="1"/>
  <c r="YZ13" i="4"/>
  <c r="YJ13" i="4"/>
  <c r="XW13" i="4"/>
  <c r="YW13" i="4" s="1"/>
  <c r="XG13" i="4"/>
  <c r="XT13" i="4" s="1"/>
  <c r="XV13" i="4" s="1"/>
  <c r="WT13" i="4"/>
  <c r="WD13" i="4"/>
  <c r="VQ13" i="4"/>
  <c r="WQ13" i="4" s="1"/>
  <c r="VO13" i="4"/>
  <c r="VA13" i="4"/>
  <c r="VN13" i="4" s="1"/>
  <c r="VP13" i="4" s="1"/>
  <c r="UN13" i="4"/>
  <c r="TX13" i="4"/>
  <c r="TK13" i="4"/>
  <c r="UK13" i="4" s="1"/>
  <c r="SU13" i="4"/>
  <c r="TH13" i="4" s="1"/>
  <c r="TJ13" i="4" s="1"/>
  <c r="SH13" i="4"/>
  <c r="RR13" i="4"/>
  <c r="RE13" i="4"/>
  <c r="SE13" i="4" s="1"/>
  <c r="RC13" i="4"/>
  <c r="QO13" i="4"/>
  <c r="RB13" i="4" s="1"/>
  <c r="RD13" i="4" s="1"/>
  <c r="QB13" i="4"/>
  <c r="PL13" i="4"/>
  <c r="OY13" i="4"/>
  <c r="PY13" i="4" s="1"/>
  <c r="OI13" i="4"/>
  <c r="NV13" i="4"/>
  <c r="NQ13" i="4"/>
  <c r="NA13" i="4"/>
  <c r="NN13" i="4" s="1"/>
  <c r="NP13" i="4" s="1"/>
  <c r="MN13" i="4"/>
  <c r="MM13" i="4"/>
  <c r="ML13" i="4"/>
  <c r="LX13" i="4"/>
  <c r="LK13" i="4"/>
  <c r="KU13" i="4"/>
  <c r="KH13" i="4"/>
  <c r="LH13" i="4" s="1"/>
  <c r="KF13" i="4"/>
  <c r="JR13" i="4"/>
  <c r="KE13" i="4" s="1"/>
  <c r="KG13" i="4" s="1"/>
  <c r="JE13" i="4"/>
  <c r="IO13" i="4"/>
  <c r="IB13" i="4"/>
  <c r="JB13" i="4" s="1"/>
  <c r="HL13" i="4"/>
  <c r="HY13" i="4" s="1"/>
  <c r="IA13" i="4" s="1"/>
  <c r="GY13" i="4"/>
  <c r="GQ13" i="4"/>
  <c r="GD13" i="4"/>
  <c r="GV13" i="4" s="1"/>
  <c r="GB13" i="4"/>
  <c r="FN13" i="4"/>
  <c r="GA13" i="4" s="1"/>
  <c r="GC13" i="4" s="1"/>
  <c r="FA13" i="4"/>
  <c r="EK13" i="4"/>
  <c r="DW13" i="4"/>
  <c r="EX13" i="4" s="1"/>
  <c r="DG13" i="4"/>
  <c r="DT13" i="4" s="1"/>
  <c r="DV13" i="4" s="1"/>
  <c r="CT13" i="4"/>
  <c r="CD13" i="4"/>
  <c r="BQ13" i="4"/>
  <c r="CQ13" i="4" s="1"/>
  <c r="BO13" i="4"/>
  <c r="BA13" i="4"/>
  <c r="BN13" i="4" s="1"/>
  <c r="BP13" i="4" s="1"/>
  <c r="AN13" i="4"/>
  <c r="X13" i="4"/>
  <c r="K13" i="4"/>
  <c r="F13" i="4" s="1"/>
  <c r="AFW13" i="4" s="1"/>
  <c r="AGB13" i="4" s="1"/>
  <c r="G13" i="4"/>
  <c r="AGT12" i="4"/>
  <c r="AFG12" i="4"/>
  <c r="AET12" i="4"/>
  <c r="AFT12" i="4" s="1"/>
  <c r="AER12" i="4"/>
  <c r="AED12" i="4"/>
  <c r="AEQ12" i="4" s="1"/>
  <c r="AES12" i="4" s="1"/>
  <c r="ADQ12" i="4"/>
  <c r="ADA12" i="4"/>
  <c r="ACN12" i="4"/>
  <c r="ACI12" i="4" s="1"/>
  <c r="ACJ12" i="4"/>
  <c r="ACK12" i="4" s="1"/>
  <c r="ACM12" i="4" s="1"/>
  <c r="ABS12" i="4"/>
  <c r="ABF12" i="4"/>
  <c r="ACF12" i="4" s="1"/>
  <c r="AAP12" i="4"/>
  <c r="ABC12" i="4" s="1"/>
  <c r="ABE12" i="4" s="1"/>
  <c r="AAC12" i="4"/>
  <c r="ZM12" i="4"/>
  <c r="YZ12" i="4"/>
  <c r="ZZ12" i="4" s="1"/>
  <c r="YX12" i="4"/>
  <c r="YJ12" i="4"/>
  <c r="YW12" i="4" s="1"/>
  <c r="YY12" i="4" s="1"/>
  <c r="XW12" i="4"/>
  <c r="XG12" i="4"/>
  <c r="WT12" i="4"/>
  <c r="XT12" i="4" s="1"/>
  <c r="WD12" i="4"/>
  <c r="WQ12" i="4" s="1"/>
  <c r="WS12" i="4" s="1"/>
  <c r="VQ12" i="4"/>
  <c r="VA12" i="4"/>
  <c r="UN12" i="4"/>
  <c r="VN12" i="4" s="1"/>
  <c r="UL12" i="4"/>
  <c r="TX12" i="4"/>
  <c r="UK12" i="4" s="1"/>
  <c r="UM12" i="4" s="1"/>
  <c r="TK12" i="4"/>
  <c r="SU12" i="4"/>
  <c r="SH12" i="4"/>
  <c r="TH12" i="4" s="1"/>
  <c r="RR12" i="4"/>
  <c r="SE12" i="4" s="1"/>
  <c r="SG12" i="4" s="1"/>
  <c r="RE12" i="4"/>
  <c r="QO12" i="4"/>
  <c r="QB12" i="4"/>
  <c r="RB12" i="4" s="1"/>
  <c r="PZ12" i="4"/>
  <c r="PL12" i="4"/>
  <c r="PY12" i="4" s="1"/>
  <c r="QA12" i="4" s="1"/>
  <c r="OY12" i="4"/>
  <c r="OI12" i="4"/>
  <c r="NV12" i="4"/>
  <c r="NQ12" i="4" s="1"/>
  <c r="NR12" i="4"/>
  <c r="NS12" i="4" s="1"/>
  <c r="NU12" i="4" s="1"/>
  <c r="NA12" i="4"/>
  <c r="MN12" i="4"/>
  <c r="NN12" i="4" s="1"/>
  <c r="MM12" i="4"/>
  <c r="ML12" i="4"/>
  <c r="LX12" i="4"/>
  <c r="LK12" i="4"/>
  <c r="KU12" i="4"/>
  <c r="LH12" i="4" s="1"/>
  <c r="LJ12" i="4" s="1"/>
  <c r="KH12" i="4"/>
  <c r="JR12" i="4"/>
  <c r="JE12" i="4"/>
  <c r="KE12" i="4" s="1"/>
  <c r="JC12" i="4"/>
  <c r="IO12" i="4"/>
  <c r="JB12" i="4" s="1"/>
  <c r="JD12" i="4" s="1"/>
  <c r="IB12" i="4"/>
  <c r="HL12" i="4"/>
  <c r="GY12" i="4"/>
  <c r="HY12" i="4" s="1"/>
  <c r="GQ12" i="4"/>
  <c r="GV12" i="4" s="1"/>
  <c r="GX12" i="4" s="1"/>
  <c r="GD12" i="4"/>
  <c r="FN12" i="4"/>
  <c r="FA12" i="4"/>
  <c r="GA12" i="4" s="1"/>
  <c r="EY12" i="4"/>
  <c r="EK12" i="4"/>
  <c r="EX12" i="4" s="1"/>
  <c r="EZ12" i="4" s="1"/>
  <c r="DW12" i="4"/>
  <c r="DG12" i="4"/>
  <c r="CT12" i="4"/>
  <c r="DT12" i="4" s="1"/>
  <c r="CD12" i="4"/>
  <c r="CQ12" i="4" s="1"/>
  <c r="CS12" i="4" s="1"/>
  <c r="BQ12" i="4"/>
  <c r="BA12" i="4"/>
  <c r="AN12" i="4"/>
  <c r="BN12" i="4" s="1"/>
  <c r="X12" i="4"/>
  <c r="K12" i="4"/>
  <c r="AGT11" i="4"/>
  <c r="AFU11" i="4"/>
  <c r="AFG11" i="4"/>
  <c r="AFT11" i="4" s="1"/>
  <c r="AFV11" i="4" s="1"/>
  <c r="AET11" i="4"/>
  <c r="AED11" i="4"/>
  <c r="ADQ11" i="4"/>
  <c r="AEQ11" i="4" s="1"/>
  <c r="ADA11" i="4"/>
  <c r="ACN11" i="4"/>
  <c r="ACI11" i="4"/>
  <c r="ABS11" i="4"/>
  <c r="ACF11" i="4" s="1"/>
  <c r="ACH11" i="4" s="1"/>
  <c r="ABF11" i="4"/>
  <c r="AAP11" i="4"/>
  <c r="AAC11" i="4"/>
  <c r="ABC11" i="4" s="1"/>
  <c r="AAA11" i="4"/>
  <c r="ZM11" i="4"/>
  <c r="ZZ11" i="4" s="1"/>
  <c r="AAB11" i="4" s="1"/>
  <c r="YZ11" i="4"/>
  <c r="YJ11" i="4"/>
  <c r="XW11" i="4"/>
  <c r="YW11" i="4" s="1"/>
  <c r="XG11" i="4"/>
  <c r="XT11" i="4" s="1"/>
  <c r="XV11" i="4" s="1"/>
  <c r="WT11" i="4"/>
  <c r="WD11" i="4"/>
  <c r="VQ11" i="4"/>
  <c r="WQ11" i="4" s="1"/>
  <c r="VO11" i="4"/>
  <c r="VA11" i="4"/>
  <c r="VN11" i="4" s="1"/>
  <c r="VP11" i="4" s="1"/>
  <c r="UN11" i="4"/>
  <c r="TX11" i="4"/>
  <c r="TK11" i="4"/>
  <c r="UK11" i="4" s="1"/>
  <c r="SU11" i="4"/>
  <c r="TH11" i="4" s="1"/>
  <c r="TJ11" i="4" s="1"/>
  <c r="SH11" i="4"/>
  <c r="RR11" i="4"/>
  <c r="RE11" i="4"/>
  <c r="SE11" i="4" s="1"/>
  <c r="RC11" i="4"/>
  <c r="QO11" i="4"/>
  <c r="RB11" i="4" s="1"/>
  <c r="RD11" i="4" s="1"/>
  <c r="QB11" i="4"/>
  <c r="PL11" i="4"/>
  <c r="OY11" i="4"/>
  <c r="PY11" i="4" s="1"/>
  <c r="OI11" i="4"/>
  <c r="NV11" i="4"/>
  <c r="NQ11" i="4"/>
  <c r="NA11" i="4"/>
  <c r="NN11" i="4" s="1"/>
  <c r="NP11" i="4" s="1"/>
  <c r="MN11" i="4"/>
  <c r="MM11" i="4"/>
  <c r="ML11" i="4"/>
  <c r="LX11" i="4"/>
  <c r="LK11" i="4"/>
  <c r="KU11" i="4"/>
  <c r="KH11" i="4"/>
  <c r="LH11" i="4" s="1"/>
  <c r="KF11" i="4"/>
  <c r="JR11" i="4"/>
  <c r="KE11" i="4" s="1"/>
  <c r="KG11" i="4" s="1"/>
  <c r="JE11" i="4"/>
  <c r="IO11" i="4"/>
  <c r="IB11" i="4"/>
  <c r="JB11" i="4" s="1"/>
  <c r="HL11" i="4"/>
  <c r="HY11" i="4" s="1"/>
  <c r="IA11" i="4" s="1"/>
  <c r="GY11" i="4"/>
  <c r="GQ11" i="4"/>
  <c r="GD11" i="4"/>
  <c r="GV11" i="4" s="1"/>
  <c r="GB11" i="4"/>
  <c r="FN11" i="4"/>
  <c r="GA11" i="4" s="1"/>
  <c r="GC11" i="4" s="1"/>
  <c r="FA11" i="4"/>
  <c r="EK11" i="4"/>
  <c r="DW11" i="4"/>
  <c r="EX11" i="4" s="1"/>
  <c r="DG11" i="4"/>
  <c r="DT11" i="4" s="1"/>
  <c r="DV11" i="4" s="1"/>
  <c r="CT11" i="4"/>
  <c r="CD11" i="4"/>
  <c r="BQ11" i="4"/>
  <c r="CQ11" i="4" s="1"/>
  <c r="BO11" i="4"/>
  <c r="BA11" i="4"/>
  <c r="BN11" i="4" s="1"/>
  <c r="BP11" i="4" s="1"/>
  <c r="AN11" i="4"/>
  <c r="X11" i="4"/>
  <c r="K11" i="4"/>
  <c r="F11" i="4" s="1"/>
  <c r="AFW11" i="4" s="1"/>
  <c r="AGB11" i="4" s="1"/>
  <c r="G11" i="4"/>
  <c r="AGT10" i="4"/>
  <c r="AFG10" i="4"/>
  <c r="AET10" i="4"/>
  <c r="AFT10" i="4" s="1"/>
  <c r="AED10" i="4"/>
  <c r="ADQ10" i="4"/>
  <c r="ADA10" i="4"/>
  <c r="ADN10" i="4" s="1"/>
  <c r="ACN10" i="4"/>
  <c r="ACI10" i="4"/>
  <c r="ABS10" i="4"/>
  <c r="ACF10" i="4" s="1"/>
  <c r="ABF10" i="4"/>
  <c r="AAP10" i="4"/>
  <c r="AAC10" i="4"/>
  <c r="ABC10" i="4" s="1"/>
  <c r="ZM10" i="4"/>
  <c r="ZZ10" i="4" s="1"/>
  <c r="YZ10" i="4"/>
  <c r="YJ10" i="4"/>
  <c r="XW10" i="4"/>
  <c r="YW10" i="4" s="1"/>
  <c r="XG10" i="4"/>
  <c r="XT10" i="4" s="1"/>
  <c r="WT10" i="4"/>
  <c r="WD10" i="4"/>
  <c r="VQ10" i="4"/>
  <c r="WQ10" i="4" s="1"/>
  <c r="VA10" i="4"/>
  <c r="VN10" i="4" s="1"/>
  <c r="UN10" i="4"/>
  <c r="TX10" i="4"/>
  <c r="TK10" i="4"/>
  <c r="UK10" i="4" s="1"/>
  <c r="SU10" i="4"/>
  <c r="TH10" i="4" s="1"/>
  <c r="SH10" i="4"/>
  <c r="RR10" i="4"/>
  <c r="RE10" i="4"/>
  <c r="SE10" i="4" s="1"/>
  <c r="QO10" i="4"/>
  <c r="RB10" i="4" s="1"/>
  <c r="QB10" i="4"/>
  <c r="PL10" i="4"/>
  <c r="OY10" i="4"/>
  <c r="PY10" i="4" s="1"/>
  <c r="OI10" i="4"/>
  <c r="OV10" i="4" s="1"/>
  <c r="NV10" i="4"/>
  <c r="NQ10" i="4"/>
  <c r="NA10" i="4"/>
  <c r="NN10" i="4" s="1"/>
  <c r="MN10" i="4"/>
  <c r="MM10" i="4"/>
  <c r="ML10" i="4"/>
  <c r="LX10" i="4"/>
  <c r="LK10" i="4"/>
  <c r="KU10" i="4"/>
  <c r="KH10" i="4"/>
  <c r="LH10" i="4" s="1"/>
  <c r="JR10" i="4"/>
  <c r="KE10" i="4" s="1"/>
  <c r="JE10" i="4"/>
  <c r="IO10" i="4"/>
  <c r="IB10" i="4"/>
  <c r="JB10" i="4" s="1"/>
  <c r="HL10" i="4"/>
  <c r="HY10" i="4" s="1"/>
  <c r="GY10" i="4"/>
  <c r="GQ10" i="4"/>
  <c r="GD10" i="4"/>
  <c r="GV10" i="4" s="1"/>
  <c r="FN10" i="4"/>
  <c r="GA10" i="4" s="1"/>
  <c r="FA10" i="4"/>
  <c r="EK10" i="4"/>
  <c r="DW10" i="4"/>
  <c r="EX10" i="4" s="1"/>
  <c r="DG10" i="4"/>
  <c r="DT10" i="4" s="1"/>
  <c r="CT10" i="4"/>
  <c r="CD10" i="4"/>
  <c r="BQ10" i="4"/>
  <c r="CQ10" i="4" s="1"/>
  <c r="BA10" i="4"/>
  <c r="BN10" i="4" s="1"/>
  <c r="AN10" i="4"/>
  <c r="X10" i="4"/>
  <c r="K10" i="4"/>
  <c r="AK10" i="4" s="1"/>
  <c r="G10" i="4"/>
  <c r="AGT9" i="4"/>
  <c r="AGQ9" i="4"/>
  <c r="AFG9" i="4"/>
  <c r="AFG96" i="4" s="1"/>
  <c r="AET9" i="4"/>
  <c r="AET96" i="4" s="1"/>
  <c r="AET97" i="4" s="1"/>
  <c r="AED9" i="4"/>
  <c r="AED96" i="4" s="1"/>
  <c r="AED97" i="4" s="1"/>
  <c r="ADQ9" i="4"/>
  <c r="ADA9" i="4"/>
  <c r="ACN9" i="4"/>
  <c r="ACN96" i="4" s="1"/>
  <c r="ACN97" i="4" s="1"/>
  <c r="ACJ9" i="4"/>
  <c r="ABS9" i="4"/>
  <c r="ABF9" i="4"/>
  <c r="ABF96" i="4" s="1"/>
  <c r="ABF97" i="4" s="1"/>
  <c r="AAP9" i="4"/>
  <c r="AAP96" i="4" s="1"/>
  <c r="AAP97" i="4" s="1"/>
  <c r="AAC9" i="4"/>
  <c r="ZM9" i="4"/>
  <c r="YZ9" i="4"/>
  <c r="YZ96" i="4" s="1"/>
  <c r="YZ97" i="4" s="1"/>
  <c r="YJ9" i="4"/>
  <c r="YJ96" i="4" s="1"/>
  <c r="YJ97" i="4" s="1"/>
  <c r="XW9" i="4"/>
  <c r="XG9" i="4"/>
  <c r="WT9" i="4"/>
  <c r="WT96" i="4" s="1"/>
  <c r="WT97" i="4" s="1"/>
  <c r="WD9" i="4"/>
  <c r="WD96" i="4" s="1"/>
  <c r="VQ9" i="4"/>
  <c r="VA9" i="4"/>
  <c r="UN9" i="4"/>
  <c r="UN96" i="4" s="1"/>
  <c r="TX9" i="4"/>
  <c r="TX96" i="4" s="1"/>
  <c r="TK9" i="4"/>
  <c r="SU9" i="4"/>
  <c r="SH9" i="4"/>
  <c r="SH96" i="4" s="1"/>
  <c r="RR9" i="4"/>
  <c r="RR96" i="4" s="1"/>
  <c r="RE9" i="4"/>
  <c r="QO9" i="4"/>
  <c r="QB9" i="4"/>
  <c r="QB96" i="4" s="1"/>
  <c r="QB97" i="4" s="1"/>
  <c r="PL9" i="4"/>
  <c r="PL96" i="4" s="1"/>
  <c r="OY9" i="4"/>
  <c r="OI9" i="4"/>
  <c r="NV9" i="4"/>
  <c r="NV96" i="4" s="1"/>
  <c r="NR9" i="4"/>
  <c r="NA9" i="4"/>
  <c r="MN9" i="4"/>
  <c r="MN96" i="4" s="1"/>
  <c r="MN97" i="4" s="1"/>
  <c r="MM9" i="4"/>
  <c r="ML9" i="4"/>
  <c r="ML96" i="4" s="1"/>
  <c r="LX9" i="4"/>
  <c r="LK9" i="4"/>
  <c r="LK96" i="4" s="1"/>
  <c r="LK97" i="4" s="1"/>
  <c r="KU9" i="4"/>
  <c r="KU96" i="4" s="1"/>
  <c r="KU97" i="4" s="1"/>
  <c r="KH9" i="4"/>
  <c r="JR9" i="4"/>
  <c r="JE9" i="4"/>
  <c r="JE96" i="4" s="1"/>
  <c r="JE97" i="4" s="1"/>
  <c r="IO9" i="4"/>
  <c r="IO96" i="4" s="1"/>
  <c r="IO97" i="4" s="1"/>
  <c r="IB9" i="4"/>
  <c r="HL9" i="4"/>
  <c r="GY9" i="4"/>
  <c r="GY96" i="4" s="1"/>
  <c r="GQ9" i="4"/>
  <c r="GQ96" i="4" s="1"/>
  <c r="GD9" i="4"/>
  <c r="FN9" i="4"/>
  <c r="FA9" i="4"/>
  <c r="FA96" i="4" s="1"/>
  <c r="EK9" i="4"/>
  <c r="EK96" i="4" s="1"/>
  <c r="EK97" i="4" s="1"/>
  <c r="DW9" i="4"/>
  <c r="DG9" i="4"/>
  <c r="CT9" i="4"/>
  <c r="CT96" i="4" s="1"/>
  <c r="CD9" i="4"/>
  <c r="CD96" i="4" s="1"/>
  <c r="CD97" i="4" s="1"/>
  <c r="BQ9" i="4"/>
  <c r="BA9" i="4"/>
  <c r="AN9" i="4"/>
  <c r="AN96" i="4" s="1"/>
  <c r="X9" i="4"/>
  <c r="X96" i="4" s="1"/>
  <c r="K9" i="4"/>
  <c r="F9" i="4"/>
  <c r="GQ97" i="4" l="1"/>
  <c r="K98" i="4"/>
  <c r="GD98" i="4"/>
  <c r="GQ98" i="4"/>
  <c r="AN97" i="4"/>
  <c r="GY97" i="4"/>
  <c r="J41" i="2"/>
  <c r="BQ98" i="4"/>
  <c r="FA98" i="4"/>
  <c r="FA97" i="4" s="1"/>
  <c r="NV98" i="4"/>
  <c r="NV97" i="4" s="1"/>
  <c r="OY98" i="4"/>
  <c r="CT97" i="4"/>
  <c r="PL97" i="4"/>
  <c r="BP10" i="4"/>
  <c r="BO10" i="4"/>
  <c r="GC10" i="4"/>
  <c r="GB10" i="4"/>
  <c r="KG10" i="4"/>
  <c r="KF10" i="4"/>
  <c r="NO10" i="4"/>
  <c r="NP10" i="4"/>
  <c r="SF10" i="4"/>
  <c r="SG10" i="4"/>
  <c r="WS10" i="4"/>
  <c r="WR10" i="4"/>
  <c r="ABD10" i="4"/>
  <c r="ABE10" i="4"/>
  <c r="ADP10" i="4"/>
  <c r="ADO10" i="4"/>
  <c r="EY11" i="4"/>
  <c r="EZ11" i="4"/>
  <c r="LI11" i="4"/>
  <c r="LJ11" i="4"/>
  <c r="UL11" i="4"/>
  <c r="UM11" i="4"/>
  <c r="ABD11" i="4"/>
  <c r="ABE11" i="4"/>
  <c r="HZ12" i="4"/>
  <c r="IA12" i="4"/>
  <c r="VO12" i="4"/>
  <c r="VP12" i="4"/>
  <c r="XU12" i="4"/>
  <c r="XV12" i="4"/>
  <c r="CR13" i="4"/>
  <c r="CS13" i="4"/>
  <c r="EY13" i="4"/>
  <c r="EZ13" i="4"/>
  <c r="LI13" i="4"/>
  <c r="LJ13" i="4"/>
  <c r="SF13" i="4"/>
  <c r="SG13" i="4"/>
  <c r="UL13" i="4"/>
  <c r="UM13" i="4"/>
  <c r="ABD13" i="4"/>
  <c r="ABE13" i="4"/>
  <c r="GB14" i="4"/>
  <c r="GC14" i="4"/>
  <c r="AM10" i="4"/>
  <c r="AL10" i="4"/>
  <c r="CR10" i="4"/>
  <c r="CS10" i="4"/>
  <c r="EZ10" i="4"/>
  <c r="EY10" i="4"/>
  <c r="GW10" i="4"/>
  <c r="GX10" i="4"/>
  <c r="JD10" i="4"/>
  <c r="JC10" i="4"/>
  <c r="LI10" i="4"/>
  <c r="LJ10" i="4"/>
  <c r="OX10" i="4"/>
  <c r="OW10" i="4"/>
  <c r="RD10" i="4"/>
  <c r="RC10" i="4"/>
  <c r="TI10" i="4"/>
  <c r="TJ10" i="4"/>
  <c r="VO10" i="4"/>
  <c r="VP10" i="4"/>
  <c r="XV10" i="4"/>
  <c r="XU10" i="4"/>
  <c r="AAB10" i="4"/>
  <c r="AAA10" i="4"/>
  <c r="ACG10" i="4"/>
  <c r="ACH10" i="4"/>
  <c r="AFU10" i="4"/>
  <c r="AFV10" i="4"/>
  <c r="AGL11" i="4"/>
  <c r="AGG11" i="4"/>
  <c r="GW11" i="4"/>
  <c r="GX11" i="4"/>
  <c r="JC11" i="4"/>
  <c r="JD11" i="4"/>
  <c r="PZ11" i="4"/>
  <c r="QA11" i="4"/>
  <c r="WR11" i="4"/>
  <c r="WS11" i="4"/>
  <c r="YX11" i="4"/>
  <c r="YY11" i="4"/>
  <c r="AER11" i="4"/>
  <c r="AES11" i="4"/>
  <c r="BO12" i="4"/>
  <c r="BP12" i="4"/>
  <c r="DU12" i="4"/>
  <c r="DV12" i="4"/>
  <c r="KF12" i="4"/>
  <c r="KG12" i="4"/>
  <c r="NO12" i="4"/>
  <c r="NP12" i="4"/>
  <c r="RC12" i="4"/>
  <c r="RD12" i="4"/>
  <c r="TI12" i="4"/>
  <c r="TJ12" i="4"/>
  <c r="AAA12" i="4"/>
  <c r="AAB12" i="4"/>
  <c r="ACG12" i="4"/>
  <c r="ACH12" i="4"/>
  <c r="AFU12" i="4"/>
  <c r="AFV12" i="4"/>
  <c r="AGL13" i="4"/>
  <c r="AGG13" i="4"/>
  <c r="GW13" i="4"/>
  <c r="GX13" i="4"/>
  <c r="JC13" i="4"/>
  <c r="JD13" i="4"/>
  <c r="PZ13" i="4"/>
  <c r="QA13" i="4"/>
  <c r="WR13" i="4"/>
  <c r="WS13" i="4"/>
  <c r="YX13" i="4"/>
  <c r="YY13" i="4"/>
  <c r="AER13" i="4"/>
  <c r="AES13" i="4"/>
  <c r="BO14" i="4"/>
  <c r="BP14" i="4"/>
  <c r="DU14" i="4"/>
  <c r="DV14" i="4"/>
  <c r="KF14" i="4"/>
  <c r="KG14" i="4"/>
  <c r="NO14" i="4"/>
  <c r="NP14" i="4"/>
  <c r="DU10" i="4"/>
  <c r="DV10" i="4"/>
  <c r="HZ10" i="4"/>
  <c r="IA10" i="4"/>
  <c r="QA10" i="4"/>
  <c r="PZ10" i="4"/>
  <c r="UM10" i="4"/>
  <c r="UL10" i="4"/>
  <c r="YY10" i="4"/>
  <c r="YX10" i="4"/>
  <c r="CR11" i="4"/>
  <c r="CS11" i="4"/>
  <c r="SF11" i="4"/>
  <c r="SG11" i="4"/>
  <c r="GB12" i="4"/>
  <c r="GC12" i="4"/>
  <c r="HZ14" i="4"/>
  <c r="IA14" i="4"/>
  <c r="GA9" i="4"/>
  <c r="HY9" i="4"/>
  <c r="KE9" i="4"/>
  <c r="OV9" i="4"/>
  <c r="RB9" i="4"/>
  <c r="TH9" i="4"/>
  <c r="VN9" i="4"/>
  <c r="XT9" i="4"/>
  <c r="ZZ9" i="4"/>
  <c r="ACF9" i="4"/>
  <c r="ADN9" i="4"/>
  <c r="AFT9" i="4"/>
  <c r="H11" i="4"/>
  <c r="G9" i="4"/>
  <c r="K96" i="4"/>
  <c r="K97" i="4" s="1"/>
  <c r="AK9" i="4"/>
  <c r="BQ96" i="4"/>
  <c r="BQ97" i="4" s="1"/>
  <c r="CQ9" i="4"/>
  <c r="DG96" i="4"/>
  <c r="DG97" i="4" s="1"/>
  <c r="DW96" i="4"/>
  <c r="DW97" i="4" s="1"/>
  <c r="EX9" i="4"/>
  <c r="FN96" i="4"/>
  <c r="FN97" i="4" s="1"/>
  <c r="GD96" i="4"/>
  <c r="GD97" i="4" s="1"/>
  <c r="GV9" i="4"/>
  <c r="HL96" i="4"/>
  <c r="HL97" i="4" s="1"/>
  <c r="JB9" i="4"/>
  <c r="JR96" i="4"/>
  <c r="JR97" i="4" s="1"/>
  <c r="KH96" i="4"/>
  <c r="KH97" i="4" s="1"/>
  <c r="LH9" i="4"/>
  <c r="LX96" i="4"/>
  <c r="MM96" i="4"/>
  <c r="NA96" i="4"/>
  <c r="NA97" i="4" s="1"/>
  <c r="NQ9" i="4"/>
  <c r="OI96" i="4"/>
  <c r="OY96" i="4"/>
  <c r="OY97" i="4" s="1"/>
  <c r="PY9" i="4"/>
  <c r="QO96" i="4"/>
  <c r="QO97" i="4" s="1"/>
  <c r="RE96" i="4"/>
  <c r="SE9" i="4"/>
  <c r="SU96" i="4"/>
  <c r="TK96" i="4"/>
  <c r="UK9" i="4"/>
  <c r="VA96" i="4"/>
  <c r="VQ96" i="4"/>
  <c r="WQ9" i="4"/>
  <c r="XG96" i="4"/>
  <c r="XG97" i="4" s="1"/>
  <c r="XW96" i="4"/>
  <c r="XW97" i="4" s="1"/>
  <c r="YW9" i="4"/>
  <c r="ZM96" i="4"/>
  <c r="ZM97" i="4" s="1"/>
  <c r="AAC96" i="4"/>
  <c r="AAC97" i="4" s="1"/>
  <c r="ABC9" i="4"/>
  <c r="ABS96" i="4"/>
  <c r="ABS97" i="4" s="1"/>
  <c r="ACI9" i="4"/>
  <c r="ACK9" i="4"/>
  <c r="ADA96" i="4"/>
  <c r="ADA97" i="4" s="1"/>
  <c r="ADQ96" i="4"/>
  <c r="ADQ97" i="4" s="1"/>
  <c r="AEQ9" i="4"/>
  <c r="F10" i="4"/>
  <c r="AFW10" i="4" s="1"/>
  <c r="AGB10" i="4" s="1"/>
  <c r="NR10" i="4"/>
  <c r="NS10" i="4" s="1"/>
  <c r="ACJ10" i="4"/>
  <c r="ACK10" i="4" s="1"/>
  <c r="AEQ10" i="4"/>
  <c r="DU11" i="4"/>
  <c r="HZ11" i="4"/>
  <c r="NO11" i="4"/>
  <c r="TI11" i="4"/>
  <c r="XU11" i="4"/>
  <c r="ACG11" i="4"/>
  <c r="F12" i="4"/>
  <c r="AFW12" i="4" s="1"/>
  <c r="AGB12" i="4" s="1"/>
  <c r="AK12" i="4"/>
  <c r="G12" i="4"/>
  <c r="CR12" i="4"/>
  <c r="GW12" i="4"/>
  <c r="LI12" i="4"/>
  <c r="NT12" i="4"/>
  <c r="SF12" i="4"/>
  <c r="WR12" i="4"/>
  <c r="ABD12" i="4"/>
  <c r="ACL12" i="4"/>
  <c r="DU13" i="4"/>
  <c r="HZ13" i="4"/>
  <c r="NO13" i="4"/>
  <c r="TI13" i="4"/>
  <c r="XU13" i="4"/>
  <c r="ACG13" i="4"/>
  <c r="F14" i="4"/>
  <c r="AK14" i="4"/>
  <c r="G14" i="4"/>
  <c r="CR14" i="4"/>
  <c r="GW14" i="4"/>
  <c r="LI14" i="4"/>
  <c r="PZ14" i="4"/>
  <c r="QA14" i="4"/>
  <c r="SF14" i="4"/>
  <c r="SG14" i="4"/>
  <c r="UL14" i="4"/>
  <c r="UM14" i="4"/>
  <c r="WR14" i="4"/>
  <c r="WS14" i="4"/>
  <c r="YX14" i="4"/>
  <c r="YY14" i="4"/>
  <c r="ABD14" i="4"/>
  <c r="ABE14" i="4"/>
  <c r="ADP14" i="4"/>
  <c r="ADO14" i="4"/>
  <c r="AFV14" i="4"/>
  <c r="AFU14" i="4"/>
  <c r="AM15" i="4"/>
  <c r="AL15" i="4"/>
  <c r="CS15" i="4"/>
  <c r="CR15" i="4"/>
  <c r="EZ15" i="4"/>
  <c r="EY15" i="4"/>
  <c r="GX15" i="4"/>
  <c r="GW15" i="4"/>
  <c r="JD15" i="4"/>
  <c r="JC15" i="4"/>
  <c r="LJ15" i="4"/>
  <c r="LI15" i="4"/>
  <c r="OW15" i="4"/>
  <c r="OX15" i="4"/>
  <c r="RC15" i="4"/>
  <c r="RD15" i="4"/>
  <c r="TI15" i="4"/>
  <c r="TJ15" i="4"/>
  <c r="VO15" i="4"/>
  <c r="VP15" i="4"/>
  <c r="XU15" i="4"/>
  <c r="XV15" i="4"/>
  <c r="AAA15" i="4"/>
  <c r="AAB15" i="4"/>
  <c r="ACG15" i="4"/>
  <c r="ACH15" i="4"/>
  <c r="AES15" i="4"/>
  <c r="AER15" i="4"/>
  <c r="BP16" i="4"/>
  <c r="BO16" i="4"/>
  <c r="DV16" i="4"/>
  <c r="DU16" i="4"/>
  <c r="GC16" i="4"/>
  <c r="GB16" i="4"/>
  <c r="IA16" i="4"/>
  <c r="HZ16" i="4"/>
  <c r="KG16" i="4"/>
  <c r="KF16" i="4"/>
  <c r="NP16" i="4"/>
  <c r="NO16" i="4"/>
  <c r="PZ16" i="4"/>
  <c r="QA16" i="4"/>
  <c r="SF16" i="4"/>
  <c r="SG16" i="4"/>
  <c r="UL16" i="4"/>
  <c r="UM16" i="4"/>
  <c r="WR16" i="4"/>
  <c r="WS16" i="4"/>
  <c r="YX16" i="4"/>
  <c r="YY16" i="4"/>
  <c r="ABD16" i="4"/>
  <c r="ABE16" i="4"/>
  <c r="ADP16" i="4"/>
  <c r="ADO16" i="4"/>
  <c r="AFV16" i="4"/>
  <c r="AFU16" i="4"/>
  <c r="AM17" i="4"/>
  <c r="AL17" i="4"/>
  <c r="CS17" i="4"/>
  <c r="CR17" i="4"/>
  <c r="EZ17" i="4"/>
  <c r="EY17" i="4"/>
  <c r="GX17" i="4"/>
  <c r="GW17" i="4"/>
  <c r="JD17" i="4"/>
  <c r="JC17" i="4"/>
  <c r="LJ17" i="4"/>
  <c r="LI17" i="4"/>
  <c r="OW17" i="4"/>
  <c r="OX17" i="4"/>
  <c r="RC17" i="4"/>
  <c r="RD17" i="4"/>
  <c r="TI17" i="4"/>
  <c r="TJ17" i="4"/>
  <c r="VO17" i="4"/>
  <c r="VP17" i="4"/>
  <c r="XU17" i="4"/>
  <c r="XV17" i="4"/>
  <c r="AAA17" i="4"/>
  <c r="AAB17" i="4"/>
  <c r="ACG17" i="4"/>
  <c r="ACH17" i="4"/>
  <c r="AES17" i="4"/>
  <c r="AER17" i="4"/>
  <c r="BP18" i="4"/>
  <c r="BO18" i="4"/>
  <c r="DV18" i="4"/>
  <c r="DU18" i="4"/>
  <c r="GC18" i="4"/>
  <c r="GB18" i="4"/>
  <c r="IA18" i="4"/>
  <c r="HZ18" i="4"/>
  <c r="KG18" i="4"/>
  <c r="KF18" i="4"/>
  <c r="NP18" i="4"/>
  <c r="NO18" i="4"/>
  <c r="PZ18" i="4"/>
  <c r="QA18" i="4"/>
  <c r="SF18" i="4"/>
  <c r="SG18" i="4"/>
  <c r="UL18" i="4"/>
  <c r="UM18" i="4"/>
  <c r="WR18" i="4"/>
  <c r="WS18" i="4"/>
  <c r="YX18" i="4"/>
  <c r="YY18" i="4"/>
  <c r="ABD18" i="4"/>
  <c r="ABE18" i="4"/>
  <c r="ADP18" i="4"/>
  <c r="ADO18" i="4"/>
  <c r="AFV18" i="4"/>
  <c r="AFU18" i="4"/>
  <c r="AM19" i="4"/>
  <c r="AL19" i="4"/>
  <c r="CS19" i="4"/>
  <c r="CR19" i="4"/>
  <c r="EZ19" i="4"/>
  <c r="EY19" i="4"/>
  <c r="GX19" i="4"/>
  <c r="GW19" i="4"/>
  <c r="JD19" i="4"/>
  <c r="JC19" i="4"/>
  <c r="LJ19" i="4"/>
  <c r="LI19" i="4"/>
  <c r="OW19" i="4"/>
  <c r="OX19" i="4"/>
  <c r="RC19" i="4"/>
  <c r="RD19" i="4"/>
  <c r="TI19" i="4"/>
  <c r="TJ19" i="4"/>
  <c r="VO19" i="4"/>
  <c r="VP19" i="4"/>
  <c r="XU19" i="4"/>
  <c r="XV19" i="4"/>
  <c r="AAA19" i="4"/>
  <c r="AAB19" i="4"/>
  <c r="ACG19" i="4"/>
  <c r="ACH19" i="4"/>
  <c r="AES19" i="4"/>
  <c r="AER19" i="4"/>
  <c r="BP20" i="4"/>
  <c r="BO20" i="4"/>
  <c r="DV20" i="4"/>
  <c r="DU20" i="4"/>
  <c r="GC20" i="4"/>
  <c r="GB20" i="4"/>
  <c r="IA20" i="4"/>
  <c r="HZ20" i="4"/>
  <c r="KG20" i="4"/>
  <c r="KF20" i="4"/>
  <c r="NP20" i="4"/>
  <c r="NO20" i="4"/>
  <c r="PZ20" i="4"/>
  <c r="QA20" i="4"/>
  <c r="SF20" i="4"/>
  <c r="SG20" i="4"/>
  <c r="UL20" i="4"/>
  <c r="UM20" i="4"/>
  <c r="WR20" i="4"/>
  <c r="WS20" i="4"/>
  <c r="YX20" i="4"/>
  <c r="YY20" i="4"/>
  <c r="ABD20" i="4"/>
  <c r="ABE20" i="4"/>
  <c r="ADP20" i="4"/>
  <c r="ADO20" i="4"/>
  <c r="AFV20" i="4"/>
  <c r="AFU20" i="4"/>
  <c r="AM21" i="4"/>
  <c r="AL21" i="4"/>
  <c r="CS21" i="4"/>
  <c r="CR21" i="4"/>
  <c r="EZ21" i="4"/>
  <c r="EY21" i="4"/>
  <c r="GX21" i="4"/>
  <c r="GW21" i="4"/>
  <c r="JD21" i="4"/>
  <c r="JC21" i="4"/>
  <c r="LJ21" i="4"/>
  <c r="LI21" i="4"/>
  <c r="OW21" i="4"/>
  <c r="OX21" i="4"/>
  <c r="RC21" i="4"/>
  <c r="RD21" i="4"/>
  <c r="TI21" i="4"/>
  <c r="TJ21" i="4"/>
  <c r="VO21" i="4"/>
  <c r="VP21" i="4"/>
  <c r="XU21" i="4"/>
  <c r="XV21" i="4"/>
  <c r="AAA21" i="4"/>
  <c r="AAB21" i="4"/>
  <c r="ACG21" i="4"/>
  <c r="ACH21" i="4"/>
  <c r="AES21" i="4"/>
  <c r="AER21" i="4"/>
  <c r="BP22" i="4"/>
  <c r="BO22" i="4"/>
  <c r="DV22" i="4"/>
  <c r="DU22" i="4"/>
  <c r="GC22" i="4"/>
  <c r="GB22" i="4"/>
  <c r="IA22" i="4"/>
  <c r="HZ22" i="4"/>
  <c r="KG22" i="4"/>
  <c r="KF22" i="4"/>
  <c r="NP22" i="4"/>
  <c r="NO22" i="4"/>
  <c r="PZ22" i="4"/>
  <c r="QA22" i="4"/>
  <c r="SF22" i="4"/>
  <c r="SG22" i="4"/>
  <c r="UL22" i="4"/>
  <c r="UM22" i="4"/>
  <c r="WR22" i="4"/>
  <c r="WS22" i="4"/>
  <c r="YX22" i="4"/>
  <c r="YY22" i="4"/>
  <c r="ABD22" i="4"/>
  <c r="ABE22" i="4"/>
  <c r="ADP22" i="4"/>
  <c r="ADO22" i="4"/>
  <c r="AFV22" i="4"/>
  <c r="AFU22" i="4"/>
  <c r="AM23" i="4"/>
  <c r="AL23" i="4"/>
  <c r="CS23" i="4"/>
  <c r="CR23" i="4"/>
  <c r="EZ23" i="4"/>
  <c r="EY23" i="4"/>
  <c r="GX23" i="4"/>
  <c r="GW23" i="4"/>
  <c r="JD23" i="4"/>
  <c r="JC23" i="4"/>
  <c r="LJ23" i="4"/>
  <c r="LI23" i="4"/>
  <c r="OW23" i="4"/>
  <c r="OX23" i="4"/>
  <c r="RC23" i="4"/>
  <c r="RD23" i="4"/>
  <c r="TI23" i="4"/>
  <c r="TJ23" i="4"/>
  <c r="VO23" i="4"/>
  <c r="VP23" i="4"/>
  <c r="XU23" i="4"/>
  <c r="XV23" i="4"/>
  <c r="AAA23" i="4"/>
  <c r="AAB23" i="4"/>
  <c r="ACG23" i="4"/>
  <c r="ACH23" i="4"/>
  <c r="AES23" i="4"/>
  <c r="AER23" i="4"/>
  <c r="BP24" i="4"/>
  <c r="BO24" i="4"/>
  <c r="DV24" i="4"/>
  <c r="DU24" i="4"/>
  <c r="GC24" i="4"/>
  <c r="GB24" i="4"/>
  <c r="IA24" i="4"/>
  <c r="HZ24" i="4"/>
  <c r="KG24" i="4"/>
  <c r="KF24" i="4"/>
  <c r="NP24" i="4"/>
  <c r="NO24" i="4"/>
  <c r="PZ24" i="4"/>
  <c r="QA24" i="4"/>
  <c r="SF24" i="4"/>
  <c r="SG24" i="4"/>
  <c r="UL24" i="4"/>
  <c r="UM24" i="4"/>
  <c r="WR24" i="4"/>
  <c r="WS24" i="4"/>
  <c r="YX24" i="4"/>
  <c r="YY24" i="4"/>
  <c r="ABD24" i="4"/>
  <c r="ABE24" i="4"/>
  <c r="ADP24" i="4"/>
  <c r="ADO24" i="4"/>
  <c r="AFV24" i="4"/>
  <c r="AFU24" i="4"/>
  <c r="AM25" i="4"/>
  <c r="AL25" i="4"/>
  <c r="CS25" i="4"/>
  <c r="CR25" i="4"/>
  <c r="EZ25" i="4"/>
  <c r="EY25" i="4"/>
  <c r="GX25" i="4"/>
  <c r="GW25" i="4"/>
  <c r="JD25" i="4"/>
  <c r="JC25" i="4"/>
  <c r="LJ25" i="4"/>
  <c r="LI25" i="4"/>
  <c r="OW25" i="4"/>
  <c r="OX25" i="4"/>
  <c r="RC25" i="4"/>
  <c r="RD25" i="4"/>
  <c r="TI25" i="4"/>
  <c r="TJ25" i="4"/>
  <c r="VO25" i="4"/>
  <c r="VP25" i="4"/>
  <c r="XU25" i="4"/>
  <c r="XV25" i="4"/>
  <c r="AAA25" i="4"/>
  <c r="AAB25" i="4"/>
  <c r="ACG25" i="4"/>
  <c r="ACH25" i="4"/>
  <c r="AES25" i="4"/>
  <c r="AER25" i="4"/>
  <c r="BP26" i="4"/>
  <c r="BO26" i="4"/>
  <c r="DV26" i="4"/>
  <c r="DU26" i="4"/>
  <c r="GC26" i="4"/>
  <c r="GB26" i="4"/>
  <c r="IA26" i="4"/>
  <c r="HZ26" i="4"/>
  <c r="KG26" i="4"/>
  <c r="KF26" i="4"/>
  <c r="NP26" i="4"/>
  <c r="NO26" i="4"/>
  <c r="PZ26" i="4"/>
  <c r="QA26" i="4"/>
  <c r="SF26" i="4"/>
  <c r="SG26" i="4"/>
  <c r="UL26" i="4"/>
  <c r="UM26" i="4"/>
  <c r="WR26" i="4"/>
  <c r="WS26" i="4"/>
  <c r="YX26" i="4"/>
  <c r="YY26" i="4"/>
  <c r="ABD26" i="4"/>
  <c r="ABE26" i="4"/>
  <c r="ADP26" i="4"/>
  <c r="ADO26" i="4"/>
  <c r="AFV26" i="4"/>
  <c r="AFU26" i="4"/>
  <c r="AM27" i="4"/>
  <c r="AL27" i="4"/>
  <c r="CS27" i="4"/>
  <c r="CR27" i="4"/>
  <c r="EZ27" i="4"/>
  <c r="EY27" i="4"/>
  <c r="GX27" i="4"/>
  <c r="GW27" i="4"/>
  <c r="JD27" i="4"/>
  <c r="JC27" i="4"/>
  <c r="LJ27" i="4"/>
  <c r="LI27" i="4"/>
  <c r="OW27" i="4"/>
  <c r="OX27" i="4"/>
  <c r="RC27" i="4"/>
  <c r="RD27" i="4"/>
  <c r="TI27" i="4"/>
  <c r="TJ27" i="4"/>
  <c r="VO27" i="4"/>
  <c r="VP27" i="4"/>
  <c r="XU27" i="4"/>
  <c r="XV27" i="4"/>
  <c r="AAA27" i="4"/>
  <c r="AAB27" i="4"/>
  <c r="ACG27" i="4"/>
  <c r="ACH27" i="4"/>
  <c r="AES27" i="4"/>
  <c r="AER27" i="4"/>
  <c r="BP28" i="4"/>
  <c r="BO28" i="4"/>
  <c r="DV28" i="4"/>
  <c r="DU28" i="4"/>
  <c r="GC28" i="4"/>
  <c r="GB28" i="4"/>
  <c r="IA28" i="4"/>
  <c r="HZ28" i="4"/>
  <c r="KG28" i="4"/>
  <c r="KF28" i="4"/>
  <c r="NP28" i="4"/>
  <c r="NO28" i="4"/>
  <c r="PZ28" i="4"/>
  <c r="QA28" i="4"/>
  <c r="SF28" i="4"/>
  <c r="SG28" i="4"/>
  <c r="UL28" i="4"/>
  <c r="UM28" i="4"/>
  <c r="WR28" i="4"/>
  <c r="WS28" i="4"/>
  <c r="YX28" i="4"/>
  <c r="YY28" i="4"/>
  <c r="ABD28" i="4"/>
  <c r="ABE28" i="4"/>
  <c r="ADP28" i="4"/>
  <c r="ADO28" i="4"/>
  <c r="AFV28" i="4"/>
  <c r="AFU28" i="4"/>
  <c r="AM29" i="4"/>
  <c r="AL29" i="4"/>
  <c r="CS29" i="4"/>
  <c r="CR29" i="4"/>
  <c r="EZ29" i="4"/>
  <c r="EY29" i="4"/>
  <c r="GX29" i="4"/>
  <c r="GW29" i="4"/>
  <c r="JD29" i="4"/>
  <c r="JC29" i="4"/>
  <c r="LJ29" i="4"/>
  <c r="LI29" i="4"/>
  <c r="OW29" i="4"/>
  <c r="OX29" i="4"/>
  <c r="RC29" i="4"/>
  <c r="RD29" i="4"/>
  <c r="TI29" i="4"/>
  <c r="TJ29" i="4"/>
  <c r="VO29" i="4"/>
  <c r="VP29" i="4"/>
  <c r="XU29" i="4"/>
  <c r="XV29" i="4"/>
  <c r="AAA29" i="4"/>
  <c r="AAB29" i="4"/>
  <c r="ACG29" i="4"/>
  <c r="ACH29" i="4"/>
  <c r="AES29" i="4"/>
  <c r="AER29" i="4"/>
  <c r="BP30" i="4"/>
  <c r="BO30" i="4"/>
  <c r="DV30" i="4"/>
  <c r="DU30" i="4"/>
  <c r="GC30" i="4"/>
  <c r="GB30" i="4"/>
  <c r="IA30" i="4"/>
  <c r="HZ30" i="4"/>
  <c r="KG30" i="4"/>
  <c r="KF30" i="4"/>
  <c r="NP30" i="4"/>
  <c r="NO30" i="4"/>
  <c r="PZ30" i="4"/>
  <c r="QA30" i="4"/>
  <c r="SF30" i="4"/>
  <c r="SG30" i="4"/>
  <c r="UL30" i="4"/>
  <c r="UM30" i="4"/>
  <c r="WR30" i="4"/>
  <c r="WS30" i="4"/>
  <c r="YX30" i="4"/>
  <c r="YY30" i="4"/>
  <c r="ABD30" i="4"/>
  <c r="ABE30" i="4"/>
  <c r="ADP30" i="4"/>
  <c r="ADO30" i="4"/>
  <c r="AFV30" i="4"/>
  <c r="AFU30" i="4"/>
  <c r="AM31" i="4"/>
  <c r="AL31" i="4"/>
  <c r="CS31" i="4"/>
  <c r="CR31" i="4"/>
  <c r="EZ31" i="4"/>
  <c r="EY31" i="4"/>
  <c r="GX31" i="4"/>
  <c r="GW31" i="4"/>
  <c r="JD31" i="4"/>
  <c r="JC31" i="4"/>
  <c r="LJ31" i="4"/>
  <c r="LI31" i="4"/>
  <c r="OW31" i="4"/>
  <c r="OX31" i="4"/>
  <c r="RC31" i="4"/>
  <c r="RD31" i="4"/>
  <c r="TI31" i="4"/>
  <c r="TJ31" i="4"/>
  <c r="VO31" i="4"/>
  <c r="VP31" i="4"/>
  <c r="XU31" i="4"/>
  <c r="XV31" i="4"/>
  <c r="AAA31" i="4"/>
  <c r="AAB31" i="4"/>
  <c r="ACG31" i="4"/>
  <c r="ACH31" i="4"/>
  <c r="AES31" i="4"/>
  <c r="AER31" i="4"/>
  <c r="BP32" i="4"/>
  <c r="BO32" i="4"/>
  <c r="DV32" i="4"/>
  <c r="DU32" i="4"/>
  <c r="GC32" i="4"/>
  <c r="GB32" i="4"/>
  <c r="IA32" i="4"/>
  <c r="HZ32" i="4"/>
  <c r="KG32" i="4"/>
  <c r="KF32" i="4"/>
  <c r="NP32" i="4"/>
  <c r="NO32" i="4"/>
  <c r="PZ32" i="4"/>
  <c r="QA32" i="4"/>
  <c r="SF32" i="4"/>
  <c r="SG32" i="4"/>
  <c r="UL32" i="4"/>
  <c r="UM32" i="4"/>
  <c r="WR32" i="4"/>
  <c r="WS32" i="4"/>
  <c r="YX32" i="4"/>
  <c r="YY32" i="4"/>
  <c r="ABD32" i="4"/>
  <c r="ABE32" i="4"/>
  <c r="ADP32" i="4"/>
  <c r="ADO32" i="4"/>
  <c r="AFV32" i="4"/>
  <c r="AFU32" i="4"/>
  <c r="AM33" i="4"/>
  <c r="AL33" i="4"/>
  <c r="CS33" i="4"/>
  <c r="CR33" i="4"/>
  <c r="EZ33" i="4"/>
  <c r="EY33" i="4"/>
  <c r="GX33" i="4"/>
  <c r="GW33" i="4"/>
  <c r="JD33" i="4"/>
  <c r="JC33" i="4"/>
  <c r="LJ33" i="4"/>
  <c r="LI33" i="4"/>
  <c r="OW33" i="4"/>
  <c r="OX33" i="4"/>
  <c r="RC33" i="4"/>
  <c r="RD33" i="4"/>
  <c r="TI33" i="4"/>
  <c r="TJ33" i="4"/>
  <c r="VO33" i="4"/>
  <c r="VP33" i="4"/>
  <c r="XU33" i="4"/>
  <c r="XV33" i="4"/>
  <c r="AAA33" i="4"/>
  <c r="AAB33" i="4"/>
  <c r="ACG33" i="4"/>
  <c r="ACH33" i="4"/>
  <c r="AES33" i="4"/>
  <c r="AER33" i="4"/>
  <c r="BP34" i="4"/>
  <c r="BO34" i="4"/>
  <c r="DV34" i="4"/>
  <c r="DU34" i="4"/>
  <c r="GC34" i="4"/>
  <c r="GB34" i="4"/>
  <c r="IA34" i="4"/>
  <c r="HZ34" i="4"/>
  <c r="KG34" i="4"/>
  <c r="KF34" i="4"/>
  <c r="NP34" i="4"/>
  <c r="NO34" i="4"/>
  <c r="PZ34" i="4"/>
  <c r="QA34" i="4"/>
  <c r="SF34" i="4"/>
  <c r="SG34" i="4"/>
  <c r="UL34" i="4"/>
  <c r="UM34" i="4"/>
  <c r="WR34" i="4"/>
  <c r="WS34" i="4"/>
  <c r="YX34" i="4"/>
  <c r="YY34" i="4"/>
  <c r="ABD34" i="4"/>
  <c r="ABE34" i="4"/>
  <c r="ADP34" i="4"/>
  <c r="ADO34" i="4"/>
  <c r="AFV34" i="4"/>
  <c r="AFU34" i="4"/>
  <c r="AM35" i="4"/>
  <c r="AL35" i="4"/>
  <c r="CS35" i="4"/>
  <c r="CR35" i="4"/>
  <c r="GB35" i="4"/>
  <c r="GC35" i="4"/>
  <c r="NO35" i="4"/>
  <c r="NP35" i="4"/>
  <c r="RC35" i="4"/>
  <c r="RD35" i="4"/>
  <c r="XU35" i="4"/>
  <c r="XV35" i="4"/>
  <c r="AAA35" i="4"/>
  <c r="AAB35" i="4"/>
  <c r="CR36" i="4"/>
  <c r="CS36" i="4"/>
  <c r="JC36" i="4"/>
  <c r="JD36" i="4"/>
  <c r="LI36" i="4"/>
  <c r="LJ36" i="4"/>
  <c r="UL36" i="4"/>
  <c r="UM36" i="4"/>
  <c r="WR36" i="4"/>
  <c r="WS36" i="4"/>
  <c r="DU37" i="4"/>
  <c r="DV37" i="4"/>
  <c r="GB37" i="4"/>
  <c r="GC37" i="4"/>
  <c r="NO37" i="4"/>
  <c r="NP37" i="4"/>
  <c r="RC37" i="4"/>
  <c r="RD37" i="4"/>
  <c r="XU37" i="4"/>
  <c r="XV37" i="4"/>
  <c r="AAA37" i="4"/>
  <c r="AAB37" i="4"/>
  <c r="CR38" i="4"/>
  <c r="CS38" i="4"/>
  <c r="JC38" i="4"/>
  <c r="JD38" i="4"/>
  <c r="LI38" i="4"/>
  <c r="LJ38" i="4"/>
  <c r="UL38" i="4"/>
  <c r="UM38" i="4"/>
  <c r="WR38" i="4"/>
  <c r="WS38" i="4"/>
  <c r="X97" i="4"/>
  <c r="BN9" i="4"/>
  <c r="DT9" i="4"/>
  <c r="NN9" i="4"/>
  <c r="AK11" i="4"/>
  <c r="OV11" i="4"/>
  <c r="NR11" i="4"/>
  <c r="NS11" i="4" s="1"/>
  <c r="ADN11" i="4"/>
  <c r="ACJ11" i="4"/>
  <c r="ACK11" i="4" s="1"/>
  <c r="OV12" i="4"/>
  <c r="ADN12" i="4"/>
  <c r="H13" i="4"/>
  <c r="AK13" i="4"/>
  <c r="OV13" i="4"/>
  <c r="NR13" i="4"/>
  <c r="NS13" i="4" s="1"/>
  <c r="ADN13" i="4"/>
  <c r="ACJ13" i="4"/>
  <c r="ACK13" i="4" s="1"/>
  <c r="OV14" i="4"/>
  <c r="NQ14" i="4"/>
  <c r="NS14" i="4" s="1"/>
  <c r="RD14" i="4"/>
  <c r="RC14" i="4"/>
  <c r="TJ14" i="4"/>
  <c r="TI14" i="4"/>
  <c r="VP14" i="4"/>
  <c r="VO14" i="4"/>
  <c r="XV14" i="4"/>
  <c r="XU14" i="4"/>
  <c r="AAB14" i="4"/>
  <c r="AAA14" i="4"/>
  <c r="ACH14" i="4"/>
  <c r="ACG14" i="4"/>
  <c r="AER14" i="4"/>
  <c r="AES14" i="4"/>
  <c r="BO15" i="4"/>
  <c r="BP15" i="4"/>
  <c r="DU15" i="4"/>
  <c r="DV15" i="4"/>
  <c r="GB15" i="4"/>
  <c r="GC15" i="4"/>
  <c r="HZ15" i="4"/>
  <c r="IA15" i="4"/>
  <c r="KF15" i="4"/>
  <c r="KG15" i="4"/>
  <c r="NO15" i="4"/>
  <c r="NP15" i="4"/>
  <c r="QA15" i="4"/>
  <c r="PZ15" i="4"/>
  <c r="SG15" i="4"/>
  <c r="SF15" i="4"/>
  <c r="UM15" i="4"/>
  <c r="UL15" i="4"/>
  <c r="WS15" i="4"/>
  <c r="WR15" i="4"/>
  <c r="YY15" i="4"/>
  <c r="YX15" i="4"/>
  <c r="ABE15" i="4"/>
  <c r="ABD15" i="4"/>
  <c r="ADO15" i="4"/>
  <c r="ADP15" i="4"/>
  <c r="AFU15" i="4"/>
  <c r="AFV15" i="4"/>
  <c r="AL16" i="4"/>
  <c r="AM16" i="4"/>
  <c r="CR16" i="4"/>
  <c r="CS16" i="4"/>
  <c r="EY16" i="4"/>
  <c r="EZ16" i="4"/>
  <c r="GW16" i="4"/>
  <c r="GX16" i="4"/>
  <c r="JC16" i="4"/>
  <c r="JD16" i="4"/>
  <c r="LI16" i="4"/>
  <c r="LJ16" i="4"/>
  <c r="OX16" i="4"/>
  <c r="OW16" i="4"/>
  <c r="RD16" i="4"/>
  <c r="RC16" i="4"/>
  <c r="TJ16" i="4"/>
  <c r="TI16" i="4"/>
  <c r="VP16" i="4"/>
  <c r="VO16" i="4"/>
  <c r="XV16" i="4"/>
  <c r="XU16" i="4"/>
  <c r="AAB16" i="4"/>
  <c r="AAA16" i="4"/>
  <c r="ACH16" i="4"/>
  <c r="ACG16" i="4"/>
  <c r="AER16" i="4"/>
  <c r="AES16" i="4"/>
  <c r="BO17" i="4"/>
  <c r="BP17" i="4"/>
  <c r="DU17" i="4"/>
  <c r="DV17" i="4"/>
  <c r="GB17" i="4"/>
  <c r="GC17" i="4"/>
  <c r="HZ17" i="4"/>
  <c r="IA17" i="4"/>
  <c r="KF17" i="4"/>
  <c r="KG17" i="4"/>
  <c r="NO17" i="4"/>
  <c r="NP17" i="4"/>
  <c r="QA17" i="4"/>
  <c r="PZ17" i="4"/>
  <c r="SG17" i="4"/>
  <c r="SF17" i="4"/>
  <c r="UM17" i="4"/>
  <c r="UL17" i="4"/>
  <c r="WS17" i="4"/>
  <c r="WR17" i="4"/>
  <c r="YY17" i="4"/>
  <c r="YX17" i="4"/>
  <c r="ABE17" i="4"/>
  <c r="ABD17" i="4"/>
  <c r="ADO17" i="4"/>
  <c r="ADP17" i="4"/>
  <c r="AFU17" i="4"/>
  <c r="AFV17" i="4"/>
  <c r="AL18" i="4"/>
  <c r="AM18" i="4"/>
  <c r="CR18" i="4"/>
  <c r="CS18" i="4"/>
  <c r="EY18" i="4"/>
  <c r="EZ18" i="4"/>
  <c r="GW18" i="4"/>
  <c r="GX18" i="4"/>
  <c r="JC18" i="4"/>
  <c r="JD18" i="4"/>
  <c r="LI18" i="4"/>
  <c r="LJ18" i="4"/>
  <c r="OX18" i="4"/>
  <c r="OW18" i="4"/>
  <c r="RD18" i="4"/>
  <c r="RC18" i="4"/>
  <c r="TJ18" i="4"/>
  <c r="TI18" i="4"/>
  <c r="VP18" i="4"/>
  <c r="VO18" i="4"/>
  <c r="XV18" i="4"/>
  <c r="XU18" i="4"/>
  <c r="AAB18" i="4"/>
  <c r="AAA18" i="4"/>
  <c r="ACH18" i="4"/>
  <c r="ACG18" i="4"/>
  <c r="AER18" i="4"/>
  <c r="AES18" i="4"/>
  <c r="BO19" i="4"/>
  <c r="BP19" i="4"/>
  <c r="DU19" i="4"/>
  <c r="DV19" i="4"/>
  <c r="GB19" i="4"/>
  <c r="GC19" i="4"/>
  <c r="HZ19" i="4"/>
  <c r="IA19" i="4"/>
  <c r="KF19" i="4"/>
  <c r="KG19" i="4"/>
  <c r="NO19" i="4"/>
  <c r="NP19" i="4"/>
  <c r="QA19" i="4"/>
  <c r="PZ19" i="4"/>
  <c r="SG19" i="4"/>
  <c r="SF19" i="4"/>
  <c r="UM19" i="4"/>
  <c r="UL19" i="4"/>
  <c r="WS19" i="4"/>
  <c r="WR19" i="4"/>
  <c r="YY19" i="4"/>
  <c r="YX19" i="4"/>
  <c r="ABE19" i="4"/>
  <c r="ABD19" i="4"/>
  <c r="ADO19" i="4"/>
  <c r="ADP19" i="4"/>
  <c r="AFU19" i="4"/>
  <c r="AFV19" i="4"/>
  <c r="AL20" i="4"/>
  <c r="AM20" i="4"/>
  <c r="CR20" i="4"/>
  <c r="CS20" i="4"/>
  <c r="EY20" i="4"/>
  <c r="EZ20" i="4"/>
  <c r="GW20" i="4"/>
  <c r="GX20" i="4"/>
  <c r="JC20" i="4"/>
  <c r="JD20" i="4"/>
  <c r="LI20" i="4"/>
  <c r="LJ20" i="4"/>
  <c r="OX20" i="4"/>
  <c r="OW20" i="4"/>
  <c r="RD20" i="4"/>
  <c r="RC20" i="4"/>
  <c r="TJ20" i="4"/>
  <c r="TI20" i="4"/>
  <c r="VP20" i="4"/>
  <c r="VO20" i="4"/>
  <c r="XV20" i="4"/>
  <c r="XU20" i="4"/>
  <c r="AAB20" i="4"/>
  <c r="AAA20" i="4"/>
  <c r="ACH20" i="4"/>
  <c r="ACG20" i="4"/>
  <c r="AER20" i="4"/>
  <c r="AES20" i="4"/>
  <c r="BO21" i="4"/>
  <c r="BP21" i="4"/>
  <c r="DU21" i="4"/>
  <c r="DV21" i="4"/>
  <c r="GB21" i="4"/>
  <c r="GC21" i="4"/>
  <c r="HZ21" i="4"/>
  <c r="IA21" i="4"/>
  <c r="KF21" i="4"/>
  <c r="KG21" i="4"/>
  <c r="NO21" i="4"/>
  <c r="NP21" i="4"/>
  <c r="QA21" i="4"/>
  <c r="PZ21" i="4"/>
  <c r="SG21" i="4"/>
  <c r="SF21" i="4"/>
  <c r="UM21" i="4"/>
  <c r="UL21" i="4"/>
  <c r="WS21" i="4"/>
  <c r="WR21" i="4"/>
  <c r="YY21" i="4"/>
  <c r="YX21" i="4"/>
  <c r="ABE21" i="4"/>
  <c r="ABD21" i="4"/>
  <c r="ADO21" i="4"/>
  <c r="ADP21" i="4"/>
  <c r="AFU21" i="4"/>
  <c r="AFV21" i="4"/>
  <c r="AL22" i="4"/>
  <c r="AM22" i="4"/>
  <c r="CR22" i="4"/>
  <c r="CS22" i="4"/>
  <c r="EY22" i="4"/>
  <c r="EZ22" i="4"/>
  <c r="GW22" i="4"/>
  <c r="GX22" i="4"/>
  <c r="JC22" i="4"/>
  <c r="JD22" i="4"/>
  <c r="LI22" i="4"/>
  <c r="LJ22" i="4"/>
  <c r="OX22" i="4"/>
  <c r="OW22" i="4"/>
  <c r="RD22" i="4"/>
  <c r="RC22" i="4"/>
  <c r="TJ22" i="4"/>
  <c r="TI22" i="4"/>
  <c r="VP22" i="4"/>
  <c r="VO22" i="4"/>
  <c r="XV22" i="4"/>
  <c r="XU22" i="4"/>
  <c r="AAB22" i="4"/>
  <c r="AAA22" i="4"/>
  <c r="ACH22" i="4"/>
  <c r="ACG22" i="4"/>
  <c r="AER22" i="4"/>
  <c r="AES22" i="4"/>
  <c r="BO23" i="4"/>
  <c r="BP23" i="4"/>
  <c r="DU23" i="4"/>
  <c r="DV23" i="4"/>
  <c r="GB23" i="4"/>
  <c r="GC23" i="4"/>
  <c r="HZ23" i="4"/>
  <c r="IA23" i="4"/>
  <c r="KF23" i="4"/>
  <c r="KG23" i="4"/>
  <c r="NO23" i="4"/>
  <c r="NP23" i="4"/>
  <c r="QA23" i="4"/>
  <c r="PZ23" i="4"/>
  <c r="SG23" i="4"/>
  <c r="SF23" i="4"/>
  <c r="UM23" i="4"/>
  <c r="UL23" i="4"/>
  <c r="WS23" i="4"/>
  <c r="WR23" i="4"/>
  <c r="YY23" i="4"/>
  <c r="YX23" i="4"/>
  <c r="ABE23" i="4"/>
  <c r="ABD23" i="4"/>
  <c r="ADO23" i="4"/>
  <c r="ADP23" i="4"/>
  <c r="AFU23" i="4"/>
  <c r="AFV23" i="4"/>
  <c r="AL24" i="4"/>
  <c r="AM24" i="4"/>
  <c r="CR24" i="4"/>
  <c r="CS24" i="4"/>
  <c r="EY24" i="4"/>
  <c r="EZ24" i="4"/>
  <c r="GW24" i="4"/>
  <c r="GX24" i="4"/>
  <c r="JC24" i="4"/>
  <c r="JD24" i="4"/>
  <c r="LI24" i="4"/>
  <c r="LJ24" i="4"/>
  <c r="OX24" i="4"/>
  <c r="OW24" i="4"/>
  <c r="RD24" i="4"/>
  <c r="RC24" i="4"/>
  <c r="TJ24" i="4"/>
  <c r="TI24" i="4"/>
  <c r="VP24" i="4"/>
  <c r="VO24" i="4"/>
  <c r="XV24" i="4"/>
  <c r="XU24" i="4"/>
  <c r="AAB24" i="4"/>
  <c r="AAA24" i="4"/>
  <c r="ACH24" i="4"/>
  <c r="ACG24" i="4"/>
  <c r="AER24" i="4"/>
  <c r="AES24" i="4"/>
  <c r="BO25" i="4"/>
  <c r="BP25" i="4"/>
  <c r="DU25" i="4"/>
  <c r="DV25" i="4"/>
  <c r="GB25" i="4"/>
  <c r="GC25" i="4"/>
  <c r="HZ25" i="4"/>
  <c r="IA25" i="4"/>
  <c r="KF25" i="4"/>
  <c r="KG25" i="4"/>
  <c r="NO25" i="4"/>
  <c r="NP25" i="4"/>
  <c r="QA25" i="4"/>
  <c r="PZ25" i="4"/>
  <c r="SG25" i="4"/>
  <c r="SF25" i="4"/>
  <c r="UM25" i="4"/>
  <c r="UL25" i="4"/>
  <c r="WS25" i="4"/>
  <c r="WR25" i="4"/>
  <c r="YY25" i="4"/>
  <c r="YX25" i="4"/>
  <c r="ABE25" i="4"/>
  <c r="ABD25" i="4"/>
  <c r="ADO25" i="4"/>
  <c r="ADP25" i="4"/>
  <c r="AFU25" i="4"/>
  <c r="AFV25" i="4"/>
  <c r="AL26" i="4"/>
  <c r="AM26" i="4"/>
  <c r="CR26" i="4"/>
  <c r="CS26" i="4"/>
  <c r="EY26" i="4"/>
  <c r="EZ26" i="4"/>
  <c r="GW26" i="4"/>
  <c r="GX26" i="4"/>
  <c r="JC26" i="4"/>
  <c r="JD26" i="4"/>
  <c r="LI26" i="4"/>
  <c r="LJ26" i="4"/>
  <c r="OX26" i="4"/>
  <c r="OW26" i="4"/>
  <c r="RD26" i="4"/>
  <c r="RC26" i="4"/>
  <c r="TJ26" i="4"/>
  <c r="TI26" i="4"/>
  <c r="VP26" i="4"/>
  <c r="VO26" i="4"/>
  <c r="XV26" i="4"/>
  <c r="XU26" i="4"/>
  <c r="AAB26" i="4"/>
  <c r="AAA26" i="4"/>
  <c r="ACH26" i="4"/>
  <c r="ACG26" i="4"/>
  <c r="AER26" i="4"/>
  <c r="AES26" i="4"/>
  <c r="BO27" i="4"/>
  <c r="BP27" i="4"/>
  <c r="DU27" i="4"/>
  <c r="DV27" i="4"/>
  <c r="GB27" i="4"/>
  <c r="GC27" i="4"/>
  <c r="HZ27" i="4"/>
  <c r="IA27" i="4"/>
  <c r="KF27" i="4"/>
  <c r="KG27" i="4"/>
  <c r="NO27" i="4"/>
  <c r="NP27" i="4"/>
  <c r="QA27" i="4"/>
  <c r="PZ27" i="4"/>
  <c r="SG27" i="4"/>
  <c r="SF27" i="4"/>
  <c r="UM27" i="4"/>
  <c r="UL27" i="4"/>
  <c r="WS27" i="4"/>
  <c r="WR27" i="4"/>
  <c r="YY27" i="4"/>
  <c r="YX27" i="4"/>
  <c r="ABE27" i="4"/>
  <c r="ABD27" i="4"/>
  <c r="ADO27" i="4"/>
  <c r="ADP27" i="4"/>
  <c r="AFU27" i="4"/>
  <c r="AFV27" i="4"/>
  <c r="AL28" i="4"/>
  <c r="AM28" i="4"/>
  <c r="CR28" i="4"/>
  <c r="CS28" i="4"/>
  <c r="EY28" i="4"/>
  <c r="EZ28" i="4"/>
  <c r="GW28" i="4"/>
  <c r="GX28" i="4"/>
  <c r="JC28" i="4"/>
  <c r="JD28" i="4"/>
  <c r="LI28" i="4"/>
  <c r="LJ28" i="4"/>
  <c r="OX28" i="4"/>
  <c r="OW28" i="4"/>
  <c r="RD28" i="4"/>
  <c r="RC28" i="4"/>
  <c r="TJ28" i="4"/>
  <c r="TI28" i="4"/>
  <c r="VP28" i="4"/>
  <c r="VO28" i="4"/>
  <c r="XV28" i="4"/>
  <c r="XU28" i="4"/>
  <c r="AAB28" i="4"/>
  <c r="AAA28" i="4"/>
  <c r="ACH28" i="4"/>
  <c r="ACG28" i="4"/>
  <c r="AER28" i="4"/>
  <c r="AES28" i="4"/>
  <c r="BO29" i="4"/>
  <c r="BP29" i="4"/>
  <c r="DU29" i="4"/>
  <c r="DV29" i="4"/>
  <c r="GB29" i="4"/>
  <c r="GC29" i="4"/>
  <c r="HZ29" i="4"/>
  <c r="IA29" i="4"/>
  <c r="KF29" i="4"/>
  <c r="KG29" i="4"/>
  <c r="NO29" i="4"/>
  <c r="NP29" i="4"/>
  <c r="QA29" i="4"/>
  <c r="PZ29" i="4"/>
  <c r="SG29" i="4"/>
  <c r="SF29" i="4"/>
  <c r="UM29" i="4"/>
  <c r="UL29" i="4"/>
  <c r="WS29" i="4"/>
  <c r="WR29" i="4"/>
  <c r="YY29" i="4"/>
  <c r="YX29" i="4"/>
  <c r="ABE29" i="4"/>
  <c r="ABD29" i="4"/>
  <c r="ADO29" i="4"/>
  <c r="ADP29" i="4"/>
  <c r="AFU29" i="4"/>
  <c r="AFV29" i="4"/>
  <c r="AL30" i="4"/>
  <c r="AM30" i="4"/>
  <c r="CR30" i="4"/>
  <c r="CS30" i="4"/>
  <c r="EY30" i="4"/>
  <c r="EZ30" i="4"/>
  <c r="GW30" i="4"/>
  <c r="GX30" i="4"/>
  <c r="JC30" i="4"/>
  <c r="JD30" i="4"/>
  <c r="LI30" i="4"/>
  <c r="LJ30" i="4"/>
  <c r="OX30" i="4"/>
  <c r="OW30" i="4"/>
  <c r="RD30" i="4"/>
  <c r="RC30" i="4"/>
  <c r="TJ30" i="4"/>
  <c r="TI30" i="4"/>
  <c r="VP30" i="4"/>
  <c r="VO30" i="4"/>
  <c r="XV30" i="4"/>
  <c r="XU30" i="4"/>
  <c r="AAB30" i="4"/>
  <c r="AAA30" i="4"/>
  <c r="ACH30" i="4"/>
  <c r="ACG30" i="4"/>
  <c r="AER30" i="4"/>
  <c r="AES30" i="4"/>
  <c r="BO31" i="4"/>
  <c r="BP31" i="4"/>
  <c r="DU31" i="4"/>
  <c r="DV31" i="4"/>
  <c r="GB31" i="4"/>
  <c r="GC31" i="4"/>
  <c r="HZ31" i="4"/>
  <c r="IA31" i="4"/>
  <c r="KF31" i="4"/>
  <c r="KG31" i="4"/>
  <c r="NO31" i="4"/>
  <c r="NP31" i="4"/>
  <c r="QA31" i="4"/>
  <c r="PZ31" i="4"/>
  <c r="SG31" i="4"/>
  <c r="SF31" i="4"/>
  <c r="UM31" i="4"/>
  <c r="UL31" i="4"/>
  <c r="WS31" i="4"/>
  <c r="WR31" i="4"/>
  <c r="YY31" i="4"/>
  <c r="YX31" i="4"/>
  <c r="ABE31" i="4"/>
  <c r="ABD31" i="4"/>
  <c r="ADO31" i="4"/>
  <c r="ADP31" i="4"/>
  <c r="AFU31" i="4"/>
  <c r="AFV31" i="4"/>
  <c r="AL32" i="4"/>
  <c r="AM32" i="4"/>
  <c r="CR32" i="4"/>
  <c r="CS32" i="4"/>
  <c r="EY32" i="4"/>
  <c r="EZ32" i="4"/>
  <c r="GW32" i="4"/>
  <c r="GX32" i="4"/>
  <c r="JC32" i="4"/>
  <c r="JD32" i="4"/>
  <c r="LI32" i="4"/>
  <c r="LJ32" i="4"/>
  <c r="OX32" i="4"/>
  <c r="OW32" i="4"/>
  <c r="RD32" i="4"/>
  <c r="RC32" i="4"/>
  <c r="TJ32" i="4"/>
  <c r="TI32" i="4"/>
  <c r="VP32" i="4"/>
  <c r="VO32" i="4"/>
  <c r="XV32" i="4"/>
  <c r="XU32" i="4"/>
  <c r="AAB32" i="4"/>
  <c r="AAA32" i="4"/>
  <c r="ACH32" i="4"/>
  <c r="ACG32" i="4"/>
  <c r="AER32" i="4"/>
  <c r="AES32" i="4"/>
  <c r="BO33" i="4"/>
  <c r="BP33" i="4"/>
  <c r="DU33" i="4"/>
  <c r="DV33" i="4"/>
  <c r="GB33" i="4"/>
  <c r="GC33" i="4"/>
  <c r="HZ33" i="4"/>
  <c r="IA33" i="4"/>
  <c r="KF33" i="4"/>
  <c r="KG33" i="4"/>
  <c r="NO33" i="4"/>
  <c r="NP33" i="4"/>
  <c r="QA33" i="4"/>
  <c r="PZ33" i="4"/>
  <c r="SG33" i="4"/>
  <c r="SF33" i="4"/>
  <c r="UM33" i="4"/>
  <c r="UL33" i="4"/>
  <c r="WS33" i="4"/>
  <c r="WR33" i="4"/>
  <c r="YY33" i="4"/>
  <c r="YX33" i="4"/>
  <c r="ABE33" i="4"/>
  <c r="ABD33" i="4"/>
  <c r="ADO33" i="4"/>
  <c r="ADP33" i="4"/>
  <c r="AFU33" i="4"/>
  <c r="AFV33" i="4"/>
  <c r="AL34" i="4"/>
  <c r="AM34" i="4"/>
  <c r="CR34" i="4"/>
  <c r="CS34" i="4"/>
  <c r="EY34" i="4"/>
  <c r="EZ34" i="4"/>
  <c r="GW34" i="4"/>
  <c r="GX34" i="4"/>
  <c r="JC34" i="4"/>
  <c r="JD34" i="4"/>
  <c r="LI34" i="4"/>
  <c r="LJ34" i="4"/>
  <c r="OX34" i="4"/>
  <c r="OW34" i="4"/>
  <c r="RD34" i="4"/>
  <c r="RC34" i="4"/>
  <c r="TJ34" i="4"/>
  <c r="TI34" i="4"/>
  <c r="VP34" i="4"/>
  <c r="VO34" i="4"/>
  <c r="XV34" i="4"/>
  <c r="XU34" i="4"/>
  <c r="AAB34" i="4"/>
  <c r="AAA34" i="4"/>
  <c r="ACH34" i="4"/>
  <c r="ACG34" i="4"/>
  <c r="AER34" i="4"/>
  <c r="AES34" i="4"/>
  <c r="BO35" i="4"/>
  <c r="BP35" i="4"/>
  <c r="DU35" i="4"/>
  <c r="DV35" i="4"/>
  <c r="HZ35" i="4"/>
  <c r="IA35" i="4"/>
  <c r="KF35" i="4"/>
  <c r="KG35" i="4"/>
  <c r="TI35" i="4"/>
  <c r="TJ35" i="4"/>
  <c r="VO35" i="4"/>
  <c r="VP35" i="4"/>
  <c r="ACG35" i="4"/>
  <c r="ACH35" i="4"/>
  <c r="AFU35" i="4"/>
  <c r="AFV35" i="4"/>
  <c r="EY36" i="4"/>
  <c r="EZ36" i="4"/>
  <c r="GW36" i="4"/>
  <c r="GX36" i="4"/>
  <c r="PZ36" i="4"/>
  <c r="QA36" i="4"/>
  <c r="SF36" i="4"/>
  <c r="SG36" i="4"/>
  <c r="YX36" i="4"/>
  <c r="YY36" i="4"/>
  <c r="ABD36" i="4"/>
  <c r="ABE36" i="4"/>
  <c r="AER36" i="4"/>
  <c r="AES36" i="4"/>
  <c r="BO37" i="4"/>
  <c r="BP37" i="4"/>
  <c r="HZ37" i="4"/>
  <c r="IA37" i="4"/>
  <c r="KF37" i="4"/>
  <c r="KG37" i="4"/>
  <c r="TI37" i="4"/>
  <c r="TJ37" i="4"/>
  <c r="VO37" i="4"/>
  <c r="VP37" i="4"/>
  <c r="ACG37" i="4"/>
  <c r="ACH37" i="4"/>
  <c r="AFU37" i="4"/>
  <c r="AFV37" i="4"/>
  <c r="EY38" i="4"/>
  <c r="EZ38" i="4"/>
  <c r="GW38" i="4"/>
  <c r="GX38" i="4"/>
  <c r="PZ38" i="4"/>
  <c r="QA38" i="4"/>
  <c r="SF38" i="4"/>
  <c r="SG38" i="4"/>
  <c r="YX38" i="4"/>
  <c r="YY38" i="4"/>
  <c r="ABD38" i="4"/>
  <c r="ABE38" i="4"/>
  <c r="ACI14" i="4"/>
  <c r="ACK14" i="4" s="1"/>
  <c r="F15" i="4"/>
  <c r="AFW15" i="4" s="1"/>
  <c r="AGB15" i="4" s="1"/>
  <c r="H15" i="4"/>
  <c r="NR15" i="4"/>
  <c r="NS15" i="4" s="1"/>
  <c r="ACJ15" i="4"/>
  <c r="ACK15" i="4" s="1"/>
  <c r="G16" i="4"/>
  <c r="NQ16" i="4"/>
  <c r="NS16" i="4" s="1"/>
  <c r="ACI16" i="4"/>
  <c r="ACK16" i="4" s="1"/>
  <c r="F17" i="4"/>
  <c r="AFW17" i="4" s="1"/>
  <c r="AGB17" i="4" s="1"/>
  <c r="NR17" i="4"/>
  <c r="NS17" i="4" s="1"/>
  <c r="ACJ17" i="4"/>
  <c r="ACK17" i="4" s="1"/>
  <c r="G18" i="4"/>
  <c r="NQ18" i="4"/>
  <c r="NS18" i="4" s="1"/>
  <c r="ACI18" i="4"/>
  <c r="ACK18" i="4" s="1"/>
  <c r="F19" i="4"/>
  <c r="AFW19" i="4" s="1"/>
  <c r="AGB19" i="4" s="1"/>
  <c r="H19" i="4"/>
  <c r="NR19" i="4"/>
  <c r="NS19" i="4" s="1"/>
  <c r="ACJ19" i="4"/>
  <c r="ACK19" i="4" s="1"/>
  <c r="G20" i="4"/>
  <c r="NQ20" i="4"/>
  <c r="NS20" i="4" s="1"/>
  <c r="ACI20" i="4"/>
  <c r="ACK20" i="4" s="1"/>
  <c r="F21" i="4"/>
  <c r="AFW21" i="4" s="1"/>
  <c r="AGB21" i="4" s="1"/>
  <c r="NR21" i="4"/>
  <c r="NS21" i="4" s="1"/>
  <c r="ACJ21" i="4"/>
  <c r="ACK21" i="4" s="1"/>
  <c r="G22" i="4"/>
  <c r="NQ22" i="4"/>
  <c r="NS22" i="4" s="1"/>
  <c r="ACI22" i="4"/>
  <c r="ACK22" i="4" s="1"/>
  <c r="F23" i="4"/>
  <c r="AFW23" i="4" s="1"/>
  <c r="AGB23" i="4" s="1"/>
  <c r="H23" i="4"/>
  <c r="NR23" i="4"/>
  <c r="NS23" i="4" s="1"/>
  <c r="ACJ23" i="4"/>
  <c r="ACK23" i="4" s="1"/>
  <c r="G24" i="4"/>
  <c r="NQ24" i="4"/>
  <c r="NS24" i="4" s="1"/>
  <c r="ACI24" i="4"/>
  <c r="ACK24" i="4" s="1"/>
  <c r="F25" i="4"/>
  <c r="AFW25" i="4" s="1"/>
  <c r="AGB25" i="4" s="1"/>
  <c r="NR25" i="4"/>
  <c r="NS25" i="4" s="1"/>
  <c r="ACJ25" i="4"/>
  <c r="ACK25" i="4" s="1"/>
  <c r="G26" i="4"/>
  <c r="NQ26" i="4"/>
  <c r="NS26" i="4" s="1"/>
  <c r="ACI26" i="4"/>
  <c r="ACK26" i="4" s="1"/>
  <c r="F27" i="4"/>
  <c r="AFW27" i="4" s="1"/>
  <c r="AGB27" i="4" s="1"/>
  <c r="H27" i="4"/>
  <c r="NR27" i="4"/>
  <c r="NS27" i="4" s="1"/>
  <c r="ACJ27" i="4"/>
  <c r="ACK27" i="4" s="1"/>
  <c r="G28" i="4"/>
  <c r="NQ28" i="4"/>
  <c r="NS28" i="4" s="1"/>
  <c r="ACI28" i="4"/>
  <c r="ACK28" i="4" s="1"/>
  <c r="F29" i="4"/>
  <c r="AFW29" i="4" s="1"/>
  <c r="AGB29" i="4" s="1"/>
  <c r="NR29" i="4"/>
  <c r="NS29" i="4" s="1"/>
  <c r="ACJ29" i="4"/>
  <c r="ACK29" i="4" s="1"/>
  <c r="G30" i="4"/>
  <c r="NQ30" i="4"/>
  <c r="NS30" i="4" s="1"/>
  <c r="ACI30" i="4"/>
  <c r="ACK30" i="4" s="1"/>
  <c r="F31" i="4"/>
  <c r="AFW31" i="4" s="1"/>
  <c r="AGB31" i="4" s="1"/>
  <c r="H31" i="4"/>
  <c r="NR31" i="4"/>
  <c r="NS31" i="4" s="1"/>
  <c r="ACJ31" i="4"/>
  <c r="ACK31" i="4" s="1"/>
  <c r="G32" i="4"/>
  <c r="NQ32" i="4"/>
  <c r="NS32" i="4" s="1"/>
  <c r="ACI32" i="4"/>
  <c r="ACK32" i="4" s="1"/>
  <c r="F33" i="4"/>
  <c r="AFW33" i="4" s="1"/>
  <c r="AGB33" i="4" s="1"/>
  <c r="NR33" i="4"/>
  <c r="NS33" i="4" s="1"/>
  <c r="ACJ33" i="4"/>
  <c r="ACK33" i="4" s="1"/>
  <c r="G34" i="4"/>
  <c r="NQ34" i="4"/>
  <c r="NS34" i="4" s="1"/>
  <c r="ACI34" i="4"/>
  <c r="ACK34" i="4" s="1"/>
  <c r="F35" i="4"/>
  <c r="H35" i="4"/>
  <c r="EY35" i="4"/>
  <c r="JC35" i="4"/>
  <c r="NR35" i="4"/>
  <c r="NQ35" i="4"/>
  <c r="OV35" i="4"/>
  <c r="PZ35" i="4"/>
  <c r="UL35" i="4"/>
  <c r="YX35" i="4"/>
  <c r="ACJ35" i="4"/>
  <c r="ACK35" i="4" s="1"/>
  <c r="ADN35" i="4"/>
  <c r="AER35" i="4"/>
  <c r="G36" i="4"/>
  <c r="F36" i="4"/>
  <c r="AK36" i="4"/>
  <c r="BO36" i="4"/>
  <c r="GB36" i="4"/>
  <c r="KF36" i="4"/>
  <c r="NQ36" i="4"/>
  <c r="OV36" i="4"/>
  <c r="NR36" i="4"/>
  <c r="NS36" i="4" s="1"/>
  <c r="RC36" i="4"/>
  <c r="VO36" i="4"/>
  <c r="AAA36" i="4"/>
  <c r="ADN36" i="4"/>
  <c r="ACJ36" i="4"/>
  <c r="ACK36" i="4" s="1"/>
  <c r="AFU36" i="4"/>
  <c r="EY37" i="4"/>
  <c r="JC37" i="4"/>
  <c r="NR37" i="4"/>
  <c r="NQ37" i="4"/>
  <c r="OV37" i="4"/>
  <c r="PZ37" i="4"/>
  <c r="UL37" i="4"/>
  <c r="YX37" i="4"/>
  <c r="ACJ37" i="4"/>
  <c r="ACK37" i="4" s="1"/>
  <c r="ADN37" i="4"/>
  <c r="AER37" i="4"/>
  <c r="G38" i="4"/>
  <c r="F38" i="4"/>
  <c r="AK38" i="4"/>
  <c r="BO38" i="4"/>
  <c r="GB38" i="4"/>
  <c r="KF38" i="4"/>
  <c r="NQ38" i="4"/>
  <c r="OV38" i="4"/>
  <c r="NR38" i="4"/>
  <c r="NS38" i="4" s="1"/>
  <c r="RC38" i="4"/>
  <c r="VO38" i="4"/>
  <c r="AAA38" i="4"/>
  <c r="ACG38" i="4"/>
  <c r="ACH38" i="4"/>
  <c r="AES38" i="4"/>
  <c r="AER38" i="4"/>
  <c r="BP39" i="4"/>
  <c r="BO39" i="4"/>
  <c r="DV39" i="4"/>
  <c r="DU39" i="4"/>
  <c r="GC39" i="4"/>
  <c r="GB39" i="4"/>
  <c r="IA39" i="4"/>
  <c r="HZ39" i="4"/>
  <c r="KG39" i="4"/>
  <c r="KF39" i="4"/>
  <c r="NP39" i="4"/>
  <c r="NO39" i="4"/>
  <c r="PZ39" i="4"/>
  <c r="QA39" i="4"/>
  <c r="SF39" i="4"/>
  <c r="SG39" i="4"/>
  <c r="UL39" i="4"/>
  <c r="UM39" i="4"/>
  <c r="WR39" i="4"/>
  <c r="WS39" i="4"/>
  <c r="YX39" i="4"/>
  <c r="YY39" i="4"/>
  <c r="ABD39" i="4"/>
  <c r="ABE39" i="4"/>
  <c r="ADP39" i="4"/>
  <c r="ADO39" i="4"/>
  <c r="AFV39" i="4"/>
  <c r="AFU39" i="4"/>
  <c r="AM40" i="4"/>
  <c r="AL40" i="4"/>
  <c r="CS40" i="4"/>
  <c r="CR40" i="4"/>
  <c r="EZ40" i="4"/>
  <c r="EY40" i="4"/>
  <c r="GX40" i="4"/>
  <c r="GW40" i="4"/>
  <c r="JD40" i="4"/>
  <c r="JC40" i="4"/>
  <c r="LJ40" i="4"/>
  <c r="LI40" i="4"/>
  <c r="OW40" i="4"/>
  <c r="OX40" i="4"/>
  <c r="RC40" i="4"/>
  <c r="RD40" i="4"/>
  <c r="TI40" i="4"/>
  <c r="TJ40" i="4"/>
  <c r="VO40" i="4"/>
  <c r="VP40" i="4"/>
  <c r="XU40" i="4"/>
  <c r="XV40" i="4"/>
  <c r="AAA40" i="4"/>
  <c r="AAB40" i="4"/>
  <c r="ACG40" i="4"/>
  <c r="ACH40" i="4"/>
  <c r="AES40" i="4"/>
  <c r="AER40" i="4"/>
  <c r="BP41" i="4"/>
  <c r="BO41" i="4"/>
  <c r="DV41" i="4"/>
  <c r="DU41" i="4"/>
  <c r="GC41" i="4"/>
  <c r="GB41" i="4"/>
  <c r="IA41" i="4"/>
  <c r="HZ41" i="4"/>
  <c r="KG41" i="4"/>
  <c r="KF41" i="4"/>
  <c r="NP41" i="4"/>
  <c r="NO41" i="4"/>
  <c r="PZ41" i="4"/>
  <c r="QA41" i="4"/>
  <c r="SF41" i="4"/>
  <c r="SG41" i="4"/>
  <c r="UL41" i="4"/>
  <c r="UM41" i="4"/>
  <c r="WR41" i="4"/>
  <c r="WS41" i="4"/>
  <c r="YX41" i="4"/>
  <c r="YY41" i="4"/>
  <c r="ABD41" i="4"/>
  <c r="ABE41" i="4"/>
  <c r="ADP41" i="4"/>
  <c r="ADO41" i="4"/>
  <c r="AFV41" i="4"/>
  <c r="AFU41" i="4"/>
  <c r="AM42" i="4"/>
  <c r="AL42" i="4"/>
  <c r="CS42" i="4"/>
  <c r="CR42" i="4"/>
  <c r="EZ42" i="4"/>
  <c r="EY42" i="4"/>
  <c r="GX42" i="4"/>
  <c r="GW42" i="4"/>
  <c r="JD42" i="4"/>
  <c r="JC42" i="4"/>
  <c r="LJ42" i="4"/>
  <c r="LI42" i="4"/>
  <c r="OW42" i="4"/>
  <c r="OX42" i="4"/>
  <c r="RC42" i="4"/>
  <c r="RD42" i="4"/>
  <c r="TI42" i="4"/>
  <c r="TJ42" i="4"/>
  <c r="VO42" i="4"/>
  <c r="VP42" i="4"/>
  <c r="XU42" i="4"/>
  <c r="XV42" i="4"/>
  <c r="AAA42" i="4"/>
  <c r="AAB42" i="4"/>
  <c r="ACG42" i="4"/>
  <c r="ACH42" i="4"/>
  <c r="AES42" i="4"/>
  <c r="AER42" i="4"/>
  <c r="BP43" i="4"/>
  <c r="BO43" i="4"/>
  <c r="DV43" i="4"/>
  <c r="DU43" i="4"/>
  <c r="GC43" i="4"/>
  <c r="GB43" i="4"/>
  <c r="IA43" i="4"/>
  <c r="HZ43" i="4"/>
  <c r="KG43" i="4"/>
  <c r="KF43" i="4"/>
  <c r="NP43" i="4"/>
  <c r="NO43" i="4"/>
  <c r="PZ43" i="4"/>
  <c r="QA43" i="4"/>
  <c r="SF43" i="4"/>
  <c r="SG43" i="4"/>
  <c r="UL43" i="4"/>
  <c r="UM43" i="4"/>
  <c r="WR43" i="4"/>
  <c r="WS43" i="4"/>
  <c r="YX43" i="4"/>
  <c r="YY43" i="4"/>
  <c r="ABD43" i="4"/>
  <c r="ABE43" i="4"/>
  <c r="ADP43" i="4"/>
  <c r="ADO43" i="4"/>
  <c r="AFV43" i="4"/>
  <c r="AFU43" i="4"/>
  <c r="AM44" i="4"/>
  <c r="AL44" i="4"/>
  <c r="CS44" i="4"/>
  <c r="CR44" i="4"/>
  <c r="EZ44" i="4"/>
  <c r="EY44" i="4"/>
  <c r="GX44" i="4"/>
  <c r="GW44" i="4"/>
  <c r="JD44" i="4"/>
  <c r="JC44" i="4"/>
  <c r="LJ44" i="4"/>
  <c r="LI44" i="4"/>
  <c r="OW44" i="4"/>
  <c r="OX44" i="4"/>
  <c r="RC44" i="4"/>
  <c r="RD44" i="4"/>
  <c r="TI44" i="4"/>
  <c r="TJ44" i="4"/>
  <c r="VO44" i="4"/>
  <c r="VP44" i="4"/>
  <c r="XU44" i="4"/>
  <c r="XV44" i="4"/>
  <c r="AAA44" i="4"/>
  <c r="AAB44" i="4"/>
  <c r="ACG44" i="4"/>
  <c r="ACH44" i="4"/>
  <c r="AES44" i="4"/>
  <c r="AER44" i="4"/>
  <c r="BP45" i="4"/>
  <c r="BO45" i="4"/>
  <c r="DV45" i="4"/>
  <c r="DU45" i="4"/>
  <c r="GC45" i="4"/>
  <c r="GB45" i="4"/>
  <c r="IA45" i="4"/>
  <c r="HZ45" i="4"/>
  <c r="LI45" i="4"/>
  <c r="LJ45" i="4"/>
  <c r="OX45" i="4"/>
  <c r="OW45" i="4"/>
  <c r="RD45" i="4"/>
  <c r="RC45" i="4"/>
  <c r="TJ45" i="4"/>
  <c r="TI45" i="4"/>
  <c r="VP45" i="4"/>
  <c r="VO45" i="4"/>
  <c r="XV45" i="4"/>
  <c r="XU45" i="4"/>
  <c r="AAB45" i="4"/>
  <c r="AAA45" i="4"/>
  <c r="ACH45" i="4"/>
  <c r="ACG45" i="4"/>
  <c r="AER45" i="4"/>
  <c r="AES45" i="4"/>
  <c r="BO46" i="4"/>
  <c r="BP46" i="4"/>
  <c r="DU46" i="4"/>
  <c r="DV46" i="4"/>
  <c r="GB46" i="4"/>
  <c r="GC46" i="4"/>
  <c r="HZ46" i="4"/>
  <c r="IA46" i="4"/>
  <c r="KF46" i="4"/>
  <c r="KG46" i="4"/>
  <c r="NO46" i="4"/>
  <c r="NP46" i="4"/>
  <c r="QA46" i="4"/>
  <c r="PZ46" i="4"/>
  <c r="SG46" i="4"/>
  <c r="SF46" i="4"/>
  <c r="UM46" i="4"/>
  <c r="UL46" i="4"/>
  <c r="WS46" i="4"/>
  <c r="WR46" i="4"/>
  <c r="YY46" i="4"/>
  <c r="YX46" i="4"/>
  <c r="ABE46" i="4"/>
  <c r="ABD46" i="4"/>
  <c r="ADO46" i="4"/>
  <c r="ADP46" i="4"/>
  <c r="AFU46" i="4"/>
  <c r="AFV46" i="4"/>
  <c r="AL47" i="4"/>
  <c r="AM47" i="4"/>
  <c r="CR47" i="4"/>
  <c r="CS47" i="4"/>
  <c r="EY47" i="4"/>
  <c r="EZ47" i="4"/>
  <c r="GW47" i="4"/>
  <c r="GX47" i="4"/>
  <c r="JC47" i="4"/>
  <c r="JD47" i="4"/>
  <c r="LI47" i="4"/>
  <c r="LJ47" i="4"/>
  <c r="OX47" i="4"/>
  <c r="OW47" i="4"/>
  <c r="RD47" i="4"/>
  <c r="RC47" i="4"/>
  <c r="TJ47" i="4"/>
  <c r="TI47" i="4"/>
  <c r="VP47" i="4"/>
  <c r="VO47" i="4"/>
  <c r="XV47" i="4"/>
  <c r="XU47" i="4"/>
  <c r="AAB47" i="4"/>
  <c r="AAA47" i="4"/>
  <c r="ACH47" i="4"/>
  <c r="ACG47" i="4"/>
  <c r="AER47" i="4"/>
  <c r="AES47" i="4"/>
  <c r="BO48" i="4"/>
  <c r="BP48" i="4"/>
  <c r="DU48" i="4"/>
  <c r="DV48" i="4"/>
  <c r="GB48" i="4"/>
  <c r="GC48" i="4"/>
  <c r="HZ48" i="4"/>
  <c r="IA48" i="4"/>
  <c r="KF48" i="4"/>
  <c r="KG48" i="4"/>
  <c r="NO48" i="4"/>
  <c r="NP48" i="4"/>
  <c r="QA48" i="4"/>
  <c r="PZ48" i="4"/>
  <c r="SG48" i="4"/>
  <c r="SF48" i="4"/>
  <c r="UM48" i="4"/>
  <c r="UL48" i="4"/>
  <c r="WS48" i="4"/>
  <c r="WR48" i="4"/>
  <c r="YY48" i="4"/>
  <c r="YX48" i="4"/>
  <c r="ABE48" i="4"/>
  <c r="ABD48" i="4"/>
  <c r="ADO48" i="4"/>
  <c r="ADP48" i="4"/>
  <c r="AFU48" i="4"/>
  <c r="AFV48" i="4"/>
  <c r="AL49" i="4"/>
  <c r="AM49" i="4"/>
  <c r="CR49" i="4"/>
  <c r="CS49" i="4"/>
  <c r="EY49" i="4"/>
  <c r="EZ49" i="4"/>
  <c r="GW49" i="4"/>
  <c r="GX49" i="4"/>
  <c r="JC49" i="4"/>
  <c r="JD49" i="4"/>
  <c r="LI49" i="4"/>
  <c r="LJ49" i="4"/>
  <c r="OX49" i="4"/>
  <c r="OW49" i="4"/>
  <c r="RD49" i="4"/>
  <c r="RC49" i="4"/>
  <c r="TJ49" i="4"/>
  <c r="TI49" i="4"/>
  <c r="VP49" i="4"/>
  <c r="VO49" i="4"/>
  <c r="XV49" i="4"/>
  <c r="XU49" i="4"/>
  <c r="AAB49" i="4"/>
  <c r="AAA49" i="4"/>
  <c r="ACH49" i="4"/>
  <c r="ACG49" i="4"/>
  <c r="AER49" i="4"/>
  <c r="AES49" i="4"/>
  <c r="BO50" i="4"/>
  <c r="BP50" i="4"/>
  <c r="DU50" i="4"/>
  <c r="DV50" i="4"/>
  <c r="GB50" i="4"/>
  <c r="GC50" i="4"/>
  <c r="HZ50" i="4"/>
  <c r="IA50" i="4"/>
  <c r="KF50" i="4"/>
  <c r="KG50" i="4"/>
  <c r="NO50" i="4"/>
  <c r="NP50" i="4"/>
  <c r="QA50" i="4"/>
  <c r="PZ50" i="4"/>
  <c r="SG50" i="4"/>
  <c r="SF50" i="4"/>
  <c r="UM50" i="4"/>
  <c r="UL50" i="4"/>
  <c r="WS50" i="4"/>
  <c r="WR50" i="4"/>
  <c r="YY50" i="4"/>
  <c r="YX50" i="4"/>
  <c r="ABE50" i="4"/>
  <c r="ABD50" i="4"/>
  <c r="ADO50" i="4"/>
  <c r="ADP50" i="4"/>
  <c r="AFU50" i="4"/>
  <c r="AFV50" i="4"/>
  <c r="AL51" i="4"/>
  <c r="AM51" i="4"/>
  <c r="CR51" i="4"/>
  <c r="CS51" i="4"/>
  <c r="EY51" i="4"/>
  <c r="EZ51" i="4"/>
  <c r="GW51" i="4"/>
  <c r="GX51" i="4"/>
  <c r="JC51" i="4"/>
  <c r="JD51" i="4"/>
  <c r="LI51" i="4"/>
  <c r="LJ51" i="4"/>
  <c r="OX51" i="4"/>
  <c r="OW51" i="4"/>
  <c r="RD51" i="4"/>
  <c r="RC51" i="4"/>
  <c r="TJ51" i="4"/>
  <c r="TI51" i="4"/>
  <c r="VP51" i="4"/>
  <c r="VO51" i="4"/>
  <c r="XV51" i="4"/>
  <c r="XU51" i="4"/>
  <c r="AAB51" i="4"/>
  <c r="AAA51" i="4"/>
  <c r="ACH51" i="4"/>
  <c r="ACG51" i="4"/>
  <c r="AER51" i="4"/>
  <c r="AES51" i="4"/>
  <c r="BO52" i="4"/>
  <c r="BP52" i="4"/>
  <c r="DU52" i="4"/>
  <c r="DV52" i="4"/>
  <c r="GB52" i="4"/>
  <c r="GC52" i="4"/>
  <c r="HZ52" i="4"/>
  <c r="IA52" i="4"/>
  <c r="KF52" i="4"/>
  <c r="KG52" i="4"/>
  <c r="NO52" i="4"/>
  <c r="NP52" i="4"/>
  <c r="QA52" i="4"/>
  <c r="PZ52" i="4"/>
  <c r="SG52" i="4"/>
  <c r="SF52" i="4"/>
  <c r="UM52" i="4"/>
  <c r="UL52" i="4"/>
  <c r="WS52" i="4"/>
  <c r="WR52" i="4"/>
  <c r="YY52" i="4"/>
  <c r="YX52" i="4"/>
  <c r="ABE52" i="4"/>
  <c r="ABD52" i="4"/>
  <c r="ADO52" i="4"/>
  <c r="ADP52" i="4"/>
  <c r="AFU52" i="4"/>
  <c r="AFV52" i="4"/>
  <c r="AL53" i="4"/>
  <c r="AM53" i="4"/>
  <c r="CR53" i="4"/>
  <c r="CS53" i="4"/>
  <c r="EY53" i="4"/>
  <c r="EZ53" i="4"/>
  <c r="GW53" i="4"/>
  <c r="GX53" i="4"/>
  <c r="JC53" i="4"/>
  <c r="JD53" i="4"/>
  <c r="LI53" i="4"/>
  <c r="LJ53" i="4"/>
  <c r="OX53" i="4"/>
  <c r="OW53" i="4"/>
  <c r="RD53" i="4"/>
  <c r="RC53" i="4"/>
  <c r="TJ53" i="4"/>
  <c r="TI53" i="4"/>
  <c r="VP53" i="4"/>
  <c r="VO53" i="4"/>
  <c r="XV53" i="4"/>
  <c r="XU53" i="4"/>
  <c r="AAB53" i="4"/>
  <c r="AAA53" i="4"/>
  <c r="ACH53" i="4"/>
  <c r="ACG53" i="4"/>
  <c r="AER53" i="4"/>
  <c r="AES53" i="4"/>
  <c r="BO54" i="4"/>
  <c r="BP54" i="4"/>
  <c r="DU54" i="4"/>
  <c r="DV54" i="4"/>
  <c r="GB54" i="4"/>
  <c r="GC54" i="4"/>
  <c r="HZ54" i="4"/>
  <c r="IA54" i="4"/>
  <c r="KF54" i="4"/>
  <c r="KG54" i="4"/>
  <c r="NO54" i="4"/>
  <c r="NP54" i="4"/>
  <c r="QA54" i="4"/>
  <c r="PZ54" i="4"/>
  <c r="SG54" i="4"/>
  <c r="SF54" i="4"/>
  <c r="UM54" i="4"/>
  <c r="UL54" i="4"/>
  <c r="WS54" i="4"/>
  <c r="WR54" i="4"/>
  <c r="YY54" i="4"/>
  <c r="YX54" i="4"/>
  <c r="ABE54" i="4"/>
  <c r="ABD54" i="4"/>
  <c r="ADO54" i="4"/>
  <c r="ADP54" i="4"/>
  <c r="AFU54" i="4"/>
  <c r="AFV54" i="4"/>
  <c r="AL55" i="4"/>
  <c r="AM55" i="4"/>
  <c r="CR55" i="4"/>
  <c r="CS55" i="4"/>
  <c r="EY55" i="4"/>
  <c r="EZ55" i="4"/>
  <c r="GW55" i="4"/>
  <c r="GX55" i="4"/>
  <c r="JC55" i="4"/>
  <c r="JD55" i="4"/>
  <c r="LI55" i="4"/>
  <c r="LJ55" i="4"/>
  <c r="OX55" i="4"/>
  <c r="OW55" i="4"/>
  <c r="RD55" i="4"/>
  <c r="RC55" i="4"/>
  <c r="YX55" i="4"/>
  <c r="YY55" i="4"/>
  <c r="ABD55" i="4"/>
  <c r="ABE55" i="4"/>
  <c r="AER55" i="4"/>
  <c r="AES55" i="4"/>
  <c r="BO56" i="4"/>
  <c r="BP56" i="4"/>
  <c r="HZ56" i="4"/>
  <c r="IA56" i="4"/>
  <c r="KF56" i="4"/>
  <c r="KG56" i="4"/>
  <c r="TI56" i="4"/>
  <c r="TJ56" i="4"/>
  <c r="VO56" i="4"/>
  <c r="VP56" i="4"/>
  <c r="ACG56" i="4"/>
  <c r="ACH56" i="4"/>
  <c r="AFU56" i="4"/>
  <c r="AFV56" i="4"/>
  <c r="EY57" i="4"/>
  <c r="EZ57" i="4"/>
  <c r="GW57" i="4"/>
  <c r="GX57" i="4"/>
  <c r="PZ57" i="4"/>
  <c r="QA57" i="4"/>
  <c r="SF57" i="4"/>
  <c r="SG57" i="4"/>
  <c r="YX57" i="4"/>
  <c r="YY57" i="4"/>
  <c r="ABD57" i="4"/>
  <c r="ABE57" i="4"/>
  <c r="AER57" i="4"/>
  <c r="AES57" i="4"/>
  <c r="BO58" i="4"/>
  <c r="BP58" i="4"/>
  <c r="HZ58" i="4"/>
  <c r="IA58" i="4"/>
  <c r="KG58" i="4"/>
  <c r="KF58" i="4"/>
  <c r="AFW37" i="4"/>
  <c r="AGB37" i="4" s="1"/>
  <c r="AK37" i="4"/>
  <c r="G37" i="4"/>
  <c r="ADO38" i="4"/>
  <c r="ADP38" i="4"/>
  <c r="AFU38" i="4"/>
  <c r="AFV38" i="4"/>
  <c r="AL39" i="4"/>
  <c r="AM39" i="4"/>
  <c r="CR39" i="4"/>
  <c r="CS39" i="4"/>
  <c r="EY39" i="4"/>
  <c r="EZ39" i="4"/>
  <c r="GW39" i="4"/>
  <c r="GX39" i="4"/>
  <c r="JC39" i="4"/>
  <c r="JD39" i="4"/>
  <c r="LI39" i="4"/>
  <c r="LJ39" i="4"/>
  <c r="OX39" i="4"/>
  <c r="OW39" i="4"/>
  <c r="RD39" i="4"/>
  <c r="RC39" i="4"/>
  <c r="TJ39" i="4"/>
  <c r="TI39" i="4"/>
  <c r="VP39" i="4"/>
  <c r="VO39" i="4"/>
  <c r="XV39" i="4"/>
  <c r="XU39" i="4"/>
  <c r="AAB39" i="4"/>
  <c r="AAA39" i="4"/>
  <c r="ACH39" i="4"/>
  <c r="ACG39" i="4"/>
  <c r="AER39" i="4"/>
  <c r="AES39" i="4"/>
  <c r="BO40" i="4"/>
  <c r="BP40" i="4"/>
  <c r="DU40" i="4"/>
  <c r="DV40" i="4"/>
  <c r="GB40" i="4"/>
  <c r="GC40" i="4"/>
  <c r="HZ40" i="4"/>
  <c r="IA40" i="4"/>
  <c r="KF40" i="4"/>
  <c r="KG40" i="4"/>
  <c r="NO40" i="4"/>
  <c r="NP40" i="4"/>
  <c r="QA40" i="4"/>
  <c r="PZ40" i="4"/>
  <c r="SG40" i="4"/>
  <c r="SF40" i="4"/>
  <c r="UM40" i="4"/>
  <c r="UL40" i="4"/>
  <c r="WS40" i="4"/>
  <c r="WR40" i="4"/>
  <c r="YY40" i="4"/>
  <c r="YX40" i="4"/>
  <c r="ABE40" i="4"/>
  <c r="ABD40" i="4"/>
  <c r="ADO40" i="4"/>
  <c r="ADP40" i="4"/>
  <c r="AFU40" i="4"/>
  <c r="AFV40" i="4"/>
  <c r="AL41" i="4"/>
  <c r="AM41" i="4"/>
  <c r="CR41" i="4"/>
  <c r="CS41" i="4"/>
  <c r="EY41" i="4"/>
  <c r="EZ41" i="4"/>
  <c r="GW41" i="4"/>
  <c r="GX41" i="4"/>
  <c r="JC41" i="4"/>
  <c r="JD41" i="4"/>
  <c r="LI41" i="4"/>
  <c r="LJ41" i="4"/>
  <c r="OX41" i="4"/>
  <c r="OW41" i="4"/>
  <c r="RD41" i="4"/>
  <c r="RC41" i="4"/>
  <c r="TJ41" i="4"/>
  <c r="TI41" i="4"/>
  <c r="VP41" i="4"/>
  <c r="VO41" i="4"/>
  <c r="XV41" i="4"/>
  <c r="XU41" i="4"/>
  <c r="AAB41" i="4"/>
  <c r="AAA41" i="4"/>
  <c r="ACH41" i="4"/>
  <c r="ACG41" i="4"/>
  <c r="AER41" i="4"/>
  <c r="AES41" i="4"/>
  <c r="BO42" i="4"/>
  <c r="BP42" i="4"/>
  <c r="DU42" i="4"/>
  <c r="DV42" i="4"/>
  <c r="GB42" i="4"/>
  <c r="GC42" i="4"/>
  <c r="HZ42" i="4"/>
  <c r="IA42" i="4"/>
  <c r="KF42" i="4"/>
  <c r="KG42" i="4"/>
  <c r="NO42" i="4"/>
  <c r="NP42" i="4"/>
  <c r="QA42" i="4"/>
  <c r="PZ42" i="4"/>
  <c r="SG42" i="4"/>
  <c r="SF42" i="4"/>
  <c r="UM42" i="4"/>
  <c r="UL42" i="4"/>
  <c r="WS42" i="4"/>
  <c r="WR42" i="4"/>
  <c r="YY42" i="4"/>
  <c r="YX42" i="4"/>
  <c r="ABE42" i="4"/>
  <c r="ABD42" i="4"/>
  <c r="ADO42" i="4"/>
  <c r="ADP42" i="4"/>
  <c r="AFU42" i="4"/>
  <c r="AFV42" i="4"/>
  <c r="AL43" i="4"/>
  <c r="AM43" i="4"/>
  <c r="CR43" i="4"/>
  <c r="CS43" i="4"/>
  <c r="EY43" i="4"/>
  <c r="EZ43" i="4"/>
  <c r="GW43" i="4"/>
  <c r="GX43" i="4"/>
  <c r="JC43" i="4"/>
  <c r="JD43" i="4"/>
  <c r="LI43" i="4"/>
  <c r="LJ43" i="4"/>
  <c r="OX43" i="4"/>
  <c r="OW43" i="4"/>
  <c r="RD43" i="4"/>
  <c r="RC43" i="4"/>
  <c r="TJ43" i="4"/>
  <c r="TI43" i="4"/>
  <c r="VP43" i="4"/>
  <c r="VO43" i="4"/>
  <c r="XV43" i="4"/>
  <c r="XU43" i="4"/>
  <c r="AAB43" i="4"/>
  <c r="AAA43" i="4"/>
  <c r="ACH43" i="4"/>
  <c r="ACG43" i="4"/>
  <c r="AER43" i="4"/>
  <c r="AES43" i="4"/>
  <c r="BO44" i="4"/>
  <c r="BP44" i="4"/>
  <c r="DU44" i="4"/>
  <c r="DV44" i="4"/>
  <c r="GB44" i="4"/>
  <c r="GC44" i="4"/>
  <c r="HZ44" i="4"/>
  <c r="IA44" i="4"/>
  <c r="KF44" i="4"/>
  <c r="KG44" i="4"/>
  <c r="NO44" i="4"/>
  <c r="NP44" i="4"/>
  <c r="QA44" i="4"/>
  <c r="PZ44" i="4"/>
  <c r="SG44" i="4"/>
  <c r="SF44" i="4"/>
  <c r="UM44" i="4"/>
  <c r="UL44" i="4"/>
  <c r="WS44" i="4"/>
  <c r="WR44" i="4"/>
  <c r="YY44" i="4"/>
  <c r="YX44" i="4"/>
  <c r="ABE44" i="4"/>
  <c r="ABD44" i="4"/>
  <c r="ADO44" i="4"/>
  <c r="ADP44" i="4"/>
  <c r="AFU44" i="4"/>
  <c r="AFV44" i="4"/>
  <c r="AL45" i="4"/>
  <c r="AM45" i="4"/>
  <c r="CR45" i="4"/>
  <c r="CS45" i="4"/>
  <c r="EY45" i="4"/>
  <c r="EZ45" i="4"/>
  <c r="GW45" i="4"/>
  <c r="GX45" i="4"/>
  <c r="KG45" i="4"/>
  <c r="KF45" i="4"/>
  <c r="NP45" i="4"/>
  <c r="NO45" i="4"/>
  <c r="PZ45" i="4"/>
  <c r="QA45" i="4"/>
  <c r="SF45" i="4"/>
  <c r="SG45" i="4"/>
  <c r="UL45" i="4"/>
  <c r="UM45" i="4"/>
  <c r="WR45" i="4"/>
  <c r="WS45" i="4"/>
  <c r="YX45" i="4"/>
  <c r="YY45" i="4"/>
  <c r="ABD45" i="4"/>
  <c r="ABE45" i="4"/>
  <c r="ADP45" i="4"/>
  <c r="ADO45" i="4"/>
  <c r="AFV45" i="4"/>
  <c r="AFU45" i="4"/>
  <c r="AM46" i="4"/>
  <c r="AL46" i="4"/>
  <c r="CS46" i="4"/>
  <c r="CR46" i="4"/>
  <c r="EZ46" i="4"/>
  <c r="EY46" i="4"/>
  <c r="GX46" i="4"/>
  <c r="GW46" i="4"/>
  <c r="JD46" i="4"/>
  <c r="JC46" i="4"/>
  <c r="LJ46" i="4"/>
  <c r="LI46" i="4"/>
  <c r="OW46" i="4"/>
  <c r="OX46" i="4"/>
  <c r="RC46" i="4"/>
  <c r="RD46" i="4"/>
  <c r="TI46" i="4"/>
  <c r="TJ46" i="4"/>
  <c r="VO46" i="4"/>
  <c r="VP46" i="4"/>
  <c r="XU46" i="4"/>
  <c r="XV46" i="4"/>
  <c r="AAA46" i="4"/>
  <c r="AAB46" i="4"/>
  <c r="ACG46" i="4"/>
  <c r="ACH46" i="4"/>
  <c r="AES46" i="4"/>
  <c r="AER46" i="4"/>
  <c r="BP47" i="4"/>
  <c r="BO47" i="4"/>
  <c r="DV47" i="4"/>
  <c r="DU47" i="4"/>
  <c r="GC47" i="4"/>
  <c r="GB47" i="4"/>
  <c r="IA47" i="4"/>
  <c r="HZ47" i="4"/>
  <c r="KG47" i="4"/>
  <c r="KF47" i="4"/>
  <c r="NP47" i="4"/>
  <c r="NO47" i="4"/>
  <c r="PZ47" i="4"/>
  <c r="QA47" i="4"/>
  <c r="SF47" i="4"/>
  <c r="SG47" i="4"/>
  <c r="UL47" i="4"/>
  <c r="UM47" i="4"/>
  <c r="WR47" i="4"/>
  <c r="WS47" i="4"/>
  <c r="YX47" i="4"/>
  <c r="YY47" i="4"/>
  <c r="ABD47" i="4"/>
  <c r="ABE47" i="4"/>
  <c r="ADP47" i="4"/>
  <c r="ADO47" i="4"/>
  <c r="AFV47" i="4"/>
  <c r="AFU47" i="4"/>
  <c r="AM48" i="4"/>
  <c r="AL48" i="4"/>
  <c r="CS48" i="4"/>
  <c r="CR48" i="4"/>
  <c r="EZ48" i="4"/>
  <c r="EY48" i="4"/>
  <c r="GX48" i="4"/>
  <c r="GW48" i="4"/>
  <c r="JD48" i="4"/>
  <c r="JC48" i="4"/>
  <c r="LJ48" i="4"/>
  <c r="LI48" i="4"/>
  <c r="OW48" i="4"/>
  <c r="OX48" i="4"/>
  <c r="RC48" i="4"/>
  <c r="RD48" i="4"/>
  <c r="TI48" i="4"/>
  <c r="TJ48" i="4"/>
  <c r="VO48" i="4"/>
  <c r="VP48" i="4"/>
  <c r="XU48" i="4"/>
  <c r="XV48" i="4"/>
  <c r="AAA48" i="4"/>
  <c r="AAB48" i="4"/>
  <c r="ACG48" i="4"/>
  <c r="ACH48" i="4"/>
  <c r="AES48" i="4"/>
  <c r="AER48" i="4"/>
  <c r="BP49" i="4"/>
  <c r="BO49" i="4"/>
  <c r="DV49" i="4"/>
  <c r="DU49" i="4"/>
  <c r="GC49" i="4"/>
  <c r="GB49" i="4"/>
  <c r="IA49" i="4"/>
  <c r="HZ49" i="4"/>
  <c r="KG49" i="4"/>
  <c r="KF49" i="4"/>
  <c r="NP49" i="4"/>
  <c r="NO49" i="4"/>
  <c r="PZ49" i="4"/>
  <c r="QA49" i="4"/>
  <c r="SF49" i="4"/>
  <c r="SG49" i="4"/>
  <c r="UL49" i="4"/>
  <c r="UM49" i="4"/>
  <c r="WR49" i="4"/>
  <c r="WS49" i="4"/>
  <c r="YX49" i="4"/>
  <c r="YY49" i="4"/>
  <c r="ABD49" i="4"/>
  <c r="ABE49" i="4"/>
  <c r="ADP49" i="4"/>
  <c r="ADO49" i="4"/>
  <c r="AFV49" i="4"/>
  <c r="AFU49" i="4"/>
  <c r="AM50" i="4"/>
  <c r="AL50" i="4"/>
  <c r="CS50" i="4"/>
  <c r="CR50" i="4"/>
  <c r="EZ50" i="4"/>
  <c r="EY50" i="4"/>
  <c r="GX50" i="4"/>
  <c r="GW50" i="4"/>
  <c r="JD50" i="4"/>
  <c r="JC50" i="4"/>
  <c r="LJ50" i="4"/>
  <c r="LI50" i="4"/>
  <c r="OW50" i="4"/>
  <c r="OX50" i="4"/>
  <c r="RC50" i="4"/>
  <c r="RD50" i="4"/>
  <c r="TI50" i="4"/>
  <c r="TJ50" i="4"/>
  <c r="VO50" i="4"/>
  <c r="VP50" i="4"/>
  <c r="XU50" i="4"/>
  <c r="XV50" i="4"/>
  <c r="AAA50" i="4"/>
  <c r="AAB50" i="4"/>
  <c r="ACG50" i="4"/>
  <c r="ACH50" i="4"/>
  <c r="AES50" i="4"/>
  <c r="AER50" i="4"/>
  <c r="BP51" i="4"/>
  <c r="BO51" i="4"/>
  <c r="DV51" i="4"/>
  <c r="DU51" i="4"/>
  <c r="GC51" i="4"/>
  <c r="GB51" i="4"/>
  <c r="IA51" i="4"/>
  <c r="HZ51" i="4"/>
  <c r="KG51" i="4"/>
  <c r="KF51" i="4"/>
  <c r="NP51" i="4"/>
  <c r="NO51" i="4"/>
  <c r="PZ51" i="4"/>
  <c r="QA51" i="4"/>
  <c r="SF51" i="4"/>
  <c r="SG51" i="4"/>
  <c r="UL51" i="4"/>
  <c r="UM51" i="4"/>
  <c r="WR51" i="4"/>
  <c r="WS51" i="4"/>
  <c r="YX51" i="4"/>
  <c r="YY51" i="4"/>
  <c r="ABD51" i="4"/>
  <c r="ABE51" i="4"/>
  <c r="ADP51" i="4"/>
  <c r="ADO51" i="4"/>
  <c r="AFV51" i="4"/>
  <c r="AFU51" i="4"/>
  <c r="AM52" i="4"/>
  <c r="AL52" i="4"/>
  <c r="CS52" i="4"/>
  <c r="CR52" i="4"/>
  <c r="EZ52" i="4"/>
  <c r="EY52" i="4"/>
  <c r="GX52" i="4"/>
  <c r="GW52" i="4"/>
  <c r="JD52" i="4"/>
  <c r="JC52" i="4"/>
  <c r="LJ52" i="4"/>
  <c r="LI52" i="4"/>
  <c r="OW52" i="4"/>
  <c r="OX52" i="4"/>
  <c r="RC52" i="4"/>
  <c r="RD52" i="4"/>
  <c r="TI52" i="4"/>
  <c r="TJ52" i="4"/>
  <c r="VO52" i="4"/>
  <c r="VP52" i="4"/>
  <c r="XU52" i="4"/>
  <c r="XV52" i="4"/>
  <c r="AAA52" i="4"/>
  <c r="AAB52" i="4"/>
  <c r="ACG52" i="4"/>
  <c r="ACH52" i="4"/>
  <c r="AES52" i="4"/>
  <c r="AER52" i="4"/>
  <c r="BP53" i="4"/>
  <c r="BO53" i="4"/>
  <c r="DV53" i="4"/>
  <c r="DU53" i="4"/>
  <c r="GC53" i="4"/>
  <c r="GB53" i="4"/>
  <c r="IA53" i="4"/>
  <c r="HZ53" i="4"/>
  <c r="KG53" i="4"/>
  <c r="KF53" i="4"/>
  <c r="NP53" i="4"/>
  <c r="NO53" i="4"/>
  <c r="PZ53" i="4"/>
  <c r="QA53" i="4"/>
  <c r="SF53" i="4"/>
  <c r="SG53" i="4"/>
  <c r="UL53" i="4"/>
  <c r="UM53" i="4"/>
  <c r="WR53" i="4"/>
  <c r="WS53" i="4"/>
  <c r="YX53" i="4"/>
  <c r="YY53" i="4"/>
  <c r="ABD53" i="4"/>
  <c r="ABE53" i="4"/>
  <c r="ADP53" i="4"/>
  <c r="ADO53" i="4"/>
  <c r="AFV53" i="4"/>
  <c r="AFU53" i="4"/>
  <c r="AM54" i="4"/>
  <c r="AL54" i="4"/>
  <c r="CS54" i="4"/>
  <c r="CR54" i="4"/>
  <c r="EZ54" i="4"/>
  <c r="EY54" i="4"/>
  <c r="GX54" i="4"/>
  <c r="GW54" i="4"/>
  <c r="JD54" i="4"/>
  <c r="JC54" i="4"/>
  <c r="LJ54" i="4"/>
  <c r="LI54" i="4"/>
  <c r="OW54" i="4"/>
  <c r="OX54" i="4"/>
  <c r="RC54" i="4"/>
  <c r="RD54" i="4"/>
  <c r="TI54" i="4"/>
  <c r="TJ54" i="4"/>
  <c r="VO54" i="4"/>
  <c r="VP54" i="4"/>
  <c r="XU54" i="4"/>
  <c r="XV54" i="4"/>
  <c r="AAA54" i="4"/>
  <c r="AAB54" i="4"/>
  <c r="ACG54" i="4"/>
  <c r="ACH54" i="4"/>
  <c r="AES54" i="4"/>
  <c r="AER54" i="4"/>
  <c r="BP55" i="4"/>
  <c r="BO55" i="4"/>
  <c r="DV55" i="4"/>
  <c r="DU55" i="4"/>
  <c r="GC55" i="4"/>
  <c r="GB55" i="4"/>
  <c r="IA55" i="4"/>
  <c r="HZ55" i="4"/>
  <c r="KG55" i="4"/>
  <c r="KF55" i="4"/>
  <c r="NP55" i="4"/>
  <c r="NO55" i="4"/>
  <c r="PZ55" i="4"/>
  <c r="QA55" i="4"/>
  <c r="SF55" i="4"/>
  <c r="SG55" i="4"/>
  <c r="UL55" i="4"/>
  <c r="UM55" i="4"/>
  <c r="WR55" i="4"/>
  <c r="WS55" i="4"/>
  <c r="DU56" i="4"/>
  <c r="DV56" i="4"/>
  <c r="GB56" i="4"/>
  <c r="GC56" i="4"/>
  <c r="NO56" i="4"/>
  <c r="NP56" i="4"/>
  <c r="RC56" i="4"/>
  <c r="RD56" i="4"/>
  <c r="XU56" i="4"/>
  <c r="XV56" i="4"/>
  <c r="AAA56" i="4"/>
  <c r="AAB56" i="4"/>
  <c r="CR57" i="4"/>
  <c r="CS57" i="4"/>
  <c r="JC57" i="4"/>
  <c r="JD57" i="4"/>
  <c r="LI57" i="4"/>
  <c r="LJ57" i="4"/>
  <c r="UL57" i="4"/>
  <c r="UM57" i="4"/>
  <c r="WR57" i="4"/>
  <c r="WS57" i="4"/>
  <c r="DU58" i="4"/>
  <c r="DV58" i="4"/>
  <c r="GB58" i="4"/>
  <c r="GC58" i="4"/>
  <c r="ACJ38" i="4"/>
  <c r="ACK38" i="4" s="1"/>
  <c r="G39" i="4"/>
  <c r="NQ39" i="4"/>
  <c r="NS39" i="4" s="1"/>
  <c r="ACI39" i="4"/>
  <c r="ACK39" i="4" s="1"/>
  <c r="F40" i="4"/>
  <c r="AFW40" i="4" s="1"/>
  <c r="AGB40" i="4" s="1"/>
  <c r="NR40" i="4"/>
  <c r="NS40" i="4" s="1"/>
  <c r="ACJ40" i="4"/>
  <c r="ACK40" i="4" s="1"/>
  <c r="G41" i="4"/>
  <c r="NQ41" i="4"/>
  <c r="NS41" i="4" s="1"/>
  <c r="ACI41" i="4"/>
  <c r="ACK41" i="4" s="1"/>
  <c r="F42" i="4"/>
  <c r="AFW42" i="4" s="1"/>
  <c r="AGB42" i="4" s="1"/>
  <c r="H42" i="4"/>
  <c r="NR42" i="4"/>
  <c r="NS42" i="4" s="1"/>
  <c r="ACJ42" i="4"/>
  <c r="ACK42" i="4" s="1"/>
  <c r="G43" i="4"/>
  <c r="NQ43" i="4"/>
  <c r="NS43" i="4" s="1"/>
  <c r="ACI43" i="4"/>
  <c r="ACK43" i="4" s="1"/>
  <c r="F44" i="4"/>
  <c r="AFW44" i="4" s="1"/>
  <c r="AGB44" i="4" s="1"/>
  <c r="NR44" i="4"/>
  <c r="NS44" i="4" s="1"/>
  <c r="ACJ44" i="4"/>
  <c r="ACK44" i="4" s="1"/>
  <c r="G45" i="4"/>
  <c r="IB45" i="4"/>
  <c r="JB45" i="4" s="1"/>
  <c r="NQ45" i="4"/>
  <c r="NS45" i="4" s="1"/>
  <c r="ACI45" i="4"/>
  <c r="ACK45" i="4" s="1"/>
  <c r="F46" i="4"/>
  <c r="AFW46" i="4" s="1"/>
  <c r="AGB46" i="4" s="1"/>
  <c r="NR46" i="4"/>
  <c r="NS46" i="4" s="1"/>
  <c r="ACJ46" i="4"/>
  <c r="ACK46" i="4" s="1"/>
  <c r="G47" i="4"/>
  <c r="NQ47" i="4"/>
  <c r="AFW47" i="4" s="1"/>
  <c r="AGB47" i="4" s="1"/>
  <c r="ACI47" i="4"/>
  <c r="ACK47" i="4" s="1"/>
  <c r="F48" i="4"/>
  <c r="AFW48" i="4" s="1"/>
  <c r="AGB48" i="4" s="1"/>
  <c r="H48" i="4"/>
  <c r="NR48" i="4"/>
  <c r="NS48" i="4" s="1"/>
  <c r="ACJ48" i="4"/>
  <c r="ACK48" i="4" s="1"/>
  <c r="G49" i="4"/>
  <c r="NQ49" i="4"/>
  <c r="NS49" i="4" s="1"/>
  <c r="ACI49" i="4"/>
  <c r="ACK49" i="4" s="1"/>
  <c r="F50" i="4"/>
  <c r="AFW50" i="4" s="1"/>
  <c r="AGB50" i="4" s="1"/>
  <c r="NR50" i="4"/>
  <c r="NS50" i="4" s="1"/>
  <c r="ACJ50" i="4"/>
  <c r="ACK50" i="4" s="1"/>
  <c r="G51" i="4"/>
  <c r="NQ51" i="4"/>
  <c r="AFW51" i="4" s="1"/>
  <c r="AGB51" i="4" s="1"/>
  <c r="ACI51" i="4"/>
  <c r="ACK51" i="4" s="1"/>
  <c r="F52" i="4"/>
  <c r="AFW52" i="4" s="1"/>
  <c r="AGB52" i="4" s="1"/>
  <c r="H52" i="4"/>
  <c r="NR52" i="4"/>
  <c r="NS52" i="4" s="1"/>
  <c r="ACJ52" i="4"/>
  <c r="ACK52" i="4" s="1"/>
  <c r="G53" i="4"/>
  <c r="NQ53" i="4"/>
  <c r="NS53" i="4" s="1"/>
  <c r="ACI53" i="4"/>
  <c r="ACK53" i="4" s="1"/>
  <c r="F54" i="4"/>
  <c r="AFW54" i="4" s="1"/>
  <c r="AGB54" i="4" s="1"/>
  <c r="NR54" i="4"/>
  <c r="NS54" i="4" s="1"/>
  <c r="ACJ54" i="4"/>
  <c r="ACK54" i="4" s="1"/>
  <c r="G55" i="4"/>
  <c r="NQ55" i="4"/>
  <c r="AFW55" i="4" s="1"/>
  <c r="AGB55" i="4" s="1"/>
  <c r="VO55" i="4"/>
  <c r="AAA55" i="4"/>
  <c r="ADN55" i="4"/>
  <c r="ACJ55" i="4"/>
  <c r="ACK55" i="4" s="1"/>
  <c r="AFU55" i="4"/>
  <c r="EY56" i="4"/>
  <c r="JC56" i="4"/>
  <c r="NR56" i="4"/>
  <c r="NQ56" i="4"/>
  <c r="AFW56" i="4" s="1"/>
  <c r="AGB56" i="4" s="1"/>
  <c r="OV56" i="4"/>
  <c r="PZ56" i="4"/>
  <c r="UL56" i="4"/>
  <c r="YX56" i="4"/>
  <c r="ACJ56" i="4"/>
  <c r="ACK56" i="4" s="1"/>
  <c r="ADN56" i="4"/>
  <c r="AER56" i="4"/>
  <c r="G57" i="4"/>
  <c r="F57" i="4"/>
  <c r="AK57" i="4"/>
  <c r="BO57" i="4"/>
  <c r="GB57" i="4"/>
  <c r="KF57" i="4"/>
  <c r="NQ57" i="4"/>
  <c r="OV57" i="4"/>
  <c r="NR57" i="4"/>
  <c r="NS57" i="4" s="1"/>
  <c r="RC57" i="4"/>
  <c r="VO57" i="4"/>
  <c r="AAA57" i="4"/>
  <c r="ADN57" i="4"/>
  <c r="ACJ57" i="4"/>
  <c r="ACK57" i="4" s="1"/>
  <c r="AFU57" i="4"/>
  <c r="EY58" i="4"/>
  <c r="JC58" i="4"/>
  <c r="NP58" i="4"/>
  <c r="NO58" i="4"/>
  <c r="PZ58" i="4"/>
  <c r="QA58" i="4"/>
  <c r="SF58" i="4"/>
  <c r="SG58" i="4"/>
  <c r="UL58" i="4"/>
  <c r="UM58" i="4"/>
  <c r="WR58" i="4"/>
  <c r="WS58" i="4"/>
  <c r="YX58" i="4"/>
  <c r="YY58" i="4"/>
  <c r="ABD58" i="4"/>
  <c r="ABE58" i="4"/>
  <c r="ADP58" i="4"/>
  <c r="ADO58" i="4"/>
  <c r="AFV58" i="4"/>
  <c r="AFU58" i="4"/>
  <c r="AM59" i="4"/>
  <c r="AL59" i="4"/>
  <c r="CS59" i="4"/>
  <c r="CR59" i="4"/>
  <c r="EZ59" i="4"/>
  <c r="EY59" i="4"/>
  <c r="GX59" i="4"/>
  <c r="GW59" i="4"/>
  <c r="JD59" i="4"/>
  <c r="JC59" i="4"/>
  <c r="LJ59" i="4"/>
  <c r="LI59" i="4"/>
  <c r="OW59" i="4"/>
  <c r="OX59" i="4"/>
  <c r="RC59" i="4"/>
  <c r="RD59" i="4"/>
  <c r="TI59" i="4"/>
  <c r="TJ59" i="4"/>
  <c r="VO59" i="4"/>
  <c r="VP59" i="4"/>
  <c r="XU59" i="4"/>
  <c r="XV59" i="4"/>
  <c r="AAA59" i="4"/>
  <c r="AAB59" i="4"/>
  <c r="ACG59" i="4"/>
  <c r="ACH59" i="4"/>
  <c r="AES59" i="4"/>
  <c r="AER59" i="4"/>
  <c r="BP60" i="4"/>
  <c r="BO60" i="4"/>
  <c r="DV60" i="4"/>
  <c r="DU60" i="4"/>
  <c r="GC60" i="4"/>
  <c r="GB60" i="4"/>
  <c r="IA60" i="4"/>
  <c r="HZ60" i="4"/>
  <c r="KG60" i="4"/>
  <c r="KF60" i="4"/>
  <c r="NP60" i="4"/>
  <c r="NO60" i="4"/>
  <c r="NS60" i="4"/>
  <c r="PZ60" i="4"/>
  <c r="QA60" i="4"/>
  <c r="SF60" i="4"/>
  <c r="SG60" i="4"/>
  <c r="UL60" i="4"/>
  <c r="UM60" i="4"/>
  <c r="WR60" i="4"/>
  <c r="WS60" i="4"/>
  <c r="YX60" i="4"/>
  <c r="YY60" i="4"/>
  <c r="ABD60" i="4"/>
  <c r="ABE60" i="4"/>
  <c r="ADP60" i="4"/>
  <c r="ADO60" i="4"/>
  <c r="AFV60" i="4"/>
  <c r="AFU60" i="4"/>
  <c r="AM61" i="4"/>
  <c r="AL61" i="4"/>
  <c r="CS61" i="4"/>
  <c r="CR61" i="4"/>
  <c r="EZ61" i="4"/>
  <c r="EY61" i="4"/>
  <c r="GX61" i="4"/>
  <c r="GW61" i="4"/>
  <c r="JD61" i="4"/>
  <c r="JC61" i="4"/>
  <c r="LJ61" i="4"/>
  <c r="LI61" i="4"/>
  <c r="OW61" i="4"/>
  <c r="OX61" i="4"/>
  <c r="RC61" i="4"/>
  <c r="RD61" i="4"/>
  <c r="TI61" i="4"/>
  <c r="TJ61" i="4"/>
  <c r="VO61" i="4"/>
  <c r="VP61" i="4"/>
  <c r="XU61" i="4"/>
  <c r="XV61" i="4"/>
  <c r="AAA61" i="4"/>
  <c r="AAB61" i="4"/>
  <c r="ACG61" i="4"/>
  <c r="ACH61" i="4"/>
  <c r="AES61" i="4"/>
  <c r="AER61" i="4"/>
  <c r="BP62" i="4"/>
  <c r="BO62" i="4"/>
  <c r="DV62" i="4"/>
  <c r="DU62" i="4"/>
  <c r="GC62" i="4"/>
  <c r="GB62" i="4"/>
  <c r="IA62" i="4"/>
  <c r="HZ62" i="4"/>
  <c r="KG62" i="4"/>
  <c r="KF62" i="4"/>
  <c r="NP62" i="4"/>
  <c r="NO62" i="4"/>
  <c r="PZ62" i="4"/>
  <c r="QA62" i="4"/>
  <c r="SF62" i="4"/>
  <c r="SG62" i="4"/>
  <c r="UL62" i="4"/>
  <c r="UM62" i="4"/>
  <c r="WR62" i="4"/>
  <c r="WS62" i="4"/>
  <c r="YX62" i="4"/>
  <c r="YY62" i="4"/>
  <c r="ABD62" i="4"/>
  <c r="ABE62" i="4"/>
  <c r="ADP62" i="4"/>
  <c r="ADO62" i="4"/>
  <c r="AFV62" i="4"/>
  <c r="AFU62" i="4"/>
  <c r="AM63" i="4"/>
  <c r="AL63" i="4"/>
  <c r="CS63" i="4"/>
  <c r="CR63" i="4"/>
  <c r="EZ63" i="4"/>
  <c r="EY63" i="4"/>
  <c r="GX63" i="4"/>
  <c r="GW63" i="4"/>
  <c r="JD63" i="4"/>
  <c r="JC63" i="4"/>
  <c r="LJ63" i="4"/>
  <c r="LI63" i="4"/>
  <c r="OW63" i="4"/>
  <c r="OX63" i="4"/>
  <c r="RC63" i="4"/>
  <c r="RD63" i="4"/>
  <c r="TI63" i="4"/>
  <c r="TJ63" i="4"/>
  <c r="VO63" i="4"/>
  <c r="VP63" i="4"/>
  <c r="XU63" i="4"/>
  <c r="XV63" i="4"/>
  <c r="AAA63" i="4"/>
  <c r="AAB63" i="4"/>
  <c r="ACG63" i="4"/>
  <c r="ACH63" i="4"/>
  <c r="AES63" i="4"/>
  <c r="AER63" i="4"/>
  <c r="BP64" i="4"/>
  <c r="BO64" i="4"/>
  <c r="DV64" i="4"/>
  <c r="DU64" i="4"/>
  <c r="GC64" i="4"/>
  <c r="GB64" i="4"/>
  <c r="IA64" i="4"/>
  <c r="HZ64" i="4"/>
  <c r="KG64" i="4"/>
  <c r="KF64" i="4"/>
  <c r="NP64" i="4"/>
  <c r="NO64" i="4"/>
  <c r="NS64" i="4"/>
  <c r="PZ64" i="4"/>
  <c r="QA64" i="4"/>
  <c r="SF64" i="4"/>
  <c r="SG64" i="4"/>
  <c r="UL64" i="4"/>
  <c r="UM64" i="4"/>
  <c r="WR64" i="4"/>
  <c r="WS64" i="4"/>
  <c r="YX64" i="4"/>
  <c r="YY64" i="4"/>
  <c r="ABD64" i="4"/>
  <c r="ABE64" i="4"/>
  <c r="ADP64" i="4"/>
  <c r="ADO64" i="4"/>
  <c r="AFV64" i="4"/>
  <c r="AFU64" i="4"/>
  <c r="AM65" i="4"/>
  <c r="AL65" i="4"/>
  <c r="CS65" i="4"/>
  <c r="CR65" i="4"/>
  <c r="EZ65" i="4"/>
  <c r="EY65" i="4"/>
  <c r="GX65" i="4"/>
  <c r="GW65" i="4"/>
  <c r="JD65" i="4"/>
  <c r="JC65" i="4"/>
  <c r="LJ65" i="4"/>
  <c r="LI65" i="4"/>
  <c r="OW65" i="4"/>
  <c r="OX65" i="4"/>
  <c r="RC65" i="4"/>
  <c r="RD65" i="4"/>
  <c r="TI65" i="4"/>
  <c r="TJ65" i="4"/>
  <c r="VO65" i="4"/>
  <c r="VP65" i="4"/>
  <c r="XU65" i="4"/>
  <c r="XV65" i="4"/>
  <c r="AAA65" i="4"/>
  <c r="AAB65" i="4"/>
  <c r="ACG65" i="4"/>
  <c r="ACH65" i="4"/>
  <c r="AES65" i="4"/>
  <c r="AER65" i="4"/>
  <c r="BP66" i="4"/>
  <c r="BO66" i="4"/>
  <c r="DV66" i="4"/>
  <c r="DU66" i="4"/>
  <c r="GC66" i="4"/>
  <c r="GB66" i="4"/>
  <c r="IA66" i="4"/>
  <c r="HZ66" i="4"/>
  <c r="KG66" i="4"/>
  <c r="KF66" i="4"/>
  <c r="NP66" i="4"/>
  <c r="NO66" i="4"/>
  <c r="PZ66" i="4"/>
  <c r="QA66" i="4"/>
  <c r="SF66" i="4"/>
  <c r="SG66" i="4"/>
  <c r="UL66" i="4"/>
  <c r="UM66" i="4"/>
  <c r="WR66" i="4"/>
  <c r="WS66" i="4"/>
  <c r="YX66" i="4"/>
  <c r="YY66" i="4"/>
  <c r="ABD66" i="4"/>
  <c r="ABE66" i="4"/>
  <c r="ADP66" i="4"/>
  <c r="ADO66" i="4"/>
  <c r="AFV66" i="4"/>
  <c r="AFU66" i="4"/>
  <c r="AM67" i="4"/>
  <c r="AL67" i="4"/>
  <c r="CS67" i="4"/>
  <c r="CR67" i="4"/>
  <c r="EZ67" i="4"/>
  <c r="EY67" i="4"/>
  <c r="GX67" i="4"/>
  <c r="GW67" i="4"/>
  <c r="JD67" i="4"/>
  <c r="JC67" i="4"/>
  <c r="LJ67" i="4"/>
  <c r="LI67" i="4"/>
  <c r="OW67" i="4"/>
  <c r="OX67" i="4"/>
  <c r="RC67" i="4"/>
  <c r="RD67" i="4"/>
  <c r="TI67" i="4"/>
  <c r="TJ67" i="4"/>
  <c r="VO67" i="4"/>
  <c r="VP67" i="4"/>
  <c r="XU67" i="4"/>
  <c r="XV67" i="4"/>
  <c r="AAA67" i="4"/>
  <c r="AAB67" i="4"/>
  <c r="ACG67" i="4"/>
  <c r="ACH67" i="4"/>
  <c r="AES67" i="4"/>
  <c r="AER67" i="4"/>
  <c r="BP68" i="4"/>
  <c r="BO68" i="4"/>
  <c r="DV68" i="4"/>
  <c r="DU68" i="4"/>
  <c r="GC68" i="4"/>
  <c r="GB68" i="4"/>
  <c r="IA68" i="4"/>
  <c r="HZ68" i="4"/>
  <c r="KG68" i="4"/>
  <c r="KF68" i="4"/>
  <c r="NP68" i="4"/>
  <c r="NO68" i="4"/>
  <c r="NS68" i="4"/>
  <c r="PZ68" i="4"/>
  <c r="QA68" i="4"/>
  <c r="SF68" i="4"/>
  <c r="SG68" i="4"/>
  <c r="UL68" i="4"/>
  <c r="UM68" i="4"/>
  <c r="WR68" i="4"/>
  <c r="WS68" i="4"/>
  <c r="YX68" i="4"/>
  <c r="YY68" i="4"/>
  <c r="ABD68" i="4"/>
  <c r="ABE68" i="4"/>
  <c r="AER68" i="4"/>
  <c r="AES68" i="4"/>
  <c r="BO69" i="4"/>
  <c r="BP69" i="4"/>
  <c r="HZ69" i="4"/>
  <c r="IA69" i="4"/>
  <c r="KF69" i="4"/>
  <c r="KG69" i="4"/>
  <c r="TI69" i="4"/>
  <c r="TJ69" i="4"/>
  <c r="VO69" i="4"/>
  <c r="VP69" i="4"/>
  <c r="ACG69" i="4"/>
  <c r="ACH69" i="4"/>
  <c r="AFU69" i="4"/>
  <c r="AFV69" i="4"/>
  <c r="EY70" i="4"/>
  <c r="EZ70" i="4"/>
  <c r="GW70" i="4"/>
  <c r="GX70" i="4"/>
  <c r="AK56" i="4"/>
  <c r="G56" i="4"/>
  <c r="AK58" i="4"/>
  <c r="G58" i="4"/>
  <c r="LI58" i="4"/>
  <c r="LJ58" i="4"/>
  <c r="OX58" i="4"/>
  <c r="OW58" i="4"/>
  <c r="RD58" i="4"/>
  <c r="RC58" i="4"/>
  <c r="TJ58" i="4"/>
  <c r="TI58" i="4"/>
  <c r="VP58" i="4"/>
  <c r="VO58" i="4"/>
  <c r="XV58" i="4"/>
  <c r="XU58" i="4"/>
  <c r="AAB58" i="4"/>
  <c r="AAA58" i="4"/>
  <c r="ACH58" i="4"/>
  <c r="ACG58" i="4"/>
  <c r="AER58" i="4"/>
  <c r="AES58" i="4"/>
  <c r="BO59" i="4"/>
  <c r="BP59" i="4"/>
  <c r="DU59" i="4"/>
  <c r="DV59" i="4"/>
  <c r="GB59" i="4"/>
  <c r="GC59" i="4"/>
  <c r="HZ59" i="4"/>
  <c r="IA59" i="4"/>
  <c r="KF59" i="4"/>
  <c r="KG59" i="4"/>
  <c r="NO59" i="4"/>
  <c r="NP59" i="4"/>
  <c r="QA59" i="4"/>
  <c r="PZ59" i="4"/>
  <c r="SG59" i="4"/>
  <c r="SF59" i="4"/>
  <c r="UM59" i="4"/>
  <c r="UL59" i="4"/>
  <c r="WS59" i="4"/>
  <c r="WR59" i="4"/>
  <c r="YY59" i="4"/>
  <c r="YX59" i="4"/>
  <c r="ABE59" i="4"/>
  <c r="ABD59" i="4"/>
  <c r="ADO59" i="4"/>
  <c r="ADP59" i="4"/>
  <c r="AFU59" i="4"/>
  <c r="AFV59" i="4"/>
  <c r="AL60" i="4"/>
  <c r="AM60" i="4"/>
  <c r="CR60" i="4"/>
  <c r="CS60" i="4"/>
  <c r="EY60" i="4"/>
  <c r="EZ60" i="4"/>
  <c r="GW60" i="4"/>
  <c r="GX60" i="4"/>
  <c r="JC60" i="4"/>
  <c r="JD60" i="4"/>
  <c r="LI60" i="4"/>
  <c r="LJ60" i="4"/>
  <c r="OX60" i="4"/>
  <c r="OW60" i="4"/>
  <c r="RD60" i="4"/>
  <c r="RC60" i="4"/>
  <c r="TJ60" i="4"/>
  <c r="TI60" i="4"/>
  <c r="VP60" i="4"/>
  <c r="VO60" i="4"/>
  <c r="XV60" i="4"/>
  <c r="XU60" i="4"/>
  <c r="AAB60" i="4"/>
  <c r="AAA60" i="4"/>
  <c r="ACH60" i="4"/>
  <c r="ACG60" i="4"/>
  <c r="AER60" i="4"/>
  <c r="AES60" i="4"/>
  <c r="BO61" i="4"/>
  <c r="BP61" i="4"/>
  <c r="DU61" i="4"/>
  <c r="DV61" i="4"/>
  <c r="GB61" i="4"/>
  <c r="GC61" i="4"/>
  <c r="HZ61" i="4"/>
  <c r="IA61" i="4"/>
  <c r="KF61" i="4"/>
  <c r="KG61" i="4"/>
  <c r="NO61" i="4"/>
  <c r="NP61" i="4"/>
  <c r="QA61" i="4"/>
  <c r="PZ61" i="4"/>
  <c r="SG61" i="4"/>
  <c r="SF61" i="4"/>
  <c r="UM61" i="4"/>
  <c r="UL61" i="4"/>
  <c r="WS61" i="4"/>
  <c r="WR61" i="4"/>
  <c r="YY61" i="4"/>
  <c r="YX61" i="4"/>
  <c r="ABE61" i="4"/>
  <c r="ABD61" i="4"/>
  <c r="ADO61" i="4"/>
  <c r="ADP61" i="4"/>
  <c r="AFU61" i="4"/>
  <c r="AFV61" i="4"/>
  <c r="AL62" i="4"/>
  <c r="AM62" i="4"/>
  <c r="CR62" i="4"/>
  <c r="CS62" i="4"/>
  <c r="EY62" i="4"/>
  <c r="EZ62" i="4"/>
  <c r="GW62" i="4"/>
  <c r="GX62" i="4"/>
  <c r="JC62" i="4"/>
  <c r="JD62" i="4"/>
  <c r="LI62" i="4"/>
  <c r="LJ62" i="4"/>
  <c r="OX62" i="4"/>
  <c r="OW62" i="4"/>
  <c r="RD62" i="4"/>
  <c r="RC62" i="4"/>
  <c r="TJ62" i="4"/>
  <c r="TI62" i="4"/>
  <c r="VP62" i="4"/>
  <c r="VO62" i="4"/>
  <c r="XV62" i="4"/>
  <c r="XU62" i="4"/>
  <c r="AAB62" i="4"/>
  <c r="AAA62" i="4"/>
  <c r="ACH62" i="4"/>
  <c r="ACG62" i="4"/>
  <c r="AER62" i="4"/>
  <c r="AES62" i="4"/>
  <c r="BO63" i="4"/>
  <c r="BP63" i="4"/>
  <c r="DU63" i="4"/>
  <c r="DV63" i="4"/>
  <c r="GB63" i="4"/>
  <c r="GC63" i="4"/>
  <c r="HZ63" i="4"/>
  <c r="IA63" i="4"/>
  <c r="KF63" i="4"/>
  <c r="KG63" i="4"/>
  <c r="NO63" i="4"/>
  <c r="NP63" i="4"/>
  <c r="QA63" i="4"/>
  <c r="PZ63" i="4"/>
  <c r="SG63" i="4"/>
  <c r="SF63" i="4"/>
  <c r="UM63" i="4"/>
  <c r="UL63" i="4"/>
  <c r="WS63" i="4"/>
  <c r="WR63" i="4"/>
  <c r="YY63" i="4"/>
  <c r="YX63" i="4"/>
  <c r="ABE63" i="4"/>
  <c r="ABD63" i="4"/>
  <c r="ADO63" i="4"/>
  <c r="ADP63" i="4"/>
  <c r="AFU63" i="4"/>
  <c r="AFV63" i="4"/>
  <c r="AL64" i="4"/>
  <c r="AM64" i="4"/>
  <c r="CR64" i="4"/>
  <c r="CS64" i="4"/>
  <c r="EY64" i="4"/>
  <c r="EZ64" i="4"/>
  <c r="GW64" i="4"/>
  <c r="GX64" i="4"/>
  <c r="JC64" i="4"/>
  <c r="JD64" i="4"/>
  <c r="LI64" i="4"/>
  <c r="LJ64" i="4"/>
  <c r="OX64" i="4"/>
  <c r="OW64" i="4"/>
  <c r="RD64" i="4"/>
  <c r="RC64" i="4"/>
  <c r="TJ64" i="4"/>
  <c r="TI64" i="4"/>
  <c r="VP64" i="4"/>
  <c r="VO64" i="4"/>
  <c r="XV64" i="4"/>
  <c r="XU64" i="4"/>
  <c r="AAB64" i="4"/>
  <c r="AAA64" i="4"/>
  <c r="ACH64" i="4"/>
  <c r="ACG64" i="4"/>
  <c r="AER64" i="4"/>
  <c r="AES64" i="4"/>
  <c r="BO65" i="4"/>
  <c r="BP65" i="4"/>
  <c r="DU65" i="4"/>
  <c r="DV65" i="4"/>
  <c r="GB65" i="4"/>
  <c r="GC65" i="4"/>
  <c r="HZ65" i="4"/>
  <c r="IA65" i="4"/>
  <c r="KF65" i="4"/>
  <c r="KG65" i="4"/>
  <c r="NO65" i="4"/>
  <c r="NP65" i="4"/>
  <c r="QA65" i="4"/>
  <c r="PZ65" i="4"/>
  <c r="SG65" i="4"/>
  <c r="SF65" i="4"/>
  <c r="UM65" i="4"/>
  <c r="UL65" i="4"/>
  <c r="WS65" i="4"/>
  <c r="WR65" i="4"/>
  <c r="YY65" i="4"/>
  <c r="YX65" i="4"/>
  <c r="ABE65" i="4"/>
  <c r="ABD65" i="4"/>
  <c r="ADO65" i="4"/>
  <c r="ADP65" i="4"/>
  <c r="AFU65" i="4"/>
  <c r="AFV65" i="4"/>
  <c r="AL66" i="4"/>
  <c r="AM66" i="4"/>
  <c r="CR66" i="4"/>
  <c r="CS66" i="4"/>
  <c r="EY66" i="4"/>
  <c r="EZ66" i="4"/>
  <c r="GW66" i="4"/>
  <c r="GX66" i="4"/>
  <c r="JC66" i="4"/>
  <c r="JD66" i="4"/>
  <c r="LI66" i="4"/>
  <c r="LJ66" i="4"/>
  <c r="OX66" i="4"/>
  <c r="OW66" i="4"/>
  <c r="RD66" i="4"/>
  <c r="RC66" i="4"/>
  <c r="TJ66" i="4"/>
  <c r="TI66" i="4"/>
  <c r="VP66" i="4"/>
  <c r="VO66" i="4"/>
  <c r="XV66" i="4"/>
  <c r="XU66" i="4"/>
  <c r="AAB66" i="4"/>
  <c r="AAA66" i="4"/>
  <c r="ACH66" i="4"/>
  <c r="ACG66" i="4"/>
  <c r="AER66" i="4"/>
  <c r="AES66" i="4"/>
  <c r="BO67" i="4"/>
  <c r="BP67" i="4"/>
  <c r="DU67" i="4"/>
  <c r="DV67" i="4"/>
  <c r="GB67" i="4"/>
  <c r="GC67" i="4"/>
  <c r="HZ67" i="4"/>
  <c r="IA67" i="4"/>
  <c r="KF67" i="4"/>
  <c r="KG67" i="4"/>
  <c r="NO67" i="4"/>
  <c r="NP67" i="4"/>
  <c r="QA67" i="4"/>
  <c r="PZ67" i="4"/>
  <c r="SG67" i="4"/>
  <c r="SF67" i="4"/>
  <c r="UM67" i="4"/>
  <c r="UL67" i="4"/>
  <c r="WS67" i="4"/>
  <c r="WR67" i="4"/>
  <c r="YY67" i="4"/>
  <c r="YX67" i="4"/>
  <c r="ABE67" i="4"/>
  <c r="ABD67" i="4"/>
  <c r="ADO67" i="4"/>
  <c r="ADP67" i="4"/>
  <c r="AFU67" i="4"/>
  <c r="AFV67" i="4"/>
  <c r="AL68" i="4"/>
  <c r="AM68" i="4"/>
  <c r="CR68" i="4"/>
  <c r="CS68" i="4"/>
  <c r="EY68" i="4"/>
  <c r="EZ68" i="4"/>
  <c r="GW68" i="4"/>
  <c r="GX68" i="4"/>
  <c r="JC68" i="4"/>
  <c r="JD68" i="4"/>
  <c r="LI68" i="4"/>
  <c r="LJ68" i="4"/>
  <c r="OX68" i="4"/>
  <c r="OW68" i="4"/>
  <c r="RD68" i="4"/>
  <c r="RC68" i="4"/>
  <c r="TJ68" i="4"/>
  <c r="TI68" i="4"/>
  <c r="VP68" i="4"/>
  <c r="VO68" i="4"/>
  <c r="XV68" i="4"/>
  <c r="XU68" i="4"/>
  <c r="AAB68" i="4"/>
  <c r="AAA68" i="4"/>
  <c r="ACH68" i="4"/>
  <c r="ACG68" i="4"/>
  <c r="ACL68" i="4"/>
  <c r="ACM68" i="4"/>
  <c r="DU69" i="4"/>
  <c r="DV69" i="4"/>
  <c r="GB69" i="4"/>
  <c r="GC69" i="4"/>
  <c r="NO69" i="4"/>
  <c r="NP69" i="4"/>
  <c r="RC69" i="4"/>
  <c r="RD69" i="4"/>
  <c r="XU69" i="4"/>
  <c r="XV69" i="4"/>
  <c r="AAA69" i="4"/>
  <c r="AAB69" i="4"/>
  <c r="CR70" i="4"/>
  <c r="CS70" i="4"/>
  <c r="JC70" i="4"/>
  <c r="JD70" i="4"/>
  <c r="LI70" i="4"/>
  <c r="LJ70" i="4"/>
  <c r="NQ58" i="4"/>
  <c r="AFW58" i="4" s="1"/>
  <c r="AGB58" i="4" s="1"/>
  <c r="ACI58" i="4"/>
  <c r="ACK58" i="4" s="1"/>
  <c r="F59" i="4"/>
  <c r="AFW59" i="4" s="1"/>
  <c r="AGB59" i="4" s="1"/>
  <c r="NR59" i="4"/>
  <c r="NS59" i="4" s="1"/>
  <c r="ACJ59" i="4"/>
  <c r="ACK59" i="4" s="1"/>
  <c r="G60" i="4"/>
  <c r="NQ60" i="4"/>
  <c r="AFW60" i="4" s="1"/>
  <c r="AGB60" i="4" s="1"/>
  <c r="ACI60" i="4"/>
  <c r="ACK60" i="4" s="1"/>
  <c r="F61" i="4"/>
  <c r="AFW61" i="4" s="1"/>
  <c r="AGB61" i="4" s="1"/>
  <c r="H61" i="4"/>
  <c r="NR61" i="4"/>
  <c r="NS61" i="4" s="1"/>
  <c r="ACJ61" i="4"/>
  <c r="ACK61" i="4" s="1"/>
  <c r="G62" i="4"/>
  <c r="NQ62" i="4"/>
  <c r="AFW62" i="4" s="1"/>
  <c r="AGB62" i="4" s="1"/>
  <c r="ACI62" i="4"/>
  <c r="ACK62" i="4" s="1"/>
  <c r="F63" i="4"/>
  <c r="AFW63" i="4" s="1"/>
  <c r="AGB63" i="4" s="1"/>
  <c r="NR63" i="4"/>
  <c r="NS63" i="4" s="1"/>
  <c r="ACJ63" i="4"/>
  <c r="ACK63" i="4" s="1"/>
  <c r="G64" i="4"/>
  <c r="NQ64" i="4"/>
  <c r="AFW64" i="4" s="1"/>
  <c r="AGB64" i="4" s="1"/>
  <c r="ACI64" i="4"/>
  <c r="ACK64" i="4" s="1"/>
  <c r="F65" i="4"/>
  <c r="AFW65" i="4" s="1"/>
  <c r="AGB65" i="4" s="1"/>
  <c r="H65" i="4"/>
  <c r="NR65" i="4"/>
  <c r="NS65" i="4" s="1"/>
  <c r="ACJ65" i="4"/>
  <c r="ACK65" i="4" s="1"/>
  <c r="G66" i="4"/>
  <c r="NQ66" i="4"/>
  <c r="AFW66" i="4" s="1"/>
  <c r="AGB66" i="4" s="1"/>
  <c r="ACI66" i="4"/>
  <c r="ACK66" i="4" s="1"/>
  <c r="F67" i="4"/>
  <c r="AFW67" i="4" s="1"/>
  <c r="AGB67" i="4" s="1"/>
  <c r="NR67" i="4"/>
  <c r="NS67" i="4" s="1"/>
  <c r="ACJ67" i="4"/>
  <c r="ACK67" i="4" s="1"/>
  <c r="G68" i="4"/>
  <c r="NQ68" i="4"/>
  <c r="AFW68" i="4" s="1"/>
  <c r="AGB68" i="4" s="1"/>
  <c r="ADN68" i="4"/>
  <c r="AFU68" i="4"/>
  <c r="EY69" i="4"/>
  <c r="JC69" i="4"/>
  <c r="NR69" i="4"/>
  <c r="NS69" i="4" s="1"/>
  <c r="NQ69" i="4"/>
  <c r="OV69" i="4"/>
  <c r="PZ69" i="4"/>
  <c r="UL69" i="4"/>
  <c r="YX69" i="4"/>
  <c r="ACJ69" i="4"/>
  <c r="ACK69" i="4" s="1"/>
  <c r="ADN69" i="4"/>
  <c r="AER69" i="4"/>
  <c r="G70" i="4"/>
  <c r="F70" i="4"/>
  <c r="AFW70" i="4" s="1"/>
  <c r="AGB70" i="4" s="1"/>
  <c r="AK70" i="4"/>
  <c r="BO70" i="4"/>
  <c r="GB70" i="4"/>
  <c r="KF70" i="4"/>
  <c r="NO70" i="4"/>
  <c r="NP70" i="4"/>
  <c r="QA70" i="4"/>
  <c r="PZ70" i="4"/>
  <c r="SG70" i="4"/>
  <c r="SF70" i="4"/>
  <c r="UM70" i="4"/>
  <c r="UL70" i="4"/>
  <c r="WS70" i="4"/>
  <c r="WR70" i="4"/>
  <c r="YY70" i="4"/>
  <c r="YX70" i="4"/>
  <c r="ABE70" i="4"/>
  <c r="ABD70" i="4"/>
  <c r="ADO70" i="4"/>
  <c r="ADP70" i="4"/>
  <c r="AFU70" i="4"/>
  <c r="AFV70" i="4"/>
  <c r="AL71" i="4"/>
  <c r="AM71" i="4"/>
  <c r="CR71" i="4"/>
  <c r="CS71" i="4"/>
  <c r="EY71" i="4"/>
  <c r="EZ71" i="4"/>
  <c r="GW71" i="4"/>
  <c r="GX71" i="4"/>
  <c r="JC71" i="4"/>
  <c r="JD71" i="4"/>
  <c r="LI71" i="4"/>
  <c r="LJ71" i="4"/>
  <c r="OX71" i="4"/>
  <c r="OW71" i="4"/>
  <c r="RD71" i="4"/>
  <c r="RC71" i="4"/>
  <c r="TJ71" i="4"/>
  <c r="TI71" i="4"/>
  <c r="VP71" i="4"/>
  <c r="VO71" i="4"/>
  <c r="XV71" i="4"/>
  <c r="XU71" i="4"/>
  <c r="AAB71" i="4"/>
  <c r="AAA71" i="4"/>
  <c r="ACH71" i="4"/>
  <c r="ACG71" i="4"/>
  <c r="AER71" i="4"/>
  <c r="AES71" i="4"/>
  <c r="BO72" i="4"/>
  <c r="BP72" i="4"/>
  <c r="DU72" i="4"/>
  <c r="DV72" i="4"/>
  <c r="GB72" i="4"/>
  <c r="GC72" i="4"/>
  <c r="HZ72" i="4"/>
  <c r="IA72" i="4"/>
  <c r="KF72" i="4"/>
  <c r="KG72" i="4"/>
  <c r="NO72" i="4"/>
  <c r="NP72" i="4"/>
  <c r="QA72" i="4"/>
  <c r="PZ72" i="4"/>
  <c r="SG72" i="4"/>
  <c r="SF72" i="4"/>
  <c r="UM72" i="4"/>
  <c r="UL72" i="4"/>
  <c r="WS72" i="4"/>
  <c r="WR72" i="4"/>
  <c r="YY72" i="4"/>
  <c r="YX72" i="4"/>
  <c r="ABE72" i="4"/>
  <c r="ABD72" i="4"/>
  <c r="ADO72" i="4"/>
  <c r="ADP72" i="4"/>
  <c r="AFU72" i="4"/>
  <c r="AFV72" i="4"/>
  <c r="AL73" i="4"/>
  <c r="AM73" i="4"/>
  <c r="CR73" i="4"/>
  <c r="CS73" i="4"/>
  <c r="EY73" i="4"/>
  <c r="EZ73" i="4"/>
  <c r="GW73" i="4"/>
  <c r="GX73" i="4"/>
  <c r="JC73" i="4"/>
  <c r="JD73" i="4"/>
  <c r="LI73" i="4"/>
  <c r="LJ73" i="4"/>
  <c r="OX73" i="4"/>
  <c r="OW73" i="4"/>
  <c r="RD73" i="4"/>
  <c r="RC73" i="4"/>
  <c r="TJ73" i="4"/>
  <c r="TI73" i="4"/>
  <c r="VP73" i="4"/>
  <c r="VO73" i="4"/>
  <c r="XV73" i="4"/>
  <c r="XU73" i="4"/>
  <c r="AAB73" i="4"/>
  <c r="AAA73" i="4"/>
  <c r="ACH73" i="4"/>
  <c r="ACG73" i="4"/>
  <c r="AER73" i="4"/>
  <c r="AES73" i="4"/>
  <c r="BO74" i="4"/>
  <c r="BP74" i="4"/>
  <c r="DU74" i="4"/>
  <c r="DV74" i="4"/>
  <c r="GB74" i="4"/>
  <c r="GC74" i="4"/>
  <c r="HZ74" i="4"/>
  <c r="IA74" i="4"/>
  <c r="KF74" i="4"/>
  <c r="KG74" i="4"/>
  <c r="NO74" i="4"/>
  <c r="NP74" i="4"/>
  <c r="QA74" i="4"/>
  <c r="PZ74" i="4"/>
  <c r="SG74" i="4"/>
  <c r="SF74" i="4"/>
  <c r="UM74" i="4"/>
  <c r="UL74" i="4"/>
  <c r="WS74" i="4"/>
  <c r="WR74" i="4"/>
  <c r="YY74" i="4"/>
  <c r="YX74" i="4"/>
  <c r="ABE74" i="4"/>
  <c r="ABD74" i="4"/>
  <c r="ADO74" i="4"/>
  <c r="ADP74" i="4"/>
  <c r="AFU74" i="4"/>
  <c r="AFV74" i="4"/>
  <c r="AL75" i="4"/>
  <c r="AM75" i="4"/>
  <c r="CR75" i="4"/>
  <c r="CS75" i="4"/>
  <c r="EY75" i="4"/>
  <c r="EZ75" i="4"/>
  <c r="GW75" i="4"/>
  <c r="GX75" i="4"/>
  <c r="JC75" i="4"/>
  <c r="JD75" i="4"/>
  <c r="LI75" i="4"/>
  <c r="LJ75" i="4"/>
  <c r="OX75" i="4"/>
  <c r="OW75" i="4"/>
  <c r="RD75" i="4"/>
  <c r="RC75" i="4"/>
  <c r="TJ75" i="4"/>
  <c r="TI75" i="4"/>
  <c r="VP75" i="4"/>
  <c r="VO75" i="4"/>
  <c r="XV75" i="4"/>
  <c r="XU75" i="4"/>
  <c r="AAB75" i="4"/>
  <c r="AAA75" i="4"/>
  <c r="ACH75" i="4"/>
  <c r="ACG75" i="4"/>
  <c r="AER75" i="4"/>
  <c r="AES75" i="4"/>
  <c r="BO76" i="4"/>
  <c r="BP76" i="4"/>
  <c r="DU76" i="4"/>
  <c r="DV76" i="4"/>
  <c r="GB76" i="4"/>
  <c r="GC76" i="4"/>
  <c r="HZ76" i="4"/>
  <c r="IA76" i="4"/>
  <c r="KF76" i="4"/>
  <c r="KG76" i="4"/>
  <c r="NO76" i="4"/>
  <c r="NP76" i="4"/>
  <c r="QA76" i="4"/>
  <c r="PZ76" i="4"/>
  <c r="SG76" i="4"/>
  <c r="SF76" i="4"/>
  <c r="UM76" i="4"/>
  <c r="UL76" i="4"/>
  <c r="WS76" i="4"/>
  <c r="WR76" i="4"/>
  <c r="YY76" i="4"/>
  <c r="YX76" i="4"/>
  <c r="ABE76" i="4"/>
  <c r="ABD76" i="4"/>
  <c r="ADO76" i="4"/>
  <c r="ADP76" i="4"/>
  <c r="AFU76" i="4"/>
  <c r="AFV76" i="4"/>
  <c r="AL77" i="4"/>
  <c r="AM77" i="4"/>
  <c r="CR77" i="4"/>
  <c r="CS77" i="4"/>
  <c r="EY77" i="4"/>
  <c r="EZ77" i="4"/>
  <c r="GW77" i="4"/>
  <c r="GX77" i="4"/>
  <c r="JC77" i="4"/>
  <c r="JD77" i="4"/>
  <c r="LI77" i="4"/>
  <c r="LJ77" i="4"/>
  <c r="OX77" i="4"/>
  <c r="OW77" i="4"/>
  <c r="RD77" i="4"/>
  <c r="RC77" i="4"/>
  <c r="TJ77" i="4"/>
  <c r="TI77" i="4"/>
  <c r="VP77" i="4"/>
  <c r="VO77" i="4"/>
  <c r="XV77" i="4"/>
  <c r="XU77" i="4"/>
  <c r="AAB77" i="4"/>
  <c r="AAA77" i="4"/>
  <c r="ACH77" i="4"/>
  <c r="ACG77" i="4"/>
  <c r="AER77" i="4"/>
  <c r="AES77" i="4"/>
  <c r="AFX78" i="4"/>
  <c r="BO78" i="4"/>
  <c r="BP78" i="4"/>
  <c r="DU78" i="4"/>
  <c r="DV78" i="4"/>
  <c r="GB78" i="4"/>
  <c r="GC78" i="4"/>
  <c r="NO78" i="4"/>
  <c r="NP78" i="4"/>
  <c r="RC78" i="4"/>
  <c r="RD78" i="4"/>
  <c r="XU78" i="4"/>
  <c r="XV78" i="4"/>
  <c r="AAA78" i="4"/>
  <c r="AAB78" i="4"/>
  <c r="CR79" i="4"/>
  <c r="CS79" i="4"/>
  <c r="JC79" i="4"/>
  <c r="JD79" i="4"/>
  <c r="LI79" i="4"/>
  <c r="LJ79" i="4"/>
  <c r="UL79" i="4"/>
  <c r="UM79" i="4"/>
  <c r="WR79" i="4"/>
  <c r="WS79" i="4"/>
  <c r="DU80" i="4"/>
  <c r="DV80" i="4"/>
  <c r="GB80" i="4"/>
  <c r="GC80" i="4"/>
  <c r="NO80" i="4"/>
  <c r="NP80" i="4"/>
  <c r="RC80" i="4"/>
  <c r="RD80" i="4"/>
  <c r="XU80" i="4"/>
  <c r="XV80" i="4"/>
  <c r="AAA80" i="4"/>
  <c r="AAB80" i="4"/>
  <c r="AFW69" i="4"/>
  <c r="AGB69" i="4" s="1"/>
  <c r="AK69" i="4"/>
  <c r="G69" i="4"/>
  <c r="OW70" i="4"/>
  <c r="OX70" i="4"/>
  <c r="RC70" i="4"/>
  <c r="RD70" i="4"/>
  <c r="TI70" i="4"/>
  <c r="TJ70" i="4"/>
  <c r="VO70" i="4"/>
  <c r="VP70" i="4"/>
  <c r="XU70" i="4"/>
  <c r="XV70" i="4"/>
  <c r="AAA70" i="4"/>
  <c r="AAB70" i="4"/>
  <c r="ACG70" i="4"/>
  <c r="ACH70" i="4"/>
  <c r="AES70" i="4"/>
  <c r="AER70" i="4"/>
  <c r="BP71" i="4"/>
  <c r="BO71" i="4"/>
  <c r="DV71" i="4"/>
  <c r="DU71" i="4"/>
  <c r="GC71" i="4"/>
  <c r="GB71" i="4"/>
  <c r="IA71" i="4"/>
  <c r="HZ71" i="4"/>
  <c r="KG71" i="4"/>
  <c r="KF71" i="4"/>
  <c r="NP71" i="4"/>
  <c r="NO71" i="4"/>
  <c r="NS71" i="4"/>
  <c r="PZ71" i="4"/>
  <c r="QA71" i="4"/>
  <c r="SF71" i="4"/>
  <c r="SG71" i="4"/>
  <c r="UL71" i="4"/>
  <c r="UM71" i="4"/>
  <c r="WR71" i="4"/>
  <c r="WS71" i="4"/>
  <c r="YX71" i="4"/>
  <c r="YY71" i="4"/>
  <c r="ABD71" i="4"/>
  <c r="ABE71" i="4"/>
  <c r="ADP71" i="4"/>
  <c r="ADO71" i="4"/>
  <c r="AFV71" i="4"/>
  <c r="AFU71" i="4"/>
  <c r="AM72" i="4"/>
  <c r="AL72" i="4"/>
  <c r="CS72" i="4"/>
  <c r="CR72" i="4"/>
  <c r="EZ72" i="4"/>
  <c r="EY72" i="4"/>
  <c r="GX72" i="4"/>
  <c r="GW72" i="4"/>
  <c r="JD72" i="4"/>
  <c r="JC72" i="4"/>
  <c r="LJ72" i="4"/>
  <c r="LI72" i="4"/>
  <c r="OW72" i="4"/>
  <c r="OX72" i="4"/>
  <c r="RC72" i="4"/>
  <c r="RD72" i="4"/>
  <c r="TI72" i="4"/>
  <c r="TJ72" i="4"/>
  <c r="VO72" i="4"/>
  <c r="VP72" i="4"/>
  <c r="XU72" i="4"/>
  <c r="XV72" i="4"/>
  <c r="AAA72" i="4"/>
  <c r="AAB72" i="4"/>
  <c r="ACG72" i="4"/>
  <c r="ACH72" i="4"/>
  <c r="AES72" i="4"/>
  <c r="AER72" i="4"/>
  <c r="BP73" i="4"/>
  <c r="BO73" i="4"/>
  <c r="DV73" i="4"/>
  <c r="DU73" i="4"/>
  <c r="GC73" i="4"/>
  <c r="GB73" i="4"/>
  <c r="IA73" i="4"/>
  <c r="HZ73" i="4"/>
  <c r="KG73" i="4"/>
  <c r="KF73" i="4"/>
  <c r="NP73" i="4"/>
  <c r="NO73" i="4"/>
  <c r="PZ73" i="4"/>
  <c r="QA73" i="4"/>
  <c r="SF73" i="4"/>
  <c r="SG73" i="4"/>
  <c r="UL73" i="4"/>
  <c r="UM73" i="4"/>
  <c r="WR73" i="4"/>
  <c r="WS73" i="4"/>
  <c r="YX73" i="4"/>
  <c r="YY73" i="4"/>
  <c r="ABD73" i="4"/>
  <c r="ABE73" i="4"/>
  <c r="ADP73" i="4"/>
  <c r="ADO73" i="4"/>
  <c r="AFV73" i="4"/>
  <c r="AFU73" i="4"/>
  <c r="AM74" i="4"/>
  <c r="AL74" i="4"/>
  <c r="CS74" i="4"/>
  <c r="CR74" i="4"/>
  <c r="EZ74" i="4"/>
  <c r="EY74" i="4"/>
  <c r="GX74" i="4"/>
  <c r="GW74" i="4"/>
  <c r="JD74" i="4"/>
  <c r="JC74" i="4"/>
  <c r="LJ74" i="4"/>
  <c r="LI74" i="4"/>
  <c r="OW74" i="4"/>
  <c r="OX74" i="4"/>
  <c r="RC74" i="4"/>
  <c r="RD74" i="4"/>
  <c r="TI74" i="4"/>
  <c r="TJ74" i="4"/>
  <c r="VO74" i="4"/>
  <c r="VP74" i="4"/>
  <c r="XU74" i="4"/>
  <c r="XV74" i="4"/>
  <c r="AAA74" i="4"/>
  <c r="AAB74" i="4"/>
  <c r="ACG74" i="4"/>
  <c r="ACH74" i="4"/>
  <c r="AES74" i="4"/>
  <c r="AER74" i="4"/>
  <c r="BP75" i="4"/>
  <c r="BO75" i="4"/>
  <c r="DV75" i="4"/>
  <c r="DU75" i="4"/>
  <c r="GC75" i="4"/>
  <c r="GB75" i="4"/>
  <c r="IA75" i="4"/>
  <c r="HZ75" i="4"/>
  <c r="KG75" i="4"/>
  <c r="KF75" i="4"/>
  <c r="NP75" i="4"/>
  <c r="NO75" i="4"/>
  <c r="NS75" i="4"/>
  <c r="PZ75" i="4"/>
  <c r="QA75" i="4"/>
  <c r="SF75" i="4"/>
  <c r="SG75" i="4"/>
  <c r="UL75" i="4"/>
  <c r="UM75" i="4"/>
  <c r="WR75" i="4"/>
  <c r="WS75" i="4"/>
  <c r="YX75" i="4"/>
  <c r="YY75" i="4"/>
  <c r="ABD75" i="4"/>
  <c r="ABE75" i="4"/>
  <c r="ADP75" i="4"/>
  <c r="ADO75" i="4"/>
  <c r="AFV75" i="4"/>
  <c r="AFU75" i="4"/>
  <c r="AM76" i="4"/>
  <c r="AL76" i="4"/>
  <c r="CS76" i="4"/>
  <c r="CR76" i="4"/>
  <c r="EZ76" i="4"/>
  <c r="EY76" i="4"/>
  <c r="GX76" i="4"/>
  <c r="GW76" i="4"/>
  <c r="JD76" i="4"/>
  <c r="JC76" i="4"/>
  <c r="LJ76" i="4"/>
  <c r="LI76" i="4"/>
  <c r="OW76" i="4"/>
  <c r="OX76" i="4"/>
  <c r="RC76" i="4"/>
  <c r="RD76" i="4"/>
  <c r="TI76" i="4"/>
  <c r="TJ76" i="4"/>
  <c r="VO76" i="4"/>
  <c r="VP76" i="4"/>
  <c r="XU76" i="4"/>
  <c r="XV76" i="4"/>
  <c r="AAA76" i="4"/>
  <c r="AAB76" i="4"/>
  <c r="ACG76" i="4"/>
  <c r="ACH76" i="4"/>
  <c r="AES76" i="4"/>
  <c r="AER76" i="4"/>
  <c r="BP77" i="4"/>
  <c r="BO77" i="4"/>
  <c r="DV77" i="4"/>
  <c r="DU77" i="4"/>
  <c r="GC77" i="4"/>
  <c r="GB77" i="4"/>
  <c r="IA77" i="4"/>
  <c r="HZ77" i="4"/>
  <c r="KG77" i="4"/>
  <c r="KF77" i="4"/>
  <c r="NP77" i="4"/>
  <c r="NO77" i="4"/>
  <c r="PZ77" i="4"/>
  <c r="QA77" i="4"/>
  <c r="SF77" i="4"/>
  <c r="SG77" i="4"/>
  <c r="UL77" i="4"/>
  <c r="UM77" i="4"/>
  <c r="WR77" i="4"/>
  <c r="WS77" i="4"/>
  <c r="YX77" i="4"/>
  <c r="YY77" i="4"/>
  <c r="ABD77" i="4"/>
  <c r="ABE77" i="4"/>
  <c r="ADP77" i="4"/>
  <c r="ADO77" i="4"/>
  <c r="AFV77" i="4"/>
  <c r="AFU77" i="4"/>
  <c r="AM78" i="4"/>
  <c r="AL78" i="4"/>
  <c r="CS78" i="4"/>
  <c r="CR78" i="4"/>
  <c r="EZ78" i="4"/>
  <c r="EY78" i="4"/>
  <c r="GX78" i="4"/>
  <c r="GW78" i="4"/>
  <c r="HZ78" i="4"/>
  <c r="IA78" i="4"/>
  <c r="KF78" i="4"/>
  <c r="KG78" i="4"/>
  <c r="TI78" i="4"/>
  <c r="TJ78" i="4"/>
  <c r="VO78" i="4"/>
  <c r="VP78" i="4"/>
  <c r="ACG78" i="4"/>
  <c r="ACH78" i="4"/>
  <c r="AFU78" i="4"/>
  <c r="AFV78" i="4"/>
  <c r="EY79" i="4"/>
  <c r="EZ79" i="4"/>
  <c r="GW79" i="4"/>
  <c r="GX79" i="4"/>
  <c r="PZ79" i="4"/>
  <c r="QA79" i="4"/>
  <c r="SF79" i="4"/>
  <c r="SG79" i="4"/>
  <c r="YX79" i="4"/>
  <c r="YY79" i="4"/>
  <c r="ABD79" i="4"/>
  <c r="ABE79" i="4"/>
  <c r="AER79" i="4"/>
  <c r="AES79" i="4"/>
  <c r="BO80" i="4"/>
  <c r="BP80" i="4"/>
  <c r="HZ80" i="4"/>
  <c r="IA80" i="4"/>
  <c r="KF80" i="4"/>
  <c r="KG80" i="4"/>
  <c r="TI80" i="4"/>
  <c r="TJ80" i="4"/>
  <c r="VO80" i="4"/>
  <c r="VP80" i="4"/>
  <c r="ACG80" i="4"/>
  <c r="ACH80" i="4"/>
  <c r="NR70" i="4"/>
  <c r="NS70" i="4" s="1"/>
  <c r="ACJ70" i="4"/>
  <c r="ACK70" i="4" s="1"/>
  <c r="G71" i="4"/>
  <c r="NQ71" i="4"/>
  <c r="AFW71" i="4" s="1"/>
  <c r="AGB71" i="4" s="1"/>
  <c r="ACI71" i="4"/>
  <c r="ACK71" i="4" s="1"/>
  <c r="F72" i="4"/>
  <c r="AFW72" i="4" s="1"/>
  <c r="AGB72" i="4" s="1"/>
  <c r="H72" i="4"/>
  <c r="NR72" i="4"/>
  <c r="NS72" i="4" s="1"/>
  <c r="ACJ72" i="4"/>
  <c r="ACK72" i="4" s="1"/>
  <c r="G73" i="4"/>
  <c r="NQ73" i="4"/>
  <c r="AFW73" i="4" s="1"/>
  <c r="AGB73" i="4" s="1"/>
  <c r="ACI73" i="4"/>
  <c r="ACK73" i="4" s="1"/>
  <c r="F74" i="4"/>
  <c r="AFW74" i="4" s="1"/>
  <c r="AGB74" i="4" s="1"/>
  <c r="NR74" i="4"/>
  <c r="NS74" i="4" s="1"/>
  <c r="ACJ74" i="4"/>
  <c r="ACK74" i="4" s="1"/>
  <c r="G75" i="4"/>
  <c r="NQ75" i="4"/>
  <c r="AFW75" i="4" s="1"/>
  <c r="AGB75" i="4" s="1"/>
  <c r="ACI75" i="4"/>
  <c r="ACK75" i="4" s="1"/>
  <c r="F76" i="4"/>
  <c r="AFW76" i="4" s="1"/>
  <c r="AGB76" i="4" s="1"/>
  <c r="H76" i="4"/>
  <c r="NR76" i="4"/>
  <c r="NS76" i="4" s="1"/>
  <c r="ACJ76" i="4"/>
  <c r="ACK76" i="4" s="1"/>
  <c r="G77" i="4"/>
  <c r="NQ77" i="4"/>
  <c r="AFW77" i="4" s="1"/>
  <c r="AGB77" i="4" s="1"/>
  <c r="ACI77" i="4"/>
  <c r="ACK77" i="4" s="1"/>
  <c r="F78" i="4"/>
  <c r="H78" i="4" s="1"/>
  <c r="JC78" i="4"/>
  <c r="NR78" i="4"/>
  <c r="NQ78" i="4"/>
  <c r="OV78" i="4"/>
  <c r="PZ78" i="4"/>
  <c r="UL78" i="4"/>
  <c r="YX78" i="4"/>
  <c r="ACJ78" i="4"/>
  <c r="ACK78" i="4" s="1"/>
  <c r="ADN78" i="4"/>
  <c r="AER78" i="4"/>
  <c r="G79" i="4"/>
  <c r="F79" i="4"/>
  <c r="AK79" i="4"/>
  <c r="BO79" i="4"/>
  <c r="GB79" i="4"/>
  <c r="KF79" i="4"/>
  <c r="NQ79" i="4"/>
  <c r="OV79" i="4"/>
  <c r="NR79" i="4"/>
  <c r="NS79" i="4" s="1"/>
  <c r="RC79" i="4"/>
  <c r="VO79" i="4"/>
  <c r="AAA79" i="4"/>
  <c r="ADN79" i="4"/>
  <c r="ACJ79" i="4"/>
  <c r="ACK79" i="4" s="1"/>
  <c r="AFU79" i="4"/>
  <c r="EY80" i="4"/>
  <c r="JC80" i="4"/>
  <c r="NR80" i="4"/>
  <c r="NQ80" i="4"/>
  <c r="OV80" i="4"/>
  <c r="PZ80" i="4"/>
  <c r="UL80" i="4"/>
  <c r="YX80" i="4"/>
  <c r="ACJ80" i="4"/>
  <c r="ACK80" i="4" s="1"/>
  <c r="ADN80" i="4"/>
  <c r="AER80" i="4"/>
  <c r="AGC81" i="4"/>
  <c r="BO81" i="4"/>
  <c r="BP81" i="4"/>
  <c r="DU81" i="4"/>
  <c r="DV81" i="4"/>
  <c r="GB81" i="4"/>
  <c r="GC81" i="4"/>
  <c r="HZ81" i="4"/>
  <c r="IA81" i="4"/>
  <c r="KF81" i="4"/>
  <c r="KG81" i="4"/>
  <c r="NP81" i="4"/>
  <c r="NO81" i="4"/>
  <c r="PZ81" i="4"/>
  <c r="QA81" i="4"/>
  <c r="SF81" i="4"/>
  <c r="SG81" i="4"/>
  <c r="UL81" i="4"/>
  <c r="UM81" i="4"/>
  <c r="WR81" i="4"/>
  <c r="WS81" i="4"/>
  <c r="YX81" i="4"/>
  <c r="YY81" i="4"/>
  <c r="ABD81" i="4"/>
  <c r="ABE81" i="4"/>
  <c r="ADP81" i="4"/>
  <c r="ADO81" i="4"/>
  <c r="AFV81" i="4"/>
  <c r="AFU81" i="4"/>
  <c r="AM82" i="4"/>
  <c r="AL82" i="4"/>
  <c r="CS82" i="4"/>
  <c r="CR82" i="4"/>
  <c r="EZ82" i="4"/>
  <c r="EY82" i="4"/>
  <c r="GX82" i="4"/>
  <c r="GW82" i="4"/>
  <c r="JD82" i="4"/>
  <c r="JC82" i="4"/>
  <c r="LJ82" i="4"/>
  <c r="LI82" i="4"/>
  <c r="OW82" i="4"/>
  <c r="OX82" i="4"/>
  <c r="RC82" i="4"/>
  <c r="RD82" i="4"/>
  <c r="TI82" i="4"/>
  <c r="TJ82" i="4"/>
  <c r="VO82" i="4"/>
  <c r="VP82" i="4"/>
  <c r="XU82" i="4"/>
  <c r="XV82" i="4"/>
  <c r="AAA82" i="4"/>
  <c r="AAB82" i="4"/>
  <c r="ACG82" i="4"/>
  <c r="ACH82" i="4"/>
  <c r="AES82" i="4"/>
  <c r="AER82" i="4"/>
  <c r="BP83" i="4"/>
  <c r="BO83" i="4"/>
  <c r="DV83" i="4"/>
  <c r="DU83" i="4"/>
  <c r="GC83" i="4"/>
  <c r="GB83" i="4"/>
  <c r="IA83" i="4"/>
  <c r="HZ83" i="4"/>
  <c r="KG83" i="4"/>
  <c r="KF83" i="4"/>
  <c r="NP83" i="4"/>
  <c r="NO83" i="4"/>
  <c r="PZ83" i="4"/>
  <c r="QA83" i="4"/>
  <c r="SF83" i="4"/>
  <c r="SG83" i="4"/>
  <c r="UL83" i="4"/>
  <c r="UM83" i="4"/>
  <c r="WR83" i="4"/>
  <c r="WS83" i="4"/>
  <c r="YX83" i="4"/>
  <c r="YY83" i="4"/>
  <c r="ABD83" i="4"/>
  <c r="ABE83" i="4"/>
  <c r="ADP83" i="4"/>
  <c r="ADO83" i="4"/>
  <c r="AFV83" i="4"/>
  <c r="AFU83" i="4"/>
  <c r="AM84" i="4"/>
  <c r="AL84" i="4"/>
  <c r="CS84" i="4"/>
  <c r="CR84" i="4"/>
  <c r="EZ84" i="4"/>
  <c r="EY84" i="4"/>
  <c r="GX84" i="4"/>
  <c r="GW84" i="4"/>
  <c r="JD84" i="4"/>
  <c r="JC84" i="4"/>
  <c r="LJ84" i="4"/>
  <c r="LI84" i="4"/>
  <c r="OW84" i="4"/>
  <c r="OX84" i="4"/>
  <c r="RC84" i="4"/>
  <c r="RD84" i="4"/>
  <c r="TI84" i="4"/>
  <c r="TJ84" i="4"/>
  <c r="VO84" i="4"/>
  <c r="VP84" i="4"/>
  <c r="XU84" i="4"/>
  <c r="XV84" i="4"/>
  <c r="AAA84" i="4"/>
  <c r="AAB84" i="4"/>
  <c r="ACG84" i="4"/>
  <c r="ACH84" i="4"/>
  <c r="AER84" i="4"/>
  <c r="AES84" i="4"/>
  <c r="BO85" i="4"/>
  <c r="BP85" i="4"/>
  <c r="DU85" i="4"/>
  <c r="DV85" i="4"/>
  <c r="KF85" i="4"/>
  <c r="KG85" i="4"/>
  <c r="NO85" i="4"/>
  <c r="NP85" i="4"/>
  <c r="RC85" i="4"/>
  <c r="RD85" i="4"/>
  <c r="TI85" i="4"/>
  <c r="TJ85" i="4"/>
  <c r="AAA85" i="4"/>
  <c r="AAB85" i="4"/>
  <c r="ACG85" i="4"/>
  <c r="ACH85" i="4"/>
  <c r="AFU85" i="4"/>
  <c r="AFV85" i="4"/>
  <c r="AGL86" i="4"/>
  <c r="AGG86" i="4"/>
  <c r="GW86" i="4"/>
  <c r="GX86" i="4"/>
  <c r="JC86" i="4"/>
  <c r="JD86" i="4"/>
  <c r="PZ86" i="4"/>
  <c r="QA86" i="4"/>
  <c r="WR86" i="4"/>
  <c r="WS86" i="4"/>
  <c r="YX86" i="4"/>
  <c r="YY86" i="4"/>
  <c r="AER86" i="4"/>
  <c r="AES86" i="4"/>
  <c r="BO87" i="4"/>
  <c r="BP87" i="4"/>
  <c r="DU87" i="4"/>
  <c r="DV87" i="4"/>
  <c r="KF87" i="4"/>
  <c r="KG87" i="4"/>
  <c r="NO87" i="4"/>
  <c r="NP87" i="4"/>
  <c r="RC87" i="4"/>
  <c r="RD87" i="4"/>
  <c r="TI87" i="4"/>
  <c r="TJ87" i="4"/>
  <c r="AAA87" i="4"/>
  <c r="AAB87" i="4"/>
  <c r="ACG87" i="4"/>
  <c r="ACH87" i="4"/>
  <c r="AFU87" i="4"/>
  <c r="AFV87" i="4"/>
  <c r="AGL88" i="4"/>
  <c r="AGG88" i="4"/>
  <c r="GW88" i="4"/>
  <c r="GX88" i="4"/>
  <c r="JC88" i="4"/>
  <c r="JD88" i="4"/>
  <c r="PZ88" i="4"/>
  <c r="QA88" i="4"/>
  <c r="WR88" i="4"/>
  <c r="WS88" i="4"/>
  <c r="YX88" i="4"/>
  <c r="YY88" i="4"/>
  <c r="AER88" i="4"/>
  <c r="AES88" i="4"/>
  <c r="BO89" i="4"/>
  <c r="BP89" i="4"/>
  <c r="DU89" i="4"/>
  <c r="DV89" i="4"/>
  <c r="NO89" i="4"/>
  <c r="NP89" i="4"/>
  <c r="XU89" i="4"/>
  <c r="XV89" i="4"/>
  <c r="EY90" i="4"/>
  <c r="EZ90" i="4"/>
  <c r="UL90" i="4"/>
  <c r="UM90" i="4"/>
  <c r="AFW80" i="4"/>
  <c r="AGB80" i="4" s="1"/>
  <c r="AK80" i="4"/>
  <c r="G80" i="4"/>
  <c r="AFV80" i="4"/>
  <c r="AFU80" i="4"/>
  <c r="AM81" i="4"/>
  <c r="AL81" i="4"/>
  <c r="CS81" i="4"/>
  <c r="CR81" i="4"/>
  <c r="EZ81" i="4"/>
  <c r="EY81" i="4"/>
  <c r="GX81" i="4"/>
  <c r="GW81" i="4"/>
  <c r="JD81" i="4"/>
  <c r="JC81" i="4"/>
  <c r="LJ81" i="4"/>
  <c r="LI81" i="4"/>
  <c r="OX81" i="4"/>
  <c r="OW81" i="4"/>
  <c r="RD81" i="4"/>
  <c r="RC81" i="4"/>
  <c r="TJ81" i="4"/>
  <c r="TI81" i="4"/>
  <c r="VP81" i="4"/>
  <c r="VO81" i="4"/>
  <c r="XV81" i="4"/>
  <c r="XU81" i="4"/>
  <c r="AAB81" i="4"/>
  <c r="AAA81" i="4"/>
  <c r="ACH81" i="4"/>
  <c r="ACG81" i="4"/>
  <c r="AER81" i="4"/>
  <c r="AES81" i="4"/>
  <c r="BO82" i="4"/>
  <c r="BP82" i="4"/>
  <c r="DU82" i="4"/>
  <c r="DV82" i="4"/>
  <c r="GB82" i="4"/>
  <c r="GC82" i="4"/>
  <c r="HZ82" i="4"/>
  <c r="IA82" i="4"/>
  <c r="KF82" i="4"/>
  <c r="KG82" i="4"/>
  <c r="NO82" i="4"/>
  <c r="NP82" i="4"/>
  <c r="QA82" i="4"/>
  <c r="PZ82" i="4"/>
  <c r="SG82" i="4"/>
  <c r="SF82" i="4"/>
  <c r="UM82" i="4"/>
  <c r="UL82" i="4"/>
  <c r="WS82" i="4"/>
  <c r="WR82" i="4"/>
  <c r="YY82" i="4"/>
  <c r="YX82" i="4"/>
  <c r="ABE82" i="4"/>
  <c r="ABD82" i="4"/>
  <c r="ADO82" i="4"/>
  <c r="ADP82" i="4"/>
  <c r="AFU82" i="4"/>
  <c r="AFV82" i="4"/>
  <c r="AL83" i="4"/>
  <c r="AM83" i="4"/>
  <c r="CR83" i="4"/>
  <c r="CS83" i="4"/>
  <c r="EY83" i="4"/>
  <c r="EZ83" i="4"/>
  <c r="GW83" i="4"/>
  <c r="GX83" i="4"/>
  <c r="JC83" i="4"/>
  <c r="JD83" i="4"/>
  <c r="LI83" i="4"/>
  <c r="LJ83" i="4"/>
  <c r="OX83" i="4"/>
  <c r="OW83" i="4"/>
  <c r="RD83" i="4"/>
  <c r="RC83" i="4"/>
  <c r="TJ83" i="4"/>
  <c r="TI83" i="4"/>
  <c r="VP83" i="4"/>
  <c r="VO83" i="4"/>
  <c r="XV83" i="4"/>
  <c r="XU83" i="4"/>
  <c r="AAB83" i="4"/>
  <c r="AAA83" i="4"/>
  <c r="ACH83" i="4"/>
  <c r="ACG83" i="4"/>
  <c r="AER83" i="4"/>
  <c r="AES83" i="4"/>
  <c r="BO84" i="4"/>
  <c r="BP84" i="4"/>
  <c r="DU84" i="4"/>
  <c r="DV84" i="4"/>
  <c r="GB84" i="4"/>
  <c r="GC84" i="4"/>
  <c r="HZ84" i="4"/>
  <c r="IA84" i="4"/>
  <c r="KF84" i="4"/>
  <c r="KG84" i="4"/>
  <c r="NO84" i="4"/>
  <c r="NP84" i="4"/>
  <c r="QA84" i="4"/>
  <c r="PZ84" i="4"/>
  <c r="SG84" i="4"/>
  <c r="SF84" i="4"/>
  <c r="UM84" i="4"/>
  <c r="UL84" i="4"/>
  <c r="WS84" i="4"/>
  <c r="WR84" i="4"/>
  <c r="YY84" i="4"/>
  <c r="YX84" i="4"/>
  <c r="ABE84" i="4"/>
  <c r="ABD84" i="4"/>
  <c r="GB85" i="4"/>
  <c r="GC85" i="4"/>
  <c r="HZ85" i="4"/>
  <c r="IA85" i="4"/>
  <c r="VO85" i="4"/>
  <c r="VP85" i="4"/>
  <c r="XU85" i="4"/>
  <c r="XV85" i="4"/>
  <c r="CR86" i="4"/>
  <c r="CS86" i="4"/>
  <c r="EY86" i="4"/>
  <c r="EZ86" i="4"/>
  <c r="LI86" i="4"/>
  <c r="LJ86" i="4"/>
  <c r="SF86" i="4"/>
  <c r="SG86" i="4"/>
  <c r="UL86" i="4"/>
  <c r="UM86" i="4"/>
  <c r="ABD86" i="4"/>
  <c r="ABE86" i="4"/>
  <c r="GB87" i="4"/>
  <c r="GC87" i="4"/>
  <c r="HZ87" i="4"/>
  <c r="IA87" i="4"/>
  <c r="VO87" i="4"/>
  <c r="VP87" i="4"/>
  <c r="XU87" i="4"/>
  <c r="XV87" i="4"/>
  <c r="CR88" i="4"/>
  <c r="CS88" i="4"/>
  <c r="EY88" i="4"/>
  <c r="EZ88" i="4"/>
  <c r="LI88" i="4"/>
  <c r="LJ88" i="4"/>
  <c r="SF88" i="4"/>
  <c r="SG88" i="4"/>
  <c r="UL88" i="4"/>
  <c r="UM88" i="4"/>
  <c r="ABD88" i="4"/>
  <c r="ABE88" i="4"/>
  <c r="HZ89" i="4"/>
  <c r="IA89" i="4"/>
  <c r="TI89" i="4"/>
  <c r="TJ89" i="4"/>
  <c r="ACG89" i="4"/>
  <c r="ACH89" i="4"/>
  <c r="JC90" i="4"/>
  <c r="JD90" i="4"/>
  <c r="PZ90" i="4"/>
  <c r="QA90" i="4"/>
  <c r="YX90" i="4"/>
  <c r="YY90" i="4"/>
  <c r="AER90" i="4"/>
  <c r="AES90" i="4"/>
  <c r="F81" i="4"/>
  <c r="AFW81" i="4" s="1"/>
  <c r="AGB81" i="4" s="1"/>
  <c r="NQ81" i="4"/>
  <c r="NS81" i="4" s="1"/>
  <c r="ACI81" i="4"/>
  <c r="ACK81" i="4" s="1"/>
  <c r="F82" i="4"/>
  <c r="AFW82" i="4" s="1"/>
  <c r="AGB82" i="4" s="1"/>
  <c r="NR82" i="4"/>
  <c r="NS82" i="4" s="1"/>
  <c r="ACJ82" i="4"/>
  <c r="ACK82" i="4" s="1"/>
  <c r="G83" i="4"/>
  <c r="NQ83" i="4"/>
  <c r="NS83" i="4" s="1"/>
  <c r="ACI83" i="4"/>
  <c r="ACK83" i="4" s="1"/>
  <c r="F84" i="4"/>
  <c r="AFW84" i="4" s="1"/>
  <c r="AGB84" i="4" s="1"/>
  <c r="NR84" i="4"/>
  <c r="NS84" i="4" s="1"/>
  <c r="F85" i="4"/>
  <c r="AFW85" i="4" s="1"/>
  <c r="AGB85" i="4" s="1"/>
  <c r="AK85" i="4"/>
  <c r="G85" i="4"/>
  <c r="CR85" i="4"/>
  <c r="GW85" i="4"/>
  <c r="LI85" i="4"/>
  <c r="NT85" i="4"/>
  <c r="SF85" i="4"/>
  <c r="WR85" i="4"/>
  <c r="ABD85" i="4"/>
  <c r="ACL85" i="4"/>
  <c r="DU86" i="4"/>
  <c r="HZ86" i="4"/>
  <c r="NO86" i="4"/>
  <c r="TI86" i="4"/>
  <c r="XU86" i="4"/>
  <c r="ACG86" i="4"/>
  <c r="F87" i="4"/>
  <c r="AFW87" i="4" s="1"/>
  <c r="AGB87" i="4" s="1"/>
  <c r="AK87" i="4"/>
  <c r="G87" i="4"/>
  <c r="CR87" i="4"/>
  <c r="GW87" i="4"/>
  <c r="LI87" i="4"/>
  <c r="NT87" i="4"/>
  <c r="SF87" i="4"/>
  <c r="WR87" i="4"/>
  <c r="ABD87" i="4"/>
  <c r="ACL87" i="4"/>
  <c r="DU88" i="4"/>
  <c r="HZ88" i="4"/>
  <c r="NO88" i="4"/>
  <c r="TI88" i="4"/>
  <c r="XU88" i="4"/>
  <c r="ACG88" i="4"/>
  <c r="F89" i="4"/>
  <c r="AFW89" i="4" s="1"/>
  <c r="AGB89" i="4" s="1"/>
  <c r="AK89" i="4"/>
  <c r="G89" i="4"/>
  <c r="CR89" i="4"/>
  <c r="KG89" i="4"/>
  <c r="LJ89" i="4"/>
  <c r="LI89" i="4"/>
  <c r="NR89" i="4"/>
  <c r="NS89" i="4" s="1"/>
  <c r="VP89" i="4"/>
  <c r="WS89" i="4"/>
  <c r="WR89" i="4"/>
  <c r="ADN89" i="4"/>
  <c r="AFV89" i="4"/>
  <c r="F90" i="4"/>
  <c r="AFW90" i="4" s="1"/>
  <c r="AGB90" i="4" s="1"/>
  <c r="AK90" i="4"/>
  <c r="CS90" i="4"/>
  <c r="DV90" i="4"/>
  <c r="DU90" i="4"/>
  <c r="LJ90" i="4"/>
  <c r="NP90" i="4"/>
  <c r="NO90" i="4"/>
  <c r="OV90" i="4"/>
  <c r="NR90" i="4"/>
  <c r="NS90" i="4" s="1"/>
  <c r="WS90" i="4"/>
  <c r="XV90" i="4"/>
  <c r="XU90" i="4"/>
  <c r="GB91" i="4"/>
  <c r="GC91" i="4"/>
  <c r="ADN84" i="4"/>
  <c r="ACJ84" i="4"/>
  <c r="ACK84" i="4" s="1"/>
  <c r="OV85" i="4"/>
  <c r="ADN85" i="4"/>
  <c r="H86" i="4"/>
  <c r="AK86" i="4"/>
  <c r="OV86" i="4"/>
  <c r="NR86" i="4"/>
  <c r="NS86" i="4" s="1"/>
  <c r="ADN86" i="4"/>
  <c r="ACJ86" i="4"/>
  <c r="ACK86" i="4" s="1"/>
  <c r="OV87" i="4"/>
  <c r="ADN87" i="4"/>
  <c r="H88" i="4"/>
  <c r="AK88" i="4"/>
  <c r="OV88" i="4"/>
  <c r="NR88" i="4"/>
  <c r="NS88" i="4" s="1"/>
  <c r="ADN88" i="4"/>
  <c r="ACJ88" i="4"/>
  <c r="ACK88" i="4" s="1"/>
  <c r="GC89" i="4"/>
  <c r="GX89" i="4"/>
  <c r="GW89" i="4"/>
  <c r="OV89" i="4"/>
  <c r="RD89" i="4"/>
  <c r="SG89" i="4"/>
  <c r="SF89" i="4"/>
  <c r="AAB89" i="4"/>
  <c r="ABE89" i="4"/>
  <c r="ABD89" i="4"/>
  <c r="ACM89" i="4"/>
  <c r="ACL89" i="4"/>
  <c r="GX90" i="4"/>
  <c r="IA90" i="4"/>
  <c r="HZ90" i="4"/>
  <c r="SG90" i="4"/>
  <c r="TJ90" i="4"/>
  <c r="TI90" i="4"/>
  <c r="ABE90" i="4"/>
  <c r="ACH90" i="4"/>
  <c r="ACG90" i="4"/>
  <c r="ADN90" i="4"/>
  <c r="ACJ90" i="4"/>
  <c r="ACK90" i="4" s="1"/>
  <c r="BO91" i="4"/>
  <c r="BP91" i="4"/>
  <c r="DU91" i="4"/>
  <c r="DV91" i="4"/>
  <c r="F91" i="4"/>
  <c r="AK91" i="4"/>
  <c r="G91" i="4"/>
  <c r="CR91" i="4"/>
  <c r="IA91" i="4"/>
  <c r="HZ91" i="4"/>
  <c r="KG91" i="4"/>
  <c r="KF91" i="4"/>
  <c r="NP91" i="4"/>
  <c r="NO91" i="4"/>
  <c r="PZ91" i="4"/>
  <c r="QA91" i="4"/>
  <c r="SF91" i="4"/>
  <c r="SG91" i="4"/>
  <c r="UL91" i="4"/>
  <c r="UM91" i="4"/>
  <c r="WR91" i="4"/>
  <c r="WS91" i="4"/>
  <c r="YX91" i="4"/>
  <c r="YY91" i="4"/>
  <c r="ABD91" i="4"/>
  <c r="ABE91" i="4"/>
  <c r="ADP91" i="4"/>
  <c r="ADO91" i="4"/>
  <c r="AFV91" i="4"/>
  <c r="AFU91" i="4"/>
  <c r="AM92" i="4"/>
  <c r="AL92" i="4"/>
  <c r="CS92" i="4"/>
  <c r="CR92" i="4"/>
  <c r="EZ92" i="4"/>
  <c r="EY92" i="4"/>
  <c r="GX92" i="4"/>
  <c r="GW92" i="4"/>
  <c r="JD92" i="4"/>
  <c r="JC92" i="4"/>
  <c r="LJ92" i="4"/>
  <c r="LI92" i="4"/>
  <c r="OW92" i="4"/>
  <c r="OX92" i="4"/>
  <c r="RC92" i="4"/>
  <c r="RD92" i="4"/>
  <c r="TI92" i="4"/>
  <c r="TJ92" i="4"/>
  <c r="VO92" i="4"/>
  <c r="VP92" i="4"/>
  <c r="XU92" i="4"/>
  <c r="XV92" i="4"/>
  <c r="AAA92" i="4"/>
  <c r="AAB92" i="4"/>
  <c r="ACG92" i="4"/>
  <c r="ACH92" i="4"/>
  <c r="AES92" i="4"/>
  <c r="AER92" i="4"/>
  <c r="BP93" i="4"/>
  <c r="BO93" i="4"/>
  <c r="DV93" i="4"/>
  <c r="DU93" i="4"/>
  <c r="GC93" i="4"/>
  <c r="GB93" i="4"/>
  <c r="IA93" i="4"/>
  <c r="HZ93" i="4"/>
  <c r="KG93" i="4"/>
  <c r="KF93" i="4"/>
  <c r="NP93" i="4"/>
  <c r="NO93" i="4"/>
  <c r="PZ93" i="4"/>
  <c r="QA93" i="4"/>
  <c r="SF93" i="4"/>
  <c r="SG93" i="4"/>
  <c r="UL93" i="4"/>
  <c r="UM93" i="4"/>
  <c r="WR93" i="4"/>
  <c r="WS93" i="4"/>
  <c r="YX93" i="4"/>
  <c r="YY93" i="4"/>
  <c r="ABD93" i="4"/>
  <c r="ABE93" i="4"/>
  <c r="ADP93" i="4"/>
  <c r="ADO93" i="4"/>
  <c r="AFV93" i="4"/>
  <c r="AFU93" i="4"/>
  <c r="GW91" i="4"/>
  <c r="GX91" i="4"/>
  <c r="JC91" i="4"/>
  <c r="JD91" i="4"/>
  <c r="LI91" i="4"/>
  <c r="LJ91" i="4"/>
  <c r="OX91" i="4"/>
  <c r="OW91" i="4"/>
  <c r="RD91" i="4"/>
  <c r="RC91" i="4"/>
  <c r="TJ91" i="4"/>
  <c r="TI91" i="4"/>
  <c r="VP91" i="4"/>
  <c r="VO91" i="4"/>
  <c r="XV91" i="4"/>
  <c r="XU91" i="4"/>
  <c r="AAB91" i="4"/>
  <c r="AAA91" i="4"/>
  <c r="ACH91" i="4"/>
  <c r="ACG91" i="4"/>
  <c r="AER91" i="4"/>
  <c r="AES91" i="4"/>
  <c r="BO92" i="4"/>
  <c r="BP92" i="4"/>
  <c r="DU92" i="4"/>
  <c r="DV92" i="4"/>
  <c r="GB92" i="4"/>
  <c r="GC92" i="4"/>
  <c r="HZ92" i="4"/>
  <c r="IA92" i="4"/>
  <c r="KF92" i="4"/>
  <c r="KG92" i="4"/>
  <c r="NO92" i="4"/>
  <c r="NP92" i="4"/>
  <c r="QA92" i="4"/>
  <c r="PZ92" i="4"/>
  <c r="SG92" i="4"/>
  <c r="SF92" i="4"/>
  <c r="UM92" i="4"/>
  <c r="UL92" i="4"/>
  <c r="WS92" i="4"/>
  <c r="WR92" i="4"/>
  <c r="YY92" i="4"/>
  <c r="YX92" i="4"/>
  <c r="ABE92" i="4"/>
  <c r="ABD92" i="4"/>
  <c r="ADO92" i="4"/>
  <c r="ADP92" i="4"/>
  <c r="AFU92" i="4"/>
  <c r="AFV92" i="4"/>
  <c r="AL93" i="4"/>
  <c r="AM93" i="4"/>
  <c r="CR93" i="4"/>
  <c r="CS93" i="4"/>
  <c r="EY93" i="4"/>
  <c r="EZ93" i="4"/>
  <c r="GW93" i="4"/>
  <c r="GX93" i="4"/>
  <c r="JC93" i="4"/>
  <c r="JD93" i="4"/>
  <c r="LI93" i="4"/>
  <c r="LJ93" i="4"/>
  <c r="OX93" i="4"/>
  <c r="OW93" i="4"/>
  <c r="RD93" i="4"/>
  <c r="RC93" i="4"/>
  <c r="TJ93" i="4"/>
  <c r="TI93" i="4"/>
  <c r="VP93" i="4"/>
  <c r="VO93" i="4"/>
  <c r="XV93" i="4"/>
  <c r="XU93" i="4"/>
  <c r="AAB93" i="4"/>
  <c r="AAA93" i="4"/>
  <c r="ACH93" i="4"/>
  <c r="ACG93" i="4"/>
  <c r="ACK93" i="4"/>
  <c r="AER93" i="4"/>
  <c r="AES93" i="4"/>
  <c r="NQ91" i="4"/>
  <c r="NS91" i="4" s="1"/>
  <c r="ACI91" i="4"/>
  <c r="ACK91" i="4" s="1"/>
  <c r="F92" i="4"/>
  <c r="AFW92" i="4" s="1"/>
  <c r="AGB92" i="4" s="1"/>
  <c r="H92" i="4"/>
  <c r="NR92" i="4"/>
  <c r="NS92" i="4" s="1"/>
  <c r="ACJ92" i="4"/>
  <c r="ACK92" i="4" s="1"/>
  <c r="G93" i="4"/>
  <c r="NQ93" i="4"/>
  <c r="AFW93" i="4" s="1"/>
  <c r="AGB93" i="4" s="1"/>
  <c r="ACI93" i="4"/>
  <c r="BP94" i="4"/>
  <c r="BO94" i="4"/>
  <c r="DV94" i="4"/>
  <c r="DU94" i="4"/>
  <c r="GC94" i="4"/>
  <c r="GB94" i="4"/>
  <c r="IA94" i="4"/>
  <c r="HZ94" i="4"/>
  <c r="KG94" i="4"/>
  <c r="KF94" i="4"/>
  <c r="NP94" i="4"/>
  <c r="NO94" i="4"/>
  <c r="NS94" i="4"/>
  <c r="OX94" i="4"/>
  <c r="OW94" i="4"/>
  <c r="PZ94" i="4"/>
  <c r="QA94" i="4"/>
  <c r="SF94" i="4"/>
  <c r="SG94" i="4"/>
  <c r="UL94" i="4"/>
  <c r="UM94" i="4"/>
  <c r="WR94" i="4"/>
  <c r="WS94" i="4"/>
  <c r="YX94" i="4"/>
  <c r="YY94" i="4"/>
  <c r="AAB94" i="4"/>
  <c r="AAA94" i="4"/>
  <c r="ACH94" i="4"/>
  <c r="ACG94" i="4"/>
  <c r="AER94" i="4"/>
  <c r="AES94" i="4"/>
  <c r="BO95" i="4"/>
  <c r="BP95" i="4"/>
  <c r="OW95" i="4"/>
  <c r="OX95" i="4"/>
  <c r="RC95" i="4"/>
  <c r="RD95" i="4"/>
  <c r="TI95" i="4"/>
  <c r="TJ95" i="4"/>
  <c r="VO95" i="4"/>
  <c r="VP95" i="4"/>
  <c r="XU95" i="4"/>
  <c r="XV95" i="4"/>
  <c r="AAA95" i="4"/>
  <c r="AAB95" i="4"/>
  <c r="ACG95" i="4"/>
  <c r="ACH95" i="4"/>
  <c r="AES95" i="4"/>
  <c r="AER95" i="4"/>
  <c r="AGG94" i="4"/>
  <c r="AL94" i="4"/>
  <c r="AM94" i="4"/>
  <c r="CR94" i="4"/>
  <c r="CS94" i="4"/>
  <c r="EY94" i="4"/>
  <c r="EZ94" i="4"/>
  <c r="GW94" i="4"/>
  <c r="GX94" i="4"/>
  <c r="JC94" i="4"/>
  <c r="JD94" i="4"/>
  <c r="LI94" i="4"/>
  <c r="LJ94" i="4"/>
  <c r="RD94" i="4"/>
  <c r="RC94" i="4"/>
  <c r="TJ94" i="4"/>
  <c r="TI94" i="4"/>
  <c r="VP94" i="4"/>
  <c r="VO94" i="4"/>
  <c r="XV94" i="4"/>
  <c r="XU94" i="4"/>
  <c r="ABD94" i="4"/>
  <c r="ABE94" i="4"/>
  <c r="ADP94" i="4"/>
  <c r="ADO94" i="4"/>
  <c r="AFV94" i="4"/>
  <c r="AFU94" i="4"/>
  <c r="AGG95" i="4"/>
  <c r="AGL95" i="4"/>
  <c r="AM95" i="4"/>
  <c r="AL95" i="4"/>
  <c r="CS95" i="4"/>
  <c r="CR95" i="4"/>
  <c r="DU95" i="4"/>
  <c r="DV95" i="4"/>
  <c r="EZ95" i="4"/>
  <c r="EY95" i="4"/>
  <c r="GB95" i="4"/>
  <c r="GC95" i="4"/>
  <c r="GX95" i="4"/>
  <c r="GW95" i="4"/>
  <c r="HZ95" i="4"/>
  <c r="IA95" i="4"/>
  <c r="JD95" i="4"/>
  <c r="JC95" i="4"/>
  <c r="KF95" i="4"/>
  <c r="KG95" i="4"/>
  <c r="LJ95" i="4"/>
  <c r="LI95" i="4"/>
  <c r="NO95" i="4"/>
  <c r="NP95" i="4"/>
  <c r="QA95" i="4"/>
  <c r="PZ95" i="4"/>
  <c r="SG95" i="4"/>
  <c r="SF95" i="4"/>
  <c r="UM95" i="4"/>
  <c r="UL95" i="4"/>
  <c r="WS95" i="4"/>
  <c r="WR95" i="4"/>
  <c r="YY95" i="4"/>
  <c r="YX95" i="4"/>
  <c r="ABE95" i="4"/>
  <c r="ABD95" i="4"/>
  <c r="ADO95" i="4"/>
  <c r="ADP95" i="4"/>
  <c r="AFU95" i="4"/>
  <c r="AFV95" i="4"/>
  <c r="G94" i="4"/>
  <c r="NR95" i="4"/>
  <c r="NS95" i="4" s="1"/>
  <c r="ACJ95" i="4"/>
  <c r="ACK95" i="4" s="1"/>
  <c r="RB98" i="4"/>
  <c r="LR97" i="4"/>
  <c r="RD98" i="4"/>
  <c r="LT97" i="4"/>
  <c r="NW101" i="4"/>
  <c r="NX97" i="4"/>
  <c r="ACJ94" i="4"/>
  <c r="ACK94" i="4" s="1"/>
  <c r="G95" i="4"/>
  <c r="BA96" i="4"/>
  <c r="BA97" i="4" s="1"/>
  <c r="RC98" i="4"/>
  <c r="LS97" i="4"/>
  <c r="AGL93" i="4" l="1"/>
  <c r="AGG93" i="4"/>
  <c r="ACL91" i="4"/>
  <c r="ACM91" i="4"/>
  <c r="ACL83" i="4"/>
  <c r="ACM83" i="4"/>
  <c r="ACL81" i="4"/>
  <c r="ACM81" i="4"/>
  <c r="AGL75" i="4"/>
  <c r="AGG75" i="4"/>
  <c r="AGL73" i="4"/>
  <c r="AGG73" i="4"/>
  <c r="ACL71" i="4"/>
  <c r="ACM71" i="4"/>
  <c r="NT91" i="4"/>
  <c r="NU91" i="4"/>
  <c r="NT83" i="4"/>
  <c r="NU83" i="4"/>
  <c r="NT81" i="4"/>
  <c r="NU81" i="4"/>
  <c r="I78" i="4"/>
  <c r="J78" i="4"/>
  <c r="AGL77" i="4"/>
  <c r="AGG77" i="4"/>
  <c r="ACL75" i="4"/>
  <c r="ACM75" i="4"/>
  <c r="ACL73" i="4"/>
  <c r="ACM73" i="4"/>
  <c r="AGL71" i="4"/>
  <c r="AGG71" i="4"/>
  <c r="ACL66" i="4"/>
  <c r="ACM66" i="4"/>
  <c r="AGL64" i="4"/>
  <c r="AGG64" i="4"/>
  <c r="AGL62" i="4"/>
  <c r="AGG62" i="4"/>
  <c r="ACL60" i="4"/>
  <c r="ACM60" i="4"/>
  <c r="ACL58" i="4"/>
  <c r="ACM58" i="4"/>
  <c r="AGL55" i="4"/>
  <c r="AGG55" i="4"/>
  <c r="NT53" i="4"/>
  <c r="NU53" i="4"/>
  <c r="ACL51" i="4"/>
  <c r="ACM51" i="4"/>
  <c r="ACL49" i="4"/>
  <c r="ACM49" i="4"/>
  <c r="AGL47" i="4"/>
  <c r="AGG47" i="4"/>
  <c r="NT45" i="4"/>
  <c r="NU45" i="4"/>
  <c r="ACL43" i="4"/>
  <c r="ACM43" i="4"/>
  <c r="NT41" i="4"/>
  <c r="NU41" i="4"/>
  <c r="NT39" i="4"/>
  <c r="NU39" i="4"/>
  <c r="NT34" i="4"/>
  <c r="NU34" i="4"/>
  <c r="NT32" i="4"/>
  <c r="NU32" i="4"/>
  <c r="ACL30" i="4"/>
  <c r="ACM30" i="4"/>
  <c r="ACL28" i="4"/>
  <c r="ACM28" i="4"/>
  <c r="NT26" i="4"/>
  <c r="NU26" i="4"/>
  <c r="NT24" i="4"/>
  <c r="NU24" i="4"/>
  <c r="ACL22" i="4"/>
  <c r="ACM22" i="4"/>
  <c r="ACL20" i="4"/>
  <c r="ACM20" i="4"/>
  <c r="NT18" i="4"/>
  <c r="NU18" i="4"/>
  <c r="NT16" i="4"/>
  <c r="NU16" i="4"/>
  <c r="ACL14" i="4"/>
  <c r="ACM14" i="4"/>
  <c r="ACL77" i="4"/>
  <c r="ACM77" i="4"/>
  <c r="AGL68" i="4"/>
  <c r="AGG68" i="4"/>
  <c r="AGL66" i="4"/>
  <c r="AGG66" i="4"/>
  <c r="ACL64" i="4"/>
  <c r="ACM64" i="4"/>
  <c r="ACL62" i="4"/>
  <c r="ACM62" i="4"/>
  <c r="AGL60" i="4"/>
  <c r="AGG60" i="4"/>
  <c r="AGL58" i="4"/>
  <c r="AGG58" i="4"/>
  <c r="AGG56" i="4"/>
  <c r="AGL56" i="4" s="1"/>
  <c r="ACL53" i="4"/>
  <c r="ACM53" i="4"/>
  <c r="AGL51" i="4"/>
  <c r="AGG51" i="4"/>
  <c r="NT49" i="4"/>
  <c r="NU49" i="4"/>
  <c r="ACL47" i="4"/>
  <c r="ACM47" i="4"/>
  <c r="ACL45" i="4"/>
  <c r="ACM45" i="4"/>
  <c r="JC45" i="4"/>
  <c r="JD45" i="4"/>
  <c r="NT43" i="4"/>
  <c r="NU43" i="4"/>
  <c r="ACL41" i="4"/>
  <c r="ACM41" i="4"/>
  <c r="ACL39" i="4"/>
  <c r="ACM39" i="4"/>
  <c r="ACL34" i="4"/>
  <c r="ACM34" i="4"/>
  <c r="ACL32" i="4"/>
  <c r="ACM32" i="4"/>
  <c r="NT30" i="4"/>
  <c r="NU30" i="4"/>
  <c r="NT28" i="4"/>
  <c r="NU28" i="4"/>
  <c r="ACL26" i="4"/>
  <c r="ACM26" i="4"/>
  <c r="ACL24" i="4"/>
  <c r="ACM24" i="4"/>
  <c r="NT22" i="4"/>
  <c r="NU22" i="4"/>
  <c r="NT20" i="4"/>
  <c r="NU20" i="4"/>
  <c r="ACL18" i="4"/>
  <c r="ACM18" i="4"/>
  <c r="ACL16" i="4"/>
  <c r="ACM16" i="4"/>
  <c r="NU14" i="4"/>
  <c r="NT14" i="4"/>
  <c r="ACL94" i="4"/>
  <c r="ACM94" i="4"/>
  <c r="NT94" i="4"/>
  <c r="NU94" i="4"/>
  <c r="ACM92" i="4"/>
  <c r="ACL92" i="4"/>
  <c r="I92" i="4"/>
  <c r="J92" i="4"/>
  <c r="ACL93" i="4"/>
  <c r="ACM93" i="4"/>
  <c r="AFX92" i="4"/>
  <c r="NS93" i="4"/>
  <c r="AM91" i="4"/>
  <c r="AL91" i="4"/>
  <c r="ACL90" i="4"/>
  <c r="ACM90" i="4"/>
  <c r="AFX90" i="4"/>
  <c r="ADP88" i="4"/>
  <c r="ADO88" i="4"/>
  <c r="OX88" i="4"/>
  <c r="OW88" i="4"/>
  <c r="J88" i="4"/>
  <c r="I88" i="4"/>
  <c r="ADO87" i="4"/>
  <c r="ADP87" i="4"/>
  <c r="NT86" i="4"/>
  <c r="NU86" i="4"/>
  <c r="AFX86" i="4"/>
  <c r="ADP84" i="4"/>
  <c r="ADO84" i="4"/>
  <c r="AGG90" i="4"/>
  <c r="AGL90" i="4" s="1"/>
  <c r="ADO89" i="4"/>
  <c r="ADP89" i="4"/>
  <c r="AM89" i="4"/>
  <c r="AL89" i="4"/>
  <c r="AGG87" i="4"/>
  <c r="AGL87" i="4"/>
  <c r="AM85" i="4"/>
  <c r="AL85" i="4"/>
  <c r="AFX83" i="4"/>
  <c r="H83" i="4"/>
  <c r="AGG82" i="4"/>
  <c r="AGL82" i="4"/>
  <c r="AFX82" i="4"/>
  <c r="AFX80" i="4"/>
  <c r="H80" i="4"/>
  <c r="AFX95" i="4"/>
  <c r="H95" i="4"/>
  <c r="ACM95" i="4"/>
  <c r="ACL95" i="4"/>
  <c r="AFX94" i="4"/>
  <c r="H94" i="4"/>
  <c r="AGL94" i="4"/>
  <c r="AGQ95" i="4" s="1"/>
  <c r="AFX93" i="4"/>
  <c r="H93" i="4"/>
  <c r="NU92" i="4"/>
  <c r="NT92" i="4"/>
  <c r="AGG92" i="4"/>
  <c r="AGL92" i="4"/>
  <c r="AFX91" i="4"/>
  <c r="H91" i="4"/>
  <c r="AFW91" i="4"/>
  <c r="AGB91" i="4" s="1"/>
  <c r="ADP90" i="4"/>
  <c r="ADO90" i="4"/>
  <c r="H90" i="4"/>
  <c r="OW89" i="4"/>
  <c r="OX89" i="4"/>
  <c r="ACL88" i="4"/>
  <c r="ACM88" i="4"/>
  <c r="NT88" i="4"/>
  <c r="NU88" i="4"/>
  <c r="AL88" i="4"/>
  <c r="AM88" i="4"/>
  <c r="AFX88" i="4"/>
  <c r="OW87" i="4"/>
  <c r="OX87" i="4"/>
  <c r="ADP86" i="4"/>
  <c r="ADO86" i="4"/>
  <c r="OX86" i="4"/>
  <c r="OW86" i="4"/>
  <c r="J86" i="4"/>
  <c r="I86" i="4"/>
  <c r="ADO85" i="4"/>
  <c r="ADP85" i="4"/>
  <c r="ACL84" i="4"/>
  <c r="ACM84" i="4"/>
  <c r="AFX84" i="4"/>
  <c r="NT90" i="4"/>
  <c r="NU90" i="4"/>
  <c r="AL90" i="4"/>
  <c r="AM90" i="4"/>
  <c r="AFX89" i="4"/>
  <c r="H89" i="4"/>
  <c r="AGG89" i="4"/>
  <c r="AGL89" i="4"/>
  <c r="AM87" i="4"/>
  <c r="AL87" i="4"/>
  <c r="H85" i="4"/>
  <c r="AFX85" i="4"/>
  <c r="AGG85" i="4"/>
  <c r="AGL85" i="4"/>
  <c r="AGG84" i="4"/>
  <c r="AGL84" i="4" s="1"/>
  <c r="ACM82" i="4"/>
  <c r="ACL82" i="4"/>
  <c r="H82" i="4"/>
  <c r="H81" i="4"/>
  <c r="H84" i="4"/>
  <c r="AFW83" i="4"/>
  <c r="AGB83" i="4" s="1"/>
  <c r="AM80" i="4"/>
  <c r="AL80" i="4"/>
  <c r="AGQ89" i="4"/>
  <c r="AGQ87" i="4"/>
  <c r="AFY81" i="4"/>
  <c r="ACM80" i="4"/>
  <c r="ACL80" i="4"/>
  <c r="OW80" i="4"/>
  <c r="OX80" i="4"/>
  <c r="NS80" i="4"/>
  <c r="ACL79" i="4"/>
  <c r="ACM79" i="4"/>
  <c r="OX79" i="4"/>
  <c r="OW79" i="4"/>
  <c r="AFW79" i="4"/>
  <c r="AGB79" i="4" s="1"/>
  <c r="ACM78" i="4"/>
  <c r="ACL78" i="4"/>
  <c r="OW78" i="4"/>
  <c r="OX78" i="4"/>
  <c r="NS78" i="4"/>
  <c r="AFX77" i="4"/>
  <c r="H77" i="4"/>
  <c r="NU76" i="4"/>
  <c r="NT76" i="4"/>
  <c r="AGG76" i="4"/>
  <c r="AGL76" i="4"/>
  <c r="ACM74" i="4"/>
  <c r="ACL74" i="4"/>
  <c r="H74" i="4"/>
  <c r="AFX73" i="4"/>
  <c r="H73" i="4"/>
  <c r="NU72" i="4"/>
  <c r="NT72" i="4"/>
  <c r="AGG72" i="4"/>
  <c r="AGL72" i="4" s="1"/>
  <c r="ACM70" i="4"/>
  <c r="ACL70" i="4"/>
  <c r="NS77" i="4"/>
  <c r="NS73" i="4"/>
  <c r="AFX69" i="4"/>
  <c r="H69" i="4"/>
  <c r="AGG69" i="4"/>
  <c r="AGL69" i="4" s="1"/>
  <c r="AFX76" i="4"/>
  <c r="AFX72" i="4"/>
  <c r="AL70" i="4"/>
  <c r="AM70" i="4"/>
  <c r="AFX70" i="4"/>
  <c r="H70" i="4"/>
  <c r="ADO69" i="4"/>
  <c r="ADP69" i="4"/>
  <c r="ACM67" i="4"/>
  <c r="ACL67" i="4"/>
  <c r="H67" i="4"/>
  <c r="AFX66" i="4"/>
  <c r="H66" i="4"/>
  <c r="NU65" i="4"/>
  <c r="NT65" i="4"/>
  <c r="AGG65" i="4"/>
  <c r="AGL65" i="4"/>
  <c r="ACM63" i="4"/>
  <c r="ACL63" i="4"/>
  <c r="H63" i="4"/>
  <c r="AFX62" i="4"/>
  <c r="H62" i="4"/>
  <c r="NU61" i="4"/>
  <c r="NT61" i="4"/>
  <c r="AGG61" i="4"/>
  <c r="AGL61" i="4" s="1"/>
  <c r="ACM59" i="4"/>
  <c r="ACL59" i="4"/>
  <c r="H59" i="4"/>
  <c r="AFX65" i="4"/>
  <c r="AFX61" i="4"/>
  <c r="AM58" i="4"/>
  <c r="AL58" i="4"/>
  <c r="AFX56" i="4"/>
  <c r="H56" i="4"/>
  <c r="NS66" i="4"/>
  <c r="NS62" i="4"/>
  <c r="NS58" i="4"/>
  <c r="ACL57" i="4"/>
  <c r="ACM57" i="4"/>
  <c r="OX57" i="4"/>
  <c r="OW57" i="4"/>
  <c r="AFW57" i="4"/>
  <c r="AGB57" i="4" s="1"/>
  <c r="ACM56" i="4"/>
  <c r="ACL56" i="4"/>
  <c r="OW56" i="4"/>
  <c r="OX56" i="4"/>
  <c r="NS56" i="4"/>
  <c r="ACL55" i="4"/>
  <c r="ACM55" i="4"/>
  <c r="ACM54" i="4"/>
  <c r="ACL54" i="4"/>
  <c r="H54" i="4"/>
  <c r="AFX53" i="4"/>
  <c r="H53" i="4"/>
  <c r="NU52" i="4"/>
  <c r="NT52" i="4"/>
  <c r="AGG52" i="4"/>
  <c r="AGL52" i="4"/>
  <c r="ACM50" i="4"/>
  <c r="ACL50" i="4"/>
  <c r="H50" i="4"/>
  <c r="AFX49" i="4"/>
  <c r="H49" i="4"/>
  <c r="NU48" i="4"/>
  <c r="NT48" i="4"/>
  <c r="AGG48" i="4"/>
  <c r="AGL48" i="4" s="1"/>
  <c r="ACM46" i="4"/>
  <c r="ACL46" i="4"/>
  <c r="H46" i="4"/>
  <c r="ACM44" i="4"/>
  <c r="ACL44" i="4"/>
  <c r="H44" i="4"/>
  <c r="AFX43" i="4"/>
  <c r="H43" i="4"/>
  <c r="NU42" i="4"/>
  <c r="NT42" i="4"/>
  <c r="AGG42" i="4"/>
  <c r="AGL42" i="4" s="1"/>
  <c r="ACM40" i="4"/>
  <c r="ACL40" i="4"/>
  <c r="H40" i="4"/>
  <c r="AFX39" i="4"/>
  <c r="H39" i="4"/>
  <c r="NS55" i="4"/>
  <c r="NS51" i="4"/>
  <c r="NS47" i="4"/>
  <c r="AFW45" i="4"/>
  <c r="AGB45" i="4" s="1"/>
  <c r="AFX42" i="4"/>
  <c r="AFW41" i="4"/>
  <c r="AGB41" i="4" s="1"/>
  <c r="AFX37" i="4"/>
  <c r="H37" i="4"/>
  <c r="AGG37" i="4"/>
  <c r="AGL37" i="4"/>
  <c r="AFX54" i="4"/>
  <c r="AFW53" i="4"/>
  <c r="AGB53" i="4" s="1"/>
  <c r="AFX50" i="4"/>
  <c r="AFW49" i="4"/>
  <c r="AGB49" i="4" s="1"/>
  <c r="AFX46" i="4"/>
  <c r="OX38" i="4"/>
  <c r="OW38" i="4"/>
  <c r="AFW38" i="4"/>
  <c r="AGB38" i="4" s="1"/>
  <c r="ACM37" i="4"/>
  <c r="ACL37" i="4"/>
  <c r="OW37" i="4"/>
  <c r="OX37" i="4"/>
  <c r="NS37" i="4"/>
  <c r="ACL36" i="4"/>
  <c r="ACM36" i="4"/>
  <c r="OX36" i="4"/>
  <c r="OW36" i="4"/>
  <c r="AFW36" i="4"/>
  <c r="AGB36" i="4" s="1"/>
  <c r="ACM35" i="4"/>
  <c r="ACL35" i="4"/>
  <c r="OW35" i="4"/>
  <c r="OX35" i="4"/>
  <c r="NS35" i="4"/>
  <c r="AFW35" i="4"/>
  <c r="AGB35" i="4" s="1"/>
  <c r="ACM33" i="4"/>
  <c r="ACL33" i="4"/>
  <c r="H33" i="4"/>
  <c r="AFX32" i="4"/>
  <c r="H32" i="4"/>
  <c r="NU31" i="4"/>
  <c r="NT31" i="4"/>
  <c r="AGG31" i="4"/>
  <c r="AGL31" i="4" s="1"/>
  <c r="ACM29" i="4"/>
  <c r="ACL29" i="4"/>
  <c r="H29" i="4"/>
  <c r="AFX28" i="4"/>
  <c r="H28" i="4"/>
  <c r="NU27" i="4"/>
  <c r="NT27" i="4"/>
  <c r="AGG27" i="4"/>
  <c r="AGL27" i="4"/>
  <c r="ACM25" i="4"/>
  <c r="ACL25" i="4"/>
  <c r="H25" i="4"/>
  <c r="AFX24" i="4"/>
  <c r="H24" i="4"/>
  <c r="NU23" i="4"/>
  <c r="NT23" i="4"/>
  <c r="AGG23" i="4"/>
  <c r="AGL23" i="4" s="1"/>
  <c r="ACM21" i="4"/>
  <c r="ACL21" i="4"/>
  <c r="H21" i="4"/>
  <c r="AFX20" i="4"/>
  <c r="H20" i="4"/>
  <c r="NU19" i="4"/>
  <c r="NT19" i="4"/>
  <c r="AGG19" i="4"/>
  <c r="AGL19" i="4"/>
  <c r="ACM17" i="4"/>
  <c r="ACL17" i="4"/>
  <c r="H17" i="4"/>
  <c r="AFX16" i="4"/>
  <c r="H16" i="4"/>
  <c r="NU15" i="4"/>
  <c r="NT15" i="4"/>
  <c r="AGG15" i="4"/>
  <c r="AGL15" i="4" s="1"/>
  <c r="AFX35" i="4"/>
  <c r="AFW34" i="4"/>
  <c r="AGB34" i="4" s="1"/>
  <c r="AFX31" i="4"/>
  <c r="AFW30" i="4"/>
  <c r="AGB30" i="4" s="1"/>
  <c r="AFX27" i="4"/>
  <c r="AFW26" i="4"/>
  <c r="AGB26" i="4" s="1"/>
  <c r="AFX23" i="4"/>
  <c r="AFW22" i="4"/>
  <c r="AGB22" i="4" s="1"/>
  <c r="AFX19" i="4"/>
  <c r="AFW18" i="4"/>
  <c r="AGB18" i="4" s="1"/>
  <c r="AFX15" i="4"/>
  <c r="ADP13" i="4"/>
  <c r="ADO13" i="4"/>
  <c r="OX13" i="4"/>
  <c r="OW13" i="4"/>
  <c r="J13" i="4"/>
  <c r="I13" i="4"/>
  <c r="ADO12" i="4"/>
  <c r="ADP12" i="4"/>
  <c r="ACL11" i="4"/>
  <c r="ACM11" i="4"/>
  <c r="NT11" i="4"/>
  <c r="NU11" i="4"/>
  <c r="AL11" i="4"/>
  <c r="AM11" i="4"/>
  <c r="NN96" i="4"/>
  <c r="NP9" i="4"/>
  <c r="NP96" i="4" s="1"/>
  <c r="NO9" i="4"/>
  <c r="NO96" i="4" s="1"/>
  <c r="BN96" i="4"/>
  <c r="BP9" i="4"/>
  <c r="BP96" i="4" s="1"/>
  <c r="BO9" i="4"/>
  <c r="BO96" i="4" s="1"/>
  <c r="RE98" i="4"/>
  <c r="AM14" i="4"/>
  <c r="AL14" i="4"/>
  <c r="H12" i="4"/>
  <c r="AFX12" i="4"/>
  <c r="AGG12" i="4"/>
  <c r="AGL12" i="4" s="1"/>
  <c r="ACL10" i="4"/>
  <c r="ACM10" i="4"/>
  <c r="H10" i="4"/>
  <c r="AEQ96" i="4"/>
  <c r="AES9" i="4"/>
  <c r="AER9" i="4"/>
  <c r="ACI96" i="4"/>
  <c r="ACI97" i="4" s="1"/>
  <c r="ABC96" i="4"/>
  <c r="ABD9" i="4"/>
  <c r="ABD96" i="4" s="1"/>
  <c r="ABE9" i="4"/>
  <c r="ABE96" i="4" s="1"/>
  <c r="WQ96" i="4"/>
  <c r="WR9" i="4"/>
  <c r="WR96" i="4" s="1"/>
  <c r="WS9" i="4"/>
  <c r="WS96" i="4" s="1"/>
  <c r="SE96" i="4"/>
  <c r="SF9" i="4"/>
  <c r="SF96" i="4" s="1"/>
  <c r="SG9" i="4"/>
  <c r="SG96" i="4" s="1"/>
  <c r="NQ96" i="4"/>
  <c r="NQ97" i="4" s="1"/>
  <c r="LH96" i="4"/>
  <c r="LI9" i="4"/>
  <c r="LI96" i="4" s="1"/>
  <c r="LJ9" i="4"/>
  <c r="LJ96" i="4" s="1"/>
  <c r="EX96" i="4"/>
  <c r="EY9" i="4"/>
  <c r="EY96" i="4" s="1"/>
  <c r="EZ9" i="4"/>
  <c r="EZ96" i="4" s="1"/>
  <c r="J11" i="4"/>
  <c r="I11" i="4"/>
  <c r="AFT96" i="4"/>
  <c r="AFU9" i="4"/>
  <c r="AFU96" i="4" s="1"/>
  <c r="AFV9" i="4"/>
  <c r="AFV96" i="4" s="1"/>
  <c r="ACJ96" i="4"/>
  <c r="ACJ98" i="4" s="1"/>
  <c r="ACJ99" i="4" s="1"/>
  <c r="ZZ96" i="4"/>
  <c r="AAA9" i="4"/>
  <c r="AAA96" i="4" s="1"/>
  <c r="AAB9" i="4"/>
  <c r="AAB96" i="4" s="1"/>
  <c r="VN96" i="4"/>
  <c r="VO9" i="4"/>
  <c r="VO96" i="4" s="1"/>
  <c r="VP9" i="4"/>
  <c r="VP96" i="4" s="1"/>
  <c r="RB96" i="4"/>
  <c r="RC9" i="4"/>
  <c r="RC96" i="4" s="1"/>
  <c r="RD9" i="4"/>
  <c r="RD96" i="4" s="1"/>
  <c r="KE96" i="4"/>
  <c r="KF9" i="4"/>
  <c r="KF96" i="4" s="1"/>
  <c r="KG9" i="4"/>
  <c r="KG96" i="4" s="1"/>
  <c r="GA96" i="4"/>
  <c r="GB9" i="4"/>
  <c r="GB96" i="4" s="1"/>
  <c r="GC9" i="4"/>
  <c r="GC96" i="4" s="1"/>
  <c r="AGQ14" i="4"/>
  <c r="AGQ12" i="4"/>
  <c r="AFW9" i="4"/>
  <c r="NU95" i="4"/>
  <c r="NT95" i="4"/>
  <c r="ACL86" i="4"/>
  <c r="ACM86" i="4"/>
  <c r="AL86" i="4"/>
  <c r="AM86" i="4"/>
  <c r="OW85" i="4"/>
  <c r="OX85" i="4"/>
  <c r="OX90" i="4"/>
  <c r="OW90" i="4"/>
  <c r="NU89" i="4"/>
  <c r="NT89" i="4"/>
  <c r="H87" i="4"/>
  <c r="AFX87" i="4"/>
  <c r="NU84" i="4"/>
  <c r="NT84" i="4"/>
  <c r="NU82" i="4"/>
  <c r="NT82" i="4"/>
  <c r="AGG81" i="4"/>
  <c r="AGL81" i="4" s="1"/>
  <c r="AGG80" i="4"/>
  <c r="AGL80" i="4" s="1"/>
  <c r="AGH81" i="4"/>
  <c r="AGD81" i="4"/>
  <c r="AGM81" i="4"/>
  <c r="ADO80" i="4"/>
  <c r="ADP80" i="4"/>
  <c r="ADP79" i="4"/>
  <c r="ADO79" i="4"/>
  <c r="NT79" i="4"/>
  <c r="NU79" i="4"/>
  <c r="AL79" i="4"/>
  <c r="AM79" i="4"/>
  <c r="AFX79" i="4"/>
  <c r="H79" i="4"/>
  <c r="ADO78" i="4"/>
  <c r="ADP78" i="4"/>
  <c r="AFW78" i="4"/>
  <c r="AGB78" i="4" s="1"/>
  <c r="ACM76" i="4"/>
  <c r="ACL76" i="4"/>
  <c r="I76" i="4"/>
  <c r="J76" i="4"/>
  <c r="AFX75" i="4"/>
  <c r="H75" i="4"/>
  <c r="NU74" i="4"/>
  <c r="NT74" i="4"/>
  <c r="AGG74" i="4"/>
  <c r="AGL74" i="4"/>
  <c r="ACM72" i="4"/>
  <c r="ACL72" i="4"/>
  <c r="I72" i="4"/>
  <c r="J72" i="4"/>
  <c r="AFX71" i="4"/>
  <c r="H71" i="4"/>
  <c r="NU70" i="4"/>
  <c r="NT70" i="4"/>
  <c r="NT75" i="4"/>
  <c r="NU75" i="4"/>
  <c r="NT71" i="4"/>
  <c r="NU71" i="4"/>
  <c r="AM69" i="4"/>
  <c r="AL69" i="4"/>
  <c r="AGC78" i="4"/>
  <c r="AFY78" i="4"/>
  <c r="AFX74" i="4"/>
  <c r="AGG70" i="4"/>
  <c r="AGL70" i="4" s="1"/>
  <c r="ACM69" i="4"/>
  <c r="ACL69" i="4"/>
  <c r="OW69" i="4"/>
  <c r="OX69" i="4"/>
  <c r="NU69" i="4"/>
  <c r="NT69" i="4"/>
  <c r="ADP68" i="4"/>
  <c r="ADO68" i="4"/>
  <c r="AFX68" i="4"/>
  <c r="H68" i="4"/>
  <c r="NU67" i="4"/>
  <c r="NT67" i="4"/>
  <c r="AGG67" i="4"/>
  <c r="AGL67" i="4" s="1"/>
  <c r="ACM65" i="4"/>
  <c r="ACL65" i="4"/>
  <c r="I65" i="4"/>
  <c r="J65" i="4"/>
  <c r="AFX64" i="4"/>
  <c r="H64" i="4"/>
  <c r="NU63" i="4"/>
  <c r="NT63" i="4"/>
  <c r="AGG63" i="4"/>
  <c r="AGL63" i="4" s="1"/>
  <c r="ACM61" i="4"/>
  <c r="ACL61" i="4"/>
  <c r="I61" i="4"/>
  <c r="J61" i="4"/>
  <c r="AFX60" i="4"/>
  <c r="H60" i="4"/>
  <c r="NU59" i="4"/>
  <c r="NT59" i="4"/>
  <c r="AGG59" i="4"/>
  <c r="AGL59" i="4" s="1"/>
  <c r="AFX67" i="4"/>
  <c r="AFX63" i="4"/>
  <c r="AFX59" i="4"/>
  <c r="AFX58" i="4"/>
  <c r="H58" i="4"/>
  <c r="AM56" i="4"/>
  <c r="AL56" i="4"/>
  <c r="NT68" i="4"/>
  <c r="NU68" i="4"/>
  <c r="NT64" i="4"/>
  <c r="NU64" i="4"/>
  <c r="NT60" i="4"/>
  <c r="NU60" i="4"/>
  <c r="ADP57" i="4"/>
  <c r="ADO57" i="4"/>
  <c r="NT57" i="4"/>
  <c r="NU57" i="4"/>
  <c r="AL57" i="4"/>
  <c r="AM57" i="4"/>
  <c r="AFX57" i="4"/>
  <c r="H57" i="4"/>
  <c r="ADO56" i="4"/>
  <c r="ADP56" i="4"/>
  <c r="ADP55" i="4"/>
  <c r="ADO55" i="4"/>
  <c r="AFX55" i="4"/>
  <c r="H55" i="4"/>
  <c r="NU54" i="4"/>
  <c r="NT54" i="4"/>
  <c r="AGG54" i="4"/>
  <c r="AGL54" i="4"/>
  <c r="ACM52" i="4"/>
  <c r="ACL52" i="4"/>
  <c r="I52" i="4"/>
  <c r="J52" i="4"/>
  <c r="AFX51" i="4"/>
  <c r="H51" i="4"/>
  <c r="NU50" i="4"/>
  <c r="NT50" i="4"/>
  <c r="AGG50" i="4"/>
  <c r="AGL50" i="4"/>
  <c r="ACM48" i="4"/>
  <c r="ACL48" i="4"/>
  <c r="I48" i="4"/>
  <c r="J48" i="4"/>
  <c r="AFX47" i="4"/>
  <c r="H47" i="4"/>
  <c r="NU46" i="4"/>
  <c r="NT46" i="4"/>
  <c r="AGG46" i="4"/>
  <c r="AGL46" i="4"/>
  <c r="AFX45" i="4"/>
  <c r="H45" i="4"/>
  <c r="NU44" i="4"/>
  <c r="NT44" i="4"/>
  <c r="AGG44" i="4"/>
  <c r="AGL44" i="4"/>
  <c r="ACM42" i="4"/>
  <c r="ACL42" i="4"/>
  <c r="I42" i="4"/>
  <c r="J42" i="4"/>
  <c r="AFX41" i="4"/>
  <c r="H41" i="4"/>
  <c r="NU40" i="4"/>
  <c r="NT40" i="4"/>
  <c r="AGG40" i="4"/>
  <c r="AGL40" i="4"/>
  <c r="ACM38" i="4"/>
  <c r="ACL38" i="4"/>
  <c r="AFX44" i="4"/>
  <c r="AFW43" i="4"/>
  <c r="AGB43" i="4" s="1"/>
  <c r="AFX40" i="4"/>
  <c r="AFW39" i="4"/>
  <c r="AGB39" i="4" s="1"/>
  <c r="AM37" i="4"/>
  <c r="AL37" i="4"/>
  <c r="AFX52" i="4"/>
  <c r="AFX48" i="4"/>
  <c r="NT38" i="4"/>
  <c r="NU38" i="4"/>
  <c r="AL38" i="4"/>
  <c r="AM38" i="4"/>
  <c r="AFX38" i="4"/>
  <c r="H38" i="4"/>
  <c r="ADO37" i="4"/>
  <c r="ADP37" i="4"/>
  <c r="ADP36" i="4"/>
  <c r="ADO36" i="4"/>
  <c r="NT36" i="4"/>
  <c r="NU36" i="4"/>
  <c r="AL36" i="4"/>
  <c r="AM36" i="4"/>
  <c r="AFX36" i="4"/>
  <c r="H36" i="4"/>
  <c r="ADO35" i="4"/>
  <c r="ADP35" i="4"/>
  <c r="I35" i="4"/>
  <c r="J35" i="4"/>
  <c r="AFX34" i="4"/>
  <c r="H34" i="4"/>
  <c r="NU33" i="4"/>
  <c r="NT33" i="4"/>
  <c r="AGG33" i="4"/>
  <c r="AGL33" i="4"/>
  <c r="ACM31" i="4"/>
  <c r="ACL31" i="4"/>
  <c r="I31" i="4"/>
  <c r="J31" i="4"/>
  <c r="AFX30" i="4"/>
  <c r="H30" i="4"/>
  <c r="NU29" i="4"/>
  <c r="NT29" i="4"/>
  <c r="AGG29" i="4"/>
  <c r="AGL29" i="4"/>
  <c r="ACM27" i="4"/>
  <c r="ACL27" i="4"/>
  <c r="I27" i="4"/>
  <c r="J27" i="4"/>
  <c r="AFX26" i="4"/>
  <c r="H26" i="4"/>
  <c r="NU25" i="4"/>
  <c r="NT25" i="4"/>
  <c r="AGG25" i="4"/>
  <c r="AGL25" i="4"/>
  <c r="ACM23" i="4"/>
  <c r="ACL23" i="4"/>
  <c r="I23" i="4"/>
  <c r="J23" i="4"/>
  <c r="AFX22" i="4"/>
  <c r="H22" i="4"/>
  <c r="NU21" i="4"/>
  <c r="NT21" i="4"/>
  <c r="AGG21" i="4"/>
  <c r="AGL21" i="4"/>
  <c r="ACM19" i="4"/>
  <c r="ACL19" i="4"/>
  <c r="I19" i="4"/>
  <c r="J19" i="4"/>
  <c r="AFX18" i="4"/>
  <c r="H18" i="4"/>
  <c r="NU17" i="4"/>
  <c r="NT17" i="4"/>
  <c r="AGG17" i="4"/>
  <c r="AGL17" i="4"/>
  <c r="ACM15" i="4"/>
  <c r="ACL15" i="4"/>
  <c r="I15" i="4"/>
  <c r="J15" i="4"/>
  <c r="AFX33" i="4"/>
  <c r="AFW32" i="4"/>
  <c r="AGB32" i="4" s="1"/>
  <c r="AFX29" i="4"/>
  <c r="AFW28" i="4"/>
  <c r="AGB28" i="4" s="1"/>
  <c r="AFX25" i="4"/>
  <c r="AFW24" i="4"/>
  <c r="AGB24" i="4" s="1"/>
  <c r="AFX21" i="4"/>
  <c r="AFW20" i="4"/>
  <c r="AGB20" i="4" s="1"/>
  <c r="AFX17" i="4"/>
  <c r="AFW16" i="4"/>
  <c r="AGB16" i="4" s="1"/>
  <c r="OX14" i="4"/>
  <c r="OW14" i="4"/>
  <c r="ACL13" i="4"/>
  <c r="ACM13" i="4"/>
  <c r="NT13" i="4"/>
  <c r="NU13" i="4"/>
  <c r="AL13" i="4"/>
  <c r="AM13" i="4"/>
  <c r="AFX13" i="4"/>
  <c r="OW12" i="4"/>
  <c r="OX12" i="4"/>
  <c r="ADP11" i="4"/>
  <c r="ADO11" i="4"/>
  <c r="OX11" i="4"/>
  <c r="OW11" i="4"/>
  <c r="NR96" i="4"/>
  <c r="NR97" i="4" s="1"/>
  <c r="DT96" i="4"/>
  <c r="DV9" i="4"/>
  <c r="DV96" i="4" s="1"/>
  <c r="DU9" i="4"/>
  <c r="DU96" i="4" s="1"/>
  <c r="F96" i="4"/>
  <c r="F97" i="4" s="1"/>
  <c r="AFX14" i="4"/>
  <c r="H14" i="4"/>
  <c r="AFW14" i="4"/>
  <c r="AGB14" i="4" s="1"/>
  <c r="AM12" i="4"/>
  <c r="AL12" i="4"/>
  <c r="AES10" i="4"/>
  <c r="AER10" i="4"/>
  <c r="NU10" i="4"/>
  <c r="NT10" i="4"/>
  <c r="AGG10" i="4"/>
  <c r="AGL10" i="4" s="1"/>
  <c r="ACK96" i="4"/>
  <c r="ACM9" i="4"/>
  <c r="ACL9" i="4"/>
  <c r="ACL96" i="4" s="1"/>
  <c r="YW96" i="4"/>
  <c r="YX9" i="4"/>
  <c r="YX96" i="4" s="1"/>
  <c r="YY9" i="4"/>
  <c r="YY96" i="4" s="1"/>
  <c r="UK96" i="4"/>
  <c r="UL9" i="4"/>
  <c r="UL96" i="4" s="1"/>
  <c r="UM9" i="4"/>
  <c r="UM96" i="4" s="1"/>
  <c r="PY96" i="4"/>
  <c r="PZ9" i="4"/>
  <c r="PZ96" i="4" s="1"/>
  <c r="QA9" i="4"/>
  <c r="QA96" i="4" s="1"/>
  <c r="OI98" i="4"/>
  <c r="OI100" i="4"/>
  <c r="OI97" i="4"/>
  <c r="JB96" i="4"/>
  <c r="JD9" i="4"/>
  <c r="JD96" i="4" s="1"/>
  <c r="JC9" i="4"/>
  <c r="JC96" i="4" s="1"/>
  <c r="GV96" i="4"/>
  <c r="GX9" i="4"/>
  <c r="GX96" i="4" s="1"/>
  <c r="GW9" i="4"/>
  <c r="GW96" i="4" s="1"/>
  <c r="CQ96" i="4"/>
  <c r="CS9" i="4"/>
  <c r="CS96" i="4" s="1"/>
  <c r="CR9" i="4"/>
  <c r="CR96" i="4" s="1"/>
  <c r="AK96" i="4"/>
  <c r="AL9" i="4"/>
  <c r="AL96" i="4" s="1"/>
  <c r="AM9" i="4"/>
  <c r="AM96" i="4" s="1"/>
  <c r="G96" i="4"/>
  <c r="G97" i="4" s="1"/>
  <c r="AFX9" i="4"/>
  <c r="H9" i="4"/>
  <c r="AFX11" i="4"/>
  <c r="ADN96" i="4"/>
  <c r="ADO9" i="4"/>
  <c r="ADO96" i="4" s="1"/>
  <c r="ADP9" i="4"/>
  <c r="ADP96" i="4" s="1"/>
  <c r="ACF96" i="4"/>
  <c r="ACG9" i="4"/>
  <c r="ACG96" i="4" s="1"/>
  <c r="ACH9" i="4"/>
  <c r="ACH96" i="4" s="1"/>
  <c r="XT96" i="4"/>
  <c r="XU9" i="4"/>
  <c r="XU96" i="4" s="1"/>
  <c r="XV9" i="4"/>
  <c r="XV96" i="4" s="1"/>
  <c r="TH96" i="4"/>
  <c r="TI9" i="4"/>
  <c r="TI96" i="4" s="1"/>
  <c r="TJ9" i="4"/>
  <c r="TJ96" i="4" s="1"/>
  <c r="OV96" i="4"/>
  <c r="OW9" i="4"/>
  <c r="OW96" i="4" s="1"/>
  <c r="OX9" i="4"/>
  <c r="OX96" i="4" s="1"/>
  <c r="HY96" i="4"/>
  <c r="HZ9" i="4"/>
  <c r="HZ96" i="4" s="1"/>
  <c r="IA9" i="4"/>
  <c r="IA96" i="4" s="1"/>
  <c r="AFX10" i="4"/>
  <c r="NS9" i="4"/>
  <c r="AGC11" i="4" l="1"/>
  <c r="AFY11" i="4"/>
  <c r="AFX96" i="4"/>
  <c r="AFX99" i="4" s="1"/>
  <c r="AGC9" i="4"/>
  <c r="AFY9" i="4"/>
  <c r="AGC10" i="4"/>
  <c r="AFY10" i="4"/>
  <c r="H96" i="4"/>
  <c r="J9" i="4"/>
  <c r="I9" i="4"/>
  <c r="ACM96" i="4"/>
  <c r="AGG14" i="4"/>
  <c r="AGL14" i="4" s="1"/>
  <c r="AGC14" i="4"/>
  <c r="AFY14" i="4"/>
  <c r="AGC13" i="4"/>
  <c r="AFY13" i="4"/>
  <c r="AGC17" i="4"/>
  <c r="AFY17" i="4"/>
  <c r="AGC21" i="4"/>
  <c r="AFY21" i="4"/>
  <c r="AGC25" i="4"/>
  <c r="AFY25" i="4"/>
  <c r="AGC29" i="4"/>
  <c r="AFY29" i="4"/>
  <c r="AGC33" i="4"/>
  <c r="AFY33" i="4"/>
  <c r="AGQ18" i="4"/>
  <c r="AGC18" i="4"/>
  <c r="AFY18" i="4"/>
  <c r="AGQ22" i="4"/>
  <c r="AGC22" i="4"/>
  <c r="AFY22" i="4"/>
  <c r="AGQ26" i="4"/>
  <c r="AGC26" i="4"/>
  <c r="AFY26" i="4"/>
  <c r="AGQ30" i="4"/>
  <c r="AGC30" i="4"/>
  <c r="AFY30" i="4"/>
  <c r="AGQ34" i="4"/>
  <c r="AGC34" i="4"/>
  <c r="AFY34" i="4"/>
  <c r="AGC36" i="4"/>
  <c r="AFY36" i="4"/>
  <c r="AGC38" i="4"/>
  <c r="AFY38" i="4"/>
  <c r="AGC52" i="4"/>
  <c r="AFY52" i="4"/>
  <c r="AGC40" i="4"/>
  <c r="AFY40" i="4"/>
  <c r="AGC44" i="4"/>
  <c r="AFY44" i="4"/>
  <c r="AGQ41" i="4"/>
  <c r="AGC41" i="4"/>
  <c r="AFY41" i="4"/>
  <c r="AGQ45" i="4"/>
  <c r="AGC45" i="4"/>
  <c r="AFY45" i="4"/>
  <c r="AGQ47" i="4"/>
  <c r="AGC47" i="4"/>
  <c r="AFY47" i="4"/>
  <c r="AGQ51" i="4"/>
  <c r="AGC51" i="4"/>
  <c r="AFY51" i="4"/>
  <c r="AGQ55" i="4"/>
  <c r="AGC55" i="4"/>
  <c r="AFY55" i="4"/>
  <c r="AGC57" i="4"/>
  <c r="AFY57" i="4"/>
  <c r="AGC58" i="4"/>
  <c r="AFY58" i="4"/>
  <c r="AGC63" i="4"/>
  <c r="AFY63" i="4"/>
  <c r="J60" i="4"/>
  <c r="I60" i="4"/>
  <c r="J64" i="4"/>
  <c r="I64" i="4"/>
  <c r="J68" i="4"/>
  <c r="I68" i="4"/>
  <c r="AGC74" i="4"/>
  <c r="AFY74" i="4"/>
  <c r="AGH78" i="4"/>
  <c r="AGM78" i="4" s="1"/>
  <c r="AGN78" i="4" s="1"/>
  <c r="AGD78" i="4"/>
  <c r="AGC71" i="4"/>
  <c r="AFY71" i="4"/>
  <c r="AGQ75" i="4"/>
  <c r="AGC75" i="4"/>
  <c r="AFY75" i="4"/>
  <c r="J79" i="4"/>
  <c r="I79" i="4"/>
  <c r="AGN81" i="4"/>
  <c r="AGI81" i="4"/>
  <c r="I87" i="4"/>
  <c r="J87" i="4"/>
  <c r="AER96" i="4"/>
  <c r="AGC12" i="4"/>
  <c r="AFY12" i="4"/>
  <c r="AGL18" i="4"/>
  <c r="AGG18" i="4"/>
  <c r="AGL22" i="4"/>
  <c r="AGG22" i="4"/>
  <c r="AGL26" i="4"/>
  <c r="AGG26" i="4"/>
  <c r="AGL30" i="4"/>
  <c r="AGG30" i="4"/>
  <c r="AGL34" i="4"/>
  <c r="AGG34" i="4"/>
  <c r="J16" i="4"/>
  <c r="I16" i="4"/>
  <c r="I17" i="4"/>
  <c r="J17" i="4"/>
  <c r="AGQ20" i="4"/>
  <c r="AGC20" i="4"/>
  <c r="AFY20" i="4"/>
  <c r="J24" i="4"/>
  <c r="I24" i="4"/>
  <c r="I25" i="4"/>
  <c r="J25" i="4"/>
  <c r="AGQ28" i="4"/>
  <c r="AGC28" i="4"/>
  <c r="AFY28" i="4"/>
  <c r="J32" i="4"/>
  <c r="I32" i="4"/>
  <c r="I33" i="4"/>
  <c r="J33" i="4"/>
  <c r="NU35" i="4"/>
  <c r="NT35" i="4"/>
  <c r="NU37" i="4"/>
  <c r="NT37" i="4"/>
  <c r="AGC46" i="4"/>
  <c r="AFY46" i="4"/>
  <c r="AGC50" i="4"/>
  <c r="AFY50" i="4"/>
  <c r="AGC54" i="4"/>
  <c r="AFY54" i="4"/>
  <c r="AGQ38" i="4"/>
  <c r="AGC37" i="4"/>
  <c r="AFY37" i="4"/>
  <c r="AGC42" i="4"/>
  <c r="AFY42" i="4"/>
  <c r="NT47" i="4"/>
  <c r="NU47" i="4"/>
  <c r="NT55" i="4"/>
  <c r="NU55" i="4"/>
  <c r="AGC39" i="4"/>
  <c r="AFY39" i="4"/>
  <c r="J43" i="4"/>
  <c r="I43" i="4"/>
  <c r="I44" i="4"/>
  <c r="J44" i="4"/>
  <c r="J49" i="4"/>
  <c r="I49" i="4"/>
  <c r="I50" i="4"/>
  <c r="J50" i="4"/>
  <c r="AGQ53" i="4"/>
  <c r="AGC53" i="4"/>
  <c r="AFY53" i="4"/>
  <c r="NU56" i="4"/>
  <c r="NT56" i="4"/>
  <c r="NT58" i="4"/>
  <c r="NU58" i="4"/>
  <c r="NT66" i="4"/>
  <c r="NU66" i="4"/>
  <c r="AGC56" i="4"/>
  <c r="AFY56" i="4"/>
  <c r="AGC65" i="4"/>
  <c r="AFY65" i="4"/>
  <c r="J62" i="4"/>
  <c r="I62" i="4"/>
  <c r="I63" i="4"/>
  <c r="J63" i="4"/>
  <c r="AGQ66" i="4"/>
  <c r="AGC66" i="4"/>
  <c r="AFY66" i="4"/>
  <c r="J70" i="4"/>
  <c r="I70" i="4"/>
  <c r="AGC72" i="4"/>
  <c r="AFY72" i="4"/>
  <c r="I69" i="4"/>
  <c r="J69" i="4"/>
  <c r="NT73" i="4"/>
  <c r="NU73" i="4"/>
  <c r="J73" i="4"/>
  <c r="I73" i="4"/>
  <c r="I74" i="4"/>
  <c r="J74" i="4"/>
  <c r="AGQ77" i="4"/>
  <c r="AGC77" i="4"/>
  <c r="AFY77" i="4"/>
  <c r="AGL79" i="4"/>
  <c r="AGG79" i="4"/>
  <c r="AFZ81" i="4"/>
  <c r="AGA81" i="4"/>
  <c r="I84" i="4"/>
  <c r="J84" i="4"/>
  <c r="I82" i="4"/>
  <c r="J82" i="4"/>
  <c r="AGQ86" i="4"/>
  <c r="I85" i="4"/>
  <c r="J85" i="4"/>
  <c r="AGQ90" i="4"/>
  <c r="AGC89" i="4"/>
  <c r="AFY89" i="4"/>
  <c r="AGC88" i="4"/>
  <c r="AFY88" i="4"/>
  <c r="AGL91" i="4"/>
  <c r="AGG91" i="4"/>
  <c r="AGC91" i="4"/>
  <c r="AFY91" i="4"/>
  <c r="AGQ93" i="4"/>
  <c r="AGC93" i="4"/>
  <c r="AFY93" i="4"/>
  <c r="J94" i="4"/>
  <c r="I94" i="4"/>
  <c r="I95" i="4"/>
  <c r="J95" i="4"/>
  <c r="I80" i="4"/>
  <c r="J80" i="4"/>
  <c r="AGC82" i="4"/>
  <c r="AFY82" i="4"/>
  <c r="AGQ83" i="4"/>
  <c r="AGC83" i="4"/>
  <c r="AFY83" i="4"/>
  <c r="AGQ88" i="4"/>
  <c r="AGC90" i="4"/>
  <c r="AFY90" i="4"/>
  <c r="AGC92" i="4"/>
  <c r="AFY92" i="4"/>
  <c r="AGQ52" i="4"/>
  <c r="AGQ59" i="4"/>
  <c r="AGQ61" i="4"/>
  <c r="AGQ67" i="4"/>
  <c r="AGQ69" i="4"/>
  <c r="AGQ48" i="4"/>
  <c r="AGQ56" i="4"/>
  <c r="AGQ63" i="4"/>
  <c r="AGQ65" i="4"/>
  <c r="AGQ72" i="4"/>
  <c r="AGQ78" i="4"/>
  <c r="AGQ74" i="4"/>
  <c r="AGQ76" i="4"/>
  <c r="AGQ94" i="4"/>
  <c r="NS96" i="4"/>
  <c r="NT9" i="4"/>
  <c r="NU9" i="4"/>
  <c r="AGQ11" i="4"/>
  <c r="I14" i="4"/>
  <c r="J14" i="4"/>
  <c r="AGG16" i="4"/>
  <c r="AGL16" i="4" s="1"/>
  <c r="AGG20" i="4"/>
  <c r="AGL20" i="4" s="1"/>
  <c r="AGG24" i="4"/>
  <c r="AGL24" i="4" s="1"/>
  <c r="AGG28" i="4"/>
  <c r="AGL28" i="4" s="1"/>
  <c r="AGG32" i="4"/>
  <c r="AGL32" i="4" s="1"/>
  <c r="J18" i="4"/>
  <c r="I18" i="4"/>
  <c r="J22" i="4"/>
  <c r="I22" i="4"/>
  <c r="J26" i="4"/>
  <c r="I26" i="4"/>
  <c r="J30" i="4"/>
  <c r="I30" i="4"/>
  <c r="J34" i="4"/>
  <c r="I34" i="4"/>
  <c r="J36" i="4"/>
  <c r="I36" i="4"/>
  <c r="J38" i="4"/>
  <c r="I38" i="4"/>
  <c r="AGC48" i="4"/>
  <c r="AFY48" i="4"/>
  <c r="AGG39" i="4"/>
  <c r="AGL39" i="4" s="1"/>
  <c r="AGG43" i="4"/>
  <c r="AGL43" i="4" s="1"/>
  <c r="J41" i="4"/>
  <c r="I41" i="4"/>
  <c r="J45" i="4"/>
  <c r="I45" i="4"/>
  <c r="J47" i="4"/>
  <c r="I47" i="4"/>
  <c r="J51" i="4"/>
  <c r="I51" i="4"/>
  <c r="J55" i="4"/>
  <c r="I55" i="4"/>
  <c r="J57" i="4"/>
  <c r="I57" i="4"/>
  <c r="I58" i="4"/>
  <c r="J58" i="4"/>
  <c r="AGC59" i="4"/>
  <c r="AFY59" i="4"/>
  <c r="AGC67" i="4"/>
  <c r="AFY67" i="4"/>
  <c r="AGQ60" i="4"/>
  <c r="AGC60" i="4"/>
  <c r="AFY60" i="4"/>
  <c r="AGQ64" i="4"/>
  <c r="AGC64" i="4"/>
  <c r="AFY64" i="4"/>
  <c r="AGQ68" i="4"/>
  <c r="AGC68" i="4"/>
  <c r="AFY68" i="4"/>
  <c r="AGQ71" i="4"/>
  <c r="AGA78" i="4"/>
  <c r="AFZ78" i="4"/>
  <c r="J71" i="4"/>
  <c r="I71" i="4"/>
  <c r="J75" i="4"/>
  <c r="I75" i="4"/>
  <c r="AGG78" i="4"/>
  <c r="AGL78" i="4"/>
  <c r="AGC79" i="4"/>
  <c r="AFY79" i="4"/>
  <c r="AGF81" i="4"/>
  <c r="AGE81" i="4"/>
  <c r="AGQ81" i="4"/>
  <c r="AGQ82" i="4"/>
  <c r="AGC87" i="4"/>
  <c r="AFY87" i="4"/>
  <c r="AFW96" i="4"/>
  <c r="AFW99" i="4" s="1"/>
  <c r="AGB9" i="4"/>
  <c r="AES96" i="4"/>
  <c r="I10" i="4"/>
  <c r="J10" i="4"/>
  <c r="AGQ13" i="4"/>
  <c r="I12" i="4"/>
  <c r="J12" i="4"/>
  <c r="AGC15" i="4"/>
  <c r="AFY15" i="4"/>
  <c r="AGC19" i="4"/>
  <c r="AFY19" i="4"/>
  <c r="AGC23" i="4"/>
  <c r="AFY23" i="4"/>
  <c r="AGC27" i="4"/>
  <c r="AFY27" i="4"/>
  <c r="AGC31" i="4"/>
  <c r="AFY31" i="4"/>
  <c r="AGC35" i="4"/>
  <c r="AFY35" i="4"/>
  <c r="AGQ16" i="4"/>
  <c r="AGC16" i="4"/>
  <c r="AFY16" i="4"/>
  <c r="J20" i="4"/>
  <c r="I20" i="4"/>
  <c r="I21" i="4"/>
  <c r="J21" i="4"/>
  <c r="AGQ24" i="4"/>
  <c r="AGC24" i="4"/>
  <c r="AFY24" i="4"/>
  <c r="J28" i="4"/>
  <c r="I28" i="4"/>
  <c r="I29" i="4"/>
  <c r="J29" i="4"/>
  <c r="AGQ32" i="4"/>
  <c r="AGC32" i="4"/>
  <c r="AFY32" i="4"/>
  <c r="AGG35" i="4"/>
  <c r="AGL35" i="4" s="1"/>
  <c r="AGL36" i="4"/>
  <c r="AGG36" i="4"/>
  <c r="AGG38" i="4"/>
  <c r="AGL38" i="4" s="1"/>
  <c r="AGL49" i="4"/>
  <c r="AGG49" i="4"/>
  <c r="AGL53" i="4"/>
  <c r="AGG53" i="4"/>
  <c r="I37" i="4"/>
  <c r="J37" i="4"/>
  <c r="AGL41" i="4"/>
  <c r="AGG41" i="4"/>
  <c r="AGL45" i="4"/>
  <c r="AGG45" i="4"/>
  <c r="NT51" i="4"/>
  <c r="NU51" i="4"/>
  <c r="J39" i="4"/>
  <c r="I39" i="4"/>
  <c r="I40" i="4"/>
  <c r="J40" i="4"/>
  <c r="AGQ43" i="4"/>
  <c r="AGC43" i="4"/>
  <c r="AFY43" i="4"/>
  <c r="I46" i="4"/>
  <c r="J46" i="4"/>
  <c r="AGQ49" i="4"/>
  <c r="AGC49" i="4"/>
  <c r="AFY49" i="4"/>
  <c r="J53" i="4"/>
  <c r="I53" i="4"/>
  <c r="I54" i="4"/>
  <c r="J54" i="4"/>
  <c r="AGL57" i="4"/>
  <c r="AGG57" i="4"/>
  <c r="NT62" i="4"/>
  <c r="NU62" i="4"/>
  <c r="I56" i="4"/>
  <c r="J56" i="4"/>
  <c r="AGC61" i="4"/>
  <c r="AFY61" i="4"/>
  <c r="I59" i="4"/>
  <c r="J59" i="4"/>
  <c r="AGQ62" i="4"/>
  <c r="AGC62" i="4"/>
  <c r="AFY62" i="4"/>
  <c r="J66" i="4"/>
  <c r="I66" i="4"/>
  <c r="I67" i="4"/>
  <c r="J67" i="4"/>
  <c r="AGC70" i="4"/>
  <c r="AFY70" i="4"/>
  <c r="AGC76" i="4"/>
  <c r="AFY76" i="4"/>
  <c r="AGQ70" i="4"/>
  <c r="AGC69" i="4"/>
  <c r="AFY69" i="4"/>
  <c r="NT77" i="4"/>
  <c r="NU77" i="4"/>
  <c r="AGQ73" i="4"/>
  <c r="AGC73" i="4"/>
  <c r="AFY73" i="4"/>
  <c r="J77" i="4"/>
  <c r="I77" i="4"/>
  <c r="NU78" i="4"/>
  <c r="NT78" i="4"/>
  <c r="NU80" i="4"/>
  <c r="NT80" i="4"/>
  <c r="AGG83" i="4"/>
  <c r="I81" i="4"/>
  <c r="J81" i="4"/>
  <c r="AGQ85" i="4"/>
  <c r="AGC85" i="4"/>
  <c r="AFY85" i="4"/>
  <c r="I89" i="4"/>
  <c r="J89" i="4"/>
  <c r="AGC84" i="4"/>
  <c r="AFY84" i="4"/>
  <c r="J90" i="4"/>
  <c r="I90" i="4"/>
  <c r="I91" i="4"/>
  <c r="J91" i="4"/>
  <c r="J93" i="4"/>
  <c r="I93" i="4"/>
  <c r="AGC94" i="4"/>
  <c r="AFY94" i="4"/>
  <c r="AGC95" i="4"/>
  <c r="AFY95" i="4"/>
  <c r="AGC80" i="4"/>
  <c r="AFY80" i="4"/>
  <c r="J83" i="4"/>
  <c r="I83" i="4"/>
  <c r="AGQ91" i="4"/>
  <c r="AGC86" i="4"/>
  <c r="AFY86" i="4"/>
  <c r="NT93" i="4"/>
  <c r="NU93" i="4"/>
  <c r="AGQ57" i="4"/>
  <c r="AGO78" i="4" l="1"/>
  <c r="AGP78" i="4"/>
  <c r="AGM95" i="4"/>
  <c r="AGN95" i="4" s="1"/>
  <c r="AGH95" i="4"/>
  <c r="AGI95" i="4" s="1"/>
  <c r="AGD95" i="4"/>
  <c r="AGH94" i="4"/>
  <c r="AGI94" i="4" s="1"/>
  <c r="AGD94" i="4"/>
  <c r="AGM94" i="4"/>
  <c r="AGN94" i="4" s="1"/>
  <c r="AGM85" i="4"/>
  <c r="AGN85" i="4" s="1"/>
  <c r="AGH85" i="4"/>
  <c r="AGI85" i="4" s="1"/>
  <c r="AGD85" i="4"/>
  <c r="AFZ73" i="4"/>
  <c r="AGA73" i="4"/>
  <c r="AGA76" i="4"/>
  <c r="AFZ76" i="4"/>
  <c r="AGA70" i="4"/>
  <c r="AFZ70" i="4"/>
  <c r="AGH86" i="4"/>
  <c r="AGI86" i="4" s="1"/>
  <c r="AGD86" i="4"/>
  <c r="AGM86" i="4"/>
  <c r="AGN86" i="4" s="1"/>
  <c r="AFZ80" i="4"/>
  <c r="AGA80" i="4"/>
  <c r="AGA95" i="4"/>
  <c r="AFZ95" i="4"/>
  <c r="AFZ94" i="4"/>
  <c r="AGA94" i="4"/>
  <c r="AFZ84" i="4"/>
  <c r="AGA84" i="4"/>
  <c r="AGA85" i="4"/>
  <c r="AFZ85" i="4"/>
  <c r="AGL83" i="4"/>
  <c r="AGQ84" i="4" s="1"/>
  <c r="AGH73" i="4"/>
  <c r="AGI73" i="4" s="1"/>
  <c r="AGD73" i="4"/>
  <c r="AGM73" i="4"/>
  <c r="AGN73" i="4" s="1"/>
  <c r="AGA69" i="4"/>
  <c r="AFZ69" i="4"/>
  <c r="AGH76" i="4"/>
  <c r="AGI76" i="4" s="1"/>
  <c r="AGD76" i="4"/>
  <c r="AGM70" i="4"/>
  <c r="AGN70" i="4" s="1"/>
  <c r="AGH70" i="4"/>
  <c r="AGI70" i="4" s="1"/>
  <c r="AGD70" i="4"/>
  <c r="AGH62" i="4"/>
  <c r="AGI62" i="4" s="1"/>
  <c r="AGD62" i="4"/>
  <c r="AGM62" i="4"/>
  <c r="AGN62" i="4" s="1"/>
  <c r="AGA61" i="4"/>
  <c r="AFZ61" i="4"/>
  <c r="AGQ58" i="4"/>
  <c r="AFZ49" i="4"/>
  <c r="AGA49" i="4"/>
  <c r="AGH43" i="4"/>
  <c r="AGI43" i="4" s="1"/>
  <c r="AGD43" i="4"/>
  <c r="AGM43" i="4"/>
  <c r="AGN43" i="4" s="1"/>
  <c r="AGQ46" i="4"/>
  <c r="AGQ42" i="4"/>
  <c r="AGQ54" i="4"/>
  <c r="AGQ50" i="4"/>
  <c r="AGQ37" i="4"/>
  <c r="AFZ32" i="4"/>
  <c r="AGA32" i="4"/>
  <c r="AGH24" i="4"/>
  <c r="AGI24" i="4" s="1"/>
  <c r="AGD24" i="4"/>
  <c r="AGM24" i="4"/>
  <c r="AGN24" i="4" s="1"/>
  <c r="AFZ16" i="4"/>
  <c r="AGA16" i="4"/>
  <c r="AGM35" i="4"/>
  <c r="AGN35" i="4" s="1"/>
  <c r="AGH35" i="4"/>
  <c r="AGI35" i="4" s="1"/>
  <c r="AGD35" i="4"/>
  <c r="AGH31" i="4"/>
  <c r="AGI31" i="4" s="1"/>
  <c r="AGD31" i="4"/>
  <c r="AGM27" i="4"/>
  <c r="AGN27" i="4" s="1"/>
  <c r="AGH27" i="4"/>
  <c r="AGI27" i="4" s="1"/>
  <c r="AGD27" i="4"/>
  <c r="AGH23" i="4"/>
  <c r="AGI23" i="4" s="1"/>
  <c r="AGD23" i="4"/>
  <c r="AGM19" i="4"/>
  <c r="AGN19" i="4" s="1"/>
  <c r="AGH19" i="4"/>
  <c r="AGI19" i="4" s="1"/>
  <c r="AGD19" i="4"/>
  <c r="AGH15" i="4"/>
  <c r="AGI15" i="4" s="1"/>
  <c r="AGD15" i="4"/>
  <c r="AGM87" i="4"/>
  <c r="AGN87" i="4" s="1"/>
  <c r="AGH87" i="4"/>
  <c r="AGI87" i="4" s="1"/>
  <c r="AGD87" i="4"/>
  <c r="AGH79" i="4"/>
  <c r="AGI79" i="4" s="1"/>
  <c r="AGD79" i="4"/>
  <c r="AGM79" i="4"/>
  <c r="AGN79" i="4" s="1"/>
  <c r="AGQ79" i="4"/>
  <c r="AFZ68" i="4"/>
  <c r="AGA68" i="4"/>
  <c r="AGH64" i="4"/>
  <c r="AGI64" i="4" s="1"/>
  <c r="AGD64" i="4"/>
  <c r="AGM64" i="4"/>
  <c r="AGN64" i="4" s="1"/>
  <c r="AFZ60" i="4"/>
  <c r="AGA60" i="4"/>
  <c r="AGM67" i="4"/>
  <c r="AGN67" i="4" s="1"/>
  <c r="AGH67" i="4"/>
  <c r="AGI67" i="4" s="1"/>
  <c r="AGD67" i="4"/>
  <c r="AGH59" i="4"/>
  <c r="AGI59" i="4" s="1"/>
  <c r="AGD59" i="4"/>
  <c r="AGM48" i="4"/>
  <c r="AGN48" i="4" s="1"/>
  <c r="AGH48" i="4"/>
  <c r="AGI48" i="4" s="1"/>
  <c r="AGD48" i="4"/>
  <c r="NU96" i="4"/>
  <c r="AGM92" i="4"/>
  <c r="AGN92" i="4" s="1"/>
  <c r="AGH92" i="4"/>
  <c r="AGI92" i="4" s="1"/>
  <c r="AGD92" i="4"/>
  <c r="AGH90" i="4"/>
  <c r="AGI90" i="4" s="1"/>
  <c r="AGD90" i="4"/>
  <c r="AGM90" i="4"/>
  <c r="AGN90" i="4" s="1"/>
  <c r="AFZ83" i="4"/>
  <c r="AGA83" i="4"/>
  <c r="AGM82" i="4"/>
  <c r="AGN82" i="4" s="1"/>
  <c r="AGH82" i="4"/>
  <c r="AGI82" i="4" s="1"/>
  <c r="AGD82" i="4"/>
  <c r="AGH93" i="4"/>
  <c r="AGI93" i="4" s="1"/>
  <c r="AGD93" i="4"/>
  <c r="AFZ91" i="4"/>
  <c r="AGA91" i="4"/>
  <c r="AGQ92" i="4"/>
  <c r="AFZ88" i="4"/>
  <c r="AGA88" i="4"/>
  <c r="AGA89" i="4"/>
  <c r="AFZ89" i="4"/>
  <c r="AGQ80" i="4"/>
  <c r="AFZ77" i="4"/>
  <c r="AGA77" i="4"/>
  <c r="AGM72" i="4"/>
  <c r="AGN72" i="4" s="1"/>
  <c r="AGH72" i="4"/>
  <c r="AGI72" i="4" s="1"/>
  <c r="AGD72" i="4"/>
  <c r="AGH66" i="4"/>
  <c r="AGI66" i="4" s="1"/>
  <c r="AGD66" i="4"/>
  <c r="AGM66" i="4"/>
  <c r="AGN66" i="4" s="1"/>
  <c r="AGA65" i="4"/>
  <c r="AFZ65" i="4"/>
  <c r="AGA56" i="4"/>
  <c r="AFZ56" i="4"/>
  <c r="AFZ53" i="4"/>
  <c r="AGA53" i="4"/>
  <c r="AGH39" i="4"/>
  <c r="AGI39" i="4" s="1"/>
  <c r="AGD39" i="4"/>
  <c r="AGM39" i="4"/>
  <c r="AGN39" i="4" s="1"/>
  <c r="AGH42" i="4"/>
  <c r="AGI42" i="4" s="1"/>
  <c r="AGD42" i="4"/>
  <c r="AGM37" i="4"/>
  <c r="AGN37" i="4" s="1"/>
  <c r="AGH37" i="4"/>
  <c r="AGI37" i="4" s="1"/>
  <c r="AGD37" i="4"/>
  <c r="AGA54" i="4"/>
  <c r="AFZ54" i="4"/>
  <c r="AGA50" i="4"/>
  <c r="AFZ50" i="4"/>
  <c r="AGA46" i="4"/>
  <c r="AFZ46" i="4"/>
  <c r="AFZ28" i="4"/>
  <c r="AGA28" i="4"/>
  <c r="AGH20" i="4"/>
  <c r="AGI20" i="4" s="1"/>
  <c r="AGD20" i="4"/>
  <c r="AGM20" i="4"/>
  <c r="AGN20" i="4" s="1"/>
  <c r="AGQ35" i="4"/>
  <c r="AGQ31" i="4"/>
  <c r="AGQ27" i="4"/>
  <c r="AGQ23" i="4"/>
  <c r="AGQ19" i="4"/>
  <c r="AGA12" i="4"/>
  <c r="AFZ12" i="4"/>
  <c r="AGP81" i="4"/>
  <c r="AGO81" i="4"/>
  <c r="AGH75" i="4"/>
  <c r="AGI75" i="4" s="1"/>
  <c r="AGD75" i="4"/>
  <c r="AGM75" i="4"/>
  <c r="AGN75" i="4" s="1"/>
  <c r="AFZ71" i="4"/>
  <c r="AGA71" i="4"/>
  <c r="AGE78" i="4"/>
  <c r="AGF78" i="4"/>
  <c r="AGM74" i="4"/>
  <c r="AGN74" i="4" s="1"/>
  <c r="AGH74" i="4"/>
  <c r="AGI74" i="4" s="1"/>
  <c r="AGD74" i="4"/>
  <c r="AGH63" i="4"/>
  <c r="AGI63" i="4" s="1"/>
  <c r="AGD63" i="4"/>
  <c r="AGH58" i="4"/>
  <c r="AGI58" i="4" s="1"/>
  <c r="AGD58" i="4"/>
  <c r="AGM58" i="4"/>
  <c r="AGN58" i="4" s="1"/>
  <c r="AGH57" i="4"/>
  <c r="AGI57" i="4" s="1"/>
  <c r="AGD57" i="4"/>
  <c r="AGM57" i="4"/>
  <c r="AGN57" i="4" s="1"/>
  <c r="AGH55" i="4"/>
  <c r="AGI55" i="4" s="1"/>
  <c r="AGD55" i="4"/>
  <c r="AGM55" i="4"/>
  <c r="AGN55" i="4" s="1"/>
  <c r="AFZ51" i="4"/>
  <c r="AGA51" i="4"/>
  <c r="AGH47" i="4"/>
  <c r="AGI47" i="4" s="1"/>
  <c r="AGD47" i="4"/>
  <c r="AGM47" i="4"/>
  <c r="AGN47" i="4" s="1"/>
  <c r="AFZ45" i="4"/>
  <c r="AGA45" i="4"/>
  <c r="AGH41" i="4"/>
  <c r="AGI41" i="4" s="1"/>
  <c r="AGD41" i="4"/>
  <c r="AGM41" i="4"/>
  <c r="AGN41" i="4" s="1"/>
  <c r="AGA44" i="4"/>
  <c r="AFZ44" i="4"/>
  <c r="AGA40" i="4"/>
  <c r="AFZ40" i="4"/>
  <c r="AGA52" i="4"/>
  <c r="AFZ52" i="4"/>
  <c r="AGA38" i="4"/>
  <c r="AFZ38" i="4"/>
  <c r="AFZ36" i="4"/>
  <c r="AGA36" i="4"/>
  <c r="AFZ34" i="4"/>
  <c r="AGA34" i="4"/>
  <c r="AGH30" i="4"/>
  <c r="AGI30" i="4" s="1"/>
  <c r="AGD30" i="4"/>
  <c r="AGM30" i="4"/>
  <c r="AGN30" i="4" s="1"/>
  <c r="AFZ26" i="4"/>
  <c r="AGA26" i="4"/>
  <c r="AGH22" i="4"/>
  <c r="AGI22" i="4" s="1"/>
  <c r="AGD22" i="4"/>
  <c r="AGM22" i="4"/>
  <c r="AGN22" i="4" s="1"/>
  <c r="AFZ18" i="4"/>
  <c r="AGA18" i="4"/>
  <c r="AGH33" i="4"/>
  <c r="AGI33" i="4" s="1"/>
  <c r="AGD33" i="4"/>
  <c r="AGM29" i="4"/>
  <c r="AGN29" i="4" s="1"/>
  <c r="AGH29" i="4"/>
  <c r="AGI29" i="4" s="1"/>
  <c r="AGD29" i="4"/>
  <c r="AGH25" i="4"/>
  <c r="AGI25" i="4" s="1"/>
  <c r="AGD25" i="4"/>
  <c r="AGM21" i="4"/>
  <c r="AGN21" i="4" s="1"/>
  <c r="AGH21" i="4"/>
  <c r="AGI21" i="4" s="1"/>
  <c r="AGD21" i="4"/>
  <c r="AGH17" i="4"/>
  <c r="AGI17" i="4" s="1"/>
  <c r="AGD17" i="4"/>
  <c r="AGH13" i="4"/>
  <c r="AGI13" i="4" s="1"/>
  <c r="AGD13" i="4"/>
  <c r="AGM13" i="4"/>
  <c r="AGN13" i="4" s="1"/>
  <c r="AGH14" i="4"/>
  <c r="AGI14" i="4" s="1"/>
  <c r="AGD14" i="4"/>
  <c r="AGM14" i="4"/>
  <c r="AGN14" i="4" s="1"/>
  <c r="I96" i="4"/>
  <c r="AGH10" i="4"/>
  <c r="AGI10" i="4" s="1"/>
  <c r="AGD10" i="4"/>
  <c r="AGC96" i="4"/>
  <c r="AGH9" i="4"/>
  <c r="AGM9" i="4" s="1"/>
  <c r="AGD9" i="4"/>
  <c r="AFZ11" i="4"/>
  <c r="AGA11" i="4"/>
  <c r="AFZ86" i="4"/>
  <c r="AGA86" i="4"/>
  <c r="AGH80" i="4"/>
  <c r="AGI80" i="4" s="1"/>
  <c r="AGD80" i="4"/>
  <c r="AGM80" i="4"/>
  <c r="AGN80" i="4" s="1"/>
  <c r="AGH84" i="4"/>
  <c r="AGI84" i="4" s="1"/>
  <c r="AGD84" i="4"/>
  <c r="AGM84" i="4"/>
  <c r="AGN84" i="4" s="1"/>
  <c r="AGM69" i="4"/>
  <c r="AGN69" i="4" s="1"/>
  <c r="AGH69" i="4"/>
  <c r="AGI69" i="4" s="1"/>
  <c r="AGD69" i="4"/>
  <c r="AFZ62" i="4"/>
  <c r="AGA62" i="4"/>
  <c r="AGH61" i="4"/>
  <c r="AGI61" i="4" s="1"/>
  <c r="AGD61" i="4"/>
  <c r="AGH49" i="4"/>
  <c r="AGI49" i="4" s="1"/>
  <c r="AGD49" i="4"/>
  <c r="AGM49" i="4"/>
  <c r="AGN49" i="4" s="1"/>
  <c r="AFZ43" i="4"/>
  <c r="AGA43" i="4"/>
  <c r="AGQ39" i="4"/>
  <c r="AGQ36" i="4"/>
  <c r="AGH32" i="4"/>
  <c r="AGI32" i="4" s="1"/>
  <c r="AGD32" i="4"/>
  <c r="AGM32" i="4"/>
  <c r="AGN32" i="4" s="1"/>
  <c r="AFZ24" i="4"/>
  <c r="AGA24" i="4"/>
  <c r="AGH16" i="4"/>
  <c r="AGI16" i="4" s="1"/>
  <c r="AGD16" i="4"/>
  <c r="AGM16" i="4"/>
  <c r="AGN16" i="4" s="1"/>
  <c r="AGA35" i="4"/>
  <c r="AFZ35" i="4"/>
  <c r="AGA31" i="4"/>
  <c r="AFZ31" i="4"/>
  <c r="AGA27" i="4"/>
  <c r="AFZ27" i="4"/>
  <c r="AGA23" i="4"/>
  <c r="AFZ23" i="4"/>
  <c r="AGA19" i="4"/>
  <c r="AFZ19" i="4"/>
  <c r="AGA15" i="4"/>
  <c r="AFZ15" i="4"/>
  <c r="AGB96" i="4"/>
  <c r="AGL9" i="4"/>
  <c r="AGL96" i="4" s="1"/>
  <c r="AGG9" i="4"/>
  <c r="AGA87" i="4"/>
  <c r="AFZ87" i="4"/>
  <c r="AFZ79" i="4"/>
  <c r="AGA79" i="4"/>
  <c r="AGH68" i="4"/>
  <c r="AGI68" i="4" s="1"/>
  <c r="AGD68" i="4"/>
  <c r="AGM68" i="4"/>
  <c r="AGN68" i="4" s="1"/>
  <c r="AFZ64" i="4"/>
  <c r="AGA64" i="4"/>
  <c r="AGH60" i="4"/>
  <c r="AGI60" i="4" s="1"/>
  <c r="AGD60" i="4"/>
  <c r="AGM60" i="4"/>
  <c r="AGN60" i="4" s="1"/>
  <c r="AGA67" i="4"/>
  <c r="AFZ67" i="4"/>
  <c r="AGA59" i="4"/>
  <c r="AFZ59" i="4"/>
  <c r="AGQ44" i="4"/>
  <c r="AGQ40" i="4"/>
  <c r="AGA48" i="4"/>
  <c r="AFZ48" i="4"/>
  <c r="AGQ33" i="4"/>
  <c r="AGQ29" i="4"/>
  <c r="AGQ25" i="4"/>
  <c r="AGQ21" i="4"/>
  <c r="AGQ17" i="4"/>
  <c r="NT96" i="4"/>
  <c r="AGA92" i="4"/>
  <c r="AFZ92" i="4"/>
  <c r="AFZ90" i="4"/>
  <c r="AGA90" i="4"/>
  <c r="AGH83" i="4"/>
  <c r="AGI83" i="4" s="1"/>
  <c r="AGD83" i="4"/>
  <c r="AGM83" i="4"/>
  <c r="AGN83" i="4" s="1"/>
  <c r="AGA82" i="4"/>
  <c r="AFZ82" i="4"/>
  <c r="AFZ93" i="4"/>
  <c r="AGA93" i="4"/>
  <c r="AGH91" i="4"/>
  <c r="AGI91" i="4" s="1"/>
  <c r="AGD91" i="4"/>
  <c r="AGM91" i="4"/>
  <c r="AGN91" i="4" s="1"/>
  <c r="AGH88" i="4"/>
  <c r="AGI88" i="4" s="1"/>
  <c r="AGD88" i="4"/>
  <c r="AGM88" i="4"/>
  <c r="AGN88" i="4" s="1"/>
  <c r="AGH89" i="4"/>
  <c r="AGI89" i="4" s="1"/>
  <c r="AGD89" i="4"/>
  <c r="AGH77" i="4"/>
  <c r="AGI77" i="4" s="1"/>
  <c r="AGD77" i="4"/>
  <c r="AGM77" i="4"/>
  <c r="AGN77" i="4" s="1"/>
  <c r="AGA72" i="4"/>
  <c r="AFZ72" i="4"/>
  <c r="AFZ66" i="4"/>
  <c r="AGA66" i="4"/>
  <c r="AGH65" i="4"/>
  <c r="AGI65" i="4" s="1"/>
  <c r="AGD65" i="4"/>
  <c r="AGM56" i="4"/>
  <c r="AGN56" i="4" s="1"/>
  <c r="AGH56" i="4"/>
  <c r="AGI56" i="4" s="1"/>
  <c r="AGD56" i="4"/>
  <c r="AGH53" i="4"/>
  <c r="AGI53" i="4" s="1"/>
  <c r="AGD53" i="4"/>
  <c r="AGM53" i="4"/>
  <c r="AGN53" i="4" s="1"/>
  <c r="AFZ39" i="4"/>
  <c r="AGA39" i="4"/>
  <c r="AGA42" i="4"/>
  <c r="AFZ42" i="4"/>
  <c r="AGA37" i="4"/>
  <c r="AFZ37" i="4"/>
  <c r="AGM54" i="4"/>
  <c r="AGN54" i="4" s="1"/>
  <c r="AGH54" i="4"/>
  <c r="AGI54" i="4" s="1"/>
  <c r="AGD54" i="4"/>
  <c r="AGH50" i="4"/>
  <c r="AGI50" i="4" s="1"/>
  <c r="AGD50" i="4"/>
  <c r="AGM46" i="4"/>
  <c r="AGN46" i="4" s="1"/>
  <c r="AGH46" i="4"/>
  <c r="AGI46" i="4" s="1"/>
  <c r="AGD46" i="4"/>
  <c r="AGH28" i="4"/>
  <c r="AGI28" i="4" s="1"/>
  <c r="AGD28" i="4"/>
  <c r="AGM28" i="4"/>
  <c r="AGN28" i="4" s="1"/>
  <c r="AFZ20" i="4"/>
  <c r="AGA20" i="4"/>
  <c r="AGM12" i="4"/>
  <c r="AGN12" i="4" s="1"/>
  <c r="AGH12" i="4"/>
  <c r="AGI12" i="4" s="1"/>
  <c r="AGD12" i="4"/>
  <c r="AGJ81" i="4"/>
  <c r="AGK81" i="4"/>
  <c r="AFZ75" i="4"/>
  <c r="AGA75" i="4"/>
  <c r="AGH71" i="4"/>
  <c r="AGI71" i="4" s="1"/>
  <c r="AGD71" i="4"/>
  <c r="AGM71" i="4"/>
  <c r="AGN71" i="4" s="1"/>
  <c r="AGI78" i="4"/>
  <c r="AGA74" i="4"/>
  <c r="AFZ74" i="4"/>
  <c r="AGA63" i="4"/>
  <c r="AFZ63" i="4"/>
  <c r="AFZ58" i="4"/>
  <c r="AGA58" i="4"/>
  <c r="AFZ57" i="4"/>
  <c r="AGA57" i="4"/>
  <c r="AFZ55" i="4"/>
  <c r="AGA55" i="4"/>
  <c r="AGH51" i="4"/>
  <c r="AGI51" i="4" s="1"/>
  <c r="AGD51" i="4"/>
  <c r="AGM51" i="4"/>
  <c r="AGN51" i="4" s="1"/>
  <c r="AFZ47" i="4"/>
  <c r="AGA47" i="4"/>
  <c r="AGH45" i="4"/>
  <c r="AGI45" i="4" s="1"/>
  <c r="AGD45" i="4"/>
  <c r="AGM45" i="4"/>
  <c r="AGN45" i="4" s="1"/>
  <c r="AFZ41" i="4"/>
  <c r="AGA41" i="4"/>
  <c r="AGH44" i="4"/>
  <c r="AGI44" i="4" s="1"/>
  <c r="AGD44" i="4"/>
  <c r="AGM40" i="4"/>
  <c r="AGN40" i="4" s="1"/>
  <c r="AGH40" i="4"/>
  <c r="AGI40" i="4" s="1"/>
  <c r="AGD40" i="4"/>
  <c r="AGH52" i="4"/>
  <c r="AGI52" i="4" s="1"/>
  <c r="AGD52" i="4"/>
  <c r="AGM38" i="4"/>
  <c r="AGN38" i="4" s="1"/>
  <c r="AGH38" i="4"/>
  <c r="AGI38" i="4" s="1"/>
  <c r="AGD38" i="4"/>
  <c r="AGH36" i="4"/>
  <c r="AGI36" i="4" s="1"/>
  <c r="AGD36" i="4"/>
  <c r="AGM36" i="4"/>
  <c r="AGN36" i="4" s="1"/>
  <c r="AGH34" i="4"/>
  <c r="AGI34" i="4" s="1"/>
  <c r="AGD34" i="4"/>
  <c r="AFZ30" i="4"/>
  <c r="AGA30" i="4"/>
  <c r="AGH26" i="4"/>
  <c r="AGI26" i="4" s="1"/>
  <c r="AGD26" i="4"/>
  <c r="AGM26" i="4"/>
  <c r="AGN26" i="4" s="1"/>
  <c r="AFZ22" i="4"/>
  <c r="AGA22" i="4"/>
  <c r="AGH18" i="4"/>
  <c r="AGI18" i="4" s="1"/>
  <c r="AGD18" i="4"/>
  <c r="AGM18" i="4"/>
  <c r="AGN18" i="4" s="1"/>
  <c r="AGA33" i="4"/>
  <c r="AFZ33" i="4"/>
  <c r="AGA29" i="4"/>
  <c r="AFZ29" i="4"/>
  <c r="AGA25" i="4"/>
  <c r="AFZ25" i="4"/>
  <c r="AGA21" i="4"/>
  <c r="AFZ21" i="4"/>
  <c r="AGA17" i="4"/>
  <c r="AFZ17" i="4"/>
  <c r="AFZ13" i="4"/>
  <c r="AGA13" i="4"/>
  <c r="AFZ14" i="4"/>
  <c r="AGA14" i="4"/>
  <c r="AGQ15" i="4"/>
  <c r="J96" i="4"/>
  <c r="AGA10" i="4"/>
  <c r="AFZ10" i="4"/>
  <c r="AFY96" i="4"/>
  <c r="AGA9" i="4"/>
  <c r="AGA96" i="4" s="1"/>
  <c r="AFZ9" i="4"/>
  <c r="AGH11" i="4"/>
  <c r="AGI11" i="4" s="1"/>
  <c r="AGD11" i="4"/>
  <c r="AGM11" i="4"/>
  <c r="AGN11" i="4" s="1"/>
  <c r="AGN9" i="4" l="1"/>
  <c r="AGP11" i="4"/>
  <c r="AGO11" i="4"/>
  <c r="AGJ11" i="4"/>
  <c r="AGK11" i="4"/>
  <c r="AGJ18" i="4"/>
  <c r="AGK18" i="4"/>
  <c r="AGM34" i="4"/>
  <c r="AGN34" i="4" s="1"/>
  <c r="AGF36" i="4"/>
  <c r="AGE36" i="4"/>
  <c r="AGE38" i="4"/>
  <c r="AGF38" i="4"/>
  <c r="AGK52" i="4"/>
  <c r="AGJ52" i="4"/>
  <c r="AGE40" i="4"/>
  <c r="AGF40" i="4"/>
  <c r="AGK44" i="4"/>
  <c r="AGJ44" i="4"/>
  <c r="AGJ45" i="4"/>
  <c r="AGK45" i="4"/>
  <c r="AGF51" i="4"/>
  <c r="AGE51" i="4"/>
  <c r="AGF71" i="4"/>
  <c r="AGE71" i="4"/>
  <c r="AGE12" i="4"/>
  <c r="AGF12" i="4"/>
  <c r="AGO46" i="4"/>
  <c r="AGP46" i="4"/>
  <c r="AGE54" i="4"/>
  <c r="AGF54" i="4"/>
  <c r="AGF11" i="4"/>
  <c r="AGE11" i="4"/>
  <c r="AFZ96" i="4"/>
  <c r="AGF18" i="4"/>
  <c r="AGE18" i="4"/>
  <c r="AGP26" i="4"/>
  <c r="AGO26" i="4"/>
  <c r="AGJ26" i="4"/>
  <c r="AGK26" i="4"/>
  <c r="AGF34" i="4"/>
  <c r="AGE34" i="4"/>
  <c r="AGP36" i="4"/>
  <c r="AGO36" i="4"/>
  <c r="AGJ36" i="4"/>
  <c r="AGK36" i="4"/>
  <c r="AGK38" i="4"/>
  <c r="AGJ38" i="4"/>
  <c r="AGE52" i="4"/>
  <c r="AGF52" i="4"/>
  <c r="AGM52" i="4"/>
  <c r="AGN52" i="4" s="1"/>
  <c r="AGK40" i="4"/>
  <c r="AGJ40" i="4"/>
  <c r="AGE44" i="4"/>
  <c r="AGF44" i="4"/>
  <c r="AGM44" i="4"/>
  <c r="AGN44" i="4" s="1"/>
  <c r="AGF45" i="4"/>
  <c r="AGE45" i="4"/>
  <c r="AGP51" i="4"/>
  <c r="AGO51" i="4"/>
  <c r="AGJ51" i="4"/>
  <c r="AGK51" i="4"/>
  <c r="AGP71" i="4"/>
  <c r="AGO71" i="4"/>
  <c r="AGJ71" i="4"/>
  <c r="AGK71" i="4"/>
  <c r="AGK12" i="4"/>
  <c r="AGJ12" i="4"/>
  <c r="AGP28" i="4"/>
  <c r="AGO28" i="4"/>
  <c r="AGJ28" i="4"/>
  <c r="AGK28" i="4"/>
  <c r="AGK46" i="4"/>
  <c r="AGJ46" i="4"/>
  <c r="AGE50" i="4"/>
  <c r="AGF50" i="4"/>
  <c r="AGM50" i="4"/>
  <c r="AGN50" i="4" s="1"/>
  <c r="AGK54" i="4"/>
  <c r="AGJ54" i="4"/>
  <c r="AGP53" i="4"/>
  <c r="AGO53" i="4"/>
  <c r="AGJ53" i="4"/>
  <c r="AGK53" i="4"/>
  <c r="AGK56" i="4"/>
  <c r="AGJ56" i="4"/>
  <c r="AGE65" i="4"/>
  <c r="AGF65" i="4"/>
  <c r="AGM65" i="4"/>
  <c r="AGN65" i="4" s="1"/>
  <c r="AGF77" i="4"/>
  <c r="AGE77" i="4"/>
  <c r="AGE89" i="4"/>
  <c r="AGF89" i="4"/>
  <c r="AGM89" i="4"/>
  <c r="AGN89" i="4" s="1"/>
  <c r="AGF88" i="4"/>
  <c r="AGE88" i="4"/>
  <c r="AGP91" i="4"/>
  <c r="AGO91" i="4"/>
  <c r="AGJ91" i="4"/>
  <c r="AGK91" i="4"/>
  <c r="AGF83" i="4"/>
  <c r="AGE83" i="4"/>
  <c r="AGP60" i="4"/>
  <c r="AGO60" i="4"/>
  <c r="AGJ60" i="4"/>
  <c r="AGK60" i="4"/>
  <c r="AGF68" i="4"/>
  <c r="AGE68" i="4"/>
  <c r="AGG96" i="4"/>
  <c r="AGQ10" i="4"/>
  <c r="AGF16" i="4"/>
  <c r="AGE16" i="4"/>
  <c r="AGP32" i="4"/>
  <c r="AGO32" i="4"/>
  <c r="AGJ32" i="4"/>
  <c r="AGK32" i="4"/>
  <c r="AGF49" i="4"/>
  <c r="AGE49" i="4"/>
  <c r="AGE61" i="4"/>
  <c r="AGF61" i="4"/>
  <c r="AGM61" i="4"/>
  <c r="AGN61" i="4" s="1"/>
  <c r="AGK69" i="4"/>
  <c r="AGJ69" i="4"/>
  <c r="AGP84" i="4"/>
  <c r="AGO84" i="4"/>
  <c r="AGJ84" i="4"/>
  <c r="AGK84" i="4"/>
  <c r="AGF80" i="4"/>
  <c r="AGE80" i="4"/>
  <c r="AGD96" i="4"/>
  <c r="AGF9" i="4"/>
  <c r="AGE9" i="4"/>
  <c r="AGE10" i="4"/>
  <c r="AGF10" i="4"/>
  <c r="AGM10" i="4"/>
  <c r="AGN10" i="4" s="1"/>
  <c r="AGP14" i="4"/>
  <c r="AGO14" i="4"/>
  <c r="AGJ14" i="4"/>
  <c r="AGK14" i="4"/>
  <c r="AGF13" i="4"/>
  <c r="AGE13" i="4"/>
  <c r="AGE17" i="4"/>
  <c r="AGF17" i="4"/>
  <c r="AGM17" i="4"/>
  <c r="AGN17" i="4" s="1"/>
  <c r="AGK21" i="4"/>
  <c r="AGJ21" i="4"/>
  <c r="AGE25" i="4"/>
  <c r="AGF25" i="4"/>
  <c r="AGM25" i="4"/>
  <c r="AGN25" i="4" s="1"/>
  <c r="AGK29" i="4"/>
  <c r="AGJ29" i="4"/>
  <c r="AGE33" i="4"/>
  <c r="AGF33" i="4"/>
  <c r="AGM33" i="4"/>
  <c r="AGN33" i="4" s="1"/>
  <c r="AGF22" i="4"/>
  <c r="AGE22" i="4"/>
  <c r="AGP30" i="4"/>
  <c r="AGO30" i="4"/>
  <c r="AGJ30" i="4"/>
  <c r="AGK30" i="4"/>
  <c r="AGF41" i="4"/>
  <c r="AGE41" i="4"/>
  <c r="AGP47" i="4"/>
  <c r="AGO47" i="4"/>
  <c r="AGJ47" i="4"/>
  <c r="AGK47" i="4"/>
  <c r="AGF55" i="4"/>
  <c r="AGE55" i="4"/>
  <c r="AGP57" i="4"/>
  <c r="AGO57" i="4"/>
  <c r="AGJ57" i="4"/>
  <c r="AGK57" i="4"/>
  <c r="AGF58" i="4"/>
  <c r="AGE58" i="4"/>
  <c r="AGE63" i="4"/>
  <c r="AGF63" i="4"/>
  <c r="AGM63" i="4"/>
  <c r="AGN63" i="4" s="1"/>
  <c r="AGK74" i="4"/>
  <c r="AGJ74" i="4"/>
  <c r="AGP75" i="4"/>
  <c r="AGO75" i="4"/>
  <c r="AGJ75" i="4"/>
  <c r="AGK75" i="4"/>
  <c r="AGP20" i="4"/>
  <c r="AGO20" i="4"/>
  <c r="AGJ20" i="4"/>
  <c r="AGK20" i="4"/>
  <c r="AGK37" i="4"/>
  <c r="AGJ37" i="4"/>
  <c r="AGE42" i="4"/>
  <c r="AGF42" i="4"/>
  <c r="AGM42" i="4"/>
  <c r="AGN42" i="4" s="1"/>
  <c r="AGF39" i="4"/>
  <c r="AGE39" i="4"/>
  <c r="AGP66" i="4"/>
  <c r="AGO66" i="4"/>
  <c r="AGJ66" i="4"/>
  <c r="AGK66" i="4"/>
  <c r="AGK72" i="4"/>
  <c r="AGJ72" i="4"/>
  <c r="AGF93" i="4"/>
  <c r="AGE93" i="4"/>
  <c r="AGM93" i="4"/>
  <c r="AGN93" i="4" s="1"/>
  <c r="AGK82" i="4"/>
  <c r="AGJ82" i="4"/>
  <c r="AGP90" i="4"/>
  <c r="AGO90" i="4"/>
  <c r="AGJ90" i="4"/>
  <c r="AGK90" i="4"/>
  <c r="AGK92" i="4"/>
  <c r="AGJ92" i="4"/>
  <c r="AGK48" i="4"/>
  <c r="AGJ48" i="4"/>
  <c r="AGE59" i="4"/>
  <c r="AGF59" i="4"/>
  <c r="AGM59" i="4"/>
  <c r="AGN59" i="4" s="1"/>
  <c r="AGK67" i="4"/>
  <c r="AGJ67" i="4"/>
  <c r="AGP64" i="4"/>
  <c r="AGO64" i="4"/>
  <c r="AGJ64" i="4"/>
  <c r="AGK64" i="4"/>
  <c r="AGP79" i="4"/>
  <c r="AGO79" i="4"/>
  <c r="AGJ79" i="4"/>
  <c r="AGK79" i="4"/>
  <c r="AGK87" i="4"/>
  <c r="AGJ87" i="4"/>
  <c r="AGE15" i="4"/>
  <c r="AGF15" i="4"/>
  <c r="AGM15" i="4"/>
  <c r="AGN15" i="4" s="1"/>
  <c r="AGK19" i="4"/>
  <c r="AGJ19" i="4"/>
  <c r="AGE23" i="4"/>
  <c r="AGF23" i="4"/>
  <c r="AGM23" i="4"/>
  <c r="AGN23" i="4" s="1"/>
  <c r="AGK27" i="4"/>
  <c r="AGJ27" i="4"/>
  <c r="AGE31" i="4"/>
  <c r="AGF31" i="4"/>
  <c r="AGM31" i="4"/>
  <c r="AGN31" i="4" s="1"/>
  <c r="AGK35" i="4"/>
  <c r="AGJ35" i="4"/>
  <c r="AGP24" i="4"/>
  <c r="AGO24" i="4"/>
  <c r="AGJ24" i="4"/>
  <c r="AGK24" i="4"/>
  <c r="AGP43" i="4"/>
  <c r="AGO43" i="4"/>
  <c r="AGJ43" i="4"/>
  <c r="AGK43" i="4"/>
  <c r="AGP62" i="4"/>
  <c r="AGO62" i="4"/>
  <c r="AGJ62" i="4"/>
  <c r="AGK62" i="4"/>
  <c r="AGK70" i="4"/>
  <c r="AGJ70" i="4"/>
  <c r="AGE76" i="4"/>
  <c r="AGF76" i="4"/>
  <c r="AGM76" i="4"/>
  <c r="AGN76" i="4" s="1"/>
  <c r="AGF73" i="4"/>
  <c r="AGE73" i="4"/>
  <c r="AGF86" i="4"/>
  <c r="AGE86" i="4"/>
  <c r="AGK85" i="4"/>
  <c r="AGJ85" i="4"/>
  <c r="AGP94" i="4"/>
  <c r="AGO94" i="4"/>
  <c r="AGJ94" i="4"/>
  <c r="AGK94" i="4"/>
  <c r="AGK95" i="4"/>
  <c r="AGJ95" i="4"/>
  <c r="AGP18" i="4"/>
  <c r="AGO18" i="4"/>
  <c r="AGF26" i="4"/>
  <c r="AGE26" i="4"/>
  <c r="AGJ34" i="4"/>
  <c r="AGK34" i="4"/>
  <c r="AGO38" i="4"/>
  <c r="AGP38" i="4"/>
  <c r="AGO40" i="4"/>
  <c r="AGP40" i="4"/>
  <c r="AGP45" i="4"/>
  <c r="AGO45" i="4"/>
  <c r="AGK78" i="4"/>
  <c r="AGJ78" i="4"/>
  <c r="AGO12" i="4"/>
  <c r="AGP12" i="4"/>
  <c r="AGF28" i="4"/>
  <c r="AGE28" i="4"/>
  <c r="AGE46" i="4"/>
  <c r="AGF46" i="4"/>
  <c r="AGK50" i="4"/>
  <c r="AGJ50" i="4"/>
  <c r="AGO54" i="4"/>
  <c r="AGP54" i="4"/>
  <c r="AGF53" i="4"/>
  <c r="AGE53" i="4"/>
  <c r="AGE56" i="4"/>
  <c r="AGF56" i="4"/>
  <c r="AGO56" i="4"/>
  <c r="AGP56" i="4"/>
  <c r="AGK65" i="4"/>
  <c r="AGJ65" i="4"/>
  <c r="AGP77" i="4"/>
  <c r="AGO77" i="4"/>
  <c r="AGJ77" i="4"/>
  <c r="AGK77" i="4"/>
  <c r="AGK89" i="4"/>
  <c r="AGJ89" i="4"/>
  <c r="AGP88" i="4"/>
  <c r="AGO88" i="4"/>
  <c r="AGJ88" i="4"/>
  <c r="AGK88" i="4"/>
  <c r="AGF91" i="4"/>
  <c r="AGE91" i="4"/>
  <c r="AGP83" i="4"/>
  <c r="AGO83" i="4"/>
  <c r="AGJ83" i="4"/>
  <c r="AGK83" i="4"/>
  <c r="AGF60" i="4"/>
  <c r="AGE60" i="4"/>
  <c r="AGP68" i="4"/>
  <c r="AGO68" i="4"/>
  <c r="AGJ68" i="4"/>
  <c r="AGK68" i="4"/>
  <c r="AGP16" i="4"/>
  <c r="AGO16" i="4"/>
  <c r="AGJ16" i="4"/>
  <c r="AGK16" i="4"/>
  <c r="AGF32" i="4"/>
  <c r="AGE32" i="4"/>
  <c r="AGP49" i="4"/>
  <c r="AGO49" i="4"/>
  <c r="AGJ49" i="4"/>
  <c r="AGK49" i="4"/>
  <c r="AGK61" i="4"/>
  <c r="AGJ61" i="4"/>
  <c r="AGE69" i="4"/>
  <c r="AGF69" i="4"/>
  <c r="AGO69" i="4"/>
  <c r="AGP69" i="4"/>
  <c r="AGF84" i="4"/>
  <c r="AGE84" i="4"/>
  <c r="AGP80" i="4"/>
  <c r="AGO80" i="4"/>
  <c r="AGJ80" i="4"/>
  <c r="AGK80" i="4"/>
  <c r="AGH96" i="4"/>
  <c r="AGI9" i="4"/>
  <c r="AGK10" i="4"/>
  <c r="AGJ10" i="4"/>
  <c r="AGF14" i="4"/>
  <c r="AGE14" i="4"/>
  <c r="AGP13" i="4"/>
  <c r="AGO13" i="4"/>
  <c r="AGJ13" i="4"/>
  <c r="AGK13" i="4"/>
  <c r="AGK17" i="4"/>
  <c r="AGJ17" i="4"/>
  <c r="AGE21" i="4"/>
  <c r="AGF21" i="4"/>
  <c r="AGO21" i="4"/>
  <c r="AGP21" i="4"/>
  <c r="AGK25" i="4"/>
  <c r="AGJ25" i="4"/>
  <c r="AGE29" i="4"/>
  <c r="AGF29" i="4"/>
  <c r="AGO29" i="4"/>
  <c r="AGP29" i="4"/>
  <c r="AGK33" i="4"/>
  <c r="AGJ33" i="4"/>
  <c r="AGP22" i="4"/>
  <c r="AGO22" i="4"/>
  <c r="AGJ22" i="4"/>
  <c r="AGK22" i="4"/>
  <c r="AGF30" i="4"/>
  <c r="AGE30" i="4"/>
  <c r="AGP41" i="4"/>
  <c r="AGO41" i="4"/>
  <c r="AGJ41" i="4"/>
  <c r="AGK41" i="4"/>
  <c r="AGF47" i="4"/>
  <c r="AGE47" i="4"/>
  <c r="AGP55" i="4"/>
  <c r="AGO55" i="4"/>
  <c r="AGJ55" i="4"/>
  <c r="AGK55" i="4"/>
  <c r="AGF57" i="4"/>
  <c r="AGE57" i="4"/>
  <c r="AGP58" i="4"/>
  <c r="AGO58" i="4"/>
  <c r="AGJ58" i="4"/>
  <c r="AGK58" i="4"/>
  <c r="AGK63" i="4"/>
  <c r="AGJ63" i="4"/>
  <c r="AGE74" i="4"/>
  <c r="AGF74" i="4"/>
  <c r="AGO74" i="4"/>
  <c r="AGP74" i="4"/>
  <c r="AGF75" i="4"/>
  <c r="AGE75" i="4"/>
  <c r="AGF20" i="4"/>
  <c r="AGE20" i="4"/>
  <c r="AGE37" i="4"/>
  <c r="AGF37" i="4"/>
  <c r="AGO37" i="4"/>
  <c r="AGP37" i="4"/>
  <c r="AGK42" i="4"/>
  <c r="AGJ42" i="4"/>
  <c r="AGP39" i="4"/>
  <c r="AGO39" i="4"/>
  <c r="AGJ39" i="4"/>
  <c r="AGK39" i="4"/>
  <c r="AGF66" i="4"/>
  <c r="AGE66" i="4"/>
  <c r="AGE72" i="4"/>
  <c r="AGF72" i="4"/>
  <c r="AGO72" i="4"/>
  <c r="AGP72" i="4"/>
  <c r="AGJ93" i="4"/>
  <c r="AGK93" i="4"/>
  <c r="AGE82" i="4"/>
  <c r="AGF82" i="4"/>
  <c r="AGO82" i="4"/>
  <c r="AGP82" i="4"/>
  <c r="AGF90" i="4"/>
  <c r="AGE90" i="4"/>
  <c r="AGE92" i="4"/>
  <c r="AGF92" i="4"/>
  <c r="AGO92" i="4"/>
  <c r="AGP92" i="4"/>
  <c r="AGE48" i="4"/>
  <c r="AGF48" i="4"/>
  <c r="AGO48" i="4"/>
  <c r="AGP48" i="4"/>
  <c r="AGK59" i="4"/>
  <c r="AGJ59" i="4"/>
  <c r="AGE67" i="4"/>
  <c r="AGF67" i="4"/>
  <c r="AGO67" i="4"/>
  <c r="AGP67" i="4"/>
  <c r="AGF64" i="4"/>
  <c r="AGE64" i="4"/>
  <c r="AGF79" i="4"/>
  <c r="AGE79" i="4"/>
  <c r="AGE87" i="4"/>
  <c r="AGF87" i="4"/>
  <c r="AGO87" i="4"/>
  <c r="AGP87" i="4"/>
  <c r="AGK15" i="4"/>
  <c r="AGJ15" i="4"/>
  <c r="AGE19" i="4"/>
  <c r="AGF19" i="4"/>
  <c r="AGO19" i="4"/>
  <c r="AGP19" i="4"/>
  <c r="AGK23" i="4"/>
  <c r="AGJ23" i="4"/>
  <c r="AGE27" i="4"/>
  <c r="AGF27" i="4"/>
  <c r="AGO27" i="4"/>
  <c r="AGP27" i="4"/>
  <c r="AGK31" i="4"/>
  <c r="AGJ31" i="4"/>
  <c r="AGE35" i="4"/>
  <c r="AGF35" i="4"/>
  <c r="AGO35" i="4"/>
  <c r="AGP35" i="4"/>
  <c r="AGF24" i="4"/>
  <c r="AGE24" i="4"/>
  <c r="AGF43" i="4"/>
  <c r="AGE43" i="4"/>
  <c r="AGF62" i="4"/>
  <c r="AGE62" i="4"/>
  <c r="AGE70" i="4"/>
  <c r="AGF70" i="4"/>
  <c r="AGO70" i="4"/>
  <c r="AGP70" i="4"/>
  <c r="AGK76" i="4"/>
  <c r="AGJ76" i="4"/>
  <c r="AGP73" i="4"/>
  <c r="AGO73" i="4"/>
  <c r="AGJ73" i="4"/>
  <c r="AGK73" i="4"/>
  <c r="AGP86" i="4"/>
  <c r="AGO86" i="4"/>
  <c r="AGJ86" i="4"/>
  <c r="AGK86" i="4"/>
  <c r="AGE85" i="4"/>
  <c r="AGF85" i="4"/>
  <c r="AGO85" i="4"/>
  <c r="AGP85" i="4"/>
  <c r="AGF94" i="4"/>
  <c r="AGE94" i="4"/>
  <c r="AGE95" i="4"/>
  <c r="AGF95" i="4"/>
  <c r="AGO95" i="4"/>
  <c r="AGP95" i="4"/>
  <c r="AGO31" i="4" l="1"/>
  <c r="AGP31" i="4"/>
  <c r="AGO15" i="4"/>
  <c r="AGP15" i="4"/>
  <c r="AGP93" i="4"/>
  <c r="AGO93" i="4"/>
  <c r="AGO63" i="4"/>
  <c r="AGP63" i="4"/>
  <c r="AGO25" i="4"/>
  <c r="AGP25" i="4"/>
  <c r="AGO10" i="4"/>
  <c r="AGP10" i="4"/>
  <c r="AGF96" i="4"/>
  <c r="AGO61" i="4"/>
  <c r="AGP61" i="4"/>
  <c r="AGO65" i="4"/>
  <c r="AGP65" i="4"/>
  <c r="AGO44" i="4"/>
  <c r="AGP44" i="4"/>
  <c r="AGN96" i="4"/>
  <c r="AGP9" i="4"/>
  <c r="AGO9" i="4"/>
  <c r="AGI96" i="4"/>
  <c r="AGK9" i="4"/>
  <c r="AGK96" i="4" s="1"/>
  <c r="AGJ9" i="4"/>
  <c r="AGJ96" i="4" s="1"/>
  <c r="AGO76" i="4"/>
  <c r="AGP76" i="4"/>
  <c r="AGO23" i="4"/>
  <c r="AGP23" i="4"/>
  <c r="AGO59" i="4"/>
  <c r="AGP59" i="4"/>
  <c r="AGO42" i="4"/>
  <c r="AGP42" i="4"/>
  <c r="AGO33" i="4"/>
  <c r="AGP33" i="4"/>
  <c r="AGO17" i="4"/>
  <c r="AGP17" i="4"/>
  <c r="AGE96" i="4"/>
  <c r="AGO89" i="4"/>
  <c r="AGP89" i="4"/>
  <c r="AGO50" i="4"/>
  <c r="AGP50" i="4"/>
  <c r="AGO52" i="4"/>
  <c r="AGP52" i="4"/>
  <c r="AGP34" i="4"/>
  <c r="AGO34" i="4"/>
  <c r="AGM96" i="4"/>
  <c r="AGP96" i="4" l="1"/>
  <c r="AGO96" i="4"/>
  <c r="D16" i="2" l="1"/>
  <c r="D15" i="2"/>
  <c r="D14" i="2"/>
  <c r="D13" i="2"/>
  <c r="D12" i="2"/>
  <c r="D11" i="2"/>
  <c r="D10" i="2"/>
  <c r="F3" i="2" l="1"/>
  <c r="A1" i="2"/>
  <c r="O569" i="10"/>
  <c r="C569" i="10"/>
  <c r="O568" i="10"/>
  <c r="C568" i="10"/>
  <c r="O567" i="10"/>
  <c r="C567" i="10"/>
  <c r="O566" i="10"/>
  <c r="C566" i="10"/>
  <c r="O565" i="10"/>
  <c r="C565" i="10"/>
  <c r="O564" i="10"/>
  <c r="C564" i="10"/>
  <c r="O563" i="10"/>
  <c r="C563" i="10"/>
  <c r="O562" i="10"/>
  <c r="C562" i="10"/>
  <c r="O561" i="10"/>
  <c r="C561" i="10"/>
  <c r="O560" i="10"/>
  <c r="C560" i="10"/>
  <c r="O559" i="10"/>
  <c r="C559" i="10"/>
  <c r="O558" i="10"/>
  <c r="C558" i="10"/>
  <c r="O557" i="10"/>
  <c r="C557" i="10"/>
  <c r="O556" i="10"/>
  <c r="C556" i="10"/>
  <c r="O555" i="10"/>
  <c r="C555" i="10"/>
  <c r="O554" i="10"/>
  <c r="C554" i="10"/>
  <c r="O553" i="10"/>
  <c r="C553" i="10"/>
  <c r="O552" i="10"/>
  <c r="C552" i="10"/>
  <c r="O551" i="10"/>
  <c r="C551" i="10"/>
  <c r="O550" i="10"/>
  <c r="C550" i="10"/>
  <c r="O549" i="10"/>
  <c r="C549" i="10"/>
  <c r="O548" i="10"/>
  <c r="C548" i="10"/>
  <c r="O547" i="10"/>
  <c r="C547" i="10"/>
  <c r="O546" i="10"/>
  <c r="C546" i="10"/>
  <c r="O545" i="10"/>
  <c r="C545" i="10"/>
  <c r="O544" i="10"/>
  <c r="C544" i="10"/>
  <c r="O543" i="10"/>
  <c r="C543" i="10"/>
  <c r="O542" i="10"/>
  <c r="C542" i="10"/>
  <c r="O541" i="10"/>
  <c r="C541" i="10"/>
  <c r="O540" i="10"/>
  <c r="C540" i="10"/>
  <c r="O539" i="10"/>
  <c r="C539" i="10"/>
  <c r="O538" i="10"/>
  <c r="C538" i="10"/>
  <c r="O537" i="10"/>
  <c r="C537" i="10"/>
  <c r="O536" i="10"/>
  <c r="C536" i="10"/>
  <c r="O535" i="10"/>
  <c r="C535" i="10"/>
  <c r="O534" i="10"/>
  <c r="C534" i="10"/>
  <c r="O533" i="10"/>
  <c r="C533" i="10"/>
  <c r="O532" i="10"/>
  <c r="C532" i="10"/>
  <c r="O531" i="10"/>
  <c r="C531" i="10"/>
  <c r="O530" i="10"/>
  <c r="C530" i="10"/>
  <c r="O529" i="10"/>
  <c r="C529" i="10"/>
  <c r="O528" i="10"/>
  <c r="C528" i="10"/>
  <c r="O527" i="10"/>
  <c r="C527" i="10"/>
  <c r="O526" i="10"/>
  <c r="C526" i="10"/>
  <c r="O525" i="10"/>
  <c r="C525" i="10"/>
  <c r="O524" i="10"/>
  <c r="C524" i="10"/>
  <c r="O523" i="10"/>
  <c r="C523" i="10"/>
  <c r="O522" i="10"/>
  <c r="C522" i="10"/>
  <c r="O521" i="10"/>
  <c r="C521" i="10"/>
  <c r="O520" i="10"/>
  <c r="C520" i="10"/>
  <c r="O519" i="10"/>
  <c r="C519" i="10"/>
  <c r="O518" i="10"/>
  <c r="C518" i="10"/>
  <c r="O517" i="10"/>
  <c r="C517" i="10"/>
  <c r="O516" i="10"/>
  <c r="C516" i="10"/>
  <c r="O515" i="10"/>
  <c r="C515" i="10"/>
  <c r="O514" i="10"/>
  <c r="C514" i="10"/>
  <c r="O513" i="10"/>
  <c r="C513" i="10"/>
  <c r="O512" i="10"/>
  <c r="C512" i="10"/>
  <c r="O511" i="10"/>
  <c r="C511" i="10"/>
  <c r="O510" i="10"/>
  <c r="C510" i="10"/>
  <c r="O509" i="10"/>
  <c r="C509" i="10"/>
  <c r="O508" i="10"/>
  <c r="C508" i="10"/>
  <c r="O507" i="10"/>
  <c r="C507" i="10"/>
  <c r="O506" i="10"/>
  <c r="C506" i="10"/>
  <c r="O505" i="10"/>
  <c r="C505" i="10"/>
  <c r="O504" i="10"/>
  <c r="C504" i="10"/>
  <c r="O503" i="10"/>
  <c r="C503" i="10"/>
  <c r="O502" i="10"/>
  <c r="C502" i="10"/>
  <c r="O501" i="10"/>
  <c r="C501" i="10"/>
  <c r="O500" i="10"/>
  <c r="C500" i="10"/>
  <c r="O499" i="10"/>
  <c r="C499" i="10"/>
  <c r="O498" i="10"/>
  <c r="C498" i="10"/>
  <c r="O497" i="10"/>
  <c r="C497" i="10"/>
  <c r="O496" i="10"/>
  <c r="C496" i="10"/>
  <c r="O495" i="10"/>
  <c r="C495" i="10"/>
  <c r="O494" i="10"/>
  <c r="C494" i="10"/>
  <c r="O493" i="10"/>
  <c r="C493" i="10"/>
  <c r="O492" i="10"/>
  <c r="C492" i="10"/>
  <c r="O491" i="10"/>
  <c r="C491" i="10"/>
  <c r="O490" i="10"/>
  <c r="C490" i="10"/>
  <c r="O489" i="10"/>
  <c r="C489" i="10"/>
  <c r="O488" i="10"/>
  <c r="C488" i="10"/>
  <c r="O487" i="10"/>
  <c r="C487" i="10"/>
  <c r="O486" i="10"/>
  <c r="C486" i="10"/>
  <c r="O485" i="10"/>
  <c r="C485" i="10"/>
  <c r="O484" i="10"/>
  <c r="C484" i="10"/>
  <c r="O483" i="10"/>
  <c r="C483" i="10"/>
  <c r="O482" i="10"/>
  <c r="C482" i="10"/>
  <c r="O481" i="10"/>
  <c r="C481" i="10"/>
  <c r="O480" i="10"/>
  <c r="C480" i="10"/>
  <c r="O479" i="10"/>
  <c r="C479" i="10"/>
  <c r="O478" i="10"/>
  <c r="C478" i="10"/>
  <c r="O477" i="10"/>
  <c r="C477" i="10"/>
  <c r="O476" i="10"/>
  <c r="C476" i="10"/>
  <c r="O475" i="10"/>
  <c r="C475" i="10"/>
  <c r="O474" i="10"/>
  <c r="C474" i="10"/>
  <c r="O473" i="10"/>
  <c r="C473" i="10"/>
  <c r="O472" i="10"/>
  <c r="C472" i="10"/>
  <c r="O471" i="10"/>
  <c r="C471" i="10"/>
  <c r="O470" i="10"/>
  <c r="C470" i="10"/>
  <c r="O469" i="10"/>
  <c r="C469" i="10"/>
  <c r="O468" i="10"/>
  <c r="C468" i="10"/>
  <c r="O467" i="10"/>
  <c r="C467" i="10"/>
  <c r="O466" i="10"/>
  <c r="C466" i="10"/>
  <c r="O465" i="10"/>
  <c r="C465" i="10"/>
  <c r="O464" i="10"/>
  <c r="C464" i="10"/>
  <c r="O463" i="10"/>
  <c r="C463" i="10"/>
  <c r="O462" i="10"/>
  <c r="C462" i="10"/>
  <c r="O461" i="10"/>
  <c r="C461" i="10"/>
  <c r="O460" i="10"/>
  <c r="C460" i="10"/>
  <c r="O459" i="10"/>
  <c r="C459" i="10"/>
  <c r="O458" i="10"/>
  <c r="C458" i="10"/>
  <c r="O457" i="10"/>
  <c r="C457" i="10"/>
  <c r="O456" i="10"/>
  <c r="C456" i="10"/>
  <c r="O455" i="10"/>
  <c r="C455" i="10"/>
  <c r="O454" i="10"/>
  <c r="C454" i="10"/>
  <c r="O453" i="10"/>
  <c r="C453" i="10"/>
  <c r="O452" i="10"/>
  <c r="C452" i="10"/>
  <c r="O451" i="10"/>
  <c r="C451" i="10"/>
  <c r="O450" i="10"/>
  <c r="C450" i="10"/>
  <c r="O449" i="10"/>
  <c r="C449" i="10"/>
  <c r="O448" i="10"/>
  <c r="C448" i="10"/>
  <c r="O447" i="10"/>
  <c r="C447" i="10"/>
  <c r="O446" i="10"/>
  <c r="C446" i="10"/>
  <c r="O445" i="10"/>
  <c r="C445" i="10"/>
  <c r="O444" i="10"/>
  <c r="C444" i="10"/>
  <c r="O443" i="10"/>
  <c r="C443" i="10"/>
  <c r="O442" i="10"/>
  <c r="C442" i="10"/>
  <c r="O441" i="10"/>
  <c r="C441" i="10"/>
  <c r="O440" i="10"/>
  <c r="C440" i="10"/>
  <c r="O439" i="10"/>
  <c r="C439" i="10"/>
  <c r="O438" i="10"/>
  <c r="C438" i="10"/>
  <c r="O437" i="10"/>
  <c r="C437" i="10"/>
  <c r="O436" i="10"/>
  <c r="C436" i="10"/>
  <c r="O435" i="10"/>
  <c r="C435" i="10"/>
  <c r="O434" i="10"/>
  <c r="C434" i="10"/>
  <c r="O433" i="10"/>
  <c r="C433" i="10"/>
  <c r="O432" i="10"/>
  <c r="C432" i="10"/>
  <c r="O431" i="10"/>
  <c r="C431" i="10"/>
  <c r="O430" i="10"/>
  <c r="C430" i="10"/>
  <c r="O429" i="10"/>
  <c r="C429" i="10"/>
  <c r="O428" i="10"/>
  <c r="C428" i="10"/>
  <c r="O427" i="10"/>
  <c r="C427" i="10"/>
  <c r="O426" i="10"/>
  <c r="C426" i="10"/>
  <c r="O425" i="10"/>
  <c r="C425" i="10"/>
  <c r="O424" i="10"/>
  <c r="C424" i="10"/>
  <c r="O423" i="10"/>
  <c r="C423" i="10"/>
  <c r="O422" i="10"/>
  <c r="C422" i="10"/>
  <c r="O421" i="10"/>
  <c r="C421" i="10"/>
  <c r="O420" i="10"/>
  <c r="C420" i="10"/>
  <c r="O419" i="10"/>
  <c r="C419" i="10"/>
  <c r="O418" i="10"/>
  <c r="C418" i="10"/>
  <c r="O417" i="10"/>
  <c r="C417" i="10"/>
  <c r="O416" i="10"/>
  <c r="C416" i="10"/>
  <c r="O415" i="10"/>
  <c r="C415" i="10"/>
  <c r="O414" i="10"/>
  <c r="C414" i="10"/>
  <c r="O413" i="10"/>
  <c r="C413" i="10"/>
  <c r="O412" i="10"/>
  <c r="C412" i="10"/>
  <c r="O411" i="10"/>
  <c r="C411" i="10"/>
  <c r="O410" i="10"/>
  <c r="C410" i="10"/>
  <c r="O409" i="10"/>
  <c r="C409" i="10"/>
  <c r="O408" i="10"/>
  <c r="C408" i="10"/>
  <c r="O407" i="10"/>
  <c r="C407" i="10"/>
  <c r="O406" i="10"/>
  <c r="C406" i="10"/>
  <c r="O405" i="10"/>
  <c r="C405" i="10"/>
  <c r="O404" i="10"/>
  <c r="C404" i="10"/>
  <c r="O403" i="10"/>
  <c r="C403" i="10"/>
  <c r="O402" i="10"/>
  <c r="C402" i="10"/>
  <c r="O401" i="10"/>
  <c r="C401" i="10"/>
  <c r="O400" i="10"/>
  <c r="C400" i="10"/>
  <c r="O399" i="10"/>
  <c r="C399" i="10"/>
  <c r="O398" i="10"/>
  <c r="C398" i="10"/>
  <c r="O397" i="10"/>
  <c r="C397" i="10"/>
  <c r="O396" i="10"/>
  <c r="C396" i="10"/>
  <c r="O395" i="10"/>
  <c r="C395" i="10"/>
  <c r="O394" i="10"/>
  <c r="C394" i="10"/>
  <c r="O393" i="10"/>
  <c r="C393" i="10"/>
  <c r="O392" i="10"/>
  <c r="C392" i="10"/>
  <c r="O391" i="10"/>
  <c r="C391" i="10"/>
  <c r="O390" i="10"/>
  <c r="C390" i="10"/>
  <c r="O389" i="10"/>
  <c r="C389" i="10"/>
  <c r="O388" i="10"/>
  <c r="C388" i="10"/>
  <c r="O387" i="10"/>
  <c r="C387" i="10"/>
  <c r="O386" i="10"/>
  <c r="C386" i="10"/>
  <c r="O385" i="10"/>
  <c r="C385" i="10"/>
  <c r="O384" i="10"/>
  <c r="C384" i="10"/>
  <c r="O383" i="10"/>
  <c r="C383" i="10"/>
  <c r="O382" i="10"/>
  <c r="C382" i="10"/>
  <c r="O381" i="10"/>
  <c r="C381" i="10"/>
  <c r="O380" i="10"/>
  <c r="C380" i="10"/>
  <c r="O379" i="10"/>
  <c r="C379" i="10"/>
  <c r="O378" i="10"/>
  <c r="C378" i="10"/>
  <c r="O377" i="10"/>
  <c r="C377" i="10"/>
  <c r="O376" i="10"/>
  <c r="C376" i="10"/>
  <c r="O375" i="10"/>
  <c r="C375" i="10"/>
  <c r="O374" i="10"/>
  <c r="C374" i="10"/>
  <c r="O373" i="10"/>
  <c r="C373" i="10"/>
  <c r="O372" i="10"/>
  <c r="C372" i="10"/>
  <c r="O371" i="10"/>
  <c r="C371" i="10"/>
  <c r="O370" i="10"/>
  <c r="C370" i="10"/>
  <c r="O369" i="10"/>
  <c r="C369" i="10"/>
  <c r="O368" i="10"/>
  <c r="C368" i="10"/>
  <c r="O367" i="10"/>
  <c r="C367" i="10"/>
  <c r="O366" i="10"/>
  <c r="C366" i="10"/>
  <c r="O365" i="10"/>
  <c r="C365" i="10"/>
  <c r="O364" i="10"/>
  <c r="C364" i="10"/>
  <c r="O363" i="10"/>
  <c r="C363" i="10"/>
  <c r="O362" i="10"/>
  <c r="C362" i="10"/>
  <c r="O361" i="10"/>
  <c r="C361" i="10"/>
  <c r="O360" i="10"/>
  <c r="C360" i="10"/>
  <c r="O359" i="10"/>
  <c r="C359" i="10"/>
  <c r="O358" i="10"/>
  <c r="C358" i="10"/>
  <c r="O357" i="10"/>
  <c r="C357" i="10"/>
  <c r="O356" i="10"/>
  <c r="C356" i="10"/>
  <c r="O355" i="10"/>
  <c r="C355" i="10"/>
  <c r="O354" i="10"/>
  <c r="C354" i="10"/>
  <c r="O353" i="10"/>
  <c r="C353" i="10"/>
  <c r="O352" i="10"/>
  <c r="C352" i="10"/>
  <c r="O351" i="10"/>
  <c r="C351" i="10"/>
  <c r="O350" i="10"/>
  <c r="C350" i="10"/>
  <c r="O349" i="10"/>
  <c r="C349" i="10"/>
  <c r="O348" i="10"/>
  <c r="C348" i="10"/>
  <c r="O347" i="10"/>
  <c r="C347" i="10"/>
  <c r="O346" i="10"/>
  <c r="C346" i="10"/>
  <c r="O345" i="10"/>
  <c r="C345" i="10"/>
  <c r="O344" i="10"/>
  <c r="C344" i="10"/>
  <c r="O343" i="10"/>
  <c r="C343" i="10"/>
  <c r="O342" i="10"/>
  <c r="C342" i="10"/>
  <c r="O341" i="10"/>
  <c r="C341" i="10"/>
  <c r="O340" i="10"/>
  <c r="C340" i="10"/>
  <c r="O339" i="10"/>
  <c r="C339" i="10"/>
  <c r="O338" i="10"/>
  <c r="C338" i="10"/>
  <c r="O337" i="10"/>
  <c r="C337" i="10"/>
  <c r="O336" i="10"/>
  <c r="C336" i="10"/>
  <c r="O335" i="10"/>
  <c r="C335" i="10"/>
  <c r="O334" i="10"/>
  <c r="C334" i="10"/>
  <c r="O333" i="10"/>
  <c r="C333" i="10"/>
  <c r="O332" i="10"/>
  <c r="C332" i="10"/>
  <c r="O331" i="10"/>
  <c r="C331" i="10"/>
  <c r="O330" i="10"/>
  <c r="C330" i="10"/>
  <c r="O329" i="10"/>
  <c r="C329" i="10"/>
  <c r="O328" i="10"/>
  <c r="C328" i="10"/>
  <c r="O327" i="10"/>
  <c r="C327" i="10"/>
  <c r="O326" i="10"/>
  <c r="C326" i="10"/>
  <c r="O325" i="10"/>
  <c r="C325" i="10"/>
  <c r="O324" i="10"/>
  <c r="C324" i="10"/>
  <c r="O323" i="10"/>
  <c r="C323" i="10"/>
  <c r="O322" i="10"/>
  <c r="C322" i="10"/>
  <c r="O321" i="10"/>
  <c r="C321" i="10"/>
  <c r="O320" i="10"/>
  <c r="C320" i="10"/>
  <c r="O319" i="10"/>
  <c r="C319" i="10"/>
  <c r="O318" i="10"/>
  <c r="C318" i="10"/>
  <c r="O317" i="10"/>
  <c r="C317" i="10"/>
  <c r="O316" i="10"/>
  <c r="C316" i="10"/>
  <c r="O315" i="10"/>
  <c r="C315" i="10"/>
  <c r="O314" i="10"/>
  <c r="C314" i="10"/>
  <c r="O313" i="10"/>
  <c r="C313" i="10"/>
  <c r="O312" i="10"/>
  <c r="C312" i="10"/>
  <c r="O311" i="10"/>
  <c r="C311" i="10"/>
  <c r="O310" i="10"/>
  <c r="C310" i="10"/>
  <c r="O309" i="10"/>
  <c r="C309" i="10"/>
  <c r="O308" i="10"/>
  <c r="C308" i="10"/>
  <c r="O307" i="10"/>
  <c r="C307" i="10"/>
  <c r="O306" i="10"/>
  <c r="C306" i="10"/>
  <c r="O305" i="10"/>
  <c r="C305" i="10"/>
  <c r="O304" i="10"/>
  <c r="C304" i="10"/>
  <c r="O303" i="10"/>
  <c r="C303" i="10"/>
  <c r="O302" i="10"/>
  <c r="C302" i="10"/>
  <c r="O301" i="10"/>
  <c r="C301" i="10"/>
  <c r="O300" i="10"/>
  <c r="C300" i="10"/>
  <c r="O299" i="10"/>
  <c r="C299" i="10"/>
  <c r="O298" i="10"/>
  <c r="C298" i="10"/>
  <c r="O297" i="10"/>
  <c r="C297" i="10"/>
  <c r="O296" i="10"/>
  <c r="C296" i="10"/>
  <c r="O295" i="10"/>
  <c r="C295" i="10"/>
  <c r="O294" i="10"/>
  <c r="C294" i="10"/>
  <c r="O293" i="10"/>
  <c r="C293" i="10"/>
  <c r="O292" i="10"/>
  <c r="C292" i="10"/>
  <c r="O291" i="10"/>
  <c r="C291" i="10"/>
  <c r="O290" i="10"/>
  <c r="C290" i="10"/>
  <c r="O289" i="10"/>
  <c r="C289" i="10"/>
  <c r="O288" i="10"/>
  <c r="C288" i="10"/>
  <c r="O287" i="10"/>
  <c r="C287" i="10"/>
  <c r="O286" i="10"/>
  <c r="C286" i="10"/>
  <c r="O285" i="10"/>
  <c r="C285" i="10"/>
  <c r="O284" i="10"/>
  <c r="C284" i="10"/>
  <c r="O283" i="10"/>
  <c r="C283" i="10"/>
  <c r="O282" i="10"/>
  <c r="C282" i="10"/>
  <c r="O281" i="10"/>
  <c r="C281" i="10"/>
  <c r="O280" i="10"/>
  <c r="C280" i="10"/>
  <c r="O279" i="10"/>
  <c r="C279" i="10"/>
  <c r="O278" i="10"/>
  <c r="C278" i="10"/>
  <c r="O277" i="10"/>
  <c r="C277" i="10"/>
  <c r="O276" i="10"/>
  <c r="C276" i="10"/>
  <c r="O275" i="10"/>
  <c r="C275" i="10"/>
  <c r="O274" i="10"/>
  <c r="C274" i="10"/>
  <c r="O273" i="10"/>
  <c r="C273" i="10"/>
  <c r="O272" i="10"/>
  <c r="C272" i="10"/>
  <c r="O271" i="10"/>
  <c r="C271" i="10"/>
  <c r="O270" i="10"/>
  <c r="C270" i="10"/>
  <c r="O269" i="10"/>
  <c r="C269" i="10"/>
  <c r="O268" i="10"/>
  <c r="C268" i="10"/>
  <c r="O267" i="10"/>
  <c r="C267" i="10"/>
  <c r="O266" i="10"/>
  <c r="C266" i="10"/>
  <c r="O265" i="10"/>
  <c r="C265" i="10"/>
  <c r="O264" i="10"/>
  <c r="C264" i="10"/>
  <c r="O263" i="10"/>
  <c r="C263" i="10"/>
  <c r="O262" i="10"/>
  <c r="C262" i="10"/>
  <c r="O261" i="10"/>
  <c r="C261" i="10"/>
  <c r="O260" i="10"/>
  <c r="C260" i="10"/>
  <c r="O259" i="10"/>
  <c r="C259" i="10"/>
  <c r="O258" i="10"/>
  <c r="C258" i="10"/>
  <c r="O257" i="10"/>
  <c r="C257" i="10"/>
  <c r="O256" i="10"/>
  <c r="C256" i="10"/>
  <c r="O255" i="10"/>
  <c r="C255" i="10"/>
  <c r="O254" i="10"/>
  <c r="C254" i="10"/>
  <c r="O253" i="10"/>
  <c r="C253" i="10"/>
  <c r="O252" i="10"/>
  <c r="C252" i="10"/>
  <c r="O251" i="10"/>
  <c r="C251" i="10"/>
  <c r="O250" i="10"/>
  <c r="C250" i="10"/>
  <c r="O249" i="10"/>
  <c r="C249" i="10"/>
  <c r="O248" i="10"/>
  <c r="C248" i="10"/>
  <c r="O247" i="10"/>
  <c r="C247" i="10"/>
  <c r="O246" i="10"/>
  <c r="C246" i="10"/>
  <c r="O245" i="10"/>
  <c r="C245" i="10"/>
  <c r="O244" i="10"/>
  <c r="C244" i="10"/>
  <c r="O243" i="10"/>
  <c r="C243" i="10"/>
  <c r="O242" i="10"/>
  <c r="C242" i="10"/>
  <c r="O241" i="10"/>
  <c r="C241" i="10"/>
  <c r="O240" i="10"/>
  <c r="C240" i="10"/>
  <c r="O239" i="10"/>
  <c r="C239" i="10"/>
  <c r="O238" i="10"/>
  <c r="C238" i="10"/>
  <c r="O237" i="10"/>
  <c r="C237" i="10"/>
  <c r="O236" i="10"/>
  <c r="C236" i="10"/>
  <c r="O235" i="10"/>
  <c r="C235" i="10"/>
  <c r="O234" i="10"/>
  <c r="C234" i="10"/>
  <c r="O233" i="10"/>
  <c r="C233" i="10"/>
  <c r="O232" i="10"/>
  <c r="C232" i="10"/>
  <c r="O231" i="10"/>
  <c r="C231" i="10"/>
  <c r="O230" i="10"/>
  <c r="C230" i="10"/>
  <c r="O229" i="10"/>
  <c r="C229" i="10"/>
  <c r="O228" i="10"/>
  <c r="C228" i="10"/>
  <c r="O227" i="10"/>
  <c r="C227" i="10"/>
  <c r="O226" i="10"/>
  <c r="C226" i="10"/>
  <c r="O225" i="10"/>
  <c r="C225" i="10"/>
  <c r="O224" i="10"/>
  <c r="C224" i="10"/>
  <c r="O223" i="10"/>
  <c r="C223" i="10"/>
  <c r="O222" i="10"/>
  <c r="C222" i="10"/>
  <c r="O221" i="10"/>
  <c r="C221" i="10"/>
  <c r="O220" i="10"/>
  <c r="C220" i="10"/>
  <c r="O219" i="10"/>
  <c r="C219" i="10"/>
  <c r="O218" i="10"/>
  <c r="C218" i="10"/>
  <c r="O217" i="10"/>
  <c r="C217" i="10"/>
  <c r="O216" i="10"/>
  <c r="C216" i="10"/>
  <c r="O215" i="10"/>
  <c r="C215" i="10"/>
  <c r="O214" i="10"/>
  <c r="C214" i="10"/>
  <c r="O213" i="10"/>
  <c r="C213" i="10"/>
  <c r="O212" i="10"/>
  <c r="C212" i="10"/>
  <c r="O211" i="10"/>
  <c r="C211" i="10"/>
  <c r="O210" i="10"/>
  <c r="C210" i="10"/>
  <c r="O209" i="10"/>
  <c r="C209" i="10"/>
  <c r="O208" i="10"/>
  <c r="C208" i="10"/>
  <c r="O207" i="10"/>
  <c r="C207" i="10"/>
  <c r="O206" i="10"/>
  <c r="C206" i="10"/>
  <c r="O205" i="10"/>
  <c r="C205" i="10"/>
  <c r="O204" i="10"/>
  <c r="C204" i="10"/>
  <c r="O203" i="10"/>
  <c r="C203" i="10"/>
  <c r="O202" i="10"/>
  <c r="C202" i="10"/>
  <c r="O201" i="10"/>
  <c r="C201" i="10"/>
  <c r="O200" i="10"/>
  <c r="C200" i="10"/>
  <c r="O199" i="10"/>
  <c r="C199" i="10"/>
  <c r="O198" i="10"/>
  <c r="C198" i="10"/>
  <c r="O197" i="10"/>
  <c r="C197" i="10"/>
  <c r="O196" i="10"/>
  <c r="C196" i="10"/>
  <c r="O195" i="10"/>
  <c r="C195" i="10"/>
  <c r="O194" i="10"/>
  <c r="C194" i="10"/>
  <c r="O193" i="10"/>
  <c r="C193" i="10"/>
  <c r="O192" i="10"/>
  <c r="C192" i="10"/>
  <c r="O191" i="10"/>
  <c r="C191" i="10"/>
  <c r="O190" i="10"/>
  <c r="C190" i="10"/>
  <c r="O189" i="10"/>
  <c r="C189" i="10"/>
  <c r="O188" i="10"/>
  <c r="C188" i="10"/>
  <c r="O187" i="10"/>
  <c r="C187" i="10"/>
  <c r="O186" i="10"/>
  <c r="C186" i="10"/>
  <c r="O185" i="10"/>
  <c r="C185" i="10"/>
  <c r="O184" i="10"/>
  <c r="C184" i="10"/>
  <c r="O183" i="10"/>
  <c r="C183" i="10"/>
  <c r="O182" i="10"/>
  <c r="C182" i="10"/>
  <c r="O181" i="10"/>
  <c r="C181" i="10"/>
  <c r="O180" i="10"/>
  <c r="C180" i="10"/>
  <c r="O179" i="10"/>
  <c r="C179" i="10"/>
  <c r="O178" i="10"/>
  <c r="C178" i="10"/>
  <c r="O177" i="10"/>
  <c r="C177" i="10"/>
  <c r="O176" i="10"/>
  <c r="C176" i="10"/>
  <c r="O175" i="10"/>
  <c r="C175" i="10"/>
  <c r="O174" i="10"/>
  <c r="C174" i="10"/>
  <c r="O173" i="10"/>
  <c r="C173" i="10"/>
  <c r="O172" i="10"/>
  <c r="C172" i="10"/>
  <c r="O171" i="10"/>
  <c r="C171" i="10"/>
  <c r="O170" i="10"/>
  <c r="C170" i="10"/>
  <c r="O169" i="10"/>
  <c r="C169" i="10"/>
  <c r="O168" i="10"/>
  <c r="C168" i="10"/>
  <c r="O167" i="10"/>
  <c r="C167" i="10"/>
  <c r="O166" i="10"/>
  <c r="C166" i="10"/>
  <c r="O165" i="10"/>
  <c r="C165" i="10"/>
  <c r="O164" i="10"/>
  <c r="C164" i="10"/>
  <c r="O163" i="10"/>
  <c r="C163" i="10"/>
  <c r="O162" i="10"/>
  <c r="C162" i="10"/>
  <c r="O161" i="10"/>
  <c r="C161" i="10"/>
  <c r="O160" i="10"/>
  <c r="C160" i="10"/>
  <c r="O159" i="10"/>
  <c r="C159" i="10"/>
  <c r="O158" i="10"/>
  <c r="C158" i="10"/>
  <c r="O157" i="10"/>
  <c r="C157" i="10"/>
  <c r="O156" i="10"/>
  <c r="C156" i="10"/>
  <c r="O155" i="10"/>
  <c r="C155" i="10"/>
  <c r="O154" i="10"/>
  <c r="C154" i="10"/>
  <c r="O153" i="10"/>
  <c r="C153" i="10"/>
  <c r="O152" i="10"/>
  <c r="C152" i="10"/>
  <c r="O151" i="10"/>
  <c r="C151" i="10"/>
  <c r="O150" i="10"/>
  <c r="C150" i="10"/>
  <c r="O149" i="10"/>
  <c r="C149" i="10"/>
  <c r="O148" i="10"/>
  <c r="C148" i="10"/>
  <c r="O147" i="10"/>
  <c r="C147" i="10"/>
  <c r="O146" i="10"/>
  <c r="C146" i="10"/>
  <c r="O145" i="10"/>
  <c r="C145" i="10"/>
  <c r="O144" i="10"/>
  <c r="C144" i="10"/>
  <c r="O143" i="10"/>
  <c r="C143" i="10"/>
  <c r="O142" i="10"/>
  <c r="C142" i="10"/>
  <c r="O141" i="10"/>
  <c r="C141" i="10"/>
  <c r="O140" i="10"/>
  <c r="C140" i="10"/>
  <c r="O139" i="10"/>
  <c r="C139" i="10"/>
  <c r="O138" i="10"/>
  <c r="C138" i="10"/>
  <c r="O137" i="10"/>
  <c r="C137" i="10"/>
  <c r="O136" i="10"/>
  <c r="C136" i="10"/>
  <c r="O135" i="10"/>
  <c r="C135" i="10"/>
  <c r="O134" i="10"/>
  <c r="C134" i="10"/>
  <c r="O133" i="10"/>
  <c r="C133" i="10"/>
  <c r="O132" i="10"/>
  <c r="C132" i="10"/>
  <c r="O131" i="10"/>
  <c r="C131" i="10"/>
  <c r="O130" i="10"/>
  <c r="C130" i="10"/>
  <c r="O129" i="10"/>
  <c r="C129" i="10"/>
  <c r="O128" i="10"/>
  <c r="C128" i="10"/>
  <c r="O127" i="10"/>
  <c r="C127" i="10"/>
  <c r="O126" i="10"/>
  <c r="C126" i="10"/>
  <c r="O125" i="10"/>
  <c r="C125" i="10"/>
  <c r="O124" i="10"/>
  <c r="C124" i="10"/>
  <c r="O123" i="10"/>
  <c r="C123" i="10"/>
  <c r="O122" i="10"/>
  <c r="C122" i="10"/>
  <c r="O121" i="10"/>
  <c r="C121" i="10"/>
  <c r="O120" i="10"/>
  <c r="C120" i="10"/>
  <c r="O119" i="10"/>
  <c r="C119" i="10"/>
  <c r="O118" i="10"/>
  <c r="C118" i="10"/>
  <c r="O117" i="10"/>
  <c r="C117" i="10"/>
  <c r="O116" i="10"/>
  <c r="C116" i="10"/>
  <c r="O115" i="10"/>
  <c r="C115" i="10"/>
  <c r="O114" i="10"/>
  <c r="C114" i="10"/>
  <c r="O113" i="10"/>
  <c r="C113" i="10"/>
  <c r="O112" i="10"/>
  <c r="C112" i="10"/>
  <c r="O111" i="10"/>
  <c r="C111" i="10"/>
  <c r="O110" i="10"/>
  <c r="C110" i="10"/>
  <c r="O109" i="10"/>
  <c r="C109" i="10"/>
  <c r="O108" i="10"/>
  <c r="C108" i="10"/>
  <c r="O107" i="10"/>
  <c r="C107" i="10"/>
  <c r="O106" i="10"/>
  <c r="C106" i="10"/>
  <c r="O105" i="10"/>
  <c r="C105" i="10"/>
  <c r="O104" i="10"/>
  <c r="C104" i="10"/>
  <c r="O103" i="10"/>
  <c r="C103" i="10"/>
  <c r="O102" i="10"/>
  <c r="C102" i="10"/>
  <c r="O101" i="10"/>
  <c r="C101" i="10"/>
  <c r="O100" i="10"/>
  <c r="C100" i="10"/>
  <c r="O99" i="10"/>
  <c r="C99" i="10"/>
  <c r="O98" i="10"/>
  <c r="C98" i="10"/>
  <c r="O97" i="10"/>
  <c r="C97" i="10"/>
  <c r="O96" i="10"/>
  <c r="C96" i="10"/>
  <c r="O95" i="10"/>
  <c r="C95" i="10"/>
  <c r="O94" i="10"/>
  <c r="C94" i="10"/>
  <c r="O93" i="10"/>
  <c r="C93" i="10"/>
  <c r="O92" i="10"/>
  <c r="C92" i="10"/>
  <c r="O91" i="10"/>
  <c r="C91" i="10"/>
  <c r="O90" i="10"/>
  <c r="C90" i="10"/>
  <c r="O89" i="10"/>
  <c r="C89" i="10"/>
  <c r="O88" i="10"/>
  <c r="C88" i="10"/>
  <c r="O87" i="10"/>
  <c r="C87" i="10"/>
  <c r="O86" i="10"/>
  <c r="C86" i="10"/>
  <c r="O85" i="10"/>
  <c r="C85" i="10"/>
  <c r="O84" i="10"/>
  <c r="C84" i="10"/>
  <c r="O83" i="10"/>
  <c r="C83" i="10"/>
  <c r="O82" i="10"/>
  <c r="C82" i="10"/>
  <c r="O81" i="10"/>
  <c r="C81" i="10"/>
  <c r="O80" i="10"/>
  <c r="C80" i="10"/>
  <c r="O79" i="10"/>
  <c r="C79" i="10"/>
  <c r="O78" i="10"/>
  <c r="C78" i="10"/>
  <c r="O77" i="10"/>
  <c r="C77" i="10"/>
  <c r="O76" i="10"/>
  <c r="C76" i="10"/>
  <c r="O75" i="10"/>
  <c r="C75" i="10"/>
  <c r="O74" i="10"/>
  <c r="C74" i="10"/>
  <c r="O73" i="10"/>
  <c r="C73" i="10"/>
  <c r="O72" i="10"/>
  <c r="C72" i="10"/>
  <c r="O71" i="10"/>
  <c r="C71" i="10"/>
  <c r="O70" i="10"/>
  <c r="C70" i="10"/>
  <c r="O69" i="10"/>
  <c r="C69" i="10"/>
  <c r="O68" i="10"/>
  <c r="C68" i="10"/>
  <c r="O67" i="10"/>
  <c r="C67" i="10"/>
  <c r="O66" i="10"/>
  <c r="C66" i="10"/>
  <c r="O65" i="10"/>
  <c r="C65" i="10"/>
  <c r="O64" i="10"/>
  <c r="C64" i="10"/>
  <c r="O63" i="10"/>
  <c r="C63" i="10"/>
  <c r="O62" i="10"/>
  <c r="C62" i="10"/>
  <c r="O61" i="10"/>
  <c r="C61" i="10"/>
  <c r="O60" i="10"/>
  <c r="C60" i="10"/>
  <c r="O59" i="10"/>
  <c r="C59" i="10"/>
  <c r="O58" i="10"/>
  <c r="C58" i="10"/>
  <c r="O57" i="10"/>
  <c r="C57" i="10"/>
  <c r="O56" i="10"/>
  <c r="C56" i="10"/>
  <c r="O55" i="10"/>
  <c r="C55" i="10"/>
  <c r="O54" i="10"/>
  <c r="C54" i="10"/>
  <c r="O53" i="10"/>
  <c r="C53" i="10"/>
  <c r="O52" i="10"/>
  <c r="C52" i="10"/>
  <c r="O51" i="10"/>
  <c r="C51" i="10"/>
  <c r="O50" i="10"/>
  <c r="C50" i="10"/>
  <c r="O49" i="10"/>
  <c r="C49" i="10"/>
  <c r="O48" i="10"/>
  <c r="C48" i="10"/>
  <c r="O47" i="10"/>
  <c r="C47" i="10"/>
  <c r="O46" i="10"/>
  <c r="C46" i="10"/>
  <c r="O45" i="10"/>
  <c r="C45" i="10"/>
  <c r="O44" i="10"/>
  <c r="C44" i="10"/>
  <c r="O43" i="10"/>
  <c r="C43" i="10"/>
  <c r="O42" i="10"/>
  <c r="C42" i="10"/>
  <c r="O41" i="10"/>
  <c r="C41" i="10"/>
  <c r="O40" i="10"/>
  <c r="C40" i="10"/>
  <c r="O39" i="10"/>
  <c r="C39" i="10"/>
  <c r="O38" i="10"/>
  <c r="C38" i="10"/>
  <c r="O37" i="10"/>
  <c r="C37" i="10"/>
  <c r="O36" i="10"/>
  <c r="C36" i="10"/>
  <c r="O35" i="10"/>
  <c r="C35" i="10"/>
  <c r="O34" i="10"/>
  <c r="C34" i="10"/>
  <c r="O33" i="10"/>
  <c r="C33" i="10"/>
  <c r="O32" i="10"/>
  <c r="C32" i="10"/>
  <c r="O31" i="10"/>
  <c r="C31" i="10"/>
  <c r="O30" i="10"/>
  <c r="C30" i="10"/>
  <c r="O29" i="10"/>
  <c r="C29" i="10"/>
  <c r="O28" i="10"/>
  <c r="C28" i="10"/>
  <c r="O27" i="10"/>
  <c r="C27" i="10"/>
  <c r="O26" i="10"/>
  <c r="C26" i="10"/>
  <c r="O25" i="10"/>
  <c r="C25" i="10"/>
  <c r="O24" i="10"/>
  <c r="C24" i="10"/>
  <c r="O23" i="10"/>
  <c r="C23" i="10"/>
  <c r="O22" i="10"/>
  <c r="C22" i="10"/>
  <c r="O21" i="10"/>
  <c r="C21" i="10"/>
  <c r="O20" i="10"/>
  <c r="C20" i="10"/>
  <c r="O19" i="10"/>
  <c r="C19" i="10"/>
  <c r="O18" i="10"/>
  <c r="C18" i="10"/>
  <c r="O17" i="10"/>
  <c r="C17" i="10"/>
  <c r="O16" i="10"/>
  <c r="C16" i="10"/>
  <c r="O15" i="10"/>
  <c r="C15" i="10"/>
  <c r="O14" i="10"/>
  <c r="C14" i="10"/>
  <c r="O13" i="10"/>
  <c r="C13" i="10"/>
  <c r="O12" i="10"/>
  <c r="C12" i="10"/>
  <c r="O11" i="10"/>
  <c r="C11" i="10"/>
  <c r="O10" i="10"/>
  <c r="C10" i="10"/>
  <c r="O9" i="10"/>
  <c r="C9" i="10"/>
  <c r="O8" i="10"/>
  <c r="C8" i="10"/>
  <c r="O7" i="10"/>
  <c r="C7" i="10"/>
  <c r="O6" i="10"/>
  <c r="C6" i="10"/>
  <c r="O5" i="10"/>
  <c r="C5" i="10"/>
  <c r="O4" i="10"/>
  <c r="C4" i="10"/>
  <c r="O3" i="10"/>
  <c r="C3" i="10"/>
  <c r="N88" i="7"/>
  <c r="P88" i="7" s="1"/>
  <c r="E88" i="7"/>
  <c r="Q88" i="7" s="1"/>
  <c r="N87" i="7"/>
  <c r="P87" i="7" s="1"/>
  <c r="E87" i="7"/>
  <c r="Q87" i="7" s="1"/>
  <c r="N86" i="7"/>
  <c r="P86" i="7" s="1"/>
  <c r="E86" i="7"/>
  <c r="Q86" i="7" s="1"/>
  <c r="N85" i="7"/>
  <c r="P85" i="7" s="1"/>
  <c r="E85" i="7"/>
  <c r="Q85" i="7" s="1"/>
  <c r="N84" i="7"/>
  <c r="P84" i="7" s="1"/>
  <c r="E84" i="7"/>
  <c r="Q84" i="7" s="1"/>
  <c r="N83" i="7"/>
  <c r="P83" i="7" s="1"/>
  <c r="E83" i="7"/>
  <c r="Q83" i="7" s="1"/>
  <c r="N82" i="7"/>
  <c r="P82" i="7" s="1"/>
  <c r="E82" i="7"/>
  <c r="Q82" i="7" s="1"/>
  <c r="N81" i="7"/>
  <c r="P81" i="7" s="1"/>
  <c r="E81" i="7"/>
  <c r="Q81" i="7" s="1"/>
  <c r="N80" i="7"/>
  <c r="P80" i="7" s="1"/>
  <c r="E80" i="7"/>
  <c r="Q80" i="7" s="1"/>
  <c r="N79" i="7"/>
  <c r="P79" i="7" s="1"/>
  <c r="E79" i="7"/>
  <c r="Q79" i="7" s="1"/>
  <c r="N78" i="7"/>
  <c r="P78" i="7" s="1"/>
  <c r="E78" i="7"/>
  <c r="Q78" i="7" s="1"/>
  <c r="N77" i="7"/>
  <c r="P77" i="7" s="1"/>
  <c r="E77" i="7"/>
  <c r="Q77" i="7" s="1"/>
  <c r="N76" i="7"/>
  <c r="P76" i="7" s="1"/>
  <c r="E76" i="7"/>
  <c r="Q76" i="7" s="1"/>
  <c r="N75" i="7"/>
  <c r="P75" i="7" s="1"/>
  <c r="E75" i="7"/>
  <c r="Q75" i="7" s="1"/>
  <c r="N74" i="7"/>
  <c r="P74" i="7" s="1"/>
  <c r="E74" i="7"/>
  <c r="Q74" i="7" s="1"/>
  <c r="N73" i="7"/>
  <c r="P73" i="7" s="1"/>
  <c r="E73" i="7"/>
  <c r="Q73" i="7" s="1"/>
  <c r="N72" i="7"/>
  <c r="P72" i="7" s="1"/>
  <c r="E72" i="7"/>
  <c r="Q72" i="7" s="1"/>
  <c r="N71" i="7"/>
  <c r="P71" i="7" s="1"/>
  <c r="E71" i="7"/>
  <c r="Q71" i="7" s="1"/>
  <c r="N70" i="7"/>
  <c r="P70" i="7" s="1"/>
  <c r="E70" i="7"/>
  <c r="Q70" i="7" s="1"/>
  <c r="N69" i="7"/>
  <c r="P69" i="7" s="1"/>
  <c r="E69" i="7"/>
  <c r="Q69" i="7" s="1"/>
  <c r="N68" i="7"/>
  <c r="P68" i="7" s="1"/>
  <c r="E68" i="7"/>
  <c r="Q68" i="7" s="1"/>
  <c r="N67" i="7"/>
  <c r="P67" i="7" s="1"/>
  <c r="E67" i="7"/>
  <c r="Q67" i="7" s="1"/>
  <c r="N66" i="7"/>
  <c r="P66" i="7" s="1"/>
  <c r="E66" i="7"/>
  <c r="Q66" i="7" s="1"/>
  <c r="N65" i="7"/>
  <c r="P65" i="7" s="1"/>
  <c r="E65" i="7"/>
  <c r="Q65" i="7" s="1"/>
  <c r="N64" i="7"/>
  <c r="P64" i="7" s="1"/>
  <c r="E64" i="7"/>
  <c r="Q64" i="7" s="1"/>
  <c r="N63" i="7"/>
  <c r="P63" i="7" s="1"/>
  <c r="E63" i="7"/>
  <c r="Q63" i="7" s="1"/>
  <c r="N62" i="7"/>
  <c r="P62" i="7" s="1"/>
  <c r="E62" i="7"/>
  <c r="Q62" i="7" s="1"/>
  <c r="N61" i="7"/>
  <c r="P61" i="7" s="1"/>
  <c r="E61" i="7"/>
  <c r="Q61" i="7" s="1"/>
  <c r="N60" i="7"/>
  <c r="P60" i="7" s="1"/>
  <c r="E60" i="7"/>
  <c r="Q60" i="7" s="1"/>
  <c r="N59" i="7"/>
  <c r="P59" i="7" s="1"/>
  <c r="E59" i="7"/>
  <c r="Q59" i="7" s="1"/>
  <c r="N58" i="7"/>
  <c r="P58" i="7" s="1"/>
  <c r="E58" i="7"/>
  <c r="Q58" i="7" s="1"/>
  <c r="N57" i="7"/>
  <c r="P57" i="7" s="1"/>
  <c r="E57" i="7"/>
  <c r="Q57" i="7" s="1"/>
  <c r="N56" i="7"/>
  <c r="P56" i="7" s="1"/>
  <c r="E56" i="7"/>
  <c r="Q56" i="7" s="1"/>
  <c r="N55" i="7"/>
  <c r="P55" i="7" s="1"/>
  <c r="E55" i="7"/>
  <c r="Q55" i="7" s="1"/>
  <c r="N54" i="7"/>
  <c r="P54" i="7" s="1"/>
  <c r="E54" i="7"/>
  <c r="Q54" i="7" s="1"/>
  <c r="N53" i="7"/>
  <c r="P53" i="7" s="1"/>
  <c r="E53" i="7"/>
  <c r="Q53" i="7" s="1"/>
  <c r="N52" i="7"/>
  <c r="P52" i="7" s="1"/>
  <c r="E52" i="7"/>
  <c r="Q52" i="7" s="1"/>
  <c r="N51" i="7"/>
  <c r="P51" i="7" s="1"/>
  <c r="E51" i="7"/>
  <c r="Q51" i="7" s="1"/>
  <c r="N50" i="7"/>
  <c r="P50" i="7" s="1"/>
  <c r="E50" i="7"/>
  <c r="Q50" i="7" s="1"/>
  <c r="N49" i="7"/>
  <c r="P49" i="7" s="1"/>
  <c r="E49" i="7"/>
  <c r="Q49" i="7" s="1"/>
  <c r="N48" i="7"/>
  <c r="P48" i="7" s="1"/>
  <c r="E48" i="7"/>
  <c r="Q48" i="7" s="1"/>
  <c r="N47" i="7"/>
  <c r="P47" i="7" s="1"/>
  <c r="E47" i="7"/>
  <c r="Q47" i="7" s="1"/>
  <c r="N46" i="7"/>
  <c r="P46" i="7" s="1"/>
  <c r="E46" i="7"/>
  <c r="Q46" i="7" s="1"/>
  <c r="N45" i="7"/>
  <c r="P45" i="7" s="1"/>
  <c r="E45" i="7"/>
  <c r="Q45" i="7" s="1"/>
  <c r="N44" i="7"/>
  <c r="P44" i="7" s="1"/>
  <c r="E44" i="7"/>
  <c r="Q44" i="7" s="1"/>
  <c r="N43" i="7"/>
  <c r="P43" i="7" s="1"/>
  <c r="E43" i="7"/>
  <c r="Q43" i="7" s="1"/>
  <c r="N42" i="7"/>
  <c r="P42" i="7" s="1"/>
  <c r="E42" i="7"/>
  <c r="Q42" i="7" s="1"/>
  <c r="N41" i="7"/>
  <c r="P41" i="7" s="1"/>
  <c r="E41" i="7"/>
  <c r="Q41" i="7" s="1"/>
  <c r="N40" i="7"/>
  <c r="P40" i="7" s="1"/>
  <c r="E40" i="7"/>
  <c r="Q40" i="7" s="1"/>
  <c r="N39" i="7"/>
  <c r="P39" i="7" s="1"/>
  <c r="E39" i="7"/>
  <c r="Q39" i="7" s="1"/>
  <c r="N38" i="7"/>
  <c r="P38" i="7" s="1"/>
  <c r="E38" i="7"/>
  <c r="Q38" i="7" s="1"/>
  <c r="N37" i="7"/>
  <c r="P37" i="7" s="1"/>
  <c r="E37" i="7"/>
  <c r="Q37" i="7" s="1"/>
  <c r="N36" i="7"/>
  <c r="P36" i="7" s="1"/>
  <c r="E36" i="7"/>
  <c r="Q36" i="7" s="1"/>
  <c r="N35" i="7"/>
  <c r="P35" i="7" s="1"/>
  <c r="E35" i="7"/>
  <c r="Q35" i="7" s="1"/>
  <c r="N34" i="7"/>
  <c r="P34" i="7" s="1"/>
  <c r="E34" i="7"/>
  <c r="Q34" i="7" s="1"/>
  <c r="P33" i="7"/>
  <c r="N33" i="7"/>
  <c r="E33" i="7"/>
  <c r="Q33" i="7" s="1"/>
  <c r="N32" i="7"/>
  <c r="P32" i="7" s="1"/>
  <c r="E32" i="7"/>
  <c r="Q32" i="7" s="1"/>
  <c r="N31" i="7"/>
  <c r="P31" i="7" s="1"/>
  <c r="E31" i="7"/>
  <c r="Q31" i="7" s="1"/>
  <c r="N30" i="7"/>
  <c r="P30" i="7" s="1"/>
  <c r="E30" i="7"/>
  <c r="Q30" i="7" s="1"/>
  <c r="N29" i="7"/>
  <c r="P29" i="7" s="1"/>
  <c r="E29" i="7"/>
  <c r="Q29" i="7" s="1"/>
  <c r="N28" i="7"/>
  <c r="P28" i="7" s="1"/>
  <c r="E28" i="7"/>
  <c r="Q28" i="7" s="1"/>
  <c r="N27" i="7"/>
  <c r="P27" i="7" s="1"/>
  <c r="E27" i="7"/>
  <c r="Q27" i="7" s="1"/>
  <c r="N26" i="7"/>
  <c r="P26" i="7" s="1"/>
  <c r="E26" i="7"/>
  <c r="Q26" i="7" s="1"/>
  <c r="N25" i="7"/>
  <c r="P25" i="7" s="1"/>
  <c r="E25" i="7"/>
  <c r="Q25" i="7" s="1"/>
  <c r="N24" i="7"/>
  <c r="P24" i="7" s="1"/>
  <c r="E24" i="7"/>
  <c r="Q24" i="7" s="1"/>
  <c r="N23" i="7"/>
  <c r="P23" i="7" s="1"/>
  <c r="E23" i="7"/>
  <c r="Q23" i="7" s="1"/>
  <c r="N22" i="7"/>
  <c r="P22" i="7" s="1"/>
  <c r="E22" i="7"/>
  <c r="Q22" i="7" s="1"/>
  <c r="N21" i="7"/>
  <c r="P21" i="7" s="1"/>
  <c r="E21" i="7"/>
  <c r="Q21" i="7" s="1"/>
  <c r="N20" i="7"/>
  <c r="P20" i="7" s="1"/>
  <c r="E20" i="7"/>
  <c r="Q20" i="7" s="1"/>
  <c r="N19" i="7"/>
  <c r="P19" i="7" s="1"/>
  <c r="E19" i="7"/>
  <c r="Q19" i="7" s="1"/>
  <c r="N18" i="7"/>
  <c r="P18" i="7" s="1"/>
  <c r="E18" i="7"/>
  <c r="Q18" i="7" s="1"/>
  <c r="P17" i="7"/>
  <c r="N17" i="7"/>
  <c r="E17" i="7"/>
  <c r="Q17" i="7" s="1"/>
  <c r="N16" i="7"/>
  <c r="P16" i="7" s="1"/>
  <c r="E16" i="7"/>
  <c r="Q16" i="7" s="1"/>
  <c r="N15" i="7"/>
  <c r="P15" i="7" s="1"/>
  <c r="E15" i="7"/>
  <c r="Q15" i="7" s="1"/>
  <c r="N14" i="7"/>
  <c r="P14" i="7" s="1"/>
  <c r="E14" i="7"/>
  <c r="Q14" i="7" s="1"/>
  <c r="N13" i="7"/>
  <c r="P13" i="7" s="1"/>
  <c r="E13" i="7"/>
  <c r="Q13" i="7" s="1"/>
  <c r="N12" i="7"/>
  <c r="P12" i="7" s="1"/>
  <c r="E12" i="7"/>
  <c r="Q12" i="7" s="1"/>
  <c r="N11" i="7"/>
  <c r="P11" i="7" s="1"/>
  <c r="E11" i="7"/>
  <c r="Q11" i="7" s="1"/>
  <c r="N10" i="7"/>
  <c r="P10" i="7" s="1"/>
  <c r="E10" i="7"/>
  <c r="Q10" i="7" s="1"/>
  <c r="N9" i="7"/>
  <c r="P9" i="7" s="1"/>
  <c r="E9" i="7"/>
  <c r="Q9" i="7" s="1"/>
  <c r="N8" i="7"/>
  <c r="P8" i="7" s="1"/>
  <c r="E8" i="7"/>
  <c r="Q8" i="7" s="1"/>
  <c r="N7" i="7"/>
  <c r="P7" i="7" s="1"/>
  <c r="E7" i="7"/>
  <c r="Q7" i="7" s="1"/>
  <c r="N6" i="7"/>
  <c r="P6" i="7" s="1"/>
  <c r="E6" i="7"/>
  <c r="Q6" i="7" s="1"/>
  <c r="N5" i="7"/>
  <c r="P5" i="7" s="1"/>
  <c r="E5" i="7"/>
  <c r="Q5" i="7" s="1"/>
  <c r="N4" i="7"/>
  <c r="P4" i="7" s="1"/>
  <c r="E4" i="7"/>
  <c r="Q4" i="7" s="1"/>
  <c r="N3" i="7"/>
  <c r="P3" i="7" s="1"/>
  <c r="E3" i="7"/>
  <c r="Q3" i="7" s="1"/>
  <c r="N2" i="7"/>
  <c r="P2" i="7" s="1"/>
  <c r="E2" i="7"/>
  <c r="Q2" i="7" s="1"/>
  <c r="E46" i="2" l="1"/>
  <c r="P89" i="7"/>
  <c r="F35" i="2" l="1"/>
  <c r="C1" i="2" l="1"/>
  <c r="D42" i="2" l="1"/>
  <c r="K41" i="2" l="1"/>
  <c r="L41" i="2" s="1"/>
  <c r="F31" i="2" l="1"/>
  <c r="F21" i="2"/>
  <c r="K23" i="1"/>
  <c r="F23" i="1"/>
  <c r="E23" i="1"/>
  <c r="J22" i="1"/>
  <c r="G22" i="1"/>
  <c r="H22" i="1" s="1"/>
  <c r="D22" i="1"/>
  <c r="C22" i="1"/>
  <c r="J21" i="1"/>
  <c r="G21" i="1"/>
  <c r="H21" i="1" s="1"/>
  <c r="C21" i="1"/>
  <c r="J20" i="1"/>
  <c r="G20" i="1"/>
  <c r="H20" i="1" s="1"/>
  <c r="C20" i="1"/>
  <c r="J19" i="1"/>
  <c r="G19" i="1"/>
  <c r="H19" i="1" s="1"/>
  <c r="C19" i="1"/>
  <c r="J18" i="1"/>
  <c r="G18" i="1"/>
  <c r="H18" i="1" s="1"/>
  <c r="C18" i="1"/>
  <c r="J17" i="1"/>
  <c r="G17" i="1"/>
  <c r="H17" i="1" s="1"/>
  <c r="C17" i="1"/>
  <c r="J16" i="1"/>
  <c r="G16" i="1"/>
  <c r="H16" i="1" s="1"/>
  <c r="C16" i="1"/>
  <c r="J15" i="1"/>
  <c r="G15" i="1"/>
  <c r="H15" i="1" s="1"/>
  <c r="C15" i="1"/>
  <c r="J14" i="1"/>
  <c r="G14" i="1"/>
  <c r="H14" i="1" s="1"/>
  <c r="C14" i="1"/>
  <c r="J13" i="1"/>
  <c r="G13" i="1"/>
  <c r="H13" i="1" s="1"/>
  <c r="C13" i="1"/>
  <c r="I12" i="1"/>
  <c r="G12" i="1"/>
  <c r="H12" i="1" s="1"/>
  <c r="C12" i="1"/>
  <c r="I11" i="1"/>
  <c r="G11" i="1"/>
  <c r="H11" i="1" s="1"/>
  <c r="D11" i="1"/>
  <c r="D23" i="1" s="1"/>
  <c r="C11" i="1"/>
  <c r="J10" i="1"/>
  <c r="G10" i="1"/>
  <c r="H10" i="1" s="1"/>
  <c r="C10" i="1"/>
  <c r="L9" i="1"/>
  <c r="L23" i="1" s="1"/>
  <c r="J9" i="1"/>
  <c r="G9" i="1"/>
  <c r="H9" i="1" s="1"/>
  <c r="C9" i="1"/>
  <c r="J8" i="1"/>
  <c r="G8" i="1"/>
  <c r="H8" i="1" s="1"/>
  <c r="C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J7" i="1"/>
  <c r="G7" i="1"/>
  <c r="C7" i="1"/>
  <c r="I23" i="1" l="1"/>
  <c r="C23" i="1"/>
  <c r="J23" i="1"/>
  <c r="G23" i="1"/>
  <c r="F26" i="2"/>
  <c r="F24" i="2"/>
  <c r="F27" i="2"/>
  <c r="F25" i="2"/>
  <c r="F33" i="2"/>
  <c r="F14" i="2"/>
  <c r="F17" i="2"/>
  <c r="F18" i="2"/>
  <c r="F19" i="2"/>
  <c r="F20" i="2"/>
  <c r="F38" i="2"/>
  <c r="F39" i="2"/>
  <c r="F30" i="2"/>
  <c r="F28" i="2"/>
  <c r="F29" i="2"/>
  <c r="F32" i="2"/>
  <c r="F36" i="2"/>
  <c r="E11" i="2"/>
  <c r="E15" i="2"/>
  <c r="E22" i="2"/>
  <c r="F40" i="2"/>
  <c r="F16" i="2"/>
  <c r="F34" i="2"/>
  <c r="E14" i="2"/>
  <c r="E17" i="2"/>
  <c r="E18" i="2"/>
  <c r="E19" i="2"/>
  <c r="E20" i="2"/>
  <c r="E21" i="2"/>
  <c r="E24" i="2"/>
  <c r="E25" i="2"/>
  <c r="E26" i="2"/>
  <c r="E27" i="2"/>
  <c r="E28" i="2"/>
  <c r="E29" i="2"/>
  <c r="E31" i="2"/>
  <c r="E32" i="2"/>
  <c r="E35" i="2"/>
  <c r="E36" i="2"/>
  <c r="E38" i="2"/>
  <c r="E39" i="2"/>
  <c r="H7" i="1"/>
  <c r="H23" i="1" s="1"/>
  <c r="F15" i="2" l="1"/>
  <c r="F22" i="2"/>
  <c r="E33" i="2"/>
  <c r="E30" i="2"/>
  <c r="F11" i="2"/>
  <c r="E40" i="2"/>
  <c r="E16" i="2"/>
  <c r="F23" i="2"/>
  <c r="E34" i="2"/>
  <c r="F12" i="2" l="1"/>
  <c r="E12" i="2"/>
  <c r="E13" i="2"/>
  <c r="F13" i="2"/>
  <c r="F10" i="2"/>
  <c r="E10" i="2"/>
  <c r="E23" i="2"/>
  <c r="E9" i="2"/>
  <c r="F37" i="2"/>
  <c r="E37" i="2"/>
  <c r="D50" i="2" l="1"/>
  <c r="E50" i="2"/>
  <c r="F9" i="2"/>
  <c r="C42" i="2"/>
  <c r="F50" i="2" l="1"/>
  <c r="F41" i="2"/>
  <c r="E41" i="2"/>
  <c r="E42" i="2"/>
  <c r="D49" i="2" s="1"/>
  <c r="E49" i="2" s="1"/>
  <c r="F42" i="2"/>
  <c r="C44" i="2" l="1"/>
  <c r="D44" i="2" s="1"/>
  <c r="F43" i="2" l="1"/>
  <c r="E43" i="2"/>
  <c r="F44" i="2" l="1"/>
  <c r="E44" i="2"/>
  <c r="F49" i="2" l="1"/>
</calcChain>
</file>

<file path=xl/comments1.xml><?xml version="1.0" encoding="utf-8"?>
<comments xmlns="http://schemas.openxmlformats.org/spreadsheetml/2006/main">
  <authors>
    <author>Serg</author>
    <author>Admin</author>
  </authors>
  <commentList>
    <comment ref="AR97" authorId="0">
      <text>
        <r>
          <rPr>
            <b/>
            <sz val="9"/>
            <color indexed="81"/>
            <rFont val="Tahoma"/>
            <family val="2"/>
            <charset val="204"/>
          </rPr>
          <t>Serg:Богуна 45; Воскресенська 21</t>
        </r>
      </text>
    </comment>
    <comment ref="IE9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простої ліфтів</t>
        </r>
      </text>
    </comment>
  </commentList>
</comments>
</file>

<file path=xl/sharedStrings.xml><?xml version="1.0" encoding="utf-8"?>
<sst xmlns="http://schemas.openxmlformats.org/spreadsheetml/2006/main" count="6771" uniqueCount="1420">
  <si>
    <t>КП «Новозаводське» ЧМР</t>
  </si>
  <si>
    <t>Пов.</t>
  </si>
  <si>
    <t>Адреса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</si>
  <si>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</si>
  <si>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</si>
  <si>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</si>
  <si>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</si>
  <si>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</si>
  <si>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</si>
  <si>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</si>
  <si>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</si>
  <si>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</si>
  <si>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</si>
  <si>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</si>
  <si>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Нараховано згідно тароифу, грн.</t>
  </si>
  <si>
    <t>Фактично виконано, грн.</t>
  </si>
  <si>
    <t>Недовиконано, грн.</t>
  </si>
  <si>
    <t>Перевиконано, грн.</t>
  </si>
  <si>
    <t>Різниця мі нарахуваннями та витратами,грн</t>
  </si>
  <si>
    <r>
      <t>Загальна площа житла, та нежитлових приміщень, м</t>
    </r>
    <r>
      <rPr>
        <b/>
        <vertAlign val="superscript"/>
        <sz val="8"/>
        <color indexed="8"/>
        <rFont val="MS Sans Serif"/>
        <family val="2"/>
        <charset val="204"/>
      </rPr>
      <t>2</t>
    </r>
  </si>
  <si>
    <t xml:space="preserve">січень </t>
  </si>
  <si>
    <t>Різниця між нарахуваннями та витратами,грн</t>
  </si>
  <si>
    <t>Разом</t>
  </si>
  <si>
    <t>Прибирання сходових кліток</t>
  </si>
  <si>
    <t>Прибирання прибудинкової території</t>
  </si>
  <si>
    <t>Технічне обслуговування ліфтів</t>
  </si>
  <si>
    <t>Обслуговування систем диспетчеризації</t>
  </si>
  <si>
    <t>Технічне обслуговування внутнішньобудинкових систем: гарячого водопостачання; холодного водопостачання; водовідведення; теплопостачання; зливової каналізації.</t>
  </si>
  <si>
    <t>Дератизація</t>
  </si>
  <si>
    <t>Дезінсекція</t>
  </si>
  <si>
    <t>Обслуговування димових та вентиляційних каналів</t>
  </si>
  <si>
    <t>Прибирання і вивезення снігу, посипання частини прибудинкової території, призначеної для проходу та проїзду, протиожеледними сумішами</t>
  </si>
  <si>
    <t>Експлуатація номерних знаків на будинках</t>
  </si>
  <si>
    <t>Освітлення місць загального користування і підвалів та підкачування води</t>
  </si>
  <si>
    <t>Вивезення  побутових  відходів (збирання, зберігання, перевезення, перероблення, утилізація, знешкодження та захоронення)</t>
  </si>
  <si>
    <t>Технічне обслуговування та поточного ремонту мереж електропостачання та електрообладнання, систем протипожежної автоматики та димовидалення</t>
  </si>
  <si>
    <t>Енергопостачання ліфтів</t>
  </si>
  <si>
    <t>№ п/п</t>
  </si>
  <si>
    <t>Статті тарифу</t>
  </si>
  <si>
    <t>Нараховано згідно тарифу, грн.</t>
  </si>
  <si>
    <t>Поточний ремонт конструктивних елементів, внутрішньобудинкових систем ГВП, ХВП, ХВВ, ЦО та зливової каналізації і технічних пристроїв будинків та елементів зовнішнього упорядження</t>
  </si>
  <si>
    <t>ВСЬОГО з ПДВ</t>
  </si>
  <si>
    <t>Загальна площа житл. та нежитл. прим,м2</t>
  </si>
  <si>
    <t>Прибирання підвалів, технічних поверхів та покрівлі</t>
  </si>
  <si>
    <t>Тариф на 1 м кв. на послуги з утримання будинків і споруд  та прибудинкових територій КП "Новозаводське"</t>
  </si>
  <si>
    <t>Нараховання</t>
  </si>
  <si>
    <t>тарифу з 01.08.2017</t>
  </si>
  <si>
    <t>тарифу з 01.01.2018</t>
  </si>
  <si>
    <t>тарифу з 17.02.2018</t>
  </si>
  <si>
    <t>коригування( збільшення ТО ліфтів + диспетчеризація)</t>
  </si>
  <si>
    <t>грн.з ПДВ</t>
  </si>
  <si>
    <t>грн./м.кв з ПДВ</t>
  </si>
  <si>
    <t>коригування( збільшення мінімальної  заробітної плати + ПММ)</t>
  </si>
  <si>
    <t xml:space="preserve"> збільш. Мін.  заробітної плати, прожиткового мінімума, ціни на е/е, ПММ, вивезення сміття</t>
  </si>
  <si>
    <t>Контроль (нарахування з тарифу</t>
  </si>
  <si>
    <t>тарифу з 15.06.2016</t>
  </si>
  <si>
    <t>тарифу з 01.06.2018</t>
  </si>
  <si>
    <t>збільш. ЗП по Гал. Угоді, виведення статті "вивезення побут. Відх)</t>
  </si>
  <si>
    <t>Загальна сума витрат (без урахування ПДВ)</t>
  </si>
  <si>
    <t>Загальна сума витрат (з урахуванням ПДВ)</t>
  </si>
  <si>
    <t>Всього</t>
  </si>
  <si>
    <t>Загальна сума витрат з винагородою управителю</t>
  </si>
  <si>
    <t>1.1.1. ТО водопостачання</t>
  </si>
  <si>
    <t>1.1.2 ТО водовідведення</t>
  </si>
  <si>
    <t>1.1.3 ТО теплопостачання</t>
  </si>
  <si>
    <t>1.1.4 ТО гарячого водопостачання</t>
  </si>
  <si>
    <t>1.1.6 ТО електропостачання</t>
  </si>
  <si>
    <t>1.1.7  ТО газопостачання</t>
  </si>
  <si>
    <t>1.1.8 аварійне обслуговування</t>
  </si>
  <si>
    <t>1.2. ТО ліфтів</t>
  </si>
  <si>
    <t>1.3 Обслуг. систем диспетчеризації</t>
  </si>
  <si>
    <t>1.4 Обслуговування ДВК</t>
  </si>
  <si>
    <t>1.6 ПР костуктивних елементів</t>
  </si>
  <si>
    <t>1.7.1 ПР водопостачання</t>
  </si>
  <si>
    <t>1.1.5 ТО зливової каналізації</t>
  </si>
  <si>
    <t>1.7.2 ПР водовідведення</t>
  </si>
  <si>
    <t>1.7.3 ПР теплопостачання</t>
  </si>
  <si>
    <t>1.7.4 ПР гарячого водопостачання</t>
  </si>
  <si>
    <t>1.7.5 ПР зливової каналізації</t>
  </si>
  <si>
    <t>1.7.6 ПР електропостачання</t>
  </si>
  <si>
    <t>1.7.7  ПР газопостачання</t>
  </si>
  <si>
    <t>1.8 ПР систем ППА</t>
  </si>
  <si>
    <t>1.9 Прибирання прибудинкової території</t>
  </si>
  <si>
    <t>1.10 Прибирання  приміщень загального користування</t>
  </si>
  <si>
    <t>1.11 Прибирання і вивезення снігу</t>
  </si>
  <si>
    <t>1.12 Дератизація</t>
  </si>
  <si>
    <t>1.13 Дезінсекція</t>
  </si>
  <si>
    <t>1.14.1 Придбання е/е для освітлення місць загального користування</t>
  </si>
  <si>
    <t>1.14.2 Придбання е/е для живлення ліфтів</t>
  </si>
  <si>
    <t>2 Інші роботи понад обов'язковий перелік</t>
  </si>
  <si>
    <t>3 Загальна сума витрат (без урахування ПДВ)</t>
  </si>
  <si>
    <t>4 Загальна сума витрат (з урахування ПДВ)</t>
  </si>
  <si>
    <t>5 Винагорода управителю (з урахуванням ПДВ)</t>
  </si>
  <si>
    <t>Нарахування</t>
  </si>
  <si>
    <t>Витрати</t>
  </si>
  <si>
    <t>Різниця між нарахуванням та витратами</t>
  </si>
  <si>
    <t>6 Загальна сума витрат з винагородою управителю</t>
  </si>
  <si>
    <t>Нараховано, грн.</t>
  </si>
  <si>
    <t>Нараховано</t>
  </si>
  <si>
    <t>Фактично виконано</t>
  </si>
  <si>
    <t>1.1 Технічне обслуговування  внутрішньобудинкових систем, в т.ч.</t>
  </si>
  <si>
    <t>1.7 Поточний ремонт внутрішньобудинкових систем, в т.ч.</t>
  </si>
  <si>
    <t>1.14 Придбання е/е , в т.ч.</t>
  </si>
  <si>
    <t>Обов'язковий перелік послуг</t>
  </si>
  <si>
    <t>Загальна площа, м2</t>
  </si>
  <si>
    <t>7</t>
  </si>
  <si>
    <t>6</t>
  </si>
  <si>
    <t>Винагорода управителю (з урахуванням ПДВ)</t>
  </si>
  <si>
    <t>5</t>
  </si>
  <si>
    <t>4</t>
  </si>
  <si>
    <t>3</t>
  </si>
  <si>
    <t>Інші роботи (послуги) понад обов'язковий перелік</t>
  </si>
  <si>
    <t>2</t>
  </si>
  <si>
    <t>для живлення ліфтів</t>
  </si>
  <si>
    <t>1.14.2</t>
  </si>
  <si>
    <t>для освітлення місць загального користування</t>
  </si>
  <si>
    <t>1.14.1</t>
  </si>
  <si>
    <t>Придбання електричної енергії для освітлення місць загального користуванння, живлення ліфтів та забезпечення функціонування іншого спільного майна багатоквартирного будинку, в т.ч</t>
  </si>
  <si>
    <t>1.14</t>
  </si>
  <si>
    <t>1.13</t>
  </si>
  <si>
    <t>1.12</t>
  </si>
  <si>
    <t>Прибирання та вивезення снігу, посипання частини прибудинкової території, призначеної для проходу та проїзду, протиожеледними сумішами</t>
  </si>
  <si>
    <t>1.11</t>
  </si>
  <si>
    <t>Прибирання приміщень загального користування (у т.ч допоміжних)</t>
  </si>
  <si>
    <t>1.10</t>
  </si>
  <si>
    <t>1.9</t>
  </si>
  <si>
    <t>Поточний ремонт систем протипожежної  автоматики та димовидалення (у разі їх наявності)</t>
  </si>
  <si>
    <t>1.8</t>
  </si>
  <si>
    <t>газопостачання</t>
  </si>
  <si>
    <t>1.7.7</t>
  </si>
  <si>
    <t>електропостачання</t>
  </si>
  <si>
    <t>1.7.6</t>
  </si>
  <si>
    <t>зливової каналізації</t>
  </si>
  <si>
    <t>1.7.5</t>
  </si>
  <si>
    <t>гарячого водопостачання</t>
  </si>
  <si>
    <t>1.7.4</t>
  </si>
  <si>
    <t>теплопостачання</t>
  </si>
  <si>
    <t>1.7.3</t>
  </si>
  <si>
    <t>водовідведення</t>
  </si>
  <si>
    <t>1.7.2</t>
  </si>
  <si>
    <t xml:space="preserve">водопостачання </t>
  </si>
  <si>
    <t>1.7.1</t>
  </si>
  <si>
    <t>Поточний ремонт внутрішньобудинкових систем</t>
  </si>
  <si>
    <t>1.7</t>
  </si>
  <si>
    <t>Поточний ремонт конструктивних елементів, технічних пристроїв та елементів зовнішнього упорядження, що розміщені на закріпленій в установленому порядку прибудинковій території (в т.ч спорт., дитячих та інших майданчиків), та іншого спільного майна ББ</t>
  </si>
  <si>
    <t>1.6</t>
  </si>
  <si>
    <t>Технічне обслуговування систем протипожежної автоматики та димовидалення (у разі їх наявності)</t>
  </si>
  <si>
    <t>1.5</t>
  </si>
  <si>
    <t>1.4</t>
  </si>
  <si>
    <t>1.3</t>
  </si>
  <si>
    <t>1.2</t>
  </si>
  <si>
    <t>аварійне обслуговування</t>
  </si>
  <si>
    <t>1.1.8</t>
  </si>
  <si>
    <t>1.1.7</t>
  </si>
  <si>
    <t>1.1.6</t>
  </si>
  <si>
    <t>1.1.5</t>
  </si>
  <si>
    <t>1.1.4</t>
  </si>
  <si>
    <t>1.1.3</t>
  </si>
  <si>
    <t>1.1.2</t>
  </si>
  <si>
    <t>1.1.1</t>
  </si>
  <si>
    <t>Технічне обслуговування внутрішньобудинкових систем</t>
  </si>
  <si>
    <t>1.1</t>
  </si>
  <si>
    <t>Обовязковий перелік послуг</t>
  </si>
  <si>
    <t>1</t>
  </si>
  <si>
    <t>Складова витрат на утримання будинку та прибудинкової території та поточний ремонт спільного майна будинку</t>
  </si>
  <si>
    <t xml:space="preserve">1.5 ТО систем ППА </t>
  </si>
  <si>
    <t>Відомість фактичних витрат і доходів по обслуговуванню житлових будинків (КОНКУРС)</t>
  </si>
  <si>
    <t>% виконання  кошторису</t>
  </si>
  <si>
    <t>Прострочена заборгованість населення на</t>
  </si>
  <si>
    <t>місяці</t>
  </si>
  <si>
    <t>Район</t>
  </si>
  <si>
    <t>Участок</t>
  </si>
  <si>
    <t>Дом</t>
  </si>
  <si>
    <t>Новозаводський район</t>
  </si>
  <si>
    <t>1-ї Гвардiйської Армiї, ВУЛ</t>
  </si>
  <si>
    <t>29</t>
  </si>
  <si>
    <t>8</t>
  </si>
  <si>
    <t>Бориса Луговського, ВУЛ</t>
  </si>
  <si>
    <t>17</t>
  </si>
  <si>
    <t>В`ячеслава Чорновола, ВУЛ</t>
  </si>
  <si>
    <t>11</t>
  </si>
  <si>
    <t>13</t>
  </si>
  <si>
    <t>15</t>
  </si>
  <si>
    <t>15а</t>
  </si>
  <si>
    <t>26</t>
  </si>
  <si>
    <t>30</t>
  </si>
  <si>
    <t>32</t>
  </si>
  <si>
    <t>38</t>
  </si>
  <si>
    <t>40</t>
  </si>
  <si>
    <t>42а</t>
  </si>
  <si>
    <t>48</t>
  </si>
  <si>
    <t>49/2</t>
  </si>
  <si>
    <t>50</t>
  </si>
  <si>
    <t>56а</t>
  </si>
  <si>
    <t>Варзара, ВУЛ</t>
  </si>
  <si>
    <t>31</t>
  </si>
  <si>
    <t>72</t>
  </si>
  <si>
    <t>74</t>
  </si>
  <si>
    <t>Ватутiна, ВУЛ</t>
  </si>
  <si>
    <t>Вокзальний. провулок, ПРОВ</t>
  </si>
  <si>
    <t>14</t>
  </si>
  <si>
    <t>14а</t>
  </si>
  <si>
    <t>16</t>
  </si>
  <si>
    <t>18</t>
  </si>
  <si>
    <t>20</t>
  </si>
  <si>
    <t>22</t>
  </si>
  <si>
    <t>24</t>
  </si>
  <si>
    <t>Воскресенська, ВУЛ</t>
  </si>
  <si>
    <t>10</t>
  </si>
  <si>
    <t>13а</t>
  </si>
  <si>
    <t>13б</t>
  </si>
  <si>
    <t>13в</t>
  </si>
  <si>
    <t>21</t>
  </si>
  <si>
    <t>23</t>
  </si>
  <si>
    <t>35а</t>
  </si>
  <si>
    <t>37</t>
  </si>
  <si>
    <t>9</t>
  </si>
  <si>
    <t>Воскресенський. 1-й провулок, ПРОВ</t>
  </si>
  <si>
    <t>Вячеслава Радченка, ВУЛ</t>
  </si>
  <si>
    <t>12</t>
  </si>
  <si>
    <t>22а</t>
  </si>
  <si>
    <t>22б</t>
  </si>
  <si>
    <t>22в</t>
  </si>
  <si>
    <t>Громадська, ВУЛ</t>
  </si>
  <si>
    <t>29а</t>
  </si>
  <si>
    <t>35</t>
  </si>
  <si>
    <t>Десняка, ВУЛ</t>
  </si>
  <si>
    <t>58а</t>
  </si>
  <si>
    <t>Єлецька, ВУЛ</t>
  </si>
  <si>
    <t>12а</t>
  </si>
  <si>
    <t>16а</t>
  </si>
  <si>
    <t>19</t>
  </si>
  <si>
    <t>Жабинського, ВУЛ</t>
  </si>
  <si>
    <t>28</t>
  </si>
  <si>
    <t>2а</t>
  </si>
  <si>
    <t>2б</t>
  </si>
  <si>
    <t>Зої Космодем янської, ВУЛ</t>
  </si>
  <si>
    <t>Івана Богуна, ВУЛ</t>
  </si>
  <si>
    <t>41</t>
  </si>
  <si>
    <t>42</t>
  </si>
  <si>
    <t>43</t>
  </si>
  <si>
    <t>44</t>
  </si>
  <si>
    <t>45</t>
  </si>
  <si>
    <t>51</t>
  </si>
  <si>
    <t>52</t>
  </si>
  <si>
    <t>Івана Мазепи, ВУЛ</t>
  </si>
  <si>
    <t>21а</t>
  </si>
  <si>
    <t>25</t>
  </si>
  <si>
    <t>27</t>
  </si>
  <si>
    <t>33</t>
  </si>
  <si>
    <t>34</t>
  </si>
  <si>
    <t>36</t>
  </si>
  <si>
    <t>37а</t>
  </si>
  <si>
    <t>38а</t>
  </si>
  <si>
    <t>43а</t>
  </si>
  <si>
    <t>46</t>
  </si>
  <si>
    <t>47</t>
  </si>
  <si>
    <t>49</t>
  </si>
  <si>
    <t>4б</t>
  </si>
  <si>
    <t>54</t>
  </si>
  <si>
    <t>56</t>
  </si>
  <si>
    <t>60а</t>
  </si>
  <si>
    <t>68</t>
  </si>
  <si>
    <t>68а</t>
  </si>
  <si>
    <t>68б</t>
  </si>
  <si>
    <t>72а</t>
  </si>
  <si>
    <t>78а</t>
  </si>
  <si>
    <t>Івана Рашевського, ВУЛ</t>
  </si>
  <si>
    <t>Іллінська, ВУЛ</t>
  </si>
  <si>
    <t>Каштанова, ВУЛ</t>
  </si>
  <si>
    <t>Кирпоноса, ВУЛ</t>
  </si>
  <si>
    <t>6а</t>
  </si>
  <si>
    <t>8а</t>
  </si>
  <si>
    <t>Князя Чорного, ВУЛ</t>
  </si>
  <si>
    <t>Козацька, ВУЛ</t>
  </si>
  <si>
    <t>3а</t>
  </si>
  <si>
    <t>4а</t>
  </si>
  <si>
    <t>Коцюбинського, ВУЛ</t>
  </si>
  <si>
    <t>28б</t>
  </si>
  <si>
    <t>39а</t>
  </si>
  <si>
    <t>Коцюбинського. провулок, ПРОВ</t>
  </si>
  <si>
    <t>4/6</t>
  </si>
  <si>
    <t>4/7</t>
  </si>
  <si>
    <t>Лесi Українки, ВУЛ</t>
  </si>
  <si>
    <t>Лисенка, ВУЛ</t>
  </si>
  <si>
    <t>Любецька, ВУЛ</t>
  </si>
  <si>
    <t>153а</t>
  </si>
  <si>
    <t>157</t>
  </si>
  <si>
    <t>157а</t>
  </si>
  <si>
    <t>34а</t>
  </si>
  <si>
    <t>44в</t>
  </si>
  <si>
    <t>60б</t>
  </si>
  <si>
    <t>9а</t>
  </si>
  <si>
    <t>Магiстратська, ВУЛ</t>
  </si>
  <si>
    <t>17а</t>
  </si>
  <si>
    <t>Малясова, ВУЛ</t>
  </si>
  <si>
    <t>39</t>
  </si>
  <si>
    <t>Марковича, ВУЛ</t>
  </si>
  <si>
    <t>11а</t>
  </si>
  <si>
    <t>Межова, ВУЛ</t>
  </si>
  <si>
    <t>Миру. проспект, ПРОСП</t>
  </si>
  <si>
    <t>80</t>
  </si>
  <si>
    <t>Музична, ВУЛ</t>
  </si>
  <si>
    <t>Нахiмова, ВУЛ</t>
  </si>
  <si>
    <t>Олексія Бакуринського, ВУЛ</t>
  </si>
  <si>
    <t>Олексія Бакуринського. провулок, ПРОВ</t>
  </si>
  <si>
    <t>Перемоги, ПРОСП</t>
  </si>
  <si>
    <t>55</t>
  </si>
  <si>
    <t>63</t>
  </si>
  <si>
    <t>67</t>
  </si>
  <si>
    <t>71</t>
  </si>
  <si>
    <t>75</t>
  </si>
  <si>
    <t>81</t>
  </si>
  <si>
    <t>82</t>
  </si>
  <si>
    <t>83</t>
  </si>
  <si>
    <t>84</t>
  </si>
  <si>
    <t>85</t>
  </si>
  <si>
    <t>Пирогова, ВУЛ</t>
  </si>
  <si>
    <t>Попудренка, ВУЛ</t>
  </si>
  <si>
    <t>20б</t>
  </si>
  <si>
    <t>Привокзальна, ВУЛ</t>
  </si>
  <si>
    <t>Промислова, ВУЛ</t>
  </si>
  <si>
    <t>42б</t>
  </si>
  <si>
    <t>Рiпкинська, ВУЛ</t>
  </si>
  <si>
    <t>Реміснича, ВУЛ</t>
  </si>
  <si>
    <t>53</t>
  </si>
  <si>
    <t>55а</t>
  </si>
  <si>
    <t>57</t>
  </si>
  <si>
    <t>58</t>
  </si>
  <si>
    <t>5а</t>
  </si>
  <si>
    <t>5б</t>
  </si>
  <si>
    <t>8б</t>
  </si>
  <si>
    <t>Ринкова, ВУЛ</t>
  </si>
  <si>
    <t>11б</t>
  </si>
  <si>
    <t>Самострова, ВУЛ</t>
  </si>
  <si>
    <t>Святомиколаївська, ВУЛ</t>
  </si>
  <si>
    <t>Слобiдська, ВУЛ</t>
  </si>
  <si>
    <t>75а</t>
  </si>
  <si>
    <t>77</t>
  </si>
  <si>
    <t>79а</t>
  </si>
  <si>
    <t>Старобiлоуська, ВУЛ</t>
  </si>
  <si>
    <t>14б</t>
  </si>
  <si>
    <t>14в</t>
  </si>
  <si>
    <t>25б</t>
  </si>
  <si>
    <t>27а</t>
  </si>
  <si>
    <t>Старостриженська, ВУЛ</t>
  </si>
  <si>
    <t>Суворова, ВУЛ</t>
  </si>
  <si>
    <t>Тиха, ВУЛ</t>
  </si>
  <si>
    <t>Тихий. провулок, ПРОВ</t>
  </si>
  <si>
    <t>Толстого, ВУЛ</t>
  </si>
  <si>
    <t>100</t>
  </si>
  <si>
    <t>102</t>
  </si>
  <si>
    <t>104</t>
  </si>
  <si>
    <t>106</t>
  </si>
  <si>
    <t>114</t>
  </si>
  <si>
    <t>118</t>
  </si>
  <si>
    <t>118б</t>
  </si>
  <si>
    <t>120</t>
  </si>
  <si>
    <t>122</t>
  </si>
  <si>
    <t>125</t>
  </si>
  <si>
    <t>130</t>
  </si>
  <si>
    <t>132</t>
  </si>
  <si>
    <t>134</t>
  </si>
  <si>
    <t>136</t>
  </si>
  <si>
    <t>139</t>
  </si>
  <si>
    <t>140</t>
  </si>
  <si>
    <t>142</t>
  </si>
  <si>
    <t>145</t>
  </si>
  <si>
    <t>152</t>
  </si>
  <si>
    <t>18а</t>
  </si>
  <si>
    <t>90</t>
  </si>
  <si>
    <t>94</t>
  </si>
  <si>
    <t>96</t>
  </si>
  <si>
    <t>Урочище Святе, ВУЛ</t>
  </si>
  <si>
    <t>Успенська, ВУЛ</t>
  </si>
  <si>
    <t>52а</t>
  </si>
  <si>
    <t>52б</t>
  </si>
  <si>
    <t>Ушинського, ВУЛ</t>
  </si>
  <si>
    <t>Хлібопекарська, ВУЛ</t>
  </si>
  <si>
    <t>19а</t>
  </si>
  <si>
    <t xml:space="preserve">, </t>
  </si>
  <si>
    <t>Договір № 1/</t>
  </si>
  <si>
    <t>59</t>
  </si>
  <si>
    <t>60</t>
  </si>
  <si>
    <t>61</t>
  </si>
  <si>
    <t>62</t>
  </si>
  <si>
    <t>64</t>
  </si>
  <si>
    <t>65</t>
  </si>
  <si>
    <t>66</t>
  </si>
  <si>
    <t>69</t>
  </si>
  <si>
    <t>70</t>
  </si>
  <si>
    <t>73</t>
  </si>
  <si>
    <t>76</t>
  </si>
  <si>
    <t>78</t>
  </si>
  <si>
    <t>79</t>
  </si>
  <si>
    <t>86</t>
  </si>
  <si>
    <t>88</t>
  </si>
  <si>
    <t>89</t>
  </si>
  <si>
    <t>91</t>
  </si>
  <si>
    <t>92</t>
  </si>
  <si>
    <t>93</t>
  </si>
  <si>
    <t>95</t>
  </si>
  <si>
    <t>97</t>
  </si>
  <si>
    <t>98</t>
  </si>
  <si>
    <t>99</t>
  </si>
  <si>
    <t>101</t>
  </si>
  <si>
    <t>103</t>
  </si>
  <si>
    <t>105</t>
  </si>
  <si>
    <t>107</t>
  </si>
  <si>
    <t>108</t>
  </si>
  <si>
    <t>109</t>
  </si>
  <si>
    <t>110</t>
  </si>
  <si>
    <t>111</t>
  </si>
  <si>
    <t>112</t>
  </si>
  <si>
    <t>113</t>
  </si>
  <si>
    <t>115</t>
  </si>
  <si>
    <t>116</t>
  </si>
  <si>
    <t>117</t>
  </si>
  <si>
    <t>119</t>
  </si>
  <si>
    <t>121</t>
  </si>
  <si>
    <t>123</t>
  </si>
  <si>
    <t>124</t>
  </si>
  <si>
    <t>126</t>
  </si>
  <si>
    <t>446</t>
  </si>
  <si>
    <t>447</t>
  </si>
  <si>
    <t>448</t>
  </si>
  <si>
    <t>449</t>
  </si>
  <si>
    <t>450</t>
  </si>
  <si>
    <t>127</t>
  </si>
  <si>
    <t>128</t>
  </si>
  <si>
    <t>129</t>
  </si>
  <si>
    <t>131</t>
  </si>
  <si>
    <t>133</t>
  </si>
  <si>
    <t>135</t>
  </si>
  <si>
    <t>137</t>
  </si>
  <si>
    <t>138</t>
  </si>
  <si>
    <t>141</t>
  </si>
  <si>
    <t>143</t>
  </si>
  <si>
    <t>144</t>
  </si>
  <si>
    <t>146</t>
  </si>
  <si>
    <t>147</t>
  </si>
  <si>
    <t>148</t>
  </si>
  <si>
    <t>149</t>
  </si>
  <si>
    <t>150</t>
  </si>
  <si>
    <t>151</t>
  </si>
  <si>
    <t>153</t>
  </si>
  <si>
    <t>154</t>
  </si>
  <si>
    <t>155</t>
  </si>
  <si>
    <t>156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</si>
  <si>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</si>
  <si>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</si>
  <si>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</si>
  <si>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</si>
  <si>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</si>
  <si>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</si>
  <si>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</si>
  <si>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</si>
  <si>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</si>
  <si>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</si>
  <si>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</si>
  <si>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</si>
  <si>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</si>
  <si>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</si>
  <si>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</si>
  <si>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</si>
  <si>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</si>
  <si>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</si>
  <si>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</si>
  <si>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</si>
  <si>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</si>
  <si>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</si>
  <si>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</si>
  <si>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</si>
  <si>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</si>
  <si>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</si>
  <si>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</si>
  <si>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</si>
  <si>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</si>
  <si>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</si>
  <si>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</si>
  <si>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</si>
  <si>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</si>
  <si>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</si>
  <si>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</si>
  <si>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</si>
  <si>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</si>
  <si>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</si>
  <si>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</si>
  <si>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</si>
  <si>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</si>
  <si>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</si>
  <si>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</si>
  <si>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</si>
  <si>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</si>
  <si>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</si>
  <si>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</si>
  <si>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</si>
  <si>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</si>
  <si>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</si>
  <si>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</si>
  <si>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</si>
  <si>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</si>
  <si>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</si>
  <si>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</si>
  <si>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</si>
  <si>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</si>
  <si>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</si>
  <si>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</si>
  <si>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</si>
  <si>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</si>
  <si>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</si>
  <si>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</si>
  <si>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</si>
  <si>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</si>
  <si>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</si>
  <si>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</si>
  <si>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</si>
  <si>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</si>
  <si>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</si>
  <si>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</si>
  <si>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</si>
  <si>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</si>
  <si>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</si>
  <si>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</si>
  <si>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</si>
  <si>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</si>
  <si>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</si>
  <si>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</si>
  <si>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</si>
  <si>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</si>
  <si>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</si>
  <si>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</si>
  <si>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</si>
  <si>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</si>
  <si>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</si>
  <si>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</si>
  <si>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</si>
  <si>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</si>
  <si>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</si>
  <si>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</si>
  <si>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</si>
  <si>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</si>
  <si>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</si>
  <si>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</si>
  <si>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</si>
  <si>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</si>
  <si>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</si>
  <si>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</si>
  <si>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</si>
  <si>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</si>
  <si>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</si>
  <si>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</si>
  <si>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</si>
  <si>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</si>
  <si>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</si>
  <si>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</si>
  <si>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</si>
  <si>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</si>
  <si>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</si>
  <si>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</si>
  <si>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</si>
  <si>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</si>
  <si>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</si>
  <si>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</si>
  <si>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</si>
  <si>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</si>
  <si>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</si>
  <si>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</si>
  <si>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</si>
  <si>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</si>
  <si>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</si>
  <si>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</si>
  <si>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</si>
  <si>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</si>
  <si>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</si>
  <si>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</si>
  <si>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</si>
  <si>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</si>
  <si>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</si>
  <si>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</si>
  <si>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</si>
  <si>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</si>
  <si>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</si>
  <si>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</si>
  <si>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</si>
  <si>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</si>
  <si>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</si>
  <si>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</si>
  <si>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</si>
  <si>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</si>
  <si>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</si>
  <si>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</si>
  <si>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</si>
  <si>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</si>
  <si>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</si>
  <si>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</si>
  <si>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</si>
  <si>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</si>
  <si>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</si>
  <si>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</si>
  <si>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</si>
  <si>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</si>
  <si>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</si>
  <si>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</si>
  <si>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</si>
  <si>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</si>
  <si>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</si>
  <si>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</si>
  <si>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</si>
  <si>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</si>
  <si>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</si>
  <si>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</si>
  <si>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</si>
  <si>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</si>
  <si>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</si>
  <si>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</si>
  <si>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</si>
  <si>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</si>
  <si>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</si>
  <si>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</si>
  <si>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</si>
  <si>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</si>
  <si>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</si>
  <si>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</si>
  <si>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</si>
  <si>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</si>
  <si>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</si>
  <si>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</si>
  <si>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</si>
  <si>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</si>
  <si>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</si>
  <si>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</si>
  <si>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</si>
  <si>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</si>
  <si>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</si>
  <si>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</si>
  <si>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</si>
  <si>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</si>
  <si>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</si>
  <si>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</si>
  <si>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</si>
  <si>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</si>
  <si>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</si>
  <si>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</si>
  <si>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</si>
  <si>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</si>
  <si>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</si>
  <si>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</si>
  <si>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</si>
  <si>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</si>
  <si>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</si>
  <si>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</si>
  <si>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</si>
  <si>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</si>
  <si>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</si>
  <si>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</si>
  <si>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</si>
  <si>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</si>
  <si>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</si>
  <si>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</si>
  <si>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</si>
  <si>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</si>
  <si>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</si>
  <si>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</si>
  <si>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</si>
  <si>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</si>
  <si>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</si>
  <si>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</si>
  <si>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</si>
  <si>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</si>
  <si>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</si>
  <si>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</si>
  <si>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</si>
  <si>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</si>
  <si>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</si>
  <si>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</si>
  <si>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</si>
  <si>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</si>
  <si>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</si>
  <si>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</si>
  <si>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</si>
  <si>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</si>
  <si>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</si>
  <si>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</si>
  <si>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</si>
  <si>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</si>
  <si>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</si>
  <si>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</si>
  <si>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</si>
  <si>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</si>
  <si>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</si>
  <si>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</si>
  <si>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</si>
  <si>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</si>
  <si>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</si>
  <si>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</si>
  <si>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</si>
  <si>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</si>
  <si>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</si>
  <si>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</si>
  <si>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</si>
  <si>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</si>
  <si>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</si>
  <si>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</si>
  <si>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</si>
  <si>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</si>
  <si>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</si>
  <si>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</si>
  <si>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</si>
  <si>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</si>
  <si>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</si>
  <si>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</si>
  <si>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</si>
  <si>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</si>
  <si>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</si>
  <si>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</si>
  <si>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</si>
  <si>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</si>
  <si>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</si>
  <si>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</si>
  <si>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</si>
  <si>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</si>
  <si>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</si>
  <si>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</si>
  <si>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</si>
  <si>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</si>
  <si>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</si>
  <si>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</si>
  <si>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</si>
  <si>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</si>
  <si>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</si>
  <si>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Витрати, грн.</t>
  </si>
  <si>
    <t>Плановий кошторис</t>
  </si>
  <si>
    <t>Фактичні</t>
  </si>
  <si>
    <t>Адміністрація КП "Новозаводське"</t>
  </si>
  <si>
    <t>в т.ч. послуги</t>
  </si>
  <si>
    <t>пдв (податок)</t>
  </si>
  <si>
    <t>Відхилення</t>
  </si>
  <si>
    <t>Місяць</t>
  </si>
  <si>
    <t>січень 2020</t>
  </si>
  <si>
    <t>лютий 2020</t>
  </si>
  <si>
    <t>контроль</t>
  </si>
  <si>
    <t>ІІІ</t>
  </si>
  <si>
    <t>Увага! Станьте на  адресу будинку, виберіть Ваш будинок</t>
  </si>
  <si>
    <t xml:space="preserve">  </t>
  </si>
  <si>
    <t>в т.ч. по поточному ремонту</t>
  </si>
  <si>
    <t xml:space="preserve">лютий </t>
  </si>
  <si>
    <t xml:space="preserve">березень </t>
  </si>
  <si>
    <t xml:space="preserve">квітень </t>
  </si>
  <si>
    <t>трвень</t>
  </si>
  <si>
    <t>чеврень</t>
  </si>
  <si>
    <t xml:space="preserve">бнрезень </t>
  </si>
  <si>
    <t xml:space="preserve">липень </t>
  </si>
  <si>
    <t>лютий 2021р</t>
  </si>
  <si>
    <t>Дмитра Самоквасова, ВУЛ, 1</t>
  </si>
  <si>
    <t>Дмитра Самоквасова, ВУЛ, 3</t>
  </si>
  <si>
    <t>Дмитра Самоквасова, ВУЛ, 5</t>
  </si>
  <si>
    <t>Дмитра Самоквасова, ВУЛ, 6</t>
  </si>
  <si>
    <t>Дмитра Самоквасова, ВУЛ, 6а</t>
  </si>
  <si>
    <t>Дмитра Самоквасова, ВУЛ, 7</t>
  </si>
  <si>
    <t>Дмитра Самоквасова, ВУЛ, 7а</t>
  </si>
  <si>
    <t>Дмитра Самоквасова, ВУЛ, 9</t>
  </si>
  <si>
    <t>Дмитра Самоквасова, ВУЛ, 10</t>
  </si>
  <si>
    <t>Дмитра Самоквасова, ВУЛ, 11</t>
  </si>
  <si>
    <t>Дмитра Самоквасова, ВУЛ, 13</t>
  </si>
  <si>
    <t>Дмитра Самоквасова, ВУЛ, 15</t>
  </si>
  <si>
    <t>Дмитра Самоквасова, ВУЛ, 16</t>
  </si>
  <si>
    <t>Дмитра Самоквасова, ВУЛ, 17</t>
  </si>
  <si>
    <t>Дмитра Самоквасова, ВУЛ, 18</t>
  </si>
  <si>
    <t>Дмитра Самоквасова, ВУЛ, 19</t>
  </si>
  <si>
    <t>Дмитра Самоквасова, ВУЛ, 21</t>
  </si>
  <si>
    <t>Дмитра Самоквасова, ВУЛ, 23</t>
  </si>
  <si>
    <t>Днiпровська, ВУЛ, 2</t>
  </si>
  <si>
    <t>Днiпровська, ВУЛ, 31</t>
  </si>
  <si>
    <t>Днiпровська, ВУЛ, 35</t>
  </si>
  <si>
    <t>Заньковецької, ВУЛ, 28</t>
  </si>
  <si>
    <t>Заньковецької, ВУЛ, 30</t>
  </si>
  <si>
    <t>Заньковецької, ВУЛ, 43</t>
  </si>
  <si>
    <t>Заньковецької, ВУЛ, 60</t>
  </si>
  <si>
    <t>Заньковецької, ВУЛ, 62</t>
  </si>
  <si>
    <t>Заньковецької, ВУЛ, 64</t>
  </si>
  <si>
    <t>Попова, ВУЛ, 10</t>
  </si>
  <si>
    <t>Попова, ВУЛ, 11</t>
  </si>
  <si>
    <t>Попова, ВУЛ, 13</t>
  </si>
  <si>
    <t>Попова, ВУЛ, 16</t>
  </si>
  <si>
    <t>Попова, ВУЛ, 19/2</t>
  </si>
  <si>
    <t>Попова, ВУЛ, 29</t>
  </si>
  <si>
    <t>Попова, ВУЛ, 29а</t>
  </si>
  <si>
    <t>Попова, ВУЛ, 31a</t>
  </si>
  <si>
    <t>Попова, ВУЛ, 31б</t>
  </si>
  <si>
    <t>Попова, ВУЛ, 31в</t>
  </si>
  <si>
    <t>Текстильникiв, ВУЛ, 3</t>
  </si>
  <si>
    <t>Текстильникiв, ВУЛ, 4</t>
  </si>
  <si>
    <t>Текстильникiв, ВУЛ, 6</t>
  </si>
  <si>
    <t>Текстильникiв, ВУЛ, 8</t>
  </si>
  <si>
    <t>Текстильникiв, ВУЛ, 9</t>
  </si>
  <si>
    <t>Текстильникiв, ВУЛ, 9а</t>
  </si>
  <si>
    <t>Текстильникiв, ВУЛ, 11а</t>
  </si>
  <si>
    <t>Текстильникiв, ВУЛ, 11б</t>
  </si>
  <si>
    <t>Текстильникiв, ВУЛ, 12</t>
  </si>
  <si>
    <t>Текстильникiв, ВУЛ, 13</t>
  </si>
  <si>
    <t>Текстильникiв, ВУЛ, 14</t>
  </si>
  <si>
    <t>Текстильникiв, ВУЛ, 15</t>
  </si>
  <si>
    <t>Текстильникiв, ВУЛ, 15а</t>
  </si>
  <si>
    <t>Текстильникiв, ВУЛ, 16</t>
  </si>
  <si>
    <t>Текстильникiв, ВУЛ, 17/43</t>
  </si>
  <si>
    <t>Текстильникiв, ВУЛ, 18</t>
  </si>
  <si>
    <t>Текстильникiв, ВУЛ, 19</t>
  </si>
  <si>
    <t>Текстильникiв, ВУЛ, 20</t>
  </si>
  <si>
    <t>Текстильникiв, ВУЛ, 21</t>
  </si>
  <si>
    <t>Текстильникiв, ВУЛ, 22</t>
  </si>
  <si>
    <t>Текстильникiв, ВУЛ, 23</t>
  </si>
  <si>
    <t>Текстильникiв, ВУЛ, 24</t>
  </si>
  <si>
    <t>Текстильникiв, ВУЛ, 24а</t>
  </si>
  <si>
    <t>Текстильникiв, ВУЛ, 25а</t>
  </si>
  <si>
    <t>Текстильникiв, ВУЛ, 31</t>
  </si>
  <si>
    <t>Текстильникiв, ВУЛ, 33</t>
  </si>
  <si>
    <t>Текстильникiв, ВУЛ, 34</t>
  </si>
  <si>
    <t>Текстильникiв, ВУЛ, 39</t>
  </si>
  <si>
    <t>Текстильникiв, ВУЛ, 41</t>
  </si>
  <si>
    <t>Харкiвська, ВУЛ, 2</t>
  </si>
  <si>
    <t>Харкiвська, ВУЛ, 6</t>
  </si>
  <si>
    <t>Харкiвська, ВУЛ, 8</t>
  </si>
  <si>
    <t>Харкiвська, ВУЛ, 10</t>
  </si>
  <si>
    <t>Харкiвська, ВУЛ, 12</t>
  </si>
  <si>
    <t>Цiолковського, ВУЛ, 2</t>
  </si>
  <si>
    <t>Цiолковського, ВУЛ, 4</t>
  </si>
  <si>
    <t>Цiолковського, ВУЛ, 11</t>
  </si>
  <si>
    <t>Цiолковського, ВУЛ, 12</t>
  </si>
  <si>
    <t>Чудiнова, ВУЛ, 1</t>
  </si>
  <si>
    <t>Чудiнова, ВУЛ, 2</t>
  </si>
  <si>
    <t>Чудiнова, ВУЛ, 3</t>
  </si>
  <si>
    <t>Чудiнова, ВУЛ, 4</t>
  </si>
  <si>
    <t>Чудiнова, ВУЛ, 5</t>
  </si>
  <si>
    <t>Попова, ПРОВ, 12</t>
  </si>
  <si>
    <t>Дмитра Самоквасова. провулок, ПРОВ, 1</t>
  </si>
  <si>
    <t>Дмитра Самоквасова. провулок, ПРОВ, 2</t>
  </si>
  <si>
    <t>Дмитра Самоквасова. провулок, ПРОВ, 3</t>
  </si>
  <si>
    <t>Дмитра Самоквасова. провулок, ПРОВ, 4</t>
  </si>
  <si>
    <t>Дмитра Самоквасова. провулок, ПРОВ, 5</t>
  </si>
  <si>
    <t>Дмитра Самоквасова. провулок, ПРОВ, 6</t>
  </si>
  <si>
    <t>прав.</t>
  </si>
  <si>
    <t>Улица</t>
  </si>
  <si>
    <t>Нач сальдо</t>
  </si>
  <si>
    <t>Нарах</t>
  </si>
  <si>
    <t>Пільги</t>
  </si>
  <si>
    <t>Субсид</t>
  </si>
  <si>
    <t>Оплата</t>
  </si>
  <si>
    <t>Перерах</t>
  </si>
  <si>
    <t>Кінц_сальдо</t>
  </si>
  <si>
    <t>%</t>
  </si>
  <si>
    <t>Житлові</t>
  </si>
  <si>
    <t>Нежитлові</t>
  </si>
  <si>
    <t>-4</t>
  </si>
  <si>
    <t>Дмитра Самоквасова, ВУЛ</t>
  </si>
  <si>
    <t>7а</t>
  </si>
  <si>
    <t>Дмитра Самоквасова. провулок, ПРОВ</t>
  </si>
  <si>
    <t>Днiпровська, ВУЛ</t>
  </si>
  <si>
    <t>Заньковецької, ВУЛ</t>
  </si>
  <si>
    <t>Попова, ВУЛ</t>
  </si>
  <si>
    <t>19/2</t>
  </si>
  <si>
    <t>31a</t>
  </si>
  <si>
    <t>31б</t>
  </si>
  <si>
    <t>31в</t>
  </si>
  <si>
    <t>Попова, ПРОВ</t>
  </si>
  <si>
    <t>49а</t>
  </si>
  <si>
    <t>Текстильникiв, ВУЛ</t>
  </si>
  <si>
    <t>17/43</t>
  </si>
  <si>
    <t>24а</t>
  </si>
  <si>
    <t>25а</t>
  </si>
  <si>
    <t>Харкiвська, ВУЛ</t>
  </si>
  <si>
    <t>Цiолковського, ВУЛ</t>
  </si>
  <si>
    <t>Чудiнова, ВУЛ</t>
  </si>
  <si>
    <t>Номер будинку(повний)</t>
  </si>
  <si>
    <t>Номер участку</t>
  </si>
  <si>
    <t>кількість під"їздів</t>
  </si>
  <si>
    <t xml:space="preserve">від </t>
  </si>
  <si>
    <t xml:space="preserve"> </t>
  </si>
  <si>
    <t>від 20.02.2019</t>
  </si>
  <si>
    <t>№1/1 від 20.02.2019</t>
  </si>
  <si>
    <t>№1/</t>
  </si>
  <si>
    <t>№1/2 від 20.02.2019</t>
  </si>
  <si>
    <t xml:space="preserve">№1/ </t>
  </si>
  <si>
    <t>№1/3 від 20.02.2019</t>
  </si>
  <si>
    <t>№1/4 від 20.02.2019</t>
  </si>
  <si>
    <t>№1/5 від 20.02.2019</t>
  </si>
  <si>
    <t>№1/6 від 20.02.2019</t>
  </si>
  <si>
    <t>№1/7 від 20.02.2019</t>
  </si>
  <si>
    <t>№1/8 від 20.02.2019</t>
  </si>
  <si>
    <t>№1/9 від 20.02.2019</t>
  </si>
  <si>
    <t>№1/10 від 20.02.2019</t>
  </si>
  <si>
    <t>№1/11 від 20.02.2019</t>
  </si>
  <si>
    <t>№1/12 від 20.02.2019</t>
  </si>
  <si>
    <t>№1/13 від 20.02.2019</t>
  </si>
  <si>
    <t>№1/14 від 20.02.2019</t>
  </si>
  <si>
    <t>№1/15 від 20.02.2019</t>
  </si>
  <si>
    <t>№1/16 від 20.02.2019</t>
  </si>
  <si>
    <t>№1/17 від 20.02.2019</t>
  </si>
  <si>
    <t>№1/18 від 20.02.2019</t>
  </si>
  <si>
    <t>№1/19 від 20.02.2019</t>
  </si>
  <si>
    <t>№1/20 від 20.02.2019</t>
  </si>
  <si>
    <t>№1/21 від 20.02.2019</t>
  </si>
  <si>
    <t>№1/22 від 20.02.2019</t>
  </si>
  <si>
    <t>№1/23 від 20.02.2019</t>
  </si>
  <si>
    <t>№1/25 від 20.02.2019</t>
  </si>
  <si>
    <t>№1/26 від 20.02.2019</t>
  </si>
  <si>
    <t>№1/27 від 20.02.2019</t>
  </si>
  <si>
    <t>№1/28 від 20.02.2019</t>
  </si>
  <si>
    <t>№1/29 від 20.02.2019</t>
  </si>
  <si>
    <t>№1/30 від 20.02.2019</t>
  </si>
  <si>
    <t>№1/31 від 20.02.2019</t>
  </si>
  <si>
    <t>№1/32 від 20.02.2019</t>
  </si>
  <si>
    <t>№1/33 від 20.02.2019</t>
  </si>
  <si>
    <t>№1/34 від 20.02.2019</t>
  </si>
  <si>
    <t>№1/35 від 20.02.2019</t>
  </si>
  <si>
    <t>№1/36 від 20.02.2019</t>
  </si>
  <si>
    <t>№1/37 від 20.02.2019</t>
  </si>
  <si>
    <t>№1/38 від 20.02.2019</t>
  </si>
  <si>
    <t>№1/39 від 20.02.2019</t>
  </si>
  <si>
    <t>№1/40 від 20.02.2019</t>
  </si>
  <si>
    <t>№1/41 від 20.02.2019</t>
  </si>
  <si>
    <t>№1/43 від 20.02.2019</t>
  </si>
  <si>
    <t>№1/45 від 20.02.2019</t>
  </si>
  <si>
    <t>№1/46 від 20.02.2019</t>
  </si>
  <si>
    <t>№1/47 від 20.02.2019</t>
  </si>
  <si>
    <t>№1/48 від 20.02.2019</t>
  </si>
  <si>
    <t>№1/44 від 20.02.2019</t>
  </si>
  <si>
    <t>№1/49 від 20.02.2019</t>
  </si>
  <si>
    <t>№1/50 від 20.02.2019</t>
  </si>
  <si>
    <t>№1/51 від 20.02.2019</t>
  </si>
  <si>
    <t>№1/52 від 20.02.2019</t>
  </si>
  <si>
    <t>№1/53 від 20.02.2019</t>
  </si>
  <si>
    <t>№1/54 від 20.02.2019</t>
  </si>
  <si>
    <t>№1/55 від 20.02.2019</t>
  </si>
  <si>
    <t>№1/56 від 20.02.2019</t>
  </si>
  <si>
    <t>№1/57 від 20.02.2019</t>
  </si>
  <si>
    <t>№1/58 від 20.02.2019</t>
  </si>
  <si>
    <t>№1/59 від 20.02.2019</t>
  </si>
  <si>
    <t>№1/60 від 20.02.2019</t>
  </si>
  <si>
    <t>від 29.10.2020</t>
  </si>
  <si>
    <t>№1/459 від 29.10.2020</t>
  </si>
  <si>
    <t>№1/460 від 29.10.2020</t>
  </si>
  <si>
    <t>№1/461 від 29.10.2020</t>
  </si>
  <si>
    <t>№1/462 від 29.10.2020</t>
  </si>
  <si>
    <t>№1/463 від 29.10.2020</t>
  </si>
  <si>
    <t>№1/465 від 29.10.2020</t>
  </si>
  <si>
    <t>№1/466 від 29.10.2020</t>
  </si>
  <si>
    <t>№1/467 від 29.10.2020</t>
  </si>
  <si>
    <t>№1/468 від 29.10.2020</t>
  </si>
  <si>
    <t>№1/453 від 29.10.2020</t>
  </si>
  <si>
    <t>№1/455 від 29.10.2020</t>
  </si>
  <si>
    <t>№1/457 від 29.10.2020</t>
  </si>
  <si>
    <t>№1/458 від 29.10.2020</t>
  </si>
  <si>
    <t>№1/451 від 29.10.2020</t>
  </si>
  <si>
    <t>№1/452 від 29.10.2020</t>
  </si>
  <si>
    <t>№1/464 від 29.10.2020</t>
  </si>
  <si>
    <t>№1/456 від 29.10.2020</t>
  </si>
  <si>
    <t>№1/454 від 29.10.2020</t>
  </si>
  <si>
    <t>№1/532 від 29.10.2020</t>
  </si>
  <si>
    <t>№1/533 від 29.10.2020</t>
  </si>
  <si>
    <t>№1/534 від 29.10.2020</t>
  </si>
  <si>
    <t>№1/535 від 29.10.2020</t>
  </si>
  <si>
    <t>№1/536 від 29.10.2020</t>
  </si>
  <si>
    <t>№1/537 від 29.10.2020</t>
  </si>
  <si>
    <t>№1/469 від 29.10.2020</t>
  </si>
  <si>
    <t>№1/471 від 29.10.2020</t>
  </si>
  <si>
    <t>№1/470 від 29.10.2020</t>
  </si>
  <si>
    <t>№1/61 від 20.02.2019</t>
  </si>
  <si>
    <t>№1/62 від 20.02.2019</t>
  </si>
  <si>
    <t>№1/63 від 20.02.2019</t>
  </si>
  <si>
    <t>№1/64 від 20.02.2019</t>
  </si>
  <si>
    <t>№1/65 від 20.02.2019</t>
  </si>
  <si>
    <t>№1/66 від 20.02.2019</t>
  </si>
  <si>
    <t>№1/67 від 20.02.2019</t>
  </si>
  <si>
    <t>№1/68 від 20.02.2019</t>
  </si>
  <si>
    <t>№1/69 від 20.02.2019</t>
  </si>
  <si>
    <t>№1/70 від 20.02.2019</t>
  </si>
  <si>
    <t>№1/71 від 20.02.2019</t>
  </si>
  <si>
    <t>№1/72 від 20.02.2019</t>
  </si>
  <si>
    <t>№1/73 від 20.02.2019</t>
  </si>
  <si>
    <t>№1/74 від 20.02.2019</t>
  </si>
  <si>
    <t>№1/75 від 20.02.2019</t>
  </si>
  <si>
    <t>№1/76 від 20.02.2019</t>
  </si>
  <si>
    <t>№1/77 від 20.02.2019</t>
  </si>
  <si>
    <t>№1/78 від 20.02.2019</t>
  </si>
  <si>
    <t>№1/79 від 20.02.2019</t>
  </si>
  <si>
    <t>№1/80 від 20.02.2019</t>
  </si>
  <si>
    <t>№1/81 від 20.02.2019</t>
  </si>
  <si>
    <t>№1/82 від 20.02.2019</t>
  </si>
  <si>
    <t>№1/83 від 20.02.2019</t>
  </si>
  <si>
    <t>№1/85 від 20.02.2019</t>
  </si>
  <si>
    <t>№1/86 від 20.02.2019</t>
  </si>
  <si>
    <t>№1/84 від 20.02.2019</t>
  </si>
  <si>
    <t>№1/473 від 29.10.2020</t>
  </si>
  <si>
    <t>№1/476 від 29.10.2020</t>
  </si>
  <si>
    <t>№1/472 від 29.10.2020</t>
  </si>
  <si>
    <t>№1/477 від 29.10.2020</t>
  </si>
  <si>
    <t>№1/474 від 29.10.2020</t>
  </si>
  <si>
    <t>№1/475 від 29.10.2020</t>
  </si>
  <si>
    <t>№1/88 від 20.02.2019</t>
  </si>
  <si>
    <t>№1/89 від 20.02.2019</t>
  </si>
  <si>
    <t>№1/90 від 20.02.2019</t>
  </si>
  <si>
    <t>№1/91 від 20.02.2019</t>
  </si>
  <si>
    <t>№1/92 від 20.02.2019</t>
  </si>
  <si>
    <t>№1/93 від 20.02.2019</t>
  </si>
  <si>
    <t>№1/95 від 20.02.2019</t>
  </si>
  <si>
    <t>№1/97 від 20.02.2019</t>
  </si>
  <si>
    <t>№1/98 від 20.02.2019</t>
  </si>
  <si>
    <t>№1/99 від 20.02.2019</t>
  </si>
  <si>
    <t>№1/100 від 20.02.2019</t>
  </si>
  <si>
    <t>№1/101 від 20.02.2019</t>
  </si>
  <si>
    <t>№1/102 від 20.02.2019</t>
  </si>
  <si>
    <t>№1/103 від 20.02.2019</t>
  </si>
  <si>
    <t>№1/104 від 20.02.2019</t>
  </si>
  <si>
    <t>№1/105 від 20.02.2019</t>
  </si>
  <si>
    <t>№1/106 від 20.02.2019</t>
  </si>
  <si>
    <t>№1/107 від 20.02.2019</t>
  </si>
  <si>
    <t>№1/108 від 20.02.2019</t>
  </si>
  <si>
    <t>№1/109 від 20.02.2019</t>
  </si>
  <si>
    <t>№1/110 від 20.02.2019</t>
  </si>
  <si>
    <t>№1/111 від 20.02.2019</t>
  </si>
  <si>
    <t>№1/112 від 20.02.2019</t>
  </si>
  <si>
    <t>№1/113 від 20.02.2019</t>
  </si>
  <si>
    <t>№1/114 від 20.02.2019</t>
  </si>
  <si>
    <t>№1/115 від 20.02.2019</t>
  </si>
  <si>
    <t>№1/116 від 20.02.2019</t>
  </si>
  <si>
    <t>№1/118 від 20.02.2019</t>
  </si>
  <si>
    <t>№1/119 від 20.02.2019</t>
  </si>
  <si>
    <t>№1/120 від 20.02.2019</t>
  </si>
  <si>
    <t>№1/121 від 20.02.2019</t>
  </si>
  <si>
    <t>№1/122 від 20.02.2019</t>
  </si>
  <si>
    <t>№1/123 від 20.02.2019</t>
  </si>
  <si>
    <t>№1/125 від 20.02.2019</t>
  </si>
  <si>
    <t>№1/126 від 20.02.2019</t>
  </si>
  <si>
    <t>№1/449 від 20.02.2019</t>
  </si>
  <si>
    <t>№1/450 від 20.02.2019</t>
  </si>
  <si>
    <t>№1/448 від 20.02.2019</t>
  </si>
  <si>
    <t>№1/447 від 20.02.2019</t>
  </si>
  <si>
    <t>№1/117 від 20.02.2019</t>
  </si>
  <si>
    <t>№1/124 від 20.02.2019</t>
  </si>
  <si>
    <t>№1/446 від 20.02.2019</t>
  </si>
  <si>
    <t>№1/127 від 20.02.2019</t>
  </si>
  <si>
    <t>№1/128 від 20.02.2019</t>
  </si>
  <si>
    <t>№1/129 від 20.02.2019</t>
  </si>
  <si>
    <t>№1/130 від 20.02.2019</t>
  </si>
  <si>
    <t>№1/132 від 20.02.2019</t>
  </si>
  <si>
    <t>№1/133 від 20.02.2019</t>
  </si>
  <si>
    <t>№1/131 від 20.02.2019</t>
  </si>
  <si>
    <t>№1/134 від 20.02.2019</t>
  </si>
  <si>
    <t>№1/135 від 20.02.2019</t>
  </si>
  <si>
    <t>№1/136 від 20.02.2019</t>
  </si>
  <si>
    <t>№1/137 від 20.02.2019</t>
  </si>
  <si>
    <t>№1/139 від 20.02.2019</t>
  </si>
  <si>
    <t>№1/140 від 20.02.2019</t>
  </si>
  <si>
    <t>№1/141 від 20.02.2019</t>
  </si>
  <si>
    <t>№1/142 від 20.02.2019</t>
  </si>
  <si>
    <t>№1/144 від 20.02.2019</t>
  </si>
  <si>
    <t>№1/145 від 20.02.2019</t>
  </si>
  <si>
    <t>№1/146 від 20.02.2019</t>
  </si>
  <si>
    <t>№1/147 від 20.02.2019</t>
  </si>
  <si>
    <t>№1/138 від 20.02.2019</t>
  </si>
  <si>
    <t>№1/143 від 20.02.2019</t>
  </si>
  <si>
    <t>№1/150 від 20.02.2019</t>
  </si>
  <si>
    <t>№1/151 від 20.02.2019</t>
  </si>
  <si>
    <t>№1/148 від 20.02.2019</t>
  </si>
  <si>
    <t>№1/149 від 20.02.2019</t>
  </si>
  <si>
    <t>№1/152 від 20.02.2019</t>
  </si>
  <si>
    <t>№1/153 від 20.02.2019</t>
  </si>
  <si>
    <t>№1/154 від 20.02.2019</t>
  </si>
  <si>
    <t>№1/155 від 20.02.2019</t>
  </si>
  <si>
    <t>№1/156 від 20.02.2019</t>
  </si>
  <si>
    <t>№1/157 від 20.02.2019</t>
  </si>
  <si>
    <t>№1/158 від 20.02.2019</t>
  </si>
  <si>
    <t>№1/160 від 20.02.2019</t>
  </si>
  <si>
    <t>№1/161 від 20.02.2019</t>
  </si>
  <si>
    <t>№1/162 від 20.02.2019</t>
  </si>
  <si>
    <t>№1/163 від 20.02.2019</t>
  </si>
  <si>
    <t>№1/164 від 20.02.2019</t>
  </si>
  <si>
    <t>№1/165 від 20.02.2019</t>
  </si>
  <si>
    <t>№1/159 від 20.02.2019</t>
  </si>
  <si>
    <t>№1/166 від 20.02.2019</t>
  </si>
  <si>
    <t>№1/167 від 20.02.2019</t>
  </si>
  <si>
    <t>№1/168 від 20.02.2019</t>
  </si>
  <si>
    <t>№1/169 від 20.02.2019</t>
  </si>
  <si>
    <t>№1/170 від 20.02.2019</t>
  </si>
  <si>
    <t>№1/171 від 20.02.2019</t>
  </si>
  <si>
    <t>№1/173 від 20.02.2019</t>
  </si>
  <si>
    <t>№1/174 від 20.02.2019</t>
  </si>
  <si>
    <t>№1/175 від 20.02.2019</t>
  </si>
  <si>
    <t>№1/176 від 20.02.2019</t>
  </si>
  <si>
    <t>№1/177 від 20.02.2019</t>
  </si>
  <si>
    <t>№1/178 від 20.02.2019</t>
  </si>
  <si>
    <t>№1/179 від 20.02.2019</t>
  </si>
  <si>
    <t>№1/181 від 20.02.2019</t>
  </si>
  <si>
    <t>№1/182 від 20.02.2019</t>
  </si>
  <si>
    <t>№1/183 від 20.02.2019</t>
  </si>
  <si>
    <t>№1/184 від 20.02.2019</t>
  </si>
  <si>
    <t>№1/191 від 20.02.2019</t>
  </si>
  <si>
    <t>№1/185 від 20.02.2019</t>
  </si>
  <si>
    <t>№1/186 від 20.02.2019</t>
  </si>
  <si>
    <t>№1/187 від 20.02.2019</t>
  </si>
  <si>
    <t>№1/188 від 20.02.2019</t>
  </si>
  <si>
    <t>№1/189 від 20.02.2019</t>
  </si>
  <si>
    <t>№1/190 від 20.02.2019</t>
  </si>
  <si>
    <t>№1/180 від 20.02.2019</t>
  </si>
  <si>
    <t>№1/192 від 20.02.2019</t>
  </si>
  <si>
    <t>№1/193 від 20.02.2019</t>
  </si>
  <si>
    <t>№1/194 від 20.02.2019</t>
  </si>
  <si>
    <t>№1/195 від 20.02.2019</t>
  </si>
  <si>
    <t>№1/196 від 20.02.2019</t>
  </si>
  <si>
    <t>№1/197 від 20.02.2019</t>
  </si>
  <si>
    <t>№1/198 від 20.02.2019</t>
  </si>
  <si>
    <t>№1/199 від 20.02.2019</t>
  </si>
  <si>
    <t>№1/201 від 20.02.2019</t>
  </si>
  <si>
    <t>№1/202 від 20.02.2019</t>
  </si>
  <si>
    <t>№1/203 від 20.02.2019</t>
  </si>
  <si>
    <t>№1/204 від 20.02.2019</t>
  </si>
  <si>
    <t>№1/205 від 20.02.2019</t>
  </si>
  <si>
    <t>№1/206 від 20.02.2019</t>
  </si>
  <si>
    <t>№1/209 від 20.02.2019</t>
  </si>
  <si>
    <t>№1/212 від 20.02.2019</t>
  </si>
  <si>
    <t>№1/214 від 20.02.2019</t>
  </si>
  <si>
    <t>№1/215 від 20.02.2019</t>
  </si>
  <si>
    <t>№1/210 від 20.02.2019</t>
  </si>
  <si>
    <t>№1/211 від 20.02.2019</t>
  </si>
  <si>
    <t>№1/207 від 20.02.2019</t>
  </si>
  <si>
    <t>№1/208 від 20.02.2019</t>
  </si>
  <si>
    <t>№1/200 від 20.02.2019</t>
  </si>
  <si>
    <t>№1/213 від 20.02.2019</t>
  </si>
  <si>
    <t>№1/216 від 20.02.2019</t>
  </si>
  <si>
    <t>№1/217 від 20.02.2019</t>
  </si>
  <si>
    <t>№1/218 від 20.02.2019</t>
  </si>
  <si>
    <t>№1/219 від 20.02.2019</t>
  </si>
  <si>
    <t>№1/222 від 20.02.2019</t>
  </si>
  <si>
    <t>№1/224 від 20.02.2019</t>
  </si>
  <si>
    <t>№1/225 від 20.02.2019</t>
  </si>
  <si>
    <t>№1/223 від 20.02.2019</t>
  </si>
  <si>
    <t>№1/226 від 20.02.2019</t>
  </si>
  <si>
    <t>№1/227 від 20.02.2019</t>
  </si>
  <si>
    <t>№1/228 від 20.02.2019</t>
  </si>
  <si>
    <t>№1/229 від 20.02.2019</t>
  </si>
  <si>
    <t>№1/230 від 20.02.2019</t>
  </si>
  <si>
    <t>№1/231 від 20.02.2019</t>
  </si>
  <si>
    <t>№1/232 від 20.02.2019</t>
  </si>
  <si>
    <t>№1/233 від 20.02.2019</t>
  </si>
  <si>
    <t>№1/234 від 20.02.2019</t>
  </si>
  <si>
    <t>№1/235 від 20.02.2019</t>
  </si>
  <si>
    <t>№1/236 від 20.02.2019</t>
  </si>
  <si>
    <t>№1/237 від 20.02.2019</t>
  </si>
  <si>
    <t>№1/238 від 20.02.2019</t>
  </si>
  <si>
    <t>№1/239 від 20.02.2019</t>
  </si>
  <si>
    <t>№1/240 від 20.02.2019</t>
  </si>
  <si>
    <t>№1/242 від 20.02.2019</t>
  </si>
  <si>
    <t>№1/243 від 20.02.2019</t>
  </si>
  <si>
    <t>№1/244 від 20.02.2019</t>
  </si>
  <si>
    <t>№1/245 від 20.02.2019</t>
  </si>
  <si>
    <t>№1/246 від 20.02.2019</t>
  </si>
  <si>
    <t>№1/247 від 20.02.2019</t>
  </si>
  <si>
    <t>№1/248 від 20.02.2019</t>
  </si>
  <si>
    <t>№1/252 від 20.02.2019</t>
  </si>
  <si>
    <t>№1/253 від 20.02.2019</t>
  </si>
  <si>
    <t>№1/254 від 20.02.2019</t>
  </si>
  <si>
    <t>№1/256 від 20.02.2019</t>
  </si>
  <si>
    <t>№1/257 від 20.02.2019</t>
  </si>
  <si>
    <t>№1/258 від 20.02.2019</t>
  </si>
  <si>
    <t>№1/259 від 20.02.2019</t>
  </si>
  <si>
    <t>№1/260 від 20.02.2019</t>
  </si>
  <si>
    <t>№1/261 від 20.02.2019</t>
  </si>
  <si>
    <t>№1/255 від 20.02.2019</t>
  </si>
  <si>
    <t>№1/251 від 20.02.2019</t>
  </si>
  <si>
    <t>№1/250 від 20.02.2019</t>
  </si>
  <si>
    <t>№1/249 від 20.02.2019</t>
  </si>
  <si>
    <t>№1/262 від 20.02.2019</t>
  </si>
  <si>
    <t>№1/264 від 20.02.2019</t>
  </si>
  <si>
    <t>№1/265 від 20.02.2019</t>
  </si>
  <si>
    <t>№1/266 від 20.02.2019</t>
  </si>
  <si>
    <t>№1/267 від 20.02.2019</t>
  </si>
  <si>
    <t>№1/268 від 20.02.2019</t>
  </si>
  <si>
    <t>№1/269 від 20.02.2019</t>
  </si>
  <si>
    <t>№1/271 від 20.02.2019</t>
  </si>
  <si>
    <t>№1/272 від 20.02.2019</t>
  </si>
  <si>
    <t>№1/273 від 20.02.2019</t>
  </si>
  <si>
    <t>№1/274 від 20.02.2019</t>
  </si>
  <si>
    <t>№1/275 від 20.02.2019</t>
  </si>
  <si>
    <t>№1/276 від 20.02.2019</t>
  </si>
  <si>
    <t>№1/277 від 20.02.2019</t>
  </si>
  <si>
    <t>№1/278 від 20.02.2019</t>
  </si>
  <si>
    <t>№1/279 від 20.02.2019</t>
  </si>
  <si>
    <t>№1/280 від 20.02.2019</t>
  </si>
  <si>
    <t>№1/281 від 20.02.2019</t>
  </si>
  <si>
    <t>№1/282 від 20.02.2019</t>
  </si>
  <si>
    <t>№1/283 від 20.02.2019</t>
  </si>
  <si>
    <t>№1/284 від 20.02.2019</t>
  </si>
  <si>
    <t>№1/285 від 20.02.2019</t>
  </si>
  <si>
    <t>№1/286 від 20.02.2019</t>
  </si>
  <si>
    <t>№1/287 від 20.02.2019</t>
  </si>
  <si>
    <t>№1/288 від 20.02.2019</t>
  </si>
  <si>
    <t>№1/289 від 20.02.2019</t>
  </si>
  <si>
    <t>№1/290 від 20.02.2019</t>
  </si>
  <si>
    <t>№1/291 від 20.02.2019</t>
  </si>
  <si>
    <t>№1/292 від 20.02.2019</t>
  </si>
  <si>
    <t>№1/293 від 20.02.2019</t>
  </si>
  <si>
    <t>№1/270 від 20.02.2019</t>
  </si>
  <si>
    <t>№1/294 від 20.02.2019</t>
  </si>
  <si>
    <t>№1/295 від 20.02.2019</t>
  </si>
  <si>
    <t>№1/296 від 20.02.2019</t>
  </si>
  <si>
    <t>№1/297 від 20.02.2019</t>
  </si>
  <si>
    <t>№1/298 від 20.02.2019</t>
  </si>
  <si>
    <t>№1/299 від 20.02.2019</t>
  </si>
  <si>
    <t>№1/300 від 20.02.2019</t>
  </si>
  <si>
    <t>№1/301 від 20.02.2019</t>
  </si>
  <si>
    <t>№1/302 від 20.02.2019</t>
  </si>
  <si>
    <t>№1/303 від 20.02.2019</t>
  </si>
  <si>
    <t>№1/304 від 20.02.2019</t>
  </si>
  <si>
    <t>№1/305 від 20.02.2019</t>
  </si>
  <si>
    <t>№1/487 від 29.10.2020</t>
  </si>
  <si>
    <t>№1/481 від 29.10.2020</t>
  </si>
  <si>
    <t>№1/486 від 29.10.2020</t>
  </si>
  <si>
    <t>№1/485 від 29.10.2020</t>
  </si>
  <si>
    <t>№1/480 від 29.10.2020</t>
  </si>
  <si>
    <t>№1/479 від 29.10.2020</t>
  </si>
  <si>
    <t>№1/484 від 29.10.2020</t>
  </si>
  <si>
    <t>№1/478 від 29.10.2020</t>
  </si>
  <si>
    <t>№1/482 від 29.10.2020</t>
  </si>
  <si>
    <t>№1/483 від 29.10.2020</t>
  </si>
  <si>
    <t>№1/531 від 29.10.2020</t>
  </si>
  <si>
    <t>№1/306 від 20.02.2019</t>
  </si>
  <si>
    <t>№1/307 від 20.02.2019</t>
  </si>
  <si>
    <t>№1/308 від 20.02.2019</t>
  </si>
  <si>
    <t>№1/309 від 20.02.2019</t>
  </si>
  <si>
    <t>№1/310 від 20.02.2019</t>
  </si>
  <si>
    <t>№1/311 від 20.02.2019</t>
  </si>
  <si>
    <t>№1/312 від 20.02.2019</t>
  </si>
  <si>
    <t>№1/313 від 20.02.2019</t>
  </si>
  <si>
    <t>№1/314 від 20.02.2019</t>
  </si>
  <si>
    <t>№1/315 від 20.02.2019</t>
  </si>
  <si>
    <t>№1/316 від 20.02.2019</t>
  </si>
  <si>
    <t>№1/317 від 20.02.2019</t>
  </si>
  <si>
    <t>№1/318 від 20.02.2019</t>
  </si>
  <si>
    <t>№1/319 від 20.02.2019</t>
  </si>
  <si>
    <t>№1/320 від 20.02.2019</t>
  </si>
  <si>
    <t>№1/321 від 20.02.2019</t>
  </si>
  <si>
    <t>№1/322 від 20.02.2019</t>
  </si>
  <si>
    <t>№1/323 від 20.02.2019</t>
  </si>
  <si>
    <t>№1/324 від 20.02.2019</t>
  </si>
  <si>
    <t>№1/325 від 20.02.2019</t>
  </si>
  <si>
    <t>№1/326 від 20.02.2019</t>
  </si>
  <si>
    <t>№1/327 від 20.02.2019</t>
  </si>
  <si>
    <t>№1/328 від 20.02.2019</t>
  </si>
  <si>
    <t>№1/329 від 20.02.2019</t>
  </si>
  <si>
    <t>№1/330 від 20.02.2019</t>
  </si>
  <si>
    <t>№1/331 від 20.02.2019</t>
  </si>
  <si>
    <t>№1/332 від 20.02.2019</t>
  </si>
  <si>
    <t>№1/333 від 20.02.2019</t>
  </si>
  <si>
    <t>№1/334 від 20.02.2019</t>
  </si>
  <si>
    <t>№1/335 від 20.02.2019</t>
  </si>
  <si>
    <t>№1/336 від 20.02.2019</t>
  </si>
  <si>
    <t>№1/337 від 20.02.2019</t>
  </si>
  <si>
    <t>№1/338 від 20.02.2019</t>
  </si>
  <si>
    <t>№1/340 від 20.02.2019</t>
  </si>
  <si>
    <t>№1/341 від 20.02.2019</t>
  </si>
  <si>
    <t>№1/342 від 20.02.2019</t>
  </si>
  <si>
    <t>№1/343 від 20.02.2019</t>
  </si>
  <si>
    <t>№1/344 від 20.02.2019</t>
  </si>
  <si>
    <t>№1/345 від 20.02.2019</t>
  </si>
  <si>
    <t>№1/346 від 20.02.2019</t>
  </si>
  <si>
    <t>№1/347 від 20.02.2019</t>
  </si>
  <si>
    <t>№1/348 від 20.02.2019</t>
  </si>
  <si>
    <t>№1/349 від 20.02.2019</t>
  </si>
  <si>
    <t>№1/350 від 20.02.2019</t>
  </si>
  <si>
    <t>№1/351 від 20.02.2019</t>
  </si>
  <si>
    <t>№1/352 від 20.02.2019</t>
  </si>
  <si>
    <t>№1/353 від 20.02.2019</t>
  </si>
  <si>
    <t>№1/354 від 20.02.2019</t>
  </si>
  <si>
    <t>№1/355 від 20.02.2019</t>
  </si>
  <si>
    <t>№1/339 від 20.02.2019</t>
  </si>
  <si>
    <t>№1/356 від 20.02.2019</t>
  </si>
  <si>
    <t>№1/357 від 20.02.2019</t>
  </si>
  <si>
    <t>№1/358 від 20.02.2019</t>
  </si>
  <si>
    <t>№1/359 від 20.02.2019</t>
  </si>
  <si>
    <t>№1/360 від 20.02.2019</t>
  </si>
  <si>
    <t>№1/361 від 20.02.2019</t>
  </si>
  <si>
    <t>№1/362 від 20.02.2019</t>
  </si>
  <si>
    <t>№1/363 від 20.02.2019</t>
  </si>
  <si>
    <t>№1/364 від 20.02.2019</t>
  </si>
  <si>
    <t>№1/365 від 20.02.2019</t>
  </si>
  <si>
    <t>№1/366 від 20.02.2019</t>
  </si>
  <si>
    <t>№1/367 від 20.02.2019</t>
  </si>
  <si>
    <t>№1/368 від 20.02.2019</t>
  </si>
  <si>
    <t>№1/369 від 20.02.2019</t>
  </si>
  <si>
    <t>№1/370 від 20.02.2019</t>
  </si>
  <si>
    <t>№1/371 від 20.02.2019</t>
  </si>
  <si>
    <t>№1/372 від 20.02.2019</t>
  </si>
  <si>
    <t>№1/374 від 20.02.2019</t>
  </si>
  <si>
    <t>№1/375 від 20.02.2019</t>
  </si>
  <si>
    <t>№1/376 від 20.02.2019</t>
  </si>
  <si>
    <t>№1/377 від 20.02.2019</t>
  </si>
  <si>
    <t>№1/378 від 20.02.2019</t>
  </si>
  <si>
    <t>№1/379 від 20.02.2019</t>
  </si>
  <si>
    <t>№1/380 від 20.02.2019</t>
  </si>
  <si>
    <t>№1/373 від 20.02.2019</t>
  </si>
  <si>
    <t>№1/381 від 20.02.2019</t>
  </si>
  <si>
    <t>№1/382 від 20.02.2019</t>
  </si>
  <si>
    <t>№1/383 від 20.02.2019</t>
  </si>
  <si>
    <t>№1/384 від 20.02.2019</t>
  </si>
  <si>
    <t>№1/385 від 20.02.2019</t>
  </si>
  <si>
    <t>№1/386 від 20.02.2019</t>
  </si>
  <si>
    <t>№1/387 від 20.02.2019</t>
  </si>
  <si>
    <t>№1/494 від 29.10.2020</t>
  </si>
  <si>
    <t>№1/495 від 29.10.2020</t>
  </si>
  <si>
    <t>№1/496 від 29.10.2020</t>
  </si>
  <si>
    <t>№1/497 від 29.10.2020</t>
  </si>
  <si>
    <t>№1/499 від 29.10.2020</t>
  </si>
  <si>
    <t>№1/500 від 29.10.2020</t>
  </si>
  <si>
    <t>№1/501 від 29.10.2020</t>
  </si>
  <si>
    <t>№1/502 від 29.10.2020</t>
  </si>
  <si>
    <t>№1/504 від 29.10.2020</t>
  </si>
  <si>
    <t>№1/505 від 29.10.2020</t>
  </si>
  <si>
    <t>№1/506 від 29.10.2020</t>
  </si>
  <si>
    <t>№1/508 від 29.10.2020</t>
  </si>
  <si>
    <t>№1/510 від 29.10.2020</t>
  </si>
  <si>
    <t>№1/512 від 29.10.2020</t>
  </si>
  <si>
    <t>№1/513 від 29.10.2020</t>
  </si>
  <si>
    <t>№1/514 від 29.10.2020</t>
  </si>
  <si>
    <t>№1/515 від 29.10.2020</t>
  </si>
  <si>
    <t>№1/489 від 29.10.2020</t>
  </si>
  <si>
    <t>№1/490 від 29.10.2020</t>
  </si>
  <si>
    <t>№1/491 від 29.10.2020</t>
  </si>
  <si>
    <t>№1/492 від 29.10.2020</t>
  </si>
  <si>
    <t>№1/493 від 29.10.2020</t>
  </si>
  <si>
    <t>№1/516 від 29.10.2020</t>
  </si>
  <si>
    <t>№1/509 від 29.10.2020</t>
  </si>
  <si>
    <t>№1/511 від 29.10.2020</t>
  </si>
  <si>
    <t>№1/488 від 29.10.2020</t>
  </si>
  <si>
    <t>№1/498 від 29.10.2020</t>
  </si>
  <si>
    <t>№1/503 від 29.10.2020</t>
  </si>
  <si>
    <t>№1/507 від 29.10.2020</t>
  </si>
  <si>
    <t>№1/388 від 20.02.2019</t>
  </si>
  <si>
    <t>№1/389 від 20.02.2019</t>
  </si>
  <si>
    <t>№1/390 від 20.02.2019</t>
  </si>
  <si>
    <t>№1/391 від 20.02.2019</t>
  </si>
  <si>
    <t>№1/392 від 20.02.2019</t>
  </si>
  <si>
    <t>№1/393 від 20.02.2019</t>
  </si>
  <si>
    <t>№1/394 від 20.02.2019</t>
  </si>
  <si>
    <t>№1/395 від 20.02.2019</t>
  </si>
  <si>
    <t>№1/396 від 20.02.2019</t>
  </si>
  <si>
    <t>№1/397 від 20.02.2019</t>
  </si>
  <si>
    <t>№1/398 від 20.02.2019</t>
  </si>
  <si>
    <t>№1/399 від 20.02.2019</t>
  </si>
  <si>
    <t>№1/400 від 20.02.2019</t>
  </si>
  <si>
    <t>№1/401 від 20.02.2019</t>
  </si>
  <si>
    <t>№1/402 від 20.02.2019</t>
  </si>
  <si>
    <t>№1/403 від 20.02.2019</t>
  </si>
  <si>
    <t>№1/404 від 20.02.2019</t>
  </si>
  <si>
    <t>№1/405 від 20.02.2019</t>
  </si>
  <si>
    <t>№1/406 від 20.02.2019</t>
  </si>
  <si>
    <t>№1/407 від 20.02.2019</t>
  </si>
  <si>
    <t>№1/408 від 20.02.2019</t>
  </si>
  <si>
    <t>№1/409 від 20.02.2019</t>
  </si>
  <si>
    <t>№1/410 від 20.02.2019</t>
  </si>
  <si>
    <t>№1/411 від 20.02.2019</t>
  </si>
  <si>
    <t>№1/412 від 20.02.2019</t>
  </si>
  <si>
    <t>№1/413 від 20.02.2019</t>
  </si>
  <si>
    <t>№1/414 від 20.02.2019</t>
  </si>
  <si>
    <t>№1/415 від 20.02.2019</t>
  </si>
  <si>
    <t>№1/416 від 20.02.2019</t>
  </si>
  <si>
    <t>№1/417 від 20.02.2019</t>
  </si>
  <si>
    <t>№1/418 від 20.02.2019</t>
  </si>
  <si>
    <t>№1/419 від 20.02.2019</t>
  </si>
  <si>
    <t>№1/420 від 20.02.2019</t>
  </si>
  <si>
    <t>№1/421 від 20.02.2019</t>
  </si>
  <si>
    <t>№1/422 від 20.02.2019</t>
  </si>
  <si>
    <t>№1/423 від 20.02.2019</t>
  </si>
  <si>
    <t>№1/424 від 20.02.2019</t>
  </si>
  <si>
    <t>№1/425 від 20.02.2019</t>
  </si>
  <si>
    <t>№1/426 від 20.02.2019</t>
  </si>
  <si>
    <t>№1/427 від 20.02.2019</t>
  </si>
  <si>
    <t>№1/428 від 20.02.2019</t>
  </si>
  <si>
    <t>№1/429 від 20.02.2019</t>
  </si>
  <si>
    <t>№1/430 від 20.02.2019</t>
  </si>
  <si>
    <t>№1/431 від 20.02.2019</t>
  </si>
  <si>
    <t>№1/432 від 20.02.2019</t>
  </si>
  <si>
    <t>№1/433 від 20.02.2019</t>
  </si>
  <si>
    <t>№1/517 від 29.10.2020</t>
  </si>
  <si>
    <t>№1/519 від 29.10.2020</t>
  </si>
  <si>
    <t>№1/518 від 29.10.2020</t>
  </si>
  <si>
    <t>№1/520 від 29.10.2020</t>
  </si>
  <si>
    <t>№1/521 від 29.10.2020</t>
  </si>
  <si>
    <t>№1/434 від 20.02.2019</t>
  </si>
  <si>
    <t>№1/435 від 20.02.2019</t>
  </si>
  <si>
    <t>№1/436 від 20.02.2019</t>
  </si>
  <si>
    <t>№1/437 від 20.02.2019</t>
  </si>
  <si>
    <t>№1/438 від 20.02.2019</t>
  </si>
  <si>
    <t>№1/439 від 20.02.2019</t>
  </si>
  <si>
    <t>№1/440 від 20.02.2019</t>
  </si>
  <si>
    <t>№1/441 від 20.02.2019</t>
  </si>
  <si>
    <t>№1/442 від 20.02.2019</t>
  </si>
  <si>
    <t>№1/443 від 20.02.2019</t>
  </si>
  <si>
    <t>№1/444 від 20.02.2019</t>
  </si>
  <si>
    <t>№1/524 від 29.10.2020</t>
  </si>
  <si>
    <t>№1/525 від 29.10.2020</t>
  </si>
  <si>
    <t>№1/522 від 29.10.2020</t>
  </si>
  <si>
    <t>№1/523 від 29.10.2020</t>
  </si>
  <si>
    <t>№1/526 від 29.10.2020</t>
  </si>
  <si>
    <t>№1/527 від 29.10.2020</t>
  </si>
  <si>
    <t>№1/528 від 29.10.2020</t>
  </si>
  <si>
    <t>№1/529 від 29.10.2020</t>
  </si>
  <si>
    <t>№1/530 від 29.10.2020</t>
  </si>
  <si>
    <t>Д.№3</t>
  </si>
  <si>
    <t>№ договору Д.1,2</t>
  </si>
  <si>
    <t>за Листопад  2020 -Жовтень  2021 рік</t>
  </si>
  <si>
    <t xml:space="preserve">жовтень </t>
  </si>
  <si>
    <t>сервень</t>
  </si>
  <si>
    <t xml:space="preserve">вересень </t>
  </si>
  <si>
    <t>вереснь</t>
  </si>
  <si>
    <t>Річний звіт про виконання  кошторису на утримання  будинків  та  прибудинкової  території  управителя        КП "Новозаводське"  з ЛИСТОПАДА 2020 року по ЖОВТЕНЬ 2021 року</t>
  </si>
  <si>
    <t>01.11.2021 року</t>
  </si>
  <si>
    <t xml:space="preserve">Наявність коштів станом на 01.11.2021 року  ("-" нема коштів, "+" є кошти) </t>
  </si>
  <si>
    <t xml:space="preserve"> діє з 01.11.2020 року</t>
  </si>
  <si>
    <t>Дільниця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</si>
</sst>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000"/>
    <numFmt numFmtId="166" formatCode="#,##0.0000"/>
    <numFmt numFmtId="167" formatCode="0.000"/>
    <numFmt numFmtId="168" formatCode="#,##0.000"/>
    <numFmt numFmtId="169" formatCode="0.0%"/>
    <numFmt numFmtId="170" formatCode="#,##0.0"/>
    <numFmt numFmtId="171" formatCode="#,##0.00&quot;₴&quot;"/>
  </numFmts>
  <fonts count="82" x14ac:knownFonts="1">
    <font>
      <sz val="11"/>
      <color theme="1"/>
      <name val="Calibri"/>
      <family val="2"/>
      <charset val="204"/>
      <scheme val="minor"/>
    </font>
    <font>
      <sz val="8"/>
      <color indexed="8"/>
      <name val="MS Sans Serif"/>
      <family val="2"/>
      <charset val="204"/>
    </font>
    <font>
      <b/>
      <u/>
      <sz val="10"/>
      <color indexed="8"/>
      <name val="MS Sans Serif"/>
      <family val="2"/>
      <charset val="204"/>
    </font>
    <font>
      <sz val="12"/>
      <color indexed="8"/>
      <name val="MS Sans Serif"/>
      <family val="2"/>
      <charset val="204"/>
    </font>
    <font>
      <b/>
      <sz val="12"/>
      <color indexed="8"/>
      <name val="MS Sans Serif"/>
      <family val="2"/>
      <charset val="204"/>
    </font>
    <font>
      <b/>
      <sz val="8"/>
      <color indexed="8"/>
      <name val="MS Sans Serif"/>
      <family val="2"/>
      <charset val="204"/>
    </font>
    <font>
      <b/>
      <vertAlign val="superscript"/>
      <sz val="8"/>
      <color indexed="8"/>
      <name val="MS Sans Serif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rgb="FFFF0000"/>
      <name val="MS Sans Serif"/>
      <family val="2"/>
      <charset val="204"/>
    </font>
    <font>
      <b/>
      <sz val="8"/>
      <name val="MS Sans Serif"/>
      <family val="2"/>
      <charset val="204"/>
    </font>
    <font>
      <sz val="8"/>
      <name val="MS Sans Serif"/>
      <family val="2"/>
      <charset val="204"/>
    </font>
    <font>
      <b/>
      <sz val="14"/>
      <color indexed="8"/>
      <name val="Arial"/>
      <family val="2"/>
      <charset val="204"/>
    </font>
    <font>
      <sz val="8"/>
      <color rgb="FF00B050"/>
      <name val="MS Sans Serif"/>
      <family val="2"/>
      <charset val="204"/>
    </font>
    <font>
      <sz val="10"/>
      <color rgb="FF0070C0"/>
      <name val="Times New Roman"/>
      <family val="1"/>
      <charset val="204"/>
    </font>
    <font>
      <sz val="8"/>
      <color rgb="FF0070C0"/>
      <name val="MS Sans Serif"/>
      <family val="2"/>
      <charset val="204"/>
    </font>
    <font>
      <b/>
      <sz val="8"/>
      <color rgb="FF00B050"/>
      <name val="MS Sans Serif"/>
      <family val="2"/>
      <charset val="204"/>
    </font>
    <font>
      <b/>
      <sz val="8"/>
      <color rgb="FFFF0000"/>
      <name val="MS Sans Serif"/>
      <family val="2"/>
      <charset val="204"/>
    </font>
    <font>
      <sz val="10"/>
      <name val="Times New Roman"/>
      <family val="1"/>
      <charset val="204"/>
    </font>
    <font>
      <b/>
      <sz val="8"/>
      <color rgb="FF0070C0"/>
      <name val="MS Sans Serif"/>
      <family val="2"/>
      <charset val="204"/>
    </font>
    <font>
      <b/>
      <sz val="12"/>
      <color rgb="FF00B0F0"/>
      <name val="Times New Roman"/>
      <family val="1"/>
      <charset val="204"/>
    </font>
    <font>
      <b/>
      <sz val="11"/>
      <color rgb="FF00B0F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color rgb="FF0070C0"/>
      <name val="MS Sans Serif"/>
      <family val="2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3.5"/>
      <color indexed="8"/>
      <name val="MS Sans Serif"/>
      <family val="2"/>
      <charset val="204"/>
    </font>
    <font>
      <b/>
      <sz val="10"/>
      <color indexed="8"/>
      <name val="MS Sans Serif"/>
      <family val="2"/>
      <charset val="204"/>
    </font>
    <font>
      <sz val="8"/>
      <color rgb="FFFF0066"/>
      <name val="MS Sans Serif"/>
      <family val="2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rgb="FF7030A0"/>
      <name val="MS Sans Serif"/>
      <family val="2"/>
      <charset val="204"/>
    </font>
    <font>
      <b/>
      <sz val="9"/>
      <color indexed="81"/>
      <name val="Tahoma"/>
      <family val="2"/>
      <charset val="204"/>
    </font>
    <font>
      <sz val="1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92D050"/>
      <name val="Times New Roman"/>
      <family val="1"/>
      <charset val="204"/>
    </font>
    <font>
      <sz val="8"/>
      <color theme="1"/>
      <name val="MS Sans Serif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63"/>
      <name val="MS Sans Serif"/>
      <family val="2"/>
      <charset val="204"/>
    </font>
    <font>
      <b/>
      <sz val="13.5"/>
      <color rgb="FF0070C0"/>
      <name val="MS Sans Serif"/>
      <family val="2"/>
      <charset val="204"/>
    </font>
    <font>
      <b/>
      <sz val="8"/>
      <color indexed="59"/>
      <name val="MS Sans Serif"/>
      <family val="2"/>
      <charset val="204"/>
    </font>
    <font>
      <b/>
      <sz val="16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rgb="FF7030A0"/>
      <name val="Calibri"/>
      <family val="2"/>
      <charset val="204"/>
      <scheme val="minor"/>
    </font>
    <font>
      <b/>
      <sz val="11"/>
      <color rgb="FF7030A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double">
        <color indexed="64"/>
      </right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</borders>
  <cellStyleXfs count="18">
    <xf numFmtId="0" fontId="0" fillId="0" borderId="0"/>
    <xf numFmtId="0" fontId="8" fillId="0" borderId="0">
      <alignment horizontal="center" vertical="center"/>
    </xf>
    <xf numFmtId="0" fontId="9" fillId="0" borderId="0">
      <alignment horizontal="left" vertical="top"/>
    </xf>
    <xf numFmtId="0" fontId="11" fillId="0" borderId="0">
      <alignment horizontal="left" vertical="center"/>
    </xf>
    <xf numFmtId="0" fontId="12" fillId="0" borderId="0">
      <alignment horizontal="center" vertical="center" textRotation="90"/>
    </xf>
    <xf numFmtId="0" fontId="13" fillId="0" borderId="0">
      <alignment horizontal="right" vertical="top"/>
    </xf>
    <xf numFmtId="0" fontId="13" fillId="0" borderId="0">
      <alignment horizontal="right" vertical="top"/>
    </xf>
    <xf numFmtId="0" fontId="8" fillId="0" borderId="0">
      <alignment horizontal="right" vertical="center"/>
    </xf>
    <xf numFmtId="0" fontId="13" fillId="0" borderId="0">
      <alignment horizontal="right" vertical="top"/>
    </xf>
    <xf numFmtId="0" fontId="13" fillId="0" borderId="0">
      <alignment horizontal="right" vertical="top"/>
    </xf>
    <xf numFmtId="0" fontId="19" fillId="0" borderId="0">
      <alignment horizontal="center" vertical="center"/>
    </xf>
    <xf numFmtId="0" fontId="42" fillId="0" borderId="0"/>
    <xf numFmtId="0" fontId="42" fillId="0" borderId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4" fontId="50" fillId="0" borderId="4" applyFont="0" applyFill="0" applyBorder="0" applyAlignment="0" applyProtection="0"/>
    <xf numFmtId="164" fontId="42" fillId="0" borderId="0" applyFont="0" applyFill="0" applyBorder="0" applyAlignment="0" applyProtection="0"/>
  </cellStyleXfs>
  <cellXfs count="393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4" xfId="0" applyFont="1" applyFill="1" applyBorder="1" applyAlignment="1">
      <alignment vertical="center" textRotation="90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textRotation="90" wrapText="1"/>
    </xf>
    <xf numFmtId="4" fontId="1" fillId="0" borderId="0" xfId="0" applyNumberFormat="1" applyFont="1" applyFill="1" applyAlignment="1">
      <alignment vertical="center"/>
    </xf>
    <xf numFmtId="0" fontId="1" fillId="0" borderId="4" xfId="0" applyNumberFormat="1" applyFont="1" applyFill="1" applyBorder="1" applyAlignment="1" applyProtection="1">
      <alignment vertical="center"/>
    </xf>
    <xf numFmtId="0" fontId="1" fillId="0" borderId="4" xfId="0" applyFont="1" applyFill="1" applyBorder="1" applyAlignment="1">
      <alignment horizontal="center" vertical="center" textRotation="90"/>
    </xf>
    <xf numFmtId="0" fontId="1" fillId="0" borderId="4" xfId="0" applyFont="1" applyFill="1" applyBorder="1" applyAlignment="1">
      <alignment vertical="center" wrapText="1"/>
    </xf>
    <xf numFmtId="0" fontId="7" fillId="0" borderId="0" xfId="0" applyFont="1"/>
    <xf numFmtId="0" fontId="0" fillId="0" borderId="4" xfId="0" applyBorder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7" fillId="0" borderId="10" xfId="0" applyFont="1" applyBorder="1"/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vertical="center" textRotation="90" wrapText="1"/>
    </xf>
    <xf numFmtId="4" fontId="1" fillId="0" borderId="4" xfId="0" applyNumberFormat="1" applyFont="1" applyFill="1" applyBorder="1" applyAlignment="1">
      <alignment vertical="center"/>
    </xf>
    <xf numFmtId="4" fontId="16" fillId="0" borderId="0" xfId="0" applyNumberFormat="1" applyFont="1" applyFill="1" applyAlignment="1">
      <alignment vertical="center"/>
    </xf>
    <xf numFmtId="4" fontId="1" fillId="4" borderId="4" xfId="0" applyNumberFormat="1" applyFont="1" applyFill="1" applyBorder="1" applyAlignment="1">
      <alignment vertical="center"/>
    </xf>
    <xf numFmtId="0" fontId="1" fillId="4" borderId="4" xfId="0" applyNumberFormat="1" applyFont="1" applyFill="1" applyBorder="1" applyAlignment="1" applyProtection="1">
      <alignment horizontal="left" vertical="center" wrapText="1"/>
    </xf>
    <xf numFmtId="0" fontId="1" fillId="4" borderId="0" xfId="0" applyFont="1" applyFill="1" applyAlignment="1">
      <alignment vertical="center"/>
    </xf>
    <xf numFmtId="4" fontId="20" fillId="0" borderId="0" xfId="0" applyNumberFormat="1" applyFont="1" applyFill="1" applyAlignment="1">
      <alignment vertical="center"/>
    </xf>
    <xf numFmtId="4" fontId="20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4" fontId="20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0" fillId="0" borderId="0" xfId="0" applyFont="1" applyFill="1" applyAlignment="1">
      <alignment vertical="center"/>
    </xf>
    <xf numFmtId="2" fontId="20" fillId="0" borderId="0" xfId="0" applyNumberFormat="1" applyFont="1" applyFill="1" applyAlignment="1">
      <alignment vertical="center"/>
    </xf>
    <xf numFmtId="4" fontId="22" fillId="4" borderId="0" xfId="0" applyNumberFormat="1" applyFont="1" applyFill="1" applyAlignment="1">
      <alignment vertical="center"/>
    </xf>
    <xf numFmtId="0" fontId="27" fillId="0" borderId="0" xfId="0" applyFont="1" applyBorder="1" applyAlignment="1">
      <alignment wrapText="1"/>
    </xf>
    <xf numFmtId="0" fontId="28" fillId="0" borderId="0" xfId="0" applyFont="1" applyAlignment="1">
      <alignment wrapText="1"/>
    </xf>
    <xf numFmtId="0" fontId="27" fillId="0" borderId="0" xfId="0" applyFont="1" applyAlignment="1">
      <alignment wrapText="1"/>
    </xf>
    <xf numFmtId="4" fontId="27" fillId="0" borderId="0" xfId="0" applyNumberFormat="1" applyFont="1" applyAlignment="1">
      <alignment wrapText="1"/>
    </xf>
    <xf numFmtId="4" fontId="28" fillId="0" borderId="0" xfId="0" applyNumberFormat="1" applyFont="1" applyAlignment="1">
      <alignment wrapText="1"/>
    </xf>
    <xf numFmtId="0" fontId="28" fillId="0" borderId="0" xfId="0" applyFont="1"/>
    <xf numFmtId="0" fontId="25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4" fontId="15" fillId="0" borderId="15" xfId="0" applyNumberFormat="1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left" vertical="center" wrapText="1"/>
    </xf>
    <xf numFmtId="167" fontId="15" fillId="0" borderId="32" xfId="0" applyNumberFormat="1" applyFont="1" applyBorder="1" applyAlignment="1">
      <alignment horizontal="center" vertical="center" wrapText="1"/>
    </xf>
    <xf numFmtId="165" fontId="15" fillId="0" borderId="32" xfId="0" applyNumberFormat="1" applyFont="1" applyBorder="1" applyAlignment="1">
      <alignment horizontal="center" vertical="center" wrapText="1"/>
    </xf>
    <xf numFmtId="3" fontId="10" fillId="0" borderId="29" xfId="0" applyNumberFormat="1" applyFont="1" applyBorder="1" applyAlignment="1">
      <alignment horizontal="left" vertical="center" wrapText="1"/>
    </xf>
    <xf numFmtId="167" fontId="15" fillId="0" borderId="30" xfId="0" applyNumberFormat="1" applyFont="1" applyBorder="1" applyAlignment="1">
      <alignment horizontal="center" vertical="center" wrapText="1"/>
    </xf>
    <xf numFmtId="3" fontId="25" fillId="0" borderId="33" xfId="0" applyNumberFormat="1" applyFont="1" applyBorder="1" applyAlignment="1">
      <alignment vertical="center"/>
    </xf>
    <xf numFmtId="2" fontId="33" fillId="0" borderId="34" xfId="0" applyNumberFormat="1" applyFont="1" applyBorder="1" applyAlignment="1">
      <alignment horizontal="center" vertical="center"/>
    </xf>
    <xf numFmtId="168" fontId="15" fillId="0" borderId="10" xfId="0" applyNumberFormat="1" applyFont="1" applyBorder="1" applyAlignment="1">
      <alignment horizontal="center" vertical="center" wrapText="1"/>
    </xf>
    <xf numFmtId="166" fontId="15" fillId="0" borderId="10" xfId="0" applyNumberFormat="1" applyFont="1" applyBorder="1" applyAlignment="1">
      <alignment horizontal="center" vertical="center" wrapText="1"/>
    </xf>
    <xf numFmtId="168" fontId="15" fillId="0" borderId="17" xfId="0" applyNumberFormat="1" applyFont="1" applyBorder="1" applyAlignment="1">
      <alignment horizontal="center" vertical="center" wrapText="1"/>
    </xf>
    <xf numFmtId="4" fontId="15" fillId="0" borderId="18" xfId="0" applyNumberFormat="1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 wrapText="1"/>
    </xf>
    <xf numFmtId="168" fontId="15" fillId="0" borderId="32" xfId="0" applyNumberFormat="1" applyFont="1" applyBorder="1" applyAlignment="1">
      <alignment horizontal="center" vertical="center" wrapText="1"/>
    </xf>
    <xf numFmtId="3" fontId="25" fillId="0" borderId="31" xfId="0" applyNumberFormat="1" applyFont="1" applyBorder="1" applyAlignment="1">
      <alignment horizontal="center" vertical="center" wrapText="1"/>
    </xf>
    <xf numFmtId="168" fontId="35" fillId="0" borderId="32" xfId="0" applyNumberFormat="1" applyFont="1" applyBorder="1" applyAlignment="1">
      <alignment horizontal="center" vertical="center" wrapText="1"/>
    </xf>
    <xf numFmtId="166" fontId="15" fillId="0" borderId="32" xfId="0" applyNumberFormat="1" applyFont="1" applyBorder="1" applyAlignment="1">
      <alignment horizontal="center" vertical="center" wrapText="1"/>
    </xf>
    <xf numFmtId="3" fontId="10" fillId="0" borderId="29" xfId="0" applyNumberFormat="1" applyFont="1" applyBorder="1" applyAlignment="1">
      <alignment horizontal="center" vertical="center" wrapText="1"/>
    </xf>
    <xf numFmtId="168" fontId="15" fillId="0" borderId="30" xfId="0" applyNumberFormat="1" applyFont="1" applyBorder="1" applyAlignment="1">
      <alignment horizontal="center" vertical="center" wrapText="1"/>
    </xf>
    <xf numFmtId="3" fontId="10" fillId="0" borderId="33" xfId="0" applyNumberFormat="1" applyFont="1" applyBorder="1" applyAlignment="1">
      <alignment horizontal="center" vertical="center" wrapText="1"/>
    </xf>
    <xf numFmtId="4" fontId="15" fillId="0" borderId="34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32" fillId="0" borderId="35" xfId="0" applyFont="1" applyBorder="1" applyAlignment="1">
      <alignment vertical="center"/>
    </xf>
    <xf numFmtId="0" fontId="32" fillId="0" borderId="37" xfId="0" applyFont="1" applyBorder="1" applyAlignment="1">
      <alignment horizontal="center" vertical="center" wrapText="1"/>
    </xf>
    <xf numFmtId="167" fontId="35" fillId="0" borderId="38" xfId="0" applyNumberFormat="1" applyFont="1" applyBorder="1" applyAlignment="1">
      <alignment horizontal="center" vertical="center" wrapText="1"/>
    </xf>
    <xf numFmtId="165" fontId="35" fillId="0" borderId="38" xfId="0" applyNumberFormat="1" applyFont="1" applyBorder="1" applyAlignment="1">
      <alignment horizontal="center" vertical="center" wrapText="1"/>
    </xf>
    <xf numFmtId="2" fontId="33" fillId="0" borderId="22" xfId="0" applyNumberFormat="1" applyFont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left" vertical="center" wrapText="1"/>
    </xf>
    <xf numFmtId="167" fontId="35" fillId="3" borderId="38" xfId="0" applyNumberFormat="1" applyFont="1" applyFill="1" applyBorder="1" applyAlignment="1">
      <alignment horizontal="center" vertical="center" wrapText="1"/>
    </xf>
    <xf numFmtId="3" fontId="10" fillId="3" borderId="31" xfId="0" applyNumberFormat="1" applyFont="1" applyFill="1" applyBorder="1" applyAlignment="1">
      <alignment horizontal="left" vertical="center" wrapText="1"/>
    </xf>
    <xf numFmtId="167" fontId="15" fillId="3" borderId="32" xfId="0" applyNumberFormat="1" applyFont="1" applyFill="1" applyBorder="1" applyAlignment="1">
      <alignment horizontal="center" vertical="center" wrapText="1"/>
    </xf>
    <xf numFmtId="3" fontId="10" fillId="3" borderId="14" xfId="0" applyNumberFormat="1" applyFont="1" applyFill="1" applyBorder="1" applyAlignment="1">
      <alignment horizontal="center" vertical="center" wrapText="1"/>
    </xf>
    <xf numFmtId="168" fontId="15" fillId="3" borderId="10" xfId="0" applyNumberFormat="1" applyFont="1" applyFill="1" applyBorder="1" applyAlignment="1">
      <alignment horizontal="center" vertical="center" wrapText="1"/>
    </xf>
    <xf numFmtId="3" fontId="10" fillId="3" borderId="31" xfId="0" applyNumberFormat="1" applyFont="1" applyFill="1" applyBorder="1" applyAlignment="1">
      <alignment horizontal="center" vertical="center" wrapText="1"/>
    </xf>
    <xf numFmtId="168" fontId="15" fillId="3" borderId="32" xfId="0" applyNumberFormat="1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168" fontId="21" fillId="0" borderId="19" xfId="0" applyNumberFormat="1" applyFont="1" applyBorder="1" applyAlignment="1">
      <alignment horizontal="left" vertical="center" wrapText="1"/>
    </xf>
    <xf numFmtId="166" fontId="21" fillId="0" borderId="19" xfId="0" applyNumberFormat="1" applyFont="1" applyBorder="1" applyAlignment="1">
      <alignment horizontal="left" vertical="center" wrapText="1"/>
    </xf>
    <xf numFmtId="168" fontId="37" fillId="0" borderId="0" xfId="0" applyNumberFormat="1" applyFont="1" applyFill="1" applyBorder="1" applyAlignment="1">
      <alignment horizontal="center" vertical="center" wrapText="1"/>
    </xf>
    <xf numFmtId="0" fontId="33" fillId="0" borderId="36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167" fontId="35" fillId="0" borderId="37" xfId="0" applyNumberFormat="1" applyFont="1" applyBorder="1" applyAlignment="1">
      <alignment horizontal="center" vertical="center" wrapText="1"/>
    </xf>
    <xf numFmtId="3" fontId="25" fillId="3" borderId="31" xfId="0" applyNumberFormat="1" applyFont="1" applyFill="1" applyBorder="1" applyAlignment="1">
      <alignment horizontal="center" vertical="center" wrapText="1"/>
    </xf>
    <xf numFmtId="3" fontId="25" fillId="0" borderId="29" xfId="0" applyNumberFormat="1" applyFont="1" applyBorder="1" applyAlignment="1">
      <alignment horizontal="center" vertical="center" wrapText="1"/>
    </xf>
    <xf numFmtId="3" fontId="25" fillId="0" borderId="33" xfId="0" applyNumberFormat="1" applyFont="1" applyBorder="1" applyAlignment="1">
      <alignment horizontal="center" vertical="center" wrapText="1"/>
    </xf>
    <xf numFmtId="166" fontId="35" fillId="0" borderId="32" xfId="0" applyNumberFormat="1" applyFont="1" applyBorder="1" applyAlignment="1">
      <alignment horizontal="center" vertical="center" wrapText="1"/>
    </xf>
    <xf numFmtId="166" fontId="35" fillId="3" borderId="32" xfId="0" applyNumberFormat="1" applyFont="1" applyFill="1" applyBorder="1" applyAlignment="1">
      <alignment horizontal="center" vertical="center" wrapText="1"/>
    </xf>
    <xf numFmtId="166" fontId="35" fillId="0" borderId="30" xfId="0" applyNumberFormat="1" applyFont="1" applyBorder="1" applyAlignment="1">
      <alignment horizontal="center" vertical="center" wrapText="1"/>
    </xf>
    <xf numFmtId="166" fontId="35" fillId="0" borderId="34" xfId="0" applyNumberFormat="1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textRotation="90" wrapText="1"/>
    </xf>
    <xf numFmtId="4" fontId="20" fillId="4" borderId="0" xfId="0" applyNumberFormat="1" applyFont="1" applyFill="1" applyAlignment="1">
      <alignment vertical="center"/>
    </xf>
    <xf numFmtId="4" fontId="23" fillId="4" borderId="0" xfId="0" applyNumberFormat="1" applyFont="1" applyFill="1" applyAlignment="1">
      <alignment vertical="center"/>
    </xf>
    <xf numFmtId="4" fontId="1" fillId="4" borderId="0" xfId="0" applyNumberFormat="1" applyFont="1" applyFill="1" applyAlignment="1">
      <alignment vertical="center"/>
    </xf>
    <xf numFmtId="0" fontId="39" fillId="0" borderId="0" xfId="0" applyNumberFormat="1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>
      <alignment vertical="center" textRotation="90"/>
    </xf>
    <xf numFmtId="0" fontId="20" fillId="4" borderId="0" xfId="0" applyFont="1" applyFill="1" applyAlignment="1">
      <alignment vertical="center"/>
    </xf>
    <xf numFmtId="0" fontId="1" fillId="4" borderId="4" xfId="0" applyFont="1" applyFill="1" applyBorder="1" applyAlignment="1">
      <alignment horizontal="center" vertical="center" textRotation="90"/>
    </xf>
    <xf numFmtId="2" fontId="0" fillId="0" borderId="0" xfId="0" applyNumberFormat="1"/>
    <xf numFmtId="0" fontId="5" fillId="6" borderId="44" xfId="0" applyNumberFormat="1" applyFont="1" applyFill="1" applyBorder="1" applyAlignment="1" applyProtection="1">
      <alignment vertical="center" wrapText="1"/>
    </xf>
    <xf numFmtId="0" fontId="5" fillId="6" borderId="44" xfId="0" applyNumberFormat="1" applyFont="1" applyFill="1" applyBorder="1" applyAlignment="1" applyProtection="1">
      <alignment vertical="center" textRotation="90"/>
    </xf>
    <xf numFmtId="4" fontId="1" fillId="6" borderId="4" xfId="0" applyNumberFormat="1" applyFont="1" applyFill="1" applyBorder="1" applyAlignment="1" applyProtection="1">
      <alignment horizontal="right" vertical="center" wrapText="1"/>
    </xf>
    <xf numFmtId="0" fontId="5" fillId="6" borderId="4" xfId="0" applyNumberFormat="1" applyFont="1" applyFill="1" applyBorder="1" applyAlignment="1" applyProtection="1">
      <alignment vertical="center" textRotation="90"/>
    </xf>
    <xf numFmtId="0" fontId="5" fillId="6" borderId="4" xfId="0" applyNumberFormat="1" applyFont="1" applyFill="1" applyBorder="1" applyAlignment="1" applyProtection="1">
      <alignment vertical="center" wrapText="1"/>
    </xf>
    <xf numFmtId="4" fontId="5" fillId="6" borderId="4" xfId="0" applyNumberFormat="1" applyFont="1" applyFill="1" applyBorder="1" applyAlignment="1" applyProtection="1">
      <alignment horizontal="right" vertical="center" wrapText="1"/>
    </xf>
    <xf numFmtId="4" fontId="5" fillId="6" borderId="4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4" borderId="4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textRotation="90"/>
    </xf>
    <xf numFmtId="4" fontId="5" fillId="0" borderId="4" xfId="0" applyNumberFormat="1" applyFont="1" applyFill="1" applyBorder="1" applyAlignment="1">
      <alignment vertical="center"/>
    </xf>
    <xf numFmtId="4" fontId="5" fillId="4" borderId="4" xfId="0" applyNumberFormat="1" applyFont="1" applyFill="1" applyBorder="1" applyAlignment="1">
      <alignment vertical="center"/>
    </xf>
    <xf numFmtId="0" fontId="5" fillId="4" borderId="4" xfId="0" applyFont="1" applyFill="1" applyBorder="1" applyAlignment="1">
      <alignment vertical="center" textRotation="90" wrapText="1"/>
    </xf>
    <xf numFmtId="0" fontId="1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 textRotation="90"/>
    </xf>
    <xf numFmtId="4" fontId="1" fillId="4" borderId="4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4" fontId="5" fillId="0" borderId="0" xfId="0" applyNumberFormat="1" applyFont="1" applyFill="1" applyAlignment="1">
      <alignment vertical="center"/>
    </xf>
    <xf numFmtId="4" fontId="26" fillId="4" borderId="0" xfId="0" applyNumberFormat="1" applyFont="1" applyFill="1" applyAlignment="1">
      <alignment vertical="center"/>
    </xf>
    <xf numFmtId="4" fontId="2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5" fillId="4" borderId="4" xfId="0" applyNumberFormat="1" applyFont="1" applyFill="1" applyBorder="1" applyAlignment="1" applyProtection="1">
      <alignment horizontal="right" vertical="center" wrapText="1"/>
    </xf>
    <xf numFmtId="0" fontId="1" fillId="6" borderId="4" xfId="0" applyNumberFormat="1" applyFont="1" applyFill="1" applyBorder="1" applyAlignment="1" applyProtection="1">
      <alignment vertical="center" wrapText="1"/>
    </xf>
    <xf numFmtId="0" fontId="1" fillId="6" borderId="4" xfId="0" applyNumberFormat="1" applyFont="1" applyFill="1" applyBorder="1" applyAlignment="1" applyProtection="1">
      <alignment vertical="center" textRotation="90"/>
    </xf>
    <xf numFmtId="0" fontId="1" fillId="0" borderId="10" xfId="0" applyFont="1" applyFill="1" applyBorder="1" applyAlignment="1">
      <alignment vertical="center" textRotation="90"/>
    </xf>
    <xf numFmtId="4" fontId="1" fillId="4" borderId="10" xfId="0" applyNumberFormat="1" applyFont="1" applyFill="1" applyBorder="1" applyAlignment="1">
      <alignment vertical="center"/>
    </xf>
    <xf numFmtId="0" fontId="1" fillId="6" borderId="14" xfId="0" applyNumberFormat="1" applyFont="1" applyFill="1" applyBorder="1" applyAlignment="1" applyProtection="1">
      <alignment vertical="center" wrapText="1"/>
    </xf>
    <xf numFmtId="0" fontId="1" fillId="6" borderId="45" xfId="0" applyNumberFormat="1" applyFont="1" applyFill="1" applyBorder="1" applyAlignment="1" applyProtection="1">
      <alignment vertical="center" wrapText="1"/>
    </xf>
    <xf numFmtId="0" fontId="1" fillId="6" borderId="46" xfId="0" applyNumberFormat="1" applyFont="1" applyFill="1" applyBorder="1" applyAlignment="1" applyProtection="1">
      <alignment vertical="center" textRotation="90"/>
    </xf>
    <xf numFmtId="4" fontId="1" fillId="4" borderId="46" xfId="0" applyNumberFormat="1" applyFont="1" applyFill="1" applyBorder="1" applyAlignment="1">
      <alignment vertical="center"/>
    </xf>
    <xf numFmtId="4" fontId="1" fillId="6" borderId="45" xfId="0" applyNumberFormat="1" applyFont="1" applyFill="1" applyBorder="1" applyAlignment="1" applyProtection="1">
      <alignment horizontal="right" vertical="center" wrapText="1"/>
    </xf>
    <xf numFmtId="0" fontId="45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2" fontId="22" fillId="0" borderId="0" xfId="0" applyNumberFormat="1" applyFont="1" applyFill="1" applyAlignment="1">
      <alignment vertical="center"/>
    </xf>
    <xf numFmtId="4" fontId="26" fillId="0" borderId="0" xfId="0" applyNumberFormat="1" applyFont="1" applyFill="1" applyAlignment="1">
      <alignment vertical="center"/>
    </xf>
    <xf numFmtId="4" fontId="22" fillId="0" borderId="0" xfId="0" applyNumberFormat="1" applyFont="1" applyFill="1" applyBorder="1" applyAlignment="1" applyProtection="1">
      <alignment vertical="center"/>
    </xf>
    <xf numFmtId="4" fontId="22" fillId="0" borderId="0" xfId="0" applyNumberFormat="1" applyFont="1" applyFill="1" applyAlignment="1">
      <alignment vertical="center"/>
    </xf>
    <xf numFmtId="4" fontId="45" fillId="0" borderId="0" xfId="0" applyNumberFormat="1" applyFont="1" applyFill="1" applyAlignment="1">
      <alignment vertical="center"/>
    </xf>
    <xf numFmtId="2" fontId="45" fillId="0" borderId="0" xfId="0" applyNumberFormat="1" applyFont="1" applyFill="1" applyAlignment="1">
      <alignment vertical="center"/>
    </xf>
    <xf numFmtId="2" fontId="22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" fontId="16" fillId="0" borderId="0" xfId="0" applyNumberFormat="1" applyFont="1" applyFill="1" applyBorder="1" applyAlignment="1" applyProtection="1">
      <alignment vertical="center"/>
    </xf>
    <xf numFmtId="0" fontId="46" fillId="0" borderId="0" xfId="12" applyFont="1" applyFill="1" applyAlignment="1">
      <alignment vertical="center" wrapText="1"/>
    </xf>
    <xf numFmtId="0" fontId="46" fillId="4" borderId="0" xfId="12" applyFont="1" applyFill="1" applyAlignment="1">
      <alignment vertical="center" wrapText="1"/>
    </xf>
    <xf numFmtId="49" fontId="46" fillId="0" borderId="0" xfId="12" applyNumberFormat="1" applyFont="1" applyFill="1" applyAlignment="1">
      <alignment horizontal="center" vertical="center" wrapText="1"/>
    </xf>
    <xf numFmtId="4" fontId="46" fillId="0" borderId="0" xfId="12" applyNumberFormat="1" applyFont="1" applyFill="1" applyAlignment="1">
      <alignment vertical="center" wrapText="1"/>
    </xf>
    <xf numFmtId="0" fontId="46" fillId="0" borderId="4" xfId="12" applyFont="1" applyFill="1" applyBorder="1" applyAlignment="1">
      <alignment vertical="center" wrapText="1"/>
    </xf>
    <xf numFmtId="0" fontId="30" fillId="0" borderId="4" xfId="12" applyFont="1" applyFill="1" applyBorder="1" applyAlignment="1">
      <alignment vertical="center" wrapText="1"/>
    </xf>
    <xf numFmtId="0" fontId="46" fillId="4" borderId="4" xfId="12" applyFont="1" applyFill="1" applyBorder="1" applyAlignment="1">
      <alignment vertical="center" wrapText="1"/>
    </xf>
    <xf numFmtId="0" fontId="30" fillId="4" borderId="4" xfId="12" applyFont="1" applyFill="1" applyBorder="1" applyAlignment="1">
      <alignment vertical="center" wrapText="1"/>
    </xf>
    <xf numFmtId="0" fontId="30" fillId="0" borderId="0" xfId="12" applyFont="1" applyFill="1" applyAlignment="1">
      <alignment vertical="center" wrapText="1"/>
    </xf>
    <xf numFmtId="16" fontId="46" fillId="0" borderId="4" xfId="12" applyNumberFormat="1" applyFont="1" applyFill="1" applyBorder="1" applyAlignment="1">
      <alignment vertical="center" wrapText="1"/>
    </xf>
    <xf numFmtId="0" fontId="46" fillId="0" borderId="4" xfId="12" applyFont="1" applyFill="1" applyBorder="1" applyAlignment="1">
      <alignment horizontal="left" vertical="center" wrapText="1"/>
    </xf>
    <xf numFmtId="0" fontId="30" fillId="0" borderId="0" xfId="12" applyFont="1" applyFill="1" applyAlignment="1">
      <alignment horizontal="center" vertical="center" wrapText="1"/>
    </xf>
    <xf numFmtId="2" fontId="1" fillId="4" borderId="45" xfId="0" applyNumberFormat="1" applyFont="1" applyFill="1" applyBorder="1" applyAlignment="1">
      <alignment vertical="center"/>
    </xf>
    <xf numFmtId="4" fontId="44" fillId="4" borderId="4" xfId="0" applyNumberFormat="1" applyFont="1" applyFill="1" applyBorder="1" applyAlignment="1">
      <alignment vertical="center"/>
    </xf>
    <xf numFmtId="4" fontId="44" fillId="4" borderId="4" xfId="0" applyNumberFormat="1" applyFont="1" applyFill="1" applyBorder="1" applyAlignment="1" applyProtection="1">
      <alignment horizontal="right" vertical="center" wrapText="1"/>
    </xf>
    <xf numFmtId="4" fontId="44" fillId="4" borderId="46" xfId="0" applyNumberFormat="1" applyFont="1" applyFill="1" applyBorder="1" applyAlignment="1">
      <alignment vertical="center"/>
    </xf>
    <xf numFmtId="0" fontId="22" fillId="4" borderId="0" xfId="0" applyFont="1" applyFill="1" applyAlignment="1">
      <alignment horizontal="right" vertical="center"/>
    </xf>
    <xf numFmtId="4" fontId="40" fillId="0" borderId="0" xfId="12" applyNumberFormat="1" applyFont="1" applyFill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4" fontId="33" fillId="4" borderId="0" xfId="12" applyNumberFormat="1" applyFont="1" applyFill="1" applyBorder="1" applyAlignment="1">
      <alignment vertical="center" wrapText="1"/>
    </xf>
    <xf numFmtId="0" fontId="41" fillId="0" borderId="0" xfId="12" applyFont="1" applyAlignment="1">
      <alignment horizontal="center" vertical="center" wrapText="1"/>
    </xf>
    <xf numFmtId="4" fontId="33" fillId="4" borderId="4" xfId="12" applyNumberFormat="1" applyFont="1" applyFill="1" applyBorder="1" applyAlignment="1">
      <alignment vertical="center" wrapText="1"/>
    </xf>
    <xf numFmtId="0" fontId="51" fillId="4" borderId="0" xfId="12" applyFont="1" applyFill="1" applyBorder="1" applyAlignment="1">
      <alignment horizontal="center" vertical="center"/>
    </xf>
    <xf numFmtId="4" fontId="46" fillId="0" borderId="43" xfId="12" applyNumberFormat="1" applyFont="1" applyFill="1" applyBorder="1" applyAlignment="1">
      <alignment horizontal="center" vertical="center" wrapText="1"/>
    </xf>
    <xf numFmtId="4" fontId="46" fillId="0" borderId="43" xfId="12" applyNumberFormat="1" applyFont="1" applyBorder="1" applyAlignment="1">
      <alignment horizontal="center" vertical="center" wrapText="1"/>
    </xf>
    <xf numFmtId="4" fontId="46" fillId="0" borderId="13" xfId="12" applyNumberFormat="1" applyFont="1" applyBorder="1" applyAlignment="1">
      <alignment horizontal="center" vertical="center" wrapText="1"/>
    </xf>
    <xf numFmtId="49" fontId="46" fillId="0" borderId="2" xfId="12" applyNumberFormat="1" applyFont="1" applyFill="1" applyBorder="1" applyAlignment="1">
      <alignment vertical="center" wrapText="1"/>
    </xf>
    <xf numFmtId="49" fontId="46" fillId="0" borderId="3" xfId="12" applyNumberFormat="1" applyFont="1" applyFill="1" applyBorder="1" applyAlignment="1">
      <alignment horizontal="center" vertical="center" wrapText="1"/>
    </xf>
    <xf numFmtId="49" fontId="32" fillId="0" borderId="3" xfId="12" applyNumberFormat="1" applyFont="1" applyBorder="1" applyAlignment="1">
      <alignment horizontal="center" vertical="center"/>
    </xf>
    <xf numFmtId="49" fontId="30" fillId="0" borderId="3" xfId="12" applyNumberFormat="1" applyFont="1" applyFill="1" applyBorder="1" applyAlignment="1">
      <alignment horizontal="center" vertical="center" wrapText="1"/>
    </xf>
    <xf numFmtId="49" fontId="30" fillId="0" borderId="3" xfId="12" applyNumberFormat="1" applyFont="1" applyFill="1" applyBorder="1" applyAlignment="1">
      <alignment horizontal="center" vertical="top" wrapText="1"/>
    </xf>
    <xf numFmtId="49" fontId="30" fillId="4" borderId="3" xfId="12" applyNumberFormat="1" applyFont="1" applyFill="1" applyBorder="1" applyAlignment="1">
      <alignment horizontal="center" vertical="top" wrapText="1"/>
    </xf>
    <xf numFmtId="49" fontId="46" fillId="0" borderId="3" xfId="12" applyNumberFormat="1" applyFont="1" applyFill="1" applyBorder="1" applyAlignment="1">
      <alignment horizontal="center" vertical="top" wrapText="1"/>
    </xf>
    <xf numFmtId="49" fontId="46" fillId="4" borderId="3" xfId="12" applyNumberFormat="1" applyFont="1" applyFill="1" applyBorder="1" applyAlignment="1">
      <alignment horizontal="center" vertical="top" wrapText="1"/>
    </xf>
    <xf numFmtId="0" fontId="47" fillId="0" borderId="47" xfId="12" applyFont="1" applyFill="1" applyBorder="1" applyAlignment="1">
      <alignment horizontal="right" vertical="center" wrapText="1"/>
    </xf>
    <xf numFmtId="49" fontId="33" fillId="4" borderId="0" xfId="12" applyNumberFormat="1" applyFont="1" applyFill="1" applyBorder="1" applyAlignment="1">
      <alignment horizontal="center" vertical="center" wrapText="1"/>
    </xf>
    <xf numFmtId="0" fontId="33" fillId="4" borderId="0" xfId="12" applyFont="1" applyFill="1" applyBorder="1" applyAlignment="1">
      <alignment vertical="center" wrapText="1"/>
    </xf>
    <xf numFmtId="169" fontId="33" fillId="4" borderId="0" xfId="12" applyNumberFormat="1" applyFont="1" applyFill="1" applyBorder="1" applyAlignment="1">
      <alignment vertical="center" wrapText="1"/>
    </xf>
    <xf numFmtId="169" fontId="48" fillId="4" borderId="0" xfId="12" applyNumberFormat="1" applyFont="1" applyFill="1" applyBorder="1" applyAlignment="1">
      <alignment vertical="center" wrapText="1"/>
    </xf>
    <xf numFmtId="0" fontId="48" fillId="4" borderId="4" xfId="12" applyFont="1" applyFill="1" applyBorder="1" applyAlignment="1">
      <alignment vertical="center" wrapText="1"/>
    </xf>
    <xf numFmtId="0" fontId="53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54" fillId="0" borderId="4" xfId="1" quotePrefix="1" applyFont="1" applyBorder="1" applyAlignment="1">
      <alignment horizontal="center" vertical="center" textRotation="90" wrapText="1"/>
    </xf>
    <xf numFmtId="0" fontId="29" fillId="0" borderId="0" xfId="0" applyFont="1" applyAlignment="1">
      <alignment horizontal="center"/>
    </xf>
    <xf numFmtId="0" fontId="55" fillId="0" borderId="0" xfId="0" applyFont="1" applyFill="1" applyAlignment="1">
      <alignment vertical="center"/>
    </xf>
    <xf numFmtId="3" fontId="55" fillId="0" borderId="0" xfId="0" applyNumberFormat="1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3" fontId="56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0" fontId="60" fillId="0" borderId="0" xfId="0" applyFont="1" applyFill="1" applyAlignment="1">
      <alignment vertical="center"/>
    </xf>
    <xf numFmtId="169" fontId="33" fillId="4" borderId="4" xfId="12" applyNumberFormat="1" applyFont="1" applyFill="1" applyBorder="1" applyAlignment="1">
      <alignment horizontal="center" vertical="center" wrapText="1"/>
    </xf>
    <xf numFmtId="49" fontId="33" fillId="4" borderId="1" xfId="12" applyNumberFormat="1" applyFont="1" applyFill="1" applyBorder="1" applyAlignment="1">
      <alignment horizontal="center" vertical="center" wrapText="1"/>
    </xf>
    <xf numFmtId="0" fontId="33" fillId="4" borderId="49" xfId="12" applyFont="1" applyFill="1" applyBorder="1" applyAlignment="1">
      <alignment vertical="center" wrapText="1"/>
    </xf>
    <xf numFmtId="49" fontId="30" fillId="0" borderId="53" xfId="12" applyNumberFormat="1" applyFont="1" applyFill="1" applyBorder="1" applyAlignment="1">
      <alignment horizontal="center" vertical="center" wrapText="1"/>
    </xf>
    <xf numFmtId="0" fontId="30" fillId="0" borderId="7" xfId="12" applyFont="1" applyFill="1" applyBorder="1" applyAlignment="1">
      <alignment vertical="center" wrapText="1"/>
    </xf>
    <xf numFmtId="49" fontId="30" fillId="5" borderId="1" xfId="12" applyNumberFormat="1" applyFont="1" applyFill="1" applyBorder="1" applyAlignment="1">
      <alignment horizontal="center" vertical="center" wrapText="1"/>
    </xf>
    <xf numFmtId="0" fontId="49" fillId="5" borderId="43" xfId="12" applyFont="1" applyFill="1" applyBorder="1" applyAlignment="1">
      <alignment vertical="center" wrapText="1"/>
    </xf>
    <xf numFmtId="170" fontId="48" fillId="4" borderId="0" xfId="12" applyNumberFormat="1" applyFont="1" applyFill="1" applyBorder="1" applyAlignment="1">
      <alignment vertical="center" wrapText="1"/>
    </xf>
    <xf numFmtId="3" fontId="31" fillId="4" borderId="4" xfId="12" applyNumberFormat="1" applyFont="1" applyFill="1" applyBorder="1" applyAlignment="1">
      <alignment vertical="center" wrapText="1"/>
    </xf>
    <xf numFmtId="0" fontId="62" fillId="0" borderId="0" xfId="12" applyFont="1" applyFill="1" applyAlignment="1">
      <alignment vertical="center" wrapText="1"/>
    </xf>
    <xf numFmtId="0" fontId="1" fillId="6" borderId="10" xfId="0" applyNumberFormat="1" applyFont="1" applyFill="1" applyBorder="1" applyAlignment="1" applyProtection="1">
      <alignment vertical="center" textRotation="90"/>
    </xf>
    <xf numFmtId="4" fontId="1" fillId="4" borderId="14" xfId="0" applyNumberFormat="1" applyFont="1" applyFill="1" applyBorder="1" applyAlignment="1" applyProtection="1">
      <alignment horizontal="right" vertical="center" wrapText="1"/>
    </xf>
    <xf numFmtId="0" fontId="1" fillId="0" borderId="4" xfId="0" applyFont="1" applyFill="1" applyBorder="1" applyAlignment="1">
      <alignment horizontal="left" vertical="center"/>
    </xf>
    <xf numFmtId="169" fontId="1" fillId="4" borderId="0" xfId="0" applyNumberFormat="1" applyFont="1" applyFill="1" applyAlignment="1">
      <alignment vertical="center"/>
    </xf>
    <xf numFmtId="2" fontId="16" fillId="0" borderId="0" xfId="0" applyNumberFormat="1" applyFont="1" applyFill="1" applyAlignment="1">
      <alignment vertical="center"/>
    </xf>
    <xf numFmtId="0" fontId="58" fillId="0" borderId="0" xfId="0" applyFont="1" applyFill="1" applyAlignment="1">
      <alignment vertical="center"/>
    </xf>
    <xf numFmtId="2" fontId="1" fillId="4" borderId="4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vertical="center"/>
    </xf>
    <xf numFmtId="17" fontId="1" fillId="0" borderId="4" xfId="0" applyNumberFormat="1" applyFont="1" applyFill="1" applyBorder="1" applyAlignment="1">
      <alignment horizontal="center" vertical="center"/>
    </xf>
    <xf numFmtId="0" fontId="1" fillId="8" borderId="0" xfId="0" applyFont="1" applyFill="1" applyAlignment="1">
      <alignment vertical="center"/>
    </xf>
    <xf numFmtId="4" fontId="1" fillId="9" borderId="4" xfId="0" applyNumberFormat="1" applyFont="1" applyFill="1" applyBorder="1" applyAlignment="1">
      <alignment vertical="center"/>
    </xf>
    <xf numFmtId="0" fontId="7" fillId="7" borderId="4" xfId="0" applyFont="1" applyFill="1" applyBorder="1" applyAlignment="1">
      <alignment horizontal="center"/>
    </xf>
    <xf numFmtId="0" fontId="1" fillId="7" borderId="4" xfId="0" applyNumberFormat="1" applyFont="1" applyFill="1" applyBorder="1" applyAlignment="1" applyProtection="1">
      <alignment vertical="center"/>
    </xf>
    <xf numFmtId="4" fontId="5" fillId="7" borderId="4" xfId="0" applyNumberFormat="1" applyFont="1" applyFill="1" applyBorder="1" applyAlignment="1" applyProtection="1">
      <alignment horizontal="right" vertical="center" wrapText="1"/>
    </xf>
    <xf numFmtId="4" fontId="1" fillId="7" borderId="4" xfId="0" applyNumberFormat="1" applyFont="1" applyFill="1" applyBorder="1" applyAlignment="1" applyProtection="1">
      <alignment horizontal="right" vertical="center" wrapText="1"/>
    </xf>
    <xf numFmtId="4" fontId="63" fillId="7" borderId="45" xfId="0" applyNumberFormat="1" applyFont="1" applyFill="1" applyBorder="1" applyAlignment="1" applyProtection="1">
      <alignment horizontal="right" vertical="center" wrapText="1"/>
    </xf>
    <xf numFmtId="4" fontId="18" fillId="0" borderId="0" xfId="0" applyNumberFormat="1" applyFont="1" applyFill="1" applyAlignment="1">
      <alignment vertical="center"/>
    </xf>
    <xf numFmtId="0" fontId="40" fillId="4" borderId="0" xfId="12" applyFont="1" applyFill="1" applyAlignment="1">
      <alignment vertical="center" wrapText="1"/>
    </xf>
    <xf numFmtId="4" fontId="1" fillId="7" borderId="4" xfId="0" applyNumberFormat="1" applyFont="1" applyFill="1" applyBorder="1" applyAlignment="1">
      <alignment vertical="center"/>
    </xf>
    <xf numFmtId="4" fontId="36" fillId="0" borderId="0" xfId="12" applyNumberFormat="1" applyFont="1" applyFill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4" fontId="40" fillId="0" borderId="47" xfId="12" applyNumberFormat="1" applyFont="1" applyBorder="1" applyAlignment="1">
      <alignment horizontal="center" vertical="center" wrapText="1"/>
    </xf>
    <xf numFmtId="4" fontId="40" fillId="0" borderId="12" xfId="12" applyNumberFormat="1" applyFont="1" applyBorder="1" applyAlignment="1">
      <alignment horizontal="center" vertical="center" wrapText="1"/>
    </xf>
    <xf numFmtId="0" fontId="40" fillId="0" borderId="4" xfId="12" applyFont="1" applyFill="1" applyBorder="1" applyAlignment="1">
      <alignment horizontal="center" vertical="center" wrapText="1"/>
    </xf>
    <xf numFmtId="0" fontId="40" fillId="0" borderId="5" xfId="12" applyFont="1" applyFill="1" applyBorder="1" applyAlignment="1">
      <alignment horizontal="center" vertical="center" wrapText="1"/>
    </xf>
    <xf numFmtId="17" fontId="1" fillId="0" borderId="4" xfId="0" applyNumberFormat="1" applyFont="1" applyFill="1" applyBorder="1" applyAlignment="1">
      <alignment horizontal="center" vertical="center" wrapText="1"/>
    </xf>
    <xf numFmtId="17" fontId="1" fillId="0" borderId="4" xfId="0" applyNumberFormat="1" applyFont="1" applyFill="1" applyBorder="1" applyAlignment="1">
      <alignment vertical="center" wrapText="1"/>
    </xf>
    <xf numFmtId="17" fontId="1" fillId="0" borderId="4" xfId="0" applyNumberFormat="1" applyFont="1" applyFill="1" applyBorder="1" applyAlignment="1">
      <alignment vertical="center"/>
    </xf>
    <xf numFmtId="17" fontId="1" fillId="0" borderId="4" xfId="0" applyNumberFormat="1" applyFont="1" applyFill="1" applyBorder="1" applyAlignment="1">
      <alignment horizontal="left" vertical="center"/>
    </xf>
    <xf numFmtId="17" fontId="5" fillId="0" borderId="4" xfId="0" applyNumberFormat="1" applyFont="1" applyFill="1" applyBorder="1" applyAlignment="1">
      <alignment horizontal="center" vertical="center"/>
    </xf>
    <xf numFmtId="17" fontId="5" fillId="4" borderId="4" xfId="0" applyNumberFormat="1" applyFont="1" applyFill="1" applyBorder="1" applyAlignment="1">
      <alignment horizontal="center" vertical="center"/>
    </xf>
    <xf numFmtId="2" fontId="61" fillId="7" borderId="47" xfId="0" applyNumberFormat="1" applyFont="1" applyFill="1" applyBorder="1" applyAlignment="1" applyProtection="1">
      <alignment horizontal="left" vertical="center" wrapText="1"/>
    </xf>
    <xf numFmtId="1" fontId="61" fillId="7" borderId="47" xfId="11" applyNumberFormat="1" applyFont="1" applyFill="1" applyBorder="1" applyAlignment="1" applyProtection="1">
      <alignment horizontal="center" vertical="center" wrapText="1"/>
    </xf>
    <xf numFmtId="0" fontId="68" fillId="7" borderId="4" xfId="0" applyFont="1" applyFill="1" applyBorder="1" applyAlignment="1">
      <alignment horizontal="center" vertical="center"/>
    </xf>
    <xf numFmtId="4" fontId="5" fillId="7" borderId="4" xfId="0" applyNumberFormat="1" applyFont="1" applyFill="1" applyBorder="1" applyAlignment="1">
      <alignment vertical="center"/>
    </xf>
    <xf numFmtId="169" fontId="16" fillId="0" borderId="4" xfId="0" applyNumberFormat="1" applyFont="1" applyFill="1" applyBorder="1" applyAlignment="1">
      <alignment vertical="center"/>
    </xf>
    <xf numFmtId="2" fontId="69" fillId="7" borderId="4" xfId="0" applyNumberFormat="1" applyFont="1" applyFill="1" applyBorder="1" applyAlignment="1" applyProtection="1">
      <alignment horizontal="left" vertical="center" wrapText="1"/>
    </xf>
    <xf numFmtId="1" fontId="70" fillId="7" borderId="4" xfId="11" applyNumberFormat="1" applyFont="1" applyFill="1" applyBorder="1" applyAlignment="1" applyProtection="1">
      <alignment horizontal="center" vertical="center" wrapText="1"/>
    </xf>
    <xf numFmtId="9" fontId="1" fillId="10" borderId="4" xfId="0" applyNumberFormat="1" applyFont="1" applyFill="1" applyBorder="1" applyAlignment="1">
      <alignment vertical="center"/>
    </xf>
    <xf numFmtId="1" fontId="69" fillId="7" borderId="4" xfId="11" applyNumberFormat="1" applyFont="1" applyFill="1" applyBorder="1" applyAlignment="1" applyProtection="1">
      <alignment horizontal="center" vertical="center" wrapText="1"/>
    </xf>
    <xf numFmtId="2" fontId="61" fillId="7" borderId="4" xfId="0" applyNumberFormat="1" applyFont="1" applyFill="1" applyBorder="1" applyAlignment="1" applyProtection="1">
      <alignment horizontal="left" vertical="center" wrapText="1"/>
    </xf>
    <xf numFmtId="2" fontId="68" fillId="7" borderId="4" xfId="0" applyNumberFormat="1" applyFont="1" applyFill="1" applyBorder="1" applyAlignment="1">
      <alignment horizontal="center" vertical="center"/>
    </xf>
    <xf numFmtId="2" fontId="69" fillId="7" borderId="44" xfId="0" applyNumberFormat="1" applyFont="1" applyFill="1" applyBorder="1" applyAlignment="1" applyProtection="1">
      <alignment horizontal="left" vertical="center" wrapText="1"/>
    </xf>
    <xf numFmtId="1" fontId="70" fillId="7" borderId="44" xfId="11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0" fontId="8" fillId="0" borderId="4" xfId="2" quotePrefix="1" applyFont="1" applyBorder="1" applyAlignment="1">
      <alignment horizontal="left" vertical="top" wrapText="1"/>
    </xf>
    <xf numFmtId="2" fontId="0" fillId="2" borderId="4" xfId="0" applyNumberFormat="1" applyFill="1" applyBorder="1"/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72" fillId="4" borderId="60" xfId="0" applyNumberFormat="1" applyFont="1" applyFill="1" applyBorder="1" applyAlignment="1" applyProtection="1">
      <alignment horizontal="center" vertical="top" wrapText="1"/>
    </xf>
    <xf numFmtId="0" fontId="72" fillId="4" borderId="15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11" borderId="0" xfId="0" applyFill="1" applyBorder="1" applyAlignment="1">
      <alignment wrapText="1"/>
    </xf>
    <xf numFmtId="0" fontId="71" fillId="11" borderId="58" xfId="0" applyNumberFormat="1" applyFont="1" applyFill="1" applyBorder="1" applyAlignment="1" applyProtection="1">
      <alignment horizontal="left" vertical="top" wrapText="1"/>
    </xf>
    <xf numFmtId="0" fontId="71" fillId="4" borderId="58" xfId="0" applyNumberFormat="1" applyFont="1" applyFill="1" applyBorder="1" applyAlignment="1" applyProtection="1">
      <alignment horizontal="left" vertical="top" wrapText="1"/>
    </xf>
    <xf numFmtId="0" fontId="17" fillId="11" borderId="4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8" fillId="11" borderId="58" xfId="0" applyNumberFormat="1" applyFont="1" applyFill="1" applyBorder="1" applyAlignment="1" applyProtection="1">
      <alignment horizontal="left" vertical="top" wrapText="1"/>
    </xf>
    <xf numFmtId="0" fontId="9" fillId="0" borderId="7" xfId="2" quotePrefix="1" applyBorder="1" applyAlignment="1">
      <alignment horizontal="left" vertical="top" wrapText="1"/>
    </xf>
    <xf numFmtId="0" fontId="18" fillId="11" borderId="58" xfId="0" applyNumberFormat="1" applyFont="1" applyFill="1" applyBorder="1" applyAlignment="1" applyProtection="1">
      <alignment horizontal="right" vertical="top" wrapText="1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71" fontId="22" fillId="0" borderId="0" xfId="0" applyNumberFormat="1" applyFont="1" applyAlignment="1">
      <alignment vertical="center"/>
    </xf>
    <xf numFmtId="171" fontId="18" fillId="0" borderId="0" xfId="0" applyNumberFormat="1" applyFont="1" applyAlignment="1">
      <alignment vertical="center"/>
    </xf>
    <xf numFmtId="0" fontId="73" fillId="11" borderId="58" xfId="0" applyNumberFormat="1" applyFont="1" applyFill="1" applyBorder="1" applyAlignment="1" applyProtection="1">
      <alignment horizontal="left" vertical="top" wrapText="1"/>
    </xf>
    <xf numFmtId="0" fontId="73" fillId="11" borderId="61" xfId="0" applyNumberFormat="1" applyFont="1" applyFill="1" applyBorder="1" applyAlignment="1" applyProtection="1">
      <alignment horizontal="left" vertical="top" wrapText="1"/>
    </xf>
    <xf numFmtId="0" fontId="22" fillId="0" borderId="0" xfId="0" applyFont="1" applyAlignment="1">
      <alignment vertical="center" wrapText="1"/>
    </xf>
    <xf numFmtId="0" fontId="52" fillId="4" borderId="50" xfId="0" applyFont="1" applyFill="1" applyBorder="1" applyAlignment="1">
      <alignment horizontal="right" wrapText="1"/>
    </xf>
    <xf numFmtId="0" fontId="52" fillId="4" borderId="48" xfId="0" applyFont="1" applyFill="1" applyBorder="1" applyAlignment="1">
      <alignment horizontal="left" wrapText="1"/>
    </xf>
    <xf numFmtId="0" fontId="76" fillId="0" borderId="0" xfId="0" applyFont="1"/>
    <xf numFmtId="49" fontId="77" fillId="0" borderId="0" xfId="12" applyNumberFormat="1" applyFont="1" applyFill="1" applyAlignment="1">
      <alignment vertical="center" wrapText="1"/>
    </xf>
    <xf numFmtId="0" fontId="78" fillId="0" borderId="0" xfId="12" applyFont="1" applyFill="1" applyAlignment="1">
      <alignment horizontal="center" vertical="center" wrapText="1"/>
    </xf>
    <xf numFmtId="9" fontId="1" fillId="0" borderId="4" xfId="0" applyNumberFormat="1" applyFont="1" applyFill="1" applyBorder="1" applyAlignment="1">
      <alignment vertical="center"/>
    </xf>
    <xf numFmtId="4" fontId="5" fillId="2" borderId="4" xfId="0" applyNumberFormat="1" applyFont="1" applyFill="1" applyBorder="1" applyAlignment="1">
      <alignment vertical="center"/>
    </xf>
    <xf numFmtId="4" fontId="45" fillId="2" borderId="4" xfId="0" applyNumberFormat="1" applyFont="1" applyFill="1" applyBorder="1" applyAlignment="1">
      <alignment vertical="center"/>
    </xf>
    <xf numFmtId="4" fontId="16" fillId="2" borderId="4" xfId="0" applyNumberFormat="1" applyFont="1" applyFill="1" applyBorder="1" applyAlignment="1">
      <alignment vertical="center"/>
    </xf>
    <xf numFmtId="4" fontId="1" fillId="2" borderId="4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4" fontId="40" fillId="0" borderId="47" xfId="12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79" fillId="4" borderId="0" xfId="12" applyFont="1" applyFill="1" applyBorder="1" applyAlignment="1">
      <alignment vertical="center" wrapText="1"/>
    </xf>
    <xf numFmtId="4" fontId="67" fillId="4" borderId="0" xfId="12" applyNumberFormat="1" applyFont="1" applyFill="1" applyBorder="1" applyAlignment="1">
      <alignment vertical="center" wrapText="1"/>
    </xf>
    <xf numFmtId="169" fontId="67" fillId="4" borderId="0" xfId="12" applyNumberFormat="1" applyFont="1" applyFill="1" applyBorder="1" applyAlignment="1">
      <alignment vertical="center" wrapText="1"/>
    </xf>
    <xf numFmtId="4" fontId="32" fillId="4" borderId="4" xfId="12" applyNumberFormat="1" applyFont="1" applyFill="1" applyBorder="1" applyAlignment="1">
      <alignment vertical="center" wrapText="1"/>
    </xf>
    <xf numFmtId="0" fontId="5" fillId="6" borderId="10" xfId="0" applyNumberFormat="1" applyFont="1" applyFill="1" applyBorder="1" applyAlignment="1" applyProtection="1">
      <alignment vertical="center" textRotation="90"/>
    </xf>
    <xf numFmtId="4" fontId="80" fillId="0" borderId="4" xfId="12" applyNumberFormat="1" applyFont="1" applyFill="1" applyBorder="1" applyAlignment="1">
      <alignment horizontal="center" vertical="center" wrapText="1"/>
    </xf>
    <xf numFmtId="4" fontId="81" fillId="0" borderId="4" xfId="12" applyNumberFormat="1" applyFont="1" applyFill="1" applyBorder="1" applyAlignment="1">
      <alignment horizontal="center" vertical="center" wrapText="1"/>
    </xf>
    <xf numFmtId="169" fontId="81" fillId="0" borderId="5" xfId="0" applyNumberFormat="1" applyFont="1" applyFill="1" applyBorder="1" applyAlignment="1">
      <alignment horizontal="center" vertical="center"/>
    </xf>
    <xf numFmtId="4" fontId="31" fillId="5" borderId="43" xfId="12" applyNumberFormat="1" applyFont="1" applyFill="1" applyBorder="1" applyAlignment="1">
      <alignment horizontal="center" vertical="center" wrapText="1"/>
    </xf>
    <xf numFmtId="4" fontId="33" fillId="4" borderId="43" xfId="12" applyNumberFormat="1" applyFont="1" applyFill="1" applyBorder="1" applyAlignment="1">
      <alignment horizontal="center" vertical="center" wrapText="1"/>
    </xf>
    <xf numFmtId="4" fontId="48" fillId="4" borderId="4" xfId="12" applyNumberFormat="1" applyFont="1" applyFill="1" applyBorder="1" applyAlignment="1">
      <alignment horizontal="center" vertical="center" wrapText="1"/>
    </xf>
    <xf numFmtId="4" fontId="33" fillId="4" borderId="4" xfId="12" applyNumberFormat="1" applyFont="1" applyFill="1" applyBorder="1" applyAlignment="1">
      <alignment horizontal="center" vertical="center" wrapText="1"/>
    </xf>
    <xf numFmtId="4" fontId="81" fillId="4" borderId="4" xfId="12" applyNumberFormat="1" applyFont="1" applyFill="1" applyBorder="1" applyAlignment="1">
      <alignment horizontal="center" vertical="center" wrapText="1"/>
    </xf>
    <xf numFmtId="169" fontId="31" fillId="5" borderId="13" xfId="0" applyNumberFormat="1" applyFont="1" applyFill="1" applyBorder="1" applyAlignment="1">
      <alignment horizontal="center" vertical="center"/>
    </xf>
    <xf numFmtId="4" fontId="32" fillId="0" borderId="7" xfId="12" applyNumberFormat="1" applyFont="1" applyFill="1" applyBorder="1" applyAlignment="1">
      <alignment horizontal="center" vertical="center" wrapText="1"/>
    </xf>
    <xf numFmtId="169" fontId="32" fillId="0" borderId="54" xfId="0" applyNumberFormat="1" applyFont="1" applyFill="1" applyBorder="1" applyAlignment="1">
      <alignment horizontal="center" vertical="center"/>
    </xf>
    <xf numFmtId="169" fontId="33" fillId="4" borderId="13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3" fontId="32" fillId="4" borderId="10" xfId="0" applyNumberFormat="1" applyFont="1" applyFill="1" applyBorder="1" applyAlignment="1">
      <alignment horizontal="center" vertical="center" wrapText="1"/>
    </xf>
    <xf numFmtId="3" fontId="32" fillId="4" borderId="14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66" fillId="0" borderId="56" xfId="12" applyFont="1" applyFill="1" applyBorder="1" applyAlignment="1">
      <alignment horizontal="left" vertical="center" wrapText="1"/>
    </xf>
    <xf numFmtId="0" fontId="66" fillId="0" borderId="0" xfId="12" applyFont="1" applyFill="1" applyAlignment="1">
      <alignment horizontal="left" vertical="center" wrapText="1"/>
    </xf>
    <xf numFmtId="0" fontId="74" fillId="0" borderId="0" xfId="12" applyFont="1" applyFill="1" applyAlignment="1">
      <alignment horizontal="center" vertical="center" wrapText="1"/>
    </xf>
    <xf numFmtId="0" fontId="75" fillId="4" borderId="0" xfId="12" applyFont="1" applyFill="1" applyBorder="1" applyAlignment="1">
      <alignment horizontal="center" wrapText="1"/>
    </xf>
    <xf numFmtId="0" fontId="75" fillId="4" borderId="57" xfId="12" applyFont="1" applyFill="1" applyBorder="1" applyAlignment="1">
      <alignment horizontal="center" wrapText="1"/>
    </xf>
    <xf numFmtId="0" fontId="48" fillId="4" borderId="17" xfId="12" applyFont="1" applyFill="1" applyBorder="1" applyAlignment="1">
      <alignment horizontal="left" vertical="center" wrapText="1"/>
    </xf>
    <xf numFmtId="0" fontId="48" fillId="4" borderId="16" xfId="12" applyFont="1" applyFill="1" applyBorder="1" applyAlignment="1">
      <alignment horizontal="left" vertical="center" wrapText="1"/>
    </xf>
    <xf numFmtId="0" fontId="48" fillId="4" borderId="55" xfId="12" applyFont="1" applyFill="1" applyBorder="1" applyAlignment="1">
      <alignment horizontal="left" vertical="center" wrapText="1"/>
    </xf>
    <xf numFmtId="0" fontId="48" fillId="4" borderId="20" xfId="12" applyFont="1" applyFill="1" applyBorder="1" applyAlignment="1">
      <alignment horizontal="left" vertical="center" wrapText="1"/>
    </xf>
    <xf numFmtId="0" fontId="57" fillId="4" borderId="51" xfId="0" applyFont="1" applyFill="1" applyBorder="1" applyAlignment="1">
      <alignment horizontal="center" vertical="top" wrapText="1"/>
    </xf>
    <xf numFmtId="0" fontId="57" fillId="4" borderId="52" xfId="0" applyFont="1" applyFill="1" applyBorder="1" applyAlignment="1">
      <alignment horizontal="center" vertical="top" wrapText="1"/>
    </xf>
    <xf numFmtId="4" fontId="31" fillId="0" borderId="41" xfId="12" applyNumberFormat="1" applyFont="1" applyBorder="1" applyAlignment="1">
      <alignment horizontal="center" vertical="center" wrapText="1"/>
    </xf>
    <xf numFmtId="4" fontId="31" fillId="0" borderId="6" xfId="12" applyNumberFormat="1" applyFont="1" applyBorder="1" applyAlignment="1">
      <alignment horizontal="center" vertical="center" wrapText="1"/>
    </xf>
    <xf numFmtId="4" fontId="31" fillId="0" borderId="48" xfId="12" applyNumberFormat="1" applyFont="1" applyBorder="1" applyAlignment="1">
      <alignment horizontal="center" vertical="center" wrapText="1"/>
    </xf>
    <xf numFmtId="49" fontId="46" fillId="0" borderId="40" xfId="12" applyNumberFormat="1" applyFont="1" applyFill="1" applyBorder="1" applyAlignment="1">
      <alignment horizontal="center" vertical="center" wrapText="1"/>
    </xf>
    <xf numFmtId="49" fontId="46" fillId="0" borderId="8" xfId="12" applyNumberFormat="1" applyFont="1" applyFill="1" applyBorder="1" applyAlignment="1">
      <alignment horizontal="center" vertical="center" wrapText="1"/>
    </xf>
    <xf numFmtId="0" fontId="46" fillId="0" borderId="39" xfId="12" applyFont="1" applyFill="1" applyBorder="1" applyAlignment="1">
      <alignment horizontal="center" vertical="center" wrapText="1"/>
    </xf>
    <xf numFmtId="0" fontId="46" fillId="0" borderId="42" xfId="12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6" borderId="45" xfId="0" applyNumberFormat="1" applyFont="1" applyFill="1" applyBorder="1" applyAlignment="1" applyProtection="1">
      <alignment horizontal="center" vertical="center" wrapText="1"/>
    </xf>
    <xf numFmtId="0" fontId="1" fillId="6" borderId="4" xfId="0" applyNumberFormat="1" applyFont="1" applyFill="1" applyBorder="1" applyAlignment="1" applyProtection="1">
      <alignment horizontal="center" vertical="center" wrapText="1"/>
    </xf>
    <xf numFmtId="0" fontId="1" fillId="6" borderId="46" xfId="0" applyNumberFormat="1" applyFont="1" applyFill="1" applyBorder="1" applyAlignment="1" applyProtection="1">
      <alignment horizontal="center" vertical="center" wrapText="1"/>
    </xf>
    <xf numFmtId="0" fontId="1" fillId="6" borderId="14" xfId="0" applyNumberFormat="1" applyFont="1" applyFill="1" applyBorder="1" applyAlignment="1" applyProtection="1">
      <alignment horizontal="center" vertical="center" wrapText="1"/>
    </xf>
    <xf numFmtId="0" fontId="1" fillId="6" borderId="10" xfId="0" applyNumberFormat="1" applyFont="1" applyFill="1" applyBorder="1" applyAlignment="1" applyProtection="1">
      <alignment horizontal="center" vertical="center" wrapText="1"/>
    </xf>
    <xf numFmtId="0" fontId="43" fillId="6" borderId="4" xfId="0" applyNumberFormat="1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5" fillId="0" borderId="44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4" xfId="0" applyNumberFormat="1" applyFont="1" applyFill="1" applyBorder="1" applyAlignment="1" applyProtection="1">
      <alignment horizontal="center" vertical="center" wrapText="1"/>
    </xf>
    <xf numFmtId="0" fontId="71" fillId="4" borderId="58" xfId="0" applyNumberFormat="1" applyFont="1" applyFill="1" applyBorder="1" applyAlignment="1" applyProtection="1">
      <alignment horizontal="left" vertical="top" wrapText="1"/>
    </xf>
    <xf numFmtId="0" fontId="71" fillId="4" borderId="59" xfId="0" applyNumberFormat="1" applyFont="1" applyFill="1" applyBorder="1" applyAlignment="1" applyProtection="1">
      <alignment horizontal="left" vertical="top" wrapText="1"/>
    </xf>
    <xf numFmtId="2" fontId="7" fillId="4" borderId="9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2" fontId="7" fillId="0" borderId="4" xfId="0" applyNumberFormat="1" applyFont="1" applyBorder="1"/>
  </cellXfs>
  <cellStyles count="18">
    <cellStyle name="S0" xfId="10"/>
    <cellStyle name="S1" xfId="1"/>
    <cellStyle name="S16" xfId="8"/>
    <cellStyle name="S17" xfId="9"/>
    <cellStyle name="S18" xfId="5"/>
    <cellStyle name="S19" xfId="6"/>
    <cellStyle name="S2" xfId="4"/>
    <cellStyle name="S4" xfId="3"/>
    <cellStyle name="S5" xfId="2"/>
    <cellStyle name="S7" xfId="7"/>
    <cellStyle name="Денежный [0] 2" xfId="13"/>
    <cellStyle name="Денежный 2" xfId="14"/>
    <cellStyle name="Обычный" xfId="0" builtinId="0"/>
    <cellStyle name="Обычный 2" xfId="11"/>
    <cellStyle name="Обычный 3" xfId="12"/>
    <cellStyle name="Процентный 2" xfId="15"/>
    <cellStyle name="с раздел" xfId="16"/>
    <cellStyle name="Финансовый 2" xfId="17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0066"/>
      <color rgb="FF008000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99;&#1081;%20&#1086;&#1090;&#1076;&#1077;&#1083;/&#1055;&#1086;&#1073;&#1091;&#1076;&#1080;&#1085;&#1082;&#1086;&#1074;&#1080;&#1081;%20&#1086;&#1073;&#1083;&#1110;&#1082;%202018/05.2018/&#1047;&#1074;&#1110;&#1090;&#1080;%20&#1046;&#1050;&#1043;/&#1055;&#1086;&#1073;&#1091;&#1076;&#1080;&#1085;&#1082;&#1086;&#1074;&#1080;&#1081;%20&#1086;&#1073;&#1083;&#1110;&#1082;%2001.2018%20&#1088;&#1110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99;&#1081;%20&#1086;&#1090;&#1076;&#1077;&#1083;/&#1055;&#1054;&#1041;&#1059;&#1044;&#1048;&#1053;&#1050;&#1054;&#1042;&#1048;&#1049;%20&#1054;&#1041;&#1051;&#1030;&#1050;/&#1055;&#1086;&#1073;&#1091;&#1076;&#1080;&#1085;&#1082;&#1086;&#1074;&#1080;&#1081;%20&#1086;&#1073;&#1083;&#1110;&#1082;%202021/01.10.2021&#1088;/&#1044;%20&#8470;%203%20&#1050;&#1086;&#1085;&#1082;&#1091;&#1088;&#1089;%20%202021&#1088;&#1110;&#1082;%20(%2011.2020-10.2021)%20&#1079;&#1074;&#1110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 на 1 м кв."/>
      <sheetName val="Фактичне виконання тарифів"/>
      <sheetName val="2018 рік (по послугам)"/>
      <sheetName val="2018 рік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01-д"/>
      <sheetName val="02-д"/>
      <sheetName val="03-д"/>
      <sheetName val="04-д"/>
      <sheetName val="05-д"/>
      <sheetName val="06-д"/>
      <sheetName val="07-д"/>
      <sheetName val="08-д"/>
      <sheetName val="09-д"/>
      <sheetName val="10-д"/>
      <sheetName val="11-д"/>
      <sheetName val="12-д"/>
    </sheetNames>
    <sheetDataSet>
      <sheetData sheetId="0" refreshError="1"/>
      <sheetData sheetId="1" refreshError="1"/>
      <sheetData sheetId="2">
        <row r="553">
          <cell r="I553">
            <v>477893.72000000044</v>
          </cell>
          <cell r="AL553">
            <v>271277.24999999994</v>
          </cell>
          <cell r="BO553">
            <v>286334.60999999981</v>
          </cell>
          <cell r="CR553">
            <v>9596.85</v>
          </cell>
          <cell r="DU553">
            <v>65741.03</v>
          </cell>
          <cell r="EX553">
            <v>2414.1499999999996</v>
          </cell>
          <cell r="GA553">
            <v>540723.67000000004</v>
          </cell>
          <cell r="HD553">
            <v>22273.159999999996</v>
          </cell>
          <cell r="IG553">
            <v>629.44000000000005</v>
          </cell>
          <cell r="JJ553">
            <v>126931.79999999997</v>
          </cell>
          <cell r="KM553">
            <v>117430.36999999995</v>
          </cell>
          <cell r="LP553">
            <v>716958.40999999968</v>
          </cell>
          <cell r="MS553">
            <v>112646.02000000011</v>
          </cell>
          <cell r="NV553">
            <v>375.04999999999984</v>
          </cell>
          <cell r="OY553">
            <v>240317.22999999986</v>
          </cell>
          <cell r="QB553">
            <v>85643.539999999979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 на 1кв.м"/>
      <sheetName val="дляЖКХ(03-02 2021"/>
      <sheetName val="2021 рік (по послугам)"/>
      <sheetName val="2020 рік"/>
      <sheetName val="03"/>
      <sheetName val="04"/>
      <sheetName val="05"/>
      <sheetName val="07"/>
      <sheetName val="08"/>
      <sheetName val="09"/>
      <sheetName val="10"/>
      <sheetName val="11"/>
      <sheetName val="12"/>
      <sheetName val="03-д"/>
      <sheetName val="04-д"/>
      <sheetName val="05-д"/>
      <sheetName val="06-д"/>
      <sheetName val="07-д"/>
      <sheetName val="08-д"/>
      <sheetName val="09-д"/>
      <sheetName val="10-д"/>
      <sheetName val="11-д"/>
      <sheetName val="12-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workbookViewId="0">
      <pane xSplit="2" ySplit="4" topLeftCell="D18" activePane="bottomRight" state="frozen"/>
      <selection pane="topRight" activeCell="C1" sqref="C1"/>
      <selection pane="bottomLeft" activeCell="A5" sqref="A5"/>
      <selection pane="bottomRight" activeCell="K25" sqref="K25:L25"/>
    </sheetView>
  </sheetViews>
  <sheetFormatPr defaultRowHeight="15" outlineLevelCol="1" x14ac:dyDescent="0.25"/>
  <cols>
    <col min="1" max="1" width="6.85546875" bestFit="1" customWidth="1"/>
    <col min="2" max="2" width="40.7109375" customWidth="1"/>
    <col min="3" max="3" width="9.7109375" hidden="1" customWidth="1" outlineLevel="1"/>
    <col min="4" max="4" width="11.28515625" customWidth="1" collapsed="1"/>
    <col min="5" max="5" width="8.7109375" customWidth="1"/>
    <col min="6" max="6" width="10.140625" customWidth="1"/>
    <col min="7" max="7" width="9.42578125" customWidth="1"/>
    <col min="8" max="8" width="9.140625" customWidth="1"/>
    <col min="9" max="9" width="10.140625" customWidth="1"/>
    <col min="10" max="10" width="9.5703125" customWidth="1"/>
    <col min="12" max="12" width="10.7109375" customWidth="1"/>
  </cols>
  <sheetData>
    <row r="1" spans="1:12" ht="48" customHeight="1" x14ac:dyDescent="0.25">
      <c r="A1" s="328" t="s">
        <v>44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</row>
    <row r="2" spans="1:12" ht="16.5" thickBot="1" x14ac:dyDescent="0.3">
      <c r="A2" s="11"/>
      <c r="B2" s="12"/>
      <c r="C2" s="12"/>
      <c r="D2" s="12"/>
      <c r="E2" s="12"/>
      <c r="F2" s="12"/>
      <c r="G2" s="11"/>
      <c r="H2" s="11"/>
    </row>
    <row r="3" spans="1:12" ht="15.75" customHeight="1" x14ac:dyDescent="0.25">
      <c r="A3" s="329" t="s">
        <v>37</v>
      </c>
      <c r="B3" s="330" t="s">
        <v>38</v>
      </c>
      <c r="C3" s="324" t="s">
        <v>54</v>
      </c>
      <c r="D3" s="71" t="s">
        <v>45</v>
      </c>
      <c r="E3" s="331" t="s">
        <v>45</v>
      </c>
      <c r="F3" s="332"/>
      <c r="G3" s="333" t="s">
        <v>45</v>
      </c>
      <c r="H3" s="333"/>
      <c r="I3" s="331" t="s">
        <v>45</v>
      </c>
      <c r="J3" s="332"/>
      <c r="K3" s="331" t="s">
        <v>45</v>
      </c>
      <c r="L3" s="332"/>
    </row>
    <row r="4" spans="1:12" ht="32.25" customHeight="1" x14ac:dyDescent="0.25">
      <c r="A4" s="329"/>
      <c r="B4" s="330"/>
      <c r="C4" s="325"/>
      <c r="D4" s="90" t="s">
        <v>55</v>
      </c>
      <c r="E4" s="334" t="s">
        <v>46</v>
      </c>
      <c r="F4" s="335"/>
      <c r="G4" s="336" t="s">
        <v>47</v>
      </c>
      <c r="H4" s="336"/>
      <c r="I4" s="334" t="s">
        <v>48</v>
      </c>
      <c r="J4" s="335"/>
      <c r="K4" s="334" t="s">
        <v>56</v>
      </c>
      <c r="L4" s="335"/>
    </row>
    <row r="5" spans="1:12" ht="56.25" customHeight="1" x14ac:dyDescent="0.25">
      <c r="A5" s="329"/>
      <c r="B5" s="330"/>
      <c r="C5" s="85"/>
      <c r="D5" s="91"/>
      <c r="E5" s="338" t="s">
        <v>53</v>
      </c>
      <c r="F5" s="339"/>
      <c r="G5" s="337" t="s">
        <v>52</v>
      </c>
      <c r="H5" s="337"/>
      <c r="I5" s="338" t="s">
        <v>49</v>
      </c>
      <c r="J5" s="339"/>
      <c r="K5" s="340" t="s">
        <v>57</v>
      </c>
      <c r="L5" s="341"/>
    </row>
    <row r="6" spans="1:12" ht="30" x14ac:dyDescent="0.25">
      <c r="A6" s="329"/>
      <c r="B6" s="330"/>
      <c r="C6" s="86"/>
      <c r="D6" s="72" t="s">
        <v>51</v>
      </c>
      <c r="E6" s="47" t="s">
        <v>50</v>
      </c>
      <c r="F6" s="48" t="s">
        <v>51</v>
      </c>
      <c r="G6" s="38" t="s">
        <v>50</v>
      </c>
      <c r="H6" s="39" t="s">
        <v>51</v>
      </c>
      <c r="I6" s="47" t="s">
        <v>50</v>
      </c>
      <c r="J6" s="48" t="s">
        <v>51</v>
      </c>
      <c r="K6" s="47" t="s">
        <v>50</v>
      </c>
      <c r="L6" s="48" t="s">
        <v>51</v>
      </c>
    </row>
    <row r="7" spans="1:12" ht="15.75" x14ac:dyDescent="0.25">
      <c r="A7" s="13">
        <v>1</v>
      </c>
      <c r="B7" s="69" t="s">
        <v>23</v>
      </c>
      <c r="C7" s="87">
        <f>23.26/100</f>
        <v>0.23260000000000003</v>
      </c>
      <c r="D7" s="73">
        <v>0.23300000000000001</v>
      </c>
      <c r="E7" s="49">
        <v>243432.59201072357</v>
      </c>
      <c r="F7" s="50">
        <v>0.30012874219707913</v>
      </c>
      <c r="G7" s="44">
        <f>'[1]2018 рік (по послугам)'!AL553</f>
        <v>271277.24999999994</v>
      </c>
      <c r="H7" s="56">
        <f t="shared" ref="H7:H22" si="0">G7/$G$25</f>
        <v>0.32649822053777422</v>
      </c>
      <c r="I7" s="60">
        <v>271277.24999999994</v>
      </c>
      <c r="J7" s="61">
        <f>I7/$G$25</f>
        <v>0.32649822053777422</v>
      </c>
      <c r="K7" s="62">
        <v>370272</v>
      </c>
      <c r="L7" s="96">
        <v>0.49049999999999999</v>
      </c>
    </row>
    <row r="8" spans="1:12" ht="17.25" customHeight="1" x14ac:dyDescent="0.25">
      <c r="A8" s="13">
        <f t="shared" ref="A8:A22" si="1">A7+1</f>
        <v>2</v>
      </c>
      <c r="B8" s="69" t="s">
        <v>24</v>
      </c>
      <c r="C8" s="87">
        <f>38.66/100</f>
        <v>0.38659999999999994</v>
      </c>
      <c r="D8" s="73">
        <v>0.38700000000000001</v>
      </c>
      <c r="E8" s="49">
        <v>439247.90872992581</v>
      </c>
      <c r="F8" s="50">
        <v>0.5415500088583155</v>
      </c>
      <c r="G8" s="44">
        <f>'[1]2018 рік (по послугам)'!I553</f>
        <v>477893.72000000044</v>
      </c>
      <c r="H8" s="56">
        <f t="shared" si="0"/>
        <v>0.57517336667994645</v>
      </c>
      <c r="I8" s="60">
        <v>477893.72000000044</v>
      </c>
      <c r="J8" s="61">
        <f>I8/$G$25</f>
        <v>0.57517336667994645</v>
      </c>
      <c r="K8" s="62">
        <v>551208</v>
      </c>
      <c r="L8" s="96">
        <v>0.6724</v>
      </c>
    </row>
    <row r="9" spans="1:12" ht="66" customHeight="1" x14ac:dyDescent="0.25">
      <c r="A9" s="13">
        <f t="shared" si="1"/>
        <v>3</v>
      </c>
      <c r="B9" s="69" t="s">
        <v>34</v>
      </c>
      <c r="C9" s="87">
        <f>31.88/100</f>
        <v>0.31879999999999997</v>
      </c>
      <c r="D9" s="73">
        <v>0.31900000000000001</v>
      </c>
      <c r="E9" s="49">
        <v>275598.97379272658</v>
      </c>
      <c r="F9" s="50">
        <v>0.33978676672667185</v>
      </c>
      <c r="G9" s="44">
        <f>'[1]2018 рік (по послугам)'!BO553</f>
        <v>286334.60999999981</v>
      </c>
      <c r="H9" s="56">
        <f>G9/$G$25</f>
        <v>0.34462064416893617</v>
      </c>
      <c r="I9" s="60">
        <v>286334.60999999981</v>
      </c>
      <c r="J9" s="61">
        <f>I9/$G$25</f>
        <v>0.34462064416893617</v>
      </c>
      <c r="K9" s="62">
        <v>0</v>
      </c>
      <c r="L9" s="96">
        <f>K9/$G$25</f>
        <v>0</v>
      </c>
    </row>
    <row r="10" spans="1:12" ht="31.5" x14ac:dyDescent="0.25">
      <c r="A10" s="13">
        <f t="shared" si="1"/>
        <v>4</v>
      </c>
      <c r="B10" s="69" t="s">
        <v>43</v>
      </c>
      <c r="C10" s="87">
        <f>0.89/100</f>
        <v>8.8999999999999999E-3</v>
      </c>
      <c r="D10" s="73">
        <v>8.9999999999999993E-3</v>
      </c>
      <c r="E10" s="49">
        <v>8681.7442164503573</v>
      </c>
      <c r="F10" s="50">
        <v>1.0703747391578651E-2</v>
      </c>
      <c r="G10" s="44">
        <f>'[1]2018 рік (по послугам)'!CR553</f>
        <v>9596.85</v>
      </c>
      <c r="H10" s="56">
        <f t="shared" si="0"/>
        <v>1.1550376774196654E-2</v>
      </c>
      <c r="I10" s="60">
        <v>9596.85</v>
      </c>
      <c r="J10" s="61">
        <f>I10/$G$25</f>
        <v>1.1550376774196654E-2</v>
      </c>
      <c r="K10" s="62">
        <v>11285</v>
      </c>
      <c r="L10" s="96">
        <v>1.38E-2</v>
      </c>
    </row>
    <row r="11" spans="1:12" ht="15.75" x14ac:dyDescent="0.25">
      <c r="A11" s="13">
        <f t="shared" si="1"/>
        <v>5</v>
      </c>
      <c r="B11" s="69" t="s">
        <v>25</v>
      </c>
      <c r="C11" s="87">
        <f>27.89/100</f>
        <v>0.27889999999999998</v>
      </c>
      <c r="D11" s="73">
        <f>0.279-0.193</f>
        <v>8.6000000000000021E-2</v>
      </c>
      <c r="E11" s="49">
        <v>63435.923380650122</v>
      </c>
      <c r="F11" s="50">
        <v>7.8210332220042714E-2</v>
      </c>
      <c r="G11" s="44">
        <f>'[1]2018 рік (по послугам)'!DU553</f>
        <v>65741.03</v>
      </c>
      <c r="H11" s="56">
        <f t="shared" si="0"/>
        <v>7.9123219183770244E-2</v>
      </c>
      <c r="I11" s="62">
        <f>J11*G25</f>
        <v>127953.826</v>
      </c>
      <c r="J11" s="63">
        <v>0.154</v>
      </c>
      <c r="K11" s="62">
        <v>136458</v>
      </c>
      <c r="L11" s="96">
        <v>0.54469999999999996</v>
      </c>
    </row>
    <row r="12" spans="1:12" ht="31.5" x14ac:dyDescent="0.25">
      <c r="A12" s="13">
        <f t="shared" si="1"/>
        <v>6</v>
      </c>
      <c r="B12" s="69" t="s">
        <v>26</v>
      </c>
      <c r="C12" s="87">
        <f>0.29/100</f>
        <v>2.8999999999999998E-3</v>
      </c>
      <c r="D12" s="73">
        <v>2.9866494119696403E-3</v>
      </c>
      <c r="E12" s="49">
        <v>2422.4531194871629</v>
      </c>
      <c r="F12" s="50">
        <v>2.9866494119696403E-3</v>
      </c>
      <c r="G12" s="44">
        <f>'[1]2018 рік (по послугам)'!EX553</f>
        <v>2414.1499999999996</v>
      </c>
      <c r="H12" s="56">
        <f t="shared" si="0"/>
        <v>2.9055723585787886E-3</v>
      </c>
      <c r="I12" s="62">
        <f>J12*G25</f>
        <v>4154.3450000000003</v>
      </c>
      <c r="J12" s="63">
        <v>5.0000000000000001E-3</v>
      </c>
      <c r="K12" s="62">
        <v>3889</v>
      </c>
      <c r="L12" s="96">
        <v>4.7000000000000002E-3</v>
      </c>
    </row>
    <row r="13" spans="1:12" ht="78.75" customHeight="1" x14ac:dyDescent="0.25">
      <c r="A13" s="13">
        <f t="shared" si="1"/>
        <v>7</v>
      </c>
      <c r="B13" s="69" t="s">
        <v>27</v>
      </c>
      <c r="C13" s="87">
        <f>34.36/100</f>
        <v>0.34360000000000002</v>
      </c>
      <c r="D13" s="73">
        <v>0.34399999999999997</v>
      </c>
      <c r="E13" s="49">
        <v>494380.95809177193</v>
      </c>
      <c r="F13" s="50">
        <v>0.60952370384214671</v>
      </c>
      <c r="G13" s="44">
        <f>'[1]2018 рік (по послугам)'!GA553</f>
        <v>540723.67000000004</v>
      </c>
      <c r="H13" s="56">
        <f t="shared" si="0"/>
        <v>0.65079292884919293</v>
      </c>
      <c r="I13" s="60">
        <v>540723.67000000004</v>
      </c>
      <c r="J13" s="61">
        <f t="shared" ref="J13:J22" si="2">I13/$G$25</f>
        <v>0.65079292884919293</v>
      </c>
      <c r="K13" s="62">
        <v>644031</v>
      </c>
      <c r="L13" s="96">
        <v>0.78559999999999997</v>
      </c>
    </row>
    <row r="14" spans="1:12" ht="15.75" x14ac:dyDescent="0.25">
      <c r="A14" s="13">
        <f t="shared" si="1"/>
        <v>8</v>
      </c>
      <c r="B14" s="69" t="s">
        <v>28</v>
      </c>
      <c r="C14" s="87">
        <f>1.99/100</f>
        <v>1.9900000000000001E-2</v>
      </c>
      <c r="D14" s="73">
        <v>0.02</v>
      </c>
      <c r="E14" s="49">
        <v>22334.575175707414</v>
      </c>
      <c r="F14" s="50">
        <v>2.7536361912853007E-2</v>
      </c>
      <c r="G14" s="44">
        <f>'[1]2018 рік (по послугам)'!HD553</f>
        <v>22273.159999999996</v>
      </c>
      <c r="H14" s="56">
        <f t="shared" si="0"/>
        <v>2.6807065855146837E-2</v>
      </c>
      <c r="I14" s="60">
        <v>22273.159999999996</v>
      </c>
      <c r="J14" s="61">
        <f t="shared" si="2"/>
        <v>2.6807065855146837E-2</v>
      </c>
      <c r="K14" s="62">
        <v>23299</v>
      </c>
      <c r="L14" s="96">
        <v>3.3000000000000002E-2</v>
      </c>
    </row>
    <row r="15" spans="1:12" ht="15.75" x14ac:dyDescent="0.25">
      <c r="A15" s="13">
        <f t="shared" si="1"/>
        <v>9</v>
      </c>
      <c r="B15" s="69" t="s">
        <v>29</v>
      </c>
      <c r="C15" s="87">
        <f>0.121/100</f>
        <v>1.2099999999999999E-3</v>
      </c>
      <c r="D15" s="73">
        <v>7.0156987590080076E-4</v>
      </c>
      <c r="E15" s="49">
        <v>569.03904676689672</v>
      </c>
      <c r="F15" s="50">
        <v>7.0156987590080076E-4</v>
      </c>
      <c r="G15" s="44">
        <f>'[1]2018 рік (по послугам)'!IG553</f>
        <v>629.44000000000005</v>
      </c>
      <c r="H15" s="56">
        <f t="shared" si="0"/>
        <v>7.5756828092033769E-4</v>
      </c>
      <c r="I15" s="60">
        <v>629.44000000000005</v>
      </c>
      <c r="J15" s="61">
        <f t="shared" si="2"/>
        <v>7.5756828092033769E-4</v>
      </c>
      <c r="K15" s="62">
        <v>594</v>
      </c>
      <c r="L15" s="96">
        <v>8.0000000000000004E-4</v>
      </c>
    </row>
    <row r="16" spans="1:12" ht="31.5" x14ac:dyDescent="0.25">
      <c r="A16" s="13">
        <f t="shared" si="1"/>
        <v>10</v>
      </c>
      <c r="B16" s="69" t="s">
        <v>30</v>
      </c>
      <c r="C16" s="87">
        <f>0.869/100</f>
        <v>8.6899999999999998E-3</v>
      </c>
      <c r="D16" s="73">
        <v>8.6999999999999994E-2</v>
      </c>
      <c r="E16" s="49">
        <v>118484.94842637314</v>
      </c>
      <c r="F16" s="50">
        <v>0.14608043338308069</v>
      </c>
      <c r="G16" s="44">
        <f>'[1]2018 рік (по послугам)'!JJ553</f>
        <v>126931.79999999997</v>
      </c>
      <c r="H16" s="56">
        <f t="shared" si="0"/>
        <v>0.15276993124066487</v>
      </c>
      <c r="I16" s="60">
        <v>126931.79999999997</v>
      </c>
      <c r="J16" s="61">
        <f t="shared" si="2"/>
        <v>0.15276993124066487</v>
      </c>
      <c r="K16" s="62">
        <v>165783</v>
      </c>
      <c r="L16" s="96">
        <v>0.2024</v>
      </c>
    </row>
    <row r="17" spans="1:12" ht="60.75" customHeight="1" x14ac:dyDescent="0.25">
      <c r="A17" s="13">
        <f t="shared" si="1"/>
        <v>11</v>
      </c>
      <c r="B17" s="69" t="s">
        <v>35</v>
      </c>
      <c r="C17" s="87">
        <f>3.66/100</f>
        <v>3.6600000000000001E-2</v>
      </c>
      <c r="D17" s="73">
        <v>3.7999999999999999E-2</v>
      </c>
      <c r="E17" s="49">
        <v>109489.49164115406</v>
      </c>
      <c r="F17" s="50">
        <v>0.13498990886400949</v>
      </c>
      <c r="G17" s="44">
        <f>'[1]2018 рік (по послугам)'!KM553</f>
        <v>117430.36999999995</v>
      </c>
      <c r="H17" s="56">
        <f t="shared" si="0"/>
        <v>0.14133439808200807</v>
      </c>
      <c r="I17" s="60">
        <v>117430.36999999995</v>
      </c>
      <c r="J17" s="61">
        <f t="shared" si="2"/>
        <v>0.14133439808200807</v>
      </c>
      <c r="K17" s="62">
        <v>147021</v>
      </c>
      <c r="L17" s="96">
        <v>0.17929999999999999</v>
      </c>
    </row>
    <row r="18" spans="1:12" ht="85.5" customHeight="1" x14ac:dyDescent="0.25">
      <c r="A18" s="76">
        <f t="shared" si="1"/>
        <v>12</v>
      </c>
      <c r="B18" s="77" t="s">
        <v>40</v>
      </c>
      <c r="C18" s="87">
        <f>63.23/100</f>
        <v>0.63229999999999997</v>
      </c>
      <c r="D18" s="78">
        <v>0.63200000000000001</v>
      </c>
      <c r="E18" s="79">
        <v>685118.69678885024</v>
      </c>
      <c r="F18" s="80">
        <v>0.84468480996941298</v>
      </c>
      <c r="G18" s="81">
        <f>'[1]2018 рік (по послугам)'!LP553</f>
        <v>716958.40999999968</v>
      </c>
      <c r="H18" s="82">
        <f t="shared" si="0"/>
        <v>0.86290186539634972</v>
      </c>
      <c r="I18" s="83">
        <v>716958.40999999968</v>
      </c>
      <c r="J18" s="84">
        <f t="shared" si="2"/>
        <v>0.86290186539634972</v>
      </c>
      <c r="K18" s="93">
        <v>873288</v>
      </c>
      <c r="L18" s="97">
        <v>1.0652999999999999</v>
      </c>
    </row>
    <row r="19" spans="1:12" ht="75" customHeight="1" x14ac:dyDescent="0.25">
      <c r="A19" s="13">
        <f t="shared" si="1"/>
        <v>13</v>
      </c>
      <c r="B19" s="69" t="s">
        <v>31</v>
      </c>
      <c r="C19" s="87">
        <f>8.47/100</f>
        <v>8.4700000000000011E-2</v>
      </c>
      <c r="D19" s="73">
        <v>8.5000000000000006E-2</v>
      </c>
      <c r="E19" s="49">
        <v>105209.78172394738</v>
      </c>
      <c r="F19" s="50">
        <v>0.1297134422092773</v>
      </c>
      <c r="G19" s="44">
        <f>'[1]2018 рік (по послугам)'!MS553</f>
        <v>112646.02000000011</v>
      </c>
      <c r="H19" s="56">
        <f t="shared" si="0"/>
        <v>0.13557614979015958</v>
      </c>
      <c r="I19" s="60">
        <v>112646.02000000011</v>
      </c>
      <c r="J19" s="61">
        <f t="shared" si="2"/>
        <v>0.13557614979015958</v>
      </c>
      <c r="K19" s="62">
        <v>132251</v>
      </c>
      <c r="L19" s="96">
        <v>0.1613</v>
      </c>
    </row>
    <row r="20" spans="1:12" ht="31.5" x14ac:dyDescent="0.25">
      <c r="A20" s="13">
        <f t="shared" si="1"/>
        <v>14</v>
      </c>
      <c r="B20" s="69" t="s">
        <v>32</v>
      </c>
      <c r="C20" s="88">
        <f>0.02/100</f>
        <v>2.0000000000000001E-4</v>
      </c>
      <c r="D20" s="74">
        <v>2.0000000000000001E-4</v>
      </c>
      <c r="E20" s="49">
        <v>343.15559217933185</v>
      </c>
      <c r="F20" s="51">
        <v>4.2307751566043308E-4</v>
      </c>
      <c r="G20" s="44">
        <f>'[1]2018 рік (по послугам)'!NV553</f>
        <v>375.04999999999984</v>
      </c>
      <c r="H20" s="57">
        <f t="shared" si="0"/>
        <v>4.5139486489446571E-4</v>
      </c>
      <c r="I20" s="60">
        <v>375.04999999999984</v>
      </c>
      <c r="J20" s="64">
        <f t="shared" si="2"/>
        <v>4.5139486489446571E-4</v>
      </c>
      <c r="K20" s="62">
        <v>355</v>
      </c>
      <c r="L20" s="96">
        <v>5.0000000000000001E-3</v>
      </c>
    </row>
    <row r="21" spans="1:12" s="9" customFormat="1" ht="44.25" customHeight="1" x14ac:dyDescent="0.25">
      <c r="A21" s="13">
        <f t="shared" si="1"/>
        <v>15</v>
      </c>
      <c r="B21" s="69" t="s">
        <v>33</v>
      </c>
      <c r="C21" s="87">
        <f>17.13/100</f>
        <v>0.17129999999999998</v>
      </c>
      <c r="D21" s="73">
        <v>0.17100000000000001</v>
      </c>
      <c r="E21" s="49">
        <v>241174.93411701688</v>
      </c>
      <c r="F21" s="50">
        <v>0.2973452692925157</v>
      </c>
      <c r="G21" s="44">
        <f>'[1]2018 рік (по послугам)'!OY553</f>
        <v>240317.22999999986</v>
      </c>
      <c r="H21" s="56">
        <f t="shared" si="0"/>
        <v>0.28923600471313754</v>
      </c>
      <c r="I21" s="60">
        <v>240317.22999999986</v>
      </c>
      <c r="J21" s="61">
        <f t="shared" si="2"/>
        <v>0.28923600471313754</v>
      </c>
      <c r="K21" s="62">
        <v>190985</v>
      </c>
      <c r="L21" s="96">
        <v>0.23300000000000001</v>
      </c>
    </row>
    <row r="22" spans="1:12" s="9" customFormat="1" ht="16.5" thickBot="1" x14ac:dyDescent="0.3">
      <c r="A22" s="13">
        <f t="shared" si="1"/>
        <v>16</v>
      </c>
      <c r="B22" s="69" t="s">
        <v>36</v>
      </c>
      <c r="C22" s="87">
        <f>19.2/100</f>
        <v>0.192</v>
      </c>
      <c r="D22" s="92">
        <f>0.192-0.14</f>
        <v>5.1999999999999991E-2</v>
      </c>
      <c r="E22" s="52">
        <v>82598.535945373413</v>
      </c>
      <c r="F22" s="53">
        <v>0.10183597231513317</v>
      </c>
      <c r="G22" s="45">
        <f>'[1]2018 рік (по послугам)'!QB553</f>
        <v>85643.539999999979</v>
      </c>
      <c r="H22" s="58">
        <f t="shared" si="0"/>
        <v>0.10307706750402287</v>
      </c>
      <c r="I22" s="65">
        <v>85643.539999999979</v>
      </c>
      <c r="J22" s="66">
        <f t="shared" si="2"/>
        <v>0.10307706750402287</v>
      </c>
      <c r="K22" s="94">
        <v>59496</v>
      </c>
      <c r="L22" s="98">
        <v>0.23749999999999999</v>
      </c>
    </row>
    <row r="23" spans="1:12" ht="16.5" thickBot="1" x14ac:dyDescent="0.3">
      <c r="A23" s="15"/>
      <c r="B23" s="70" t="s">
        <v>41</v>
      </c>
      <c r="C23" s="89">
        <f>SUM(C7:C22)</f>
        <v>2.7192000000000003</v>
      </c>
      <c r="D23" s="75">
        <f>SUM(D7:D22)</f>
        <v>2.4668882192878701</v>
      </c>
      <c r="E23" s="54">
        <f t="shared" ref="E23:J23" si="3">SUM(E7:E22)</f>
        <v>2892523.7117991047</v>
      </c>
      <c r="F23" s="55">
        <f t="shared" si="3"/>
        <v>3.5662007959856483</v>
      </c>
      <c r="G23" s="46">
        <f t="shared" si="3"/>
        <v>3077186.3</v>
      </c>
      <c r="H23" s="59">
        <f t="shared" si="3"/>
        <v>3.7035757742796993</v>
      </c>
      <c r="I23" s="67">
        <f t="shared" si="3"/>
        <v>3141139.2909999993</v>
      </c>
      <c r="J23" s="68">
        <f t="shared" si="3"/>
        <v>3.7805469827373503</v>
      </c>
      <c r="K23" s="95">
        <f>SUM(K7:K22)</f>
        <v>3310215</v>
      </c>
      <c r="L23" s="99">
        <f>SUM(L7:L22)</f>
        <v>4.6292999999999989</v>
      </c>
    </row>
    <row r="24" spans="1:12" ht="15.75" x14ac:dyDescent="0.25">
      <c r="A24" s="15"/>
      <c r="B24" s="40"/>
      <c r="C24" s="41"/>
      <c r="D24" s="41"/>
      <c r="E24" s="41"/>
      <c r="F24" s="41"/>
      <c r="G24" s="42"/>
      <c r="H24" s="43"/>
      <c r="I24" s="9"/>
      <c r="J24" s="9"/>
    </row>
    <row r="25" spans="1:12" ht="31.5" x14ac:dyDescent="0.25">
      <c r="A25" s="10"/>
      <c r="B25" s="14" t="s">
        <v>42</v>
      </c>
      <c r="C25" s="322"/>
      <c r="D25" s="323"/>
      <c r="E25" s="14"/>
      <c r="F25" s="14"/>
      <c r="G25" s="326">
        <v>830869</v>
      </c>
      <c r="H25" s="327"/>
      <c r="I25" s="326">
        <v>822055</v>
      </c>
      <c r="J25" s="327"/>
      <c r="K25" s="326">
        <v>822056</v>
      </c>
      <c r="L25" s="327"/>
    </row>
    <row r="26" spans="1:12" ht="15.75" x14ac:dyDescent="0.25">
      <c r="B26" s="32"/>
      <c r="C26" s="32"/>
      <c r="D26" s="32"/>
      <c r="E26" s="32"/>
      <c r="F26" s="32"/>
      <c r="G26" s="32"/>
      <c r="H26" s="32"/>
      <c r="I26" s="33"/>
    </row>
    <row r="27" spans="1:12" ht="15.75" x14ac:dyDescent="0.25">
      <c r="B27" s="34"/>
      <c r="C27" s="34"/>
      <c r="D27" s="34"/>
      <c r="E27" s="34"/>
      <c r="F27" s="34"/>
      <c r="G27" s="34"/>
      <c r="H27" s="34"/>
      <c r="I27" s="33"/>
    </row>
    <row r="28" spans="1:12" ht="15.75" x14ac:dyDescent="0.25">
      <c r="B28" s="34"/>
      <c r="C28" s="34"/>
      <c r="D28" s="34"/>
      <c r="E28" s="35"/>
      <c r="F28" s="35"/>
      <c r="G28" s="35"/>
      <c r="H28" s="35"/>
      <c r="I28" s="36"/>
    </row>
    <row r="29" spans="1:12" x14ac:dyDescent="0.25">
      <c r="B29" s="37"/>
      <c r="C29" s="37"/>
      <c r="D29" s="37"/>
      <c r="E29" s="37"/>
      <c r="F29" s="37"/>
      <c r="G29" s="37"/>
      <c r="H29" s="37"/>
      <c r="I29" s="37"/>
    </row>
  </sheetData>
  <customSheetViews>
    <customSheetView guid="{A13E38AD-F031-469C-8531-3E6E9DCB270D}" fitToPage="1" hiddenColumns="1" state="hidden">
      <pane xSplit="2" ySplit="4" topLeftCell="D18" activePane="bottomRight" state="frozen"/>
      <selection pane="bottomRight" activeCell="K25" sqref="K25:L25"/>
      <pageMargins left="0.39370078740157483" right="0.19685039370078741" top="0.74803149606299213" bottom="0.74803149606299213" header="0.31496062992125984" footer="0.31496062992125984"/>
      <pageSetup paperSize="9" scale="71" orientation="portrait" verticalDpi="0" r:id="rId1"/>
    </customSheetView>
    <customSheetView guid="{0665432D-35CD-4531-A470-E4B79115E5E2}" fitToPage="1" hiddenColumns="1" state="hidden">
      <pane xSplit="2" ySplit="4" topLeftCell="D18" activePane="bottomRight" state="frozen"/>
      <selection pane="bottomRight" activeCell="K25" sqref="K25:L25"/>
      <pageMargins left="0.39370078740157483" right="0.19685039370078741" top="0.74803149606299213" bottom="0.74803149606299213" header="0.31496062992125984" footer="0.31496062992125984"/>
      <pageSetup paperSize="9" scale="71" orientation="portrait" verticalDpi="0" r:id="rId2"/>
    </customSheetView>
  </customSheetViews>
  <mergeCells count="20">
    <mergeCell ref="A1:L1"/>
    <mergeCell ref="A3:A6"/>
    <mergeCell ref="B3:B6"/>
    <mergeCell ref="E3:F3"/>
    <mergeCell ref="G3:H3"/>
    <mergeCell ref="I3:J3"/>
    <mergeCell ref="E4:F4"/>
    <mergeCell ref="G4:H4"/>
    <mergeCell ref="I4:J4"/>
    <mergeCell ref="G5:H5"/>
    <mergeCell ref="I5:J5"/>
    <mergeCell ref="E5:F5"/>
    <mergeCell ref="K5:L5"/>
    <mergeCell ref="K3:L3"/>
    <mergeCell ref="K4:L4"/>
    <mergeCell ref="C25:D25"/>
    <mergeCell ref="C3:C4"/>
    <mergeCell ref="G25:H25"/>
    <mergeCell ref="I25:J25"/>
    <mergeCell ref="K25:L25"/>
  </mergeCells>
  <pageMargins left="0.39370078740157483" right="0.19685039370078741" top="0.74803149606299213" bottom="0.74803149606299213" header="0.31496062992125984" footer="0.31496062992125984"/>
  <pageSetup paperSize="9" scale="71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54"/>
  <sheetViews>
    <sheetView tabSelected="1" zoomScale="90" zoomScaleNormal="90" workbookViewId="0">
      <pane xSplit="2" ySplit="6" topLeftCell="C10" activePane="bottomRight" state="frozen"/>
      <selection pane="topRight" activeCell="C1" sqref="C1"/>
      <selection pane="bottomLeft" activeCell="A7" sqref="A7"/>
      <selection pane="bottomRight" activeCell="B3" sqref="B3:D3"/>
    </sheetView>
  </sheetViews>
  <sheetFormatPr defaultColWidth="8.85546875" defaultRowHeight="15" x14ac:dyDescent="0.25"/>
  <cols>
    <col min="1" max="1" width="11.140625" style="156" customWidth="1"/>
    <col min="2" max="2" width="56.5703125" style="154" customWidth="1"/>
    <col min="3" max="3" width="18.7109375" style="154" customWidth="1"/>
    <col min="4" max="4" width="17.28515625" style="154" customWidth="1"/>
    <col min="5" max="5" width="17.85546875" style="154" customWidth="1"/>
    <col min="6" max="6" width="14.140625" style="154" customWidth="1"/>
    <col min="7" max="7" width="13.28515625" style="154" bestFit="1" customWidth="1"/>
    <col min="8" max="8" width="12.5703125" style="154" customWidth="1"/>
    <col min="9" max="9" width="8.85546875" style="154"/>
    <col min="10" max="10" width="12.5703125" style="154" bestFit="1" customWidth="1"/>
    <col min="11" max="11" width="12.85546875" style="154" customWidth="1"/>
    <col min="12" max="16384" width="8.85546875" style="154"/>
  </cols>
  <sheetData>
    <row r="1" spans="1:9" ht="19.5" customHeight="1" x14ac:dyDescent="0.25">
      <c r="A1" s="291">
        <f>VLOOKUP(B3,'№ дог., кіл.підїз.'!C3:E569,3,0)</f>
        <v>0</v>
      </c>
      <c r="B1" s="292"/>
      <c r="C1" s="293">
        <f>VLOOKUP(B3,'Поб.зв. 12міс.11.2020-10.2021'!C10:D446,2,0)</f>
        <v>1</v>
      </c>
      <c r="D1" s="213"/>
      <c r="E1" s="213"/>
      <c r="F1" s="213"/>
    </row>
    <row r="2" spans="1:9" ht="42.75" customHeight="1" thickBot="1" x14ac:dyDescent="0.3">
      <c r="A2" s="344" t="s">
        <v>1415</v>
      </c>
      <c r="B2" s="344"/>
      <c r="C2" s="344"/>
      <c r="D2" s="344"/>
      <c r="E2" s="344"/>
      <c r="F2" s="344"/>
    </row>
    <row r="3" spans="1:9" ht="37.5" customHeight="1" x14ac:dyDescent="0.35">
      <c r="A3" s="165"/>
      <c r="B3" s="345" t="s">
        <v>836</v>
      </c>
      <c r="C3" s="345"/>
      <c r="D3" s="346"/>
      <c r="E3" s="289" t="s">
        <v>381</v>
      </c>
      <c r="F3" s="290">
        <f>VLOOKUP(B3,'№ дог., кіл.підїз.'!C3:H569,6,0)</f>
        <v>533</v>
      </c>
      <c r="G3" s="342" t="s">
        <v>743</v>
      </c>
      <c r="H3" s="343"/>
      <c r="I3" s="343"/>
    </row>
    <row r="4" spans="1:9" ht="24.75" customHeight="1" thickBot="1" x14ac:dyDescent="0.3">
      <c r="A4" s="165"/>
      <c r="B4" s="174"/>
      <c r="C4" s="176"/>
      <c r="D4" s="176"/>
      <c r="E4" s="351" t="s">
        <v>1418</v>
      </c>
      <c r="F4" s="352"/>
      <c r="G4" s="342"/>
      <c r="H4" s="343"/>
      <c r="I4" s="343"/>
    </row>
    <row r="5" spans="1:9" ht="24" customHeight="1" x14ac:dyDescent="0.25">
      <c r="A5" s="356" t="s">
        <v>37</v>
      </c>
      <c r="B5" s="358" t="s">
        <v>164</v>
      </c>
      <c r="C5" s="353" t="s">
        <v>731</v>
      </c>
      <c r="D5" s="354"/>
      <c r="E5" s="354"/>
      <c r="F5" s="355"/>
      <c r="G5" s="342"/>
      <c r="H5" s="343"/>
      <c r="I5" s="343"/>
    </row>
    <row r="6" spans="1:9" ht="32.25" customHeight="1" thickBot="1" x14ac:dyDescent="0.3">
      <c r="A6" s="357"/>
      <c r="B6" s="359"/>
      <c r="C6" s="177" t="s">
        <v>732</v>
      </c>
      <c r="D6" s="177" t="s">
        <v>733</v>
      </c>
      <c r="E6" s="178" t="s">
        <v>737</v>
      </c>
      <c r="F6" s="179" t="s">
        <v>167</v>
      </c>
    </row>
    <row r="7" spans="1:9" ht="18" customHeight="1" x14ac:dyDescent="0.25">
      <c r="A7" s="180"/>
      <c r="B7" s="188" t="s">
        <v>104</v>
      </c>
      <c r="C7" s="310">
        <f>VLOOKUP(B3,'Поб.зв. 12міс.11.2020-10.2021'!C9:E447,3,0)</f>
        <v>410.1</v>
      </c>
      <c r="D7" s="300"/>
      <c r="E7" s="237"/>
      <c r="F7" s="238"/>
    </row>
    <row r="8" spans="1:9" ht="15.75" customHeight="1" x14ac:dyDescent="0.25">
      <c r="A8" s="181" t="s">
        <v>163</v>
      </c>
      <c r="B8" s="164" t="s">
        <v>162</v>
      </c>
      <c r="C8" s="239"/>
      <c r="D8" s="239"/>
      <c r="E8" s="239"/>
      <c r="F8" s="240"/>
    </row>
    <row r="9" spans="1:9" ht="24.75" customHeight="1" x14ac:dyDescent="0.25">
      <c r="A9" s="182" t="s">
        <v>161</v>
      </c>
      <c r="B9" s="159" t="s">
        <v>160</v>
      </c>
      <c r="C9" s="311">
        <f>VLOOKUP(B3,'Поб.зв. 12міс.11.2020-10.2021'!C9:F447,4,0)</f>
        <v>1462.32</v>
      </c>
      <c r="D9" s="311">
        <f>VLOOKUP(B3,'Поб.зв. 12міс.11.2020-10.2021'!C9:AGX447,5,0)</f>
        <v>1638.1167756416248</v>
      </c>
      <c r="E9" s="311">
        <f t="shared" ref="E9:E39" si="0">D9-C9</f>
        <v>175.79677564162489</v>
      </c>
      <c r="F9" s="312">
        <f t="shared" ref="F9:F44" si="1">IF(D9=0,0,D9/C9)</f>
        <v>1.1202177195426617</v>
      </c>
      <c r="G9" s="171"/>
    </row>
    <row r="10" spans="1:9" ht="12.75" customHeight="1" x14ac:dyDescent="0.25">
      <c r="A10" s="181" t="s">
        <v>159</v>
      </c>
      <c r="B10" s="158" t="s">
        <v>140</v>
      </c>
      <c r="C10" s="311">
        <f>VLOOKUP(B3,'Поб.зв. 12міс.11.2020-10.2021'!C9:AGX447,9,0)</f>
        <v>0</v>
      </c>
      <c r="D10" s="311">
        <f>VLOOKUP(B3,'Поб.зв. 12міс.11.2020-10.2021'!C9:AGX447,22,0)</f>
        <v>0</v>
      </c>
      <c r="E10" s="311">
        <f t="shared" si="0"/>
        <v>0</v>
      </c>
      <c r="F10" s="312">
        <f t="shared" si="1"/>
        <v>0</v>
      </c>
      <c r="G10" s="157"/>
      <c r="H10" s="195"/>
      <c r="I10" s="195"/>
    </row>
    <row r="11" spans="1:9" ht="14.25" customHeight="1" x14ac:dyDescent="0.25">
      <c r="A11" s="181" t="s">
        <v>158</v>
      </c>
      <c r="B11" s="158" t="s">
        <v>138</v>
      </c>
      <c r="C11" s="311">
        <f>VLOOKUP(B3,'Поб.зв. 12міс.11.2020-10.2021'!C9:AGX447,38,0)</f>
        <v>0</v>
      </c>
      <c r="D11" s="311">
        <f>VLOOKUP(B3,'Поб.зв. 12міс.11.2020-10.2021'!C9:AGX447,51,0)</f>
        <v>0</v>
      </c>
      <c r="E11" s="311">
        <f t="shared" si="0"/>
        <v>0</v>
      </c>
      <c r="F11" s="312">
        <f t="shared" si="1"/>
        <v>0</v>
      </c>
      <c r="H11" s="195"/>
      <c r="I11" s="195"/>
    </row>
    <row r="12" spans="1:9" ht="12.75" customHeight="1" x14ac:dyDescent="0.25">
      <c r="A12" s="181" t="s">
        <v>157</v>
      </c>
      <c r="B12" s="158" t="s">
        <v>136</v>
      </c>
      <c r="C12" s="311">
        <f>VLOOKUP(B3,'Поб.зв. 12міс.11.2020-10.2021'!C9:AGX447,67,0)</f>
        <v>0</v>
      </c>
      <c r="D12" s="311">
        <f>VLOOKUP(B3,'Поб.зв. 12міс.11.2020-10.2021'!C9:AGX447,80,0)</f>
        <v>0</v>
      </c>
      <c r="E12" s="311">
        <f t="shared" si="0"/>
        <v>0</v>
      </c>
      <c r="F12" s="312">
        <f t="shared" si="1"/>
        <v>0</v>
      </c>
      <c r="H12" s="195"/>
      <c r="I12" s="195"/>
    </row>
    <row r="13" spans="1:9" ht="16.5" customHeight="1" x14ac:dyDescent="0.25">
      <c r="A13" s="181" t="s">
        <v>156</v>
      </c>
      <c r="B13" s="158" t="s">
        <v>134</v>
      </c>
      <c r="C13" s="311">
        <f>VLOOKUP(B3,'Поб.зв. 12міс.11.2020-10.2021'!C9:AGX447,96,0)</f>
        <v>0</v>
      </c>
      <c r="D13" s="311">
        <f>VLOOKUP(B3,'Поб.зв. 12міс.11.2020-10.2021'!C9:AGX447,109,0)</f>
        <v>0</v>
      </c>
      <c r="E13" s="311">
        <f t="shared" si="0"/>
        <v>0</v>
      </c>
      <c r="F13" s="312">
        <f t="shared" si="1"/>
        <v>0</v>
      </c>
      <c r="H13" s="195"/>
      <c r="I13" s="195"/>
    </row>
    <row r="14" spans="1:9" ht="17.25" customHeight="1" x14ac:dyDescent="0.25">
      <c r="A14" s="181" t="s">
        <v>155</v>
      </c>
      <c r="B14" s="158" t="s">
        <v>132</v>
      </c>
      <c r="C14" s="311">
        <f>VLOOKUP(B3,'Поб.зв. 12міс.11.2020-10.2021'!C9:AGX447,125,0)</f>
        <v>0</v>
      </c>
      <c r="D14" s="311">
        <f>VLOOKUP(B3,'Поб.зв. 12міс.11.2020-10.2021'!C9:AGX447,139,0)</f>
        <v>0</v>
      </c>
      <c r="E14" s="311">
        <f t="shared" si="0"/>
        <v>0</v>
      </c>
      <c r="F14" s="312">
        <f t="shared" si="1"/>
        <v>0</v>
      </c>
    </row>
    <row r="15" spans="1:9" ht="14.25" customHeight="1" x14ac:dyDescent="0.25">
      <c r="A15" s="181" t="s">
        <v>154</v>
      </c>
      <c r="B15" s="158" t="s">
        <v>130</v>
      </c>
      <c r="C15" s="311">
        <f>VLOOKUP(B3,'Поб.зв. 12міс.11.2020-10.2021'!C9:AGX447,155,0)</f>
        <v>0</v>
      </c>
      <c r="D15" s="311">
        <f>VLOOKUP(B3,'Поб.зв. 12міс.11.2020-10.2021'!C9:AGX447,168,0)</f>
        <v>0</v>
      </c>
      <c r="E15" s="311">
        <f t="shared" si="0"/>
        <v>0</v>
      </c>
      <c r="F15" s="312">
        <f t="shared" si="1"/>
        <v>0</v>
      </c>
    </row>
    <row r="16" spans="1:9" ht="16.5" x14ac:dyDescent="0.25">
      <c r="A16" s="181" t="s">
        <v>153</v>
      </c>
      <c r="B16" s="158" t="s">
        <v>128</v>
      </c>
      <c r="C16" s="311">
        <f>VLOOKUP(B3,'Поб.зв. 12міс.11.2020-10.2021'!C9:AGX447,184,0)</f>
        <v>409.54</v>
      </c>
      <c r="D16" s="311">
        <f>VLOOKUP(B3,'Поб.зв. 12міс.11.2020-10.2021'!C9:AGX447,197,0)</f>
        <v>0</v>
      </c>
      <c r="E16" s="311">
        <f t="shared" si="0"/>
        <v>-409.54</v>
      </c>
      <c r="F16" s="312">
        <f t="shared" si="1"/>
        <v>0</v>
      </c>
    </row>
    <row r="17" spans="1:6" s="162" customFormat="1" ht="16.5" x14ac:dyDescent="0.25">
      <c r="A17" s="181" t="s">
        <v>152</v>
      </c>
      <c r="B17" s="163" t="s">
        <v>151</v>
      </c>
      <c r="C17" s="311">
        <f>VLOOKUP(B3,'Поб.зв. 12міс.11.2020-10.2021'!C9:AGX447,205,0)</f>
        <v>1052.78</v>
      </c>
      <c r="D17" s="311">
        <f>VLOOKUP(B3,'Поб.зв. 12міс.11.2020-10.2021'!C9:AGX447,218,0)</f>
        <v>1638.1167756416248</v>
      </c>
      <c r="E17" s="311">
        <f t="shared" si="0"/>
        <v>585.33677564162485</v>
      </c>
      <c r="F17" s="312">
        <f t="shared" si="1"/>
        <v>1.5559915420521142</v>
      </c>
    </row>
    <row r="18" spans="1:6" ht="20.25" customHeight="1" x14ac:dyDescent="0.25">
      <c r="A18" s="183" t="s">
        <v>150</v>
      </c>
      <c r="B18" s="159" t="s">
        <v>25</v>
      </c>
      <c r="C18" s="311">
        <f>VLOOKUP(B3,'Поб.зв. 12міс.11.2020-10.2021'!C9:AGX447,234,0)</f>
        <v>0</v>
      </c>
      <c r="D18" s="311">
        <f>VLOOKUP(B3,'Поб.зв. 12міс.11.2020-10.2021'!C9:AGX447,247,0)</f>
        <v>0</v>
      </c>
      <c r="E18" s="311">
        <f t="shared" si="0"/>
        <v>0</v>
      </c>
      <c r="F18" s="312">
        <f t="shared" si="1"/>
        <v>0</v>
      </c>
    </row>
    <row r="19" spans="1:6" ht="16.5" customHeight="1" x14ac:dyDescent="0.25">
      <c r="A19" s="183" t="s">
        <v>149</v>
      </c>
      <c r="B19" s="159" t="s">
        <v>26</v>
      </c>
      <c r="C19" s="311">
        <f>VLOOKUP(B3,'Поб.зв. 12міс.11.2020-10.2021'!C9:AGX447,263,0)</f>
        <v>0</v>
      </c>
      <c r="D19" s="311">
        <f>VLOOKUP(B3,'Поб.зв. 12міс.11.2020-10.2021'!C9:AGX447,276,0)</f>
        <v>0</v>
      </c>
      <c r="E19" s="311">
        <f t="shared" si="0"/>
        <v>0</v>
      </c>
      <c r="F19" s="312">
        <f t="shared" si="1"/>
        <v>0</v>
      </c>
    </row>
    <row r="20" spans="1:6" ht="19.5" customHeight="1" x14ac:dyDescent="0.25">
      <c r="A20" s="183" t="s">
        <v>148</v>
      </c>
      <c r="B20" s="159" t="s">
        <v>30</v>
      </c>
      <c r="C20" s="311">
        <f>VLOOKUP(B3,'Поб.зв. 12міс.11.2020-10.2021'!C9:AGX447,292,0)</f>
        <v>1083.57</v>
      </c>
      <c r="D20" s="311">
        <f>VLOOKUP(B3,'Поб.зв. 12міс.11.2020-10.2021'!C9:AGX447,305,0)</f>
        <v>1148.1771513106246</v>
      </c>
      <c r="E20" s="311">
        <f t="shared" si="0"/>
        <v>64.607151310624658</v>
      </c>
      <c r="F20" s="312">
        <f t="shared" si="1"/>
        <v>1.0596243448144786</v>
      </c>
    </row>
    <row r="21" spans="1:6" ht="28.5" customHeight="1" x14ac:dyDescent="0.25">
      <c r="A21" s="184" t="s">
        <v>147</v>
      </c>
      <c r="B21" s="159" t="s">
        <v>146</v>
      </c>
      <c r="C21" s="311">
        <f>VLOOKUP(B3,'Поб.зв. 12міс.11.2020-10.2021'!C9:AGX447,321,0)</f>
        <v>0</v>
      </c>
      <c r="D21" s="311">
        <f>VLOOKUP(B3,'Поб.зв. 12міс.11.2020-10.2021'!C9:AGX447,334,0)</f>
        <v>0</v>
      </c>
      <c r="E21" s="311">
        <f t="shared" si="0"/>
        <v>0</v>
      </c>
      <c r="F21" s="312">
        <f t="shared" si="1"/>
        <v>0</v>
      </c>
    </row>
    <row r="22" spans="1:6" s="155" customFormat="1" ht="69.75" customHeight="1" x14ac:dyDescent="0.25">
      <c r="A22" s="185" t="s">
        <v>145</v>
      </c>
      <c r="B22" s="161" t="s">
        <v>144</v>
      </c>
      <c r="C22" s="311">
        <f>VLOOKUP(B3,'Поб.зв. 12міс.11.2020-10.2021'!C9:AGX447,350,0)</f>
        <v>11152.189999999999</v>
      </c>
      <c r="D22" s="311">
        <f>VLOOKUP(B3,'Поб.зв. 12міс.11.2020-10.2021'!C9:AGX447,363,0)</f>
        <v>0</v>
      </c>
      <c r="E22" s="317">
        <f t="shared" si="0"/>
        <v>-11152.189999999999</v>
      </c>
      <c r="F22" s="312">
        <f t="shared" si="1"/>
        <v>0</v>
      </c>
    </row>
    <row r="23" spans="1:6" s="155" customFormat="1" ht="18" customHeight="1" x14ac:dyDescent="0.25">
      <c r="A23" s="185" t="s">
        <v>143</v>
      </c>
      <c r="B23" s="161" t="s">
        <v>142</v>
      </c>
      <c r="C23" s="311">
        <f>VLOOKUP(B3,'Поб.зв. 12міс.11.2020-10.2021'!C9:AGX447,379,0)</f>
        <v>0</v>
      </c>
      <c r="D23" s="311">
        <f>VLOOKUP(B3,'Поб.зв. 12міс.11.2020-10.2021'!C9:AGX447,380,0)</f>
        <v>0</v>
      </c>
      <c r="E23" s="317">
        <f t="shared" si="0"/>
        <v>0</v>
      </c>
      <c r="F23" s="312">
        <f t="shared" si="1"/>
        <v>0</v>
      </c>
    </row>
    <row r="24" spans="1:6" ht="16.5" x14ac:dyDescent="0.25">
      <c r="A24" s="181" t="s">
        <v>141</v>
      </c>
      <c r="B24" s="158" t="s">
        <v>140</v>
      </c>
      <c r="C24" s="311">
        <f>VLOOKUP(B3,'Поб.зв. 12міс.11.2020-10.2021'!C9:AGX447,384,0)</f>
        <v>0</v>
      </c>
      <c r="D24" s="311">
        <f>VLOOKUP(B3,'Поб.зв. 12міс.11.2020-10.2021'!C9:AGX447,397,0)</f>
        <v>0</v>
      </c>
      <c r="E24" s="311">
        <f t="shared" si="0"/>
        <v>0</v>
      </c>
      <c r="F24" s="312">
        <f t="shared" si="1"/>
        <v>0</v>
      </c>
    </row>
    <row r="25" spans="1:6" ht="15" customHeight="1" x14ac:dyDescent="0.25">
      <c r="A25" s="181" t="s">
        <v>139</v>
      </c>
      <c r="B25" s="158" t="s">
        <v>138</v>
      </c>
      <c r="C25" s="311">
        <f>VLOOKUP(B3,'Поб.зв. 12міс.11.2020-10.2021'!C9:AGX447,413,0)</f>
        <v>0</v>
      </c>
      <c r="D25" s="311">
        <f>VLOOKUP(B3,'Поб.зв. 12міс.11.2020-10.2021'!C9:AGX447,426,0)</f>
        <v>0</v>
      </c>
      <c r="E25" s="311">
        <f t="shared" si="0"/>
        <v>0</v>
      </c>
      <c r="F25" s="312">
        <f t="shared" si="1"/>
        <v>0</v>
      </c>
    </row>
    <row r="26" spans="1:6" ht="15" customHeight="1" x14ac:dyDescent="0.25">
      <c r="A26" s="181" t="s">
        <v>137</v>
      </c>
      <c r="B26" s="158" t="s">
        <v>136</v>
      </c>
      <c r="C26" s="311">
        <f>VLOOKUP(B3,'Поб.зв. 12міс.11.2020-10.2021'!C9:AGX447,442,0)</f>
        <v>0</v>
      </c>
      <c r="D26" s="311">
        <f>VLOOKUP(B3,'Поб.зв. 12міс.11.2020-10.2021'!C9:AGX447,455,0)</f>
        <v>0</v>
      </c>
      <c r="E26" s="311">
        <f t="shared" si="0"/>
        <v>0</v>
      </c>
      <c r="F26" s="312">
        <f t="shared" si="1"/>
        <v>0</v>
      </c>
    </row>
    <row r="27" spans="1:6" ht="16.5" x14ac:dyDescent="0.25">
      <c r="A27" s="181" t="s">
        <v>135</v>
      </c>
      <c r="B27" s="158" t="s">
        <v>134</v>
      </c>
      <c r="C27" s="311">
        <f>VLOOKUP(B3,'Поб.зв. 12міс.11.2020-10.2021'!C9:AGX447,471,0)</f>
        <v>0</v>
      </c>
      <c r="D27" s="311">
        <f>VLOOKUP(B3,'Поб.зв. 12міс.11.2020-10.2021'!C9:AGX447,484,0)</f>
        <v>0</v>
      </c>
      <c r="E27" s="311">
        <f t="shared" si="0"/>
        <v>0</v>
      </c>
      <c r="F27" s="312">
        <f t="shared" si="1"/>
        <v>0</v>
      </c>
    </row>
    <row r="28" spans="1:6" ht="16.5" x14ac:dyDescent="0.25">
      <c r="A28" s="181" t="s">
        <v>133</v>
      </c>
      <c r="B28" s="158" t="s">
        <v>132</v>
      </c>
      <c r="C28" s="311">
        <f>VLOOKUP(B3,'Поб.зв. 12міс.11.2020-10.2021'!C9:AGX447,500,0)</f>
        <v>0</v>
      </c>
      <c r="D28" s="311">
        <f>VLOOKUP(B3,'Поб.зв. 12міс.11.2020-10.2021'!C9:AGX447,513,0)</f>
        <v>0</v>
      </c>
      <c r="E28" s="311">
        <f t="shared" si="0"/>
        <v>0</v>
      </c>
      <c r="F28" s="312">
        <f t="shared" si="1"/>
        <v>0</v>
      </c>
    </row>
    <row r="29" spans="1:6" ht="15.75" customHeight="1" x14ac:dyDescent="0.25">
      <c r="A29" s="181" t="s">
        <v>131</v>
      </c>
      <c r="B29" s="158" t="s">
        <v>130</v>
      </c>
      <c r="C29" s="311">
        <f>VLOOKUP(B3,'Поб.зв. 12міс.11.2020-10.2021'!C9:AGX447,529,0)</f>
        <v>0</v>
      </c>
      <c r="D29" s="311">
        <f>VLOOKUP(B3,'Поб.зв. 12міс.11.2020-10.2021'!C9:AGX447,542,0)</f>
        <v>0</v>
      </c>
      <c r="E29" s="311">
        <f t="shared" si="0"/>
        <v>0</v>
      </c>
      <c r="F29" s="312">
        <f t="shared" si="1"/>
        <v>0</v>
      </c>
    </row>
    <row r="30" spans="1:6" ht="15.75" customHeight="1" x14ac:dyDescent="0.25">
      <c r="A30" s="181" t="s">
        <v>129</v>
      </c>
      <c r="B30" s="158" t="s">
        <v>128</v>
      </c>
      <c r="C30" s="311">
        <f>VLOOKUP(B3,'Поб.зв. 12міс.11.2020-10.2021'!C9:AGX447,558,0)</f>
        <v>0</v>
      </c>
      <c r="D30" s="311">
        <f>VLOOKUP(B3,'Поб.зв. 12міс.11.2020-10.2021'!C9:AGX447,571,0)</f>
        <v>0</v>
      </c>
      <c r="E30" s="311">
        <f t="shared" si="0"/>
        <v>0</v>
      </c>
      <c r="F30" s="312">
        <f t="shared" si="1"/>
        <v>0</v>
      </c>
    </row>
    <row r="31" spans="1:6" ht="27.75" customHeight="1" x14ac:dyDescent="0.25">
      <c r="A31" s="183" t="s">
        <v>127</v>
      </c>
      <c r="B31" s="159" t="s">
        <v>126</v>
      </c>
      <c r="C31" s="311">
        <f>VLOOKUP(B3,'Поб.зв. 12міс.11.2020-10.2021'!C9:AGX447,587,0)</f>
        <v>0</v>
      </c>
      <c r="D31" s="311">
        <f>VLOOKUP(B3,'Поб.зв. 12міс.11.2020-10.2021'!C9:AGX447,600,0)</f>
        <v>0</v>
      </c>
      <c r="E31" s="311">
        <f t="shared" si="0"/>
        <v>0</v>
      </c>
      <c r="F31" s="312">
        <f t="shared" si="1"/>
        <v>0</v>
      </c>
    </row>
    <row r="32" spans="1:6" ht="16.5" customHeight="1" x14ac:dyDescent="0.25">
      <c r="A32" s="183" t="s">
        <v>125</v>
      </c>
      <c r="B32" s="159" t="s">
        <v>24</v>
      </c>
      <c r="C32" s="311">
        <f>VLOOKUP(B3,'Поб.зв. 12міс.11.2020-10.2021'!C9:AGX447,616,0)</f>
        <v>1465.6400000000006</v>
      </c>
      <c r="D32" s="311">
        <f>VLOOKUP(B3,'Поб.зв. 12міс.11.2020-10.2021'!C9:AGX447,629,0)</f>
        <v>1623.479300772744</v>
      </c>
      <c r="E32" s="311">
        <f t="shared" si="0"/>
        <v>157.8393007727434</v>
      </c>
      <c r="F32" s="312">
        <f t="shared" si="1"/>
        <v>1.1076930902354898</v>
      </c>
    </row>
    <row r="33" spans="1:12" ht="26.25" customHeight="1" x14ac:dyDescent="0.25">
      <c r="A33" s="183" t="s">
        <v>124</v>
      </c>
      <c r="B33" s="159" t="s">
        <v>123</v>
      </c>
      <c r="C33" s="311">
        <f>VLOOKUP(B3,'Поб.зв. 12міс.11.2020-10.2021'!C9:AGX447,645,0)</f>
        <v>0</v>
      </c>
      <c r="D33" s="311">
        <f>VLOOKUP(B3,'Поб.зв. 12міс.11.2020-10.2021'!C9:AGX447,658,0)</f>
        <v>0</v>
      </c>
      <c r="E33" s="311">
        <f t="shared" si="0"/>
        <v>0</v>
      </c>
      <c r="F33" s="312">
        <f t="shared" si="1"/>
        <v>0</v>
      </c>
    </row>
    <row r="34" spans="1:12" ht="43.5" customHeight="1" x14ac:dyDescent="0.25">
      <c r="A34" s="183" t="s">
        <v>122</v>
      </c>
      <c r="B34" s="159" t="s">
        <v>121</v>
      </c>
      <c r="C34" s="311">
        <f>VLOOKUP(B3,'Поб.зв. 12міс.11.2020-10.2021'!C9:AGX447,674,0)</f>
        <v>597.72</v>
      </c>
      <c r="D34" s="311">
        <f>VLOOKUP(B3,'Поб.зв. 12міс.11.2020-10.2021'!C9:AGX447,687,0)</f>
        <v>135.58179979525696</v>
      </c>
      <c r="E34" s="311">
        <f t="shared" si="0"/>
        <v>-462.13820020474304</v>
      </c>
      <c r="F34" s="312">
        <f t="shared" si="1"/>
        <v>0.22683162650615163</v>
      </c>
    </row>
    <row r="35" spans="1:12" ht="20.25" customHeight="1" x14ac:dyDescent="0.25">
      <c r="A35" s="183" t="s">
        <v>120</v>
      </c>
      <c r="B35" s="159" t="s">
        <v>28</v>
      </c>
      <c r="C35" s="311">
        <f>VLOOKUP(B3,'Поб.зв. 12міс.11.2020-10.2021'!C9:AGX447,703,0)</f>
        <v>0</v>
      </c>
      <c r="D35" s="311">
        <f>VLOOKUP(B3,'Поб.зв. 12міс.11.2020-10.2021'!C9:AGX447,716,0)</f>
        <v>0</v>
      </c>
      <c r="E35" s="311">
        <f t="shared" si="0"/>
        <v>0</v>
      </c>
      <c r="F35" s="312">
        <f t="shared" si="1"/>
        <v>0</v>
      </c>
    </row>
    <row r="36" spans="1:12" ht="15" customHeight="1" x14ac:dyDescent="0.25">
      <c r="A36" s="183" t="s">
        <v>119</v>
      </c>
      <c r="B36" s="159" t="s">
        <v>29</v>
      </c>
      <c r="C36" s="311">
        <f>VLOOKUP(B3,'Поб.зв. 12міс.11.2020-10.2021'!C9:AGX447,732,0)</f>
        <v>0</v>
      </c>
      <c r="D36" s="311">
        <f>VLOOKUP(B3,'Поб.зв. 12міс.11.2020-10.2021'!C9:AGX447,745,0)</f>
        <v>0</v>
      </c>
      <c r="E36" s="311">
        <f t="shared" si="0"/>
        <v>0</v>
      </c>
      <c r="F36" s="312">
        <f t="shared" si="1"/>
        <v>0</v>
      </c>
    </row>
    <row r="37" spans="1:12" ht="54.75" customHeight="1" x14ac:dyDescent="0.25">
      <c r="A37" s="183" t="s">
        <v>118</v>
      </c>
      <c r="B37" s="159" t="s">
        <v>117</v>
      </c>
      <c r="C37" s="311">
        <f>VLOOKUP(B3,'Поб.зв. 12міс.11.2020-10.2021'!C9:AGX447,761,0)</f>
        <v>0</v>
      </c>
      <c r="D37" s="311">
        <f>VLOOKUP(B3,'Поб.зв. 12міс.11.2020-10.2021'!C9:AGX447,762,0)</f>
        <v>1356.6708185290245</v>
      </c>
      <c r="E37" s="311">
        <f t="shared" si="0"/>
        <v>1356.6708185290245</v>
      </c>
      <c r="F37" s="312" t="e">
        <f t="shared" si="1"/>
        <v>#DIV/0!</v>
      </c>
    </row>
    <row r="38" spans="1:12" ht="17.25" customHeight="1" x14ac:dyDescent="0.25">
      <c r="A38" s="186" t="s">
        <v>116</v>
      </c>
      <c r="B38" s="158" t="s">
        <v>115</v>
      </c>
      <c r="C38" s="311">
        <f>VLOOKUP(B3,'Поб.зв. 12міс.11.2020-10.2021'!C9:AGX447,766,0)</f>
        <v>0</v>
      </c>
      <c r="D38" s="311">
        <f>VLOOKUP(B3,'Поб.зв. 12міс.11.2020-10.2021'!C9:AGX447,779,0)</f>
        <v>1356.6708185290245</v>
      </c>
      <c r="E38" s="311">
        <f t="shared" si="0"/>
        <v>1356.6708185290245</v>
      </c>
      <c r="F38" s="312" t="e">
        <f t="shared" si="1"/>
        <v>#DIV/0!</v>
      </c>
    </row>
    <row r="39" spans="1:12" s="155" customFormat="1" ht="17.25" customHeight="1" x14ac:dyDescent="0.25">
      <c r="A39" s="187" t="s">
        <v>114</v>
      </c>
      <c r="B39" s="160" t="s">
        <v>113</v>
      </c>
      <c r="C39" s="311">
        <f>VLOOKUP(B3,'Поб.зв. 12міс.11.2020-10.2021'!C9:AGX447,795,0)</f>
        <v>0</v>
      </c>
      <c r="D39" s="311">
        <f>VLOOKUP(B3,'Поб.зв. 12міс.11.2020-10.2021'!C9:AGX447,808,0)</f>
        <v>0</v>
      </c>
      <c r="E39" s="311">
        <f t="shared" si="0"/>
        <v>0</v>
      </c>
      <c r="F39" s="312">
        <f t="shared" si="1"/>
        <v>0</v>
      </c>
    </row>
    <row r="40" spans="1:12" ht="17.25" customHeight="1" x14ac:dyDescent="0.25">
      <c r="A40" s="183" t="s">
        <v>112</v>
      </c>
      <c r="B40" s="158" t="s">
        <v>111</v>
      </c>
      <c r="C40" s="311">
        <f>VLOOKUP(B3,'Поб.зв. 12міс.11.2020-10.2021'!C9:AGX447,824,0)</f>
        <v>511.65</v>
      </c>
      <c r="D40" s="311">
        <f>VLOOKUP(B3,'Поб.зв. 12міс.11.2020-10.2021'!C9:AGX447,837,0)</f>
        <v>0</v>
      </c>
      <c r="E40" s="311">
        <f>D40-C40</f>
        <v>-511.65</v>
      </c>
      <c r="F40" s="312">
        <f t="shared" si="1"/>
        <v>0</v>
      </c>
    </row>
    <row r="41" spans="1:12" ht="18.75" customHeight="1" x14ac:dyDescent="0.25">
      <c r="A41" s="183" t="s">
        <v>110</v>
      </c>
      <c r="B41" s="158" t="s">
        <v>58</v>
      </c>
      <c r="C41" s="311">
        <f>VLOOKUP(B3,'Поб.зв. 12міс.11.2020-10.2021'!C9:AGX447,853,0)</f>
        <v>16273.089999999998</v>
      </c>
      <c r="D41" s="311">
        <f>VLOOKUP(B3,'Поб.зв. 12міс.11.2020-10.2021'!C9:AGX447,854,0)</f>
        <v>5902.0258460492751</v>
      </c>
      <c r="E41" s="311">
        <f>D41-C41</f>
        <v>-10371.064153950723</v>
      </c>
      <c r="F41" s="312">
        <f t="shared" si="1"/>
        <v>0.36268624127619742</v>
      </c>
      <c r="J41" s="235">
        <f>C9+C18+C19+C20+C21+C22+C23+C31+C32+C33+C34+C35+C36+C37+C40</f>
        <v>16273.089999999998</v>
      </c>
      <c r="K41" s="235">
        <f>D9+D18+D19+D20+D21+D22+D23+D31+D32+D33+D34+D35+D36+D37+D40</f>
        <v>5902.0258460492751</v>
      </c>
      <c r="L41" s="235">
        <f>K41-J41</f>
        <v>-10371.064153950723</v>
      </c>
    </row>
    <row r="42" spans="1:12" ht="22.5" customHeight="1" thickBot="1" x14ac:dyDescent="0.3">
      <c r="A42" s="209" t="s">
        <v>109</v>
      </c>
      <c r="B42" s="210" t="s">
        <v>59</v>
      </c>
      <c r="C42" s="313">
        <f>C41*1.2</f>
        <v>19527.707999999999</v>
      </c>
      <c r="D42" s="313">
        <f>D41*1.2</f>
        <v>7082.4310152591297</v>
      </c>
      <c r="E42" s="313">
        <f>D42-C42</f>
        <v>-12445.276984740869</v>
      </c>
      <c r="F42" s="318">
        <f t="shared" si="1"/>
        <v>0.36268624127619742</v>
      </c>
    </row>
    <row r="43" spans="1:12" ht="18.75" hidden="1" customHeight="1" x14ac:dyDescent="0.25">
      <c r="A43" s="207" t="s">
        <v>108</v>
      </c>
      <c r="B43" s="208" t="s">
        <v>107</v>
      </c>
      <c r="C43" s="311">
        <f>VLOOKUP(B3,'Поб.зв. 12міс.11.2020-10.2021'!C9:AGX447,863,0)</f>
        <v>1204.20866</v>
      </c>
      <c r="D43" s="311">
        <f>VLOOKUP(B3,'Поб.зв. 12міс.11.2020-10.2021'!C9:AGX450,864,0)</f>
        <v>436.74991260764637</v>
      </c>
      <c r="E43" s="319">
        <f>D43-C43</f>
        <v>-767.45874739235364</v>
      </c>
      <c r="F43" s="320">
        <f t="shared" si="1"/>
        <v>0.36268624127619742</v>
      </c>
    </row>
    <row r="44" spans="1:12" ht="19.5" hidden="1" customHeight="1" thickBot="1" x14ac:dyDescent="0.3">
      <c r="A44" s="205" t="s">
        <v>106</v>
      </c>
      <c r="B44" s="206" t="s">
        <v>61</v>
      </c>
      <c r="C44" s="314">
        <f>C42+C43</f>
        <v>20731.916659999999</v>
      </c>
      <c r="D44" s="314">
        <f>D42+D43</f>
        <v>7519.1809278667761</v>
      </c>
      <c r="E44" s="314">
        <f>D44-C44</f>
        <v>-13212.735732133224</v>
      </c>
      <c r="F44" s="321">
        <f t="shared" si="1"/>
        <v>0.36268624127619742</v>
      </c>
      <c r="H44" s="154" t="s">
        <v>738</v>
      </c>
    </row>
    <row r="45" spans="1:12" s="155" customFormat="1" ht="16.5" customHeight="1" x14ac:dyDescent="0.25">
      <c r="A45" s="189"/>
      <c r="B45" s="190"/>
      <c r="C45" s="173"/>
      <c r="D45" s="173"/>
      <c r="E45" s="173"/>
      <c r="F45" s="191"/>
    </row>
    <row r="46" spans="1:12" s="155" customFormat="1" ht="33.75" customHeight="1" x14ac:dyDescent="0.25">
      <c r="A46" s="189"/>
      <c r="B46" s="193" t="s">
        <v>168</v>
      </c>
      <c r="C46" s="175" t="s">
        <v>1416</v>
      </c>
      <c r="D46" s="212">
        <f>VLOOKUP(B3,'Просторч. заборгов.'!E2:P89,12,0)</f>
        <v>3588.7147</v>
      </c>
      <c r="E46" s="211">
        <f>D46/H46</f>
        <v>2.0772115336103227</v>
      </c>
      <c r="F46" s="192" t="s">
        <v>169</v>
      </c>
      <c r="G46" s="233"/>
      <c r="H46" s="308">
        <f>VLOOKUP(B3,'Поб.зв. 12міс.11.2020-10.2021'!C9:AGP96,868,0)/12</f>
        <v>1727.6597216666667</v>
      </c>
    </row>
    <row r="47" spans="1:12" s="155" customFormat="1" ht="6.75" customHeight="1" x14ac:dyDescent="0.25">
      <c r="A47" s="189"/>
      <c r="B47" s="305"/>
      <c r="C47" s="306"/>
      <c r="D47" s="306"/>
      <c r="E47" s="306"/>
      <c r="F47" s="307"/>
    </row>
    <row r="48" spans="1:12" s="155" customFormat="1" ht="26.25" customHeight="1" x14ac:dyDescent="0.25">
      <c r="A48" s="189"/>
      <c r="B48" s="347" t="s">
        <v>1417</v>
      </c>
      <c r="C48" s="348"/>
      <c r="D48" s="175" t="s">
        <v>60</v>
      </c>
      <c r="E48" s="175" t="s">
        <v>735</v>
      </c>
      <c r="F48" s="204" t="s">
        <v>736</v>
      </c>
    </row>
    <row r="49" spans="1:6" s="155" customFormat="1" ht="15.75" customHeight="1" x14ac:dyDescent="0.25">
      <c r="A49" s="189"/>
      <c r="B49" s="349"/>
      <c r="C49" s="350"/>
      <c r="D49" s="316">
        <f>-E42</f>
        <v>12445.276984740869</v>
      </c>
      <c r="E49" s="316">
        <f>D49/1.2</f>
        <v>10371.064153950725</v>
      </c>
      <c r="F49" s="316">
        <f>D49-E49</f>
        <v>2074.2128307901439</v>
      </c>
    </row>
    <row r="50" spans="1:6" s="155" customFormat="1" ht="24.75" customHeight="1" x14ac:dyDescent="0.25">
      <c r="A50" s="189"/>
      <c r="B50" s="193" t="s">
        <v>745</v>
      </c>
      <c r="C50" s="175"/>
      <c r="D50" s="315">
        <f>(-E22-E23)*1.2</f>
        <v>13382.627999999999</v>
      </c>
      <c r="E50" s="315">
        <f>-E22-E23</f>
        <v>11152.189999999999</v>
      </c>
      <c r="F50" s="315">
        <f>D50-E50</f>
        <v>2230.4380000000001</v>
      </c>
    </row>
    <row r="51" spans="1:6" s="155" customFormat="1" ht="12.75" customHeight="1" x14ac:dyDescent="0.25">
      <c r="A51" s="189"/>
      <c r="B51" s="190"/>
      <c r="C51" s="173"/>
      <c r="D51" s="173"/>
      <c r="E51" s="173"/>
      <c r="F51" s="191"/>
    </row>
    <row r="52" spans="1:6" s="155" customFormat="1" ht="12.75" customHeight="1" x14ac:dyDescent="0.25">
      <c r="A52" s="189"/>
      <c r="B52" s="190"/>
      <c r="C52" s="173"/>
      <c r="D52" s="173"/>
      <c r="E52" s="173"/>
      <c r="F52" s="191"/>
    </row>
    <row r="53" spans="1:6" ht="18.75" x14ac:dyDescent="0.25">
      <c r="B53" s="203" t="s">
        <v>734</v>
      </c>
      <c r="C53" s="199"/>
      <c r="D53" s="198"/>
      <c r="E53" s="198"/>
      <c r="F53" s="194"/>
    </row>
    <row r="54" spans="1:6" ht="18" customHeight="1" x14ac:dyDescent="0.25">
      <c r="B54" s="200"/>
      <c r="C54" s="201"/>
      <c r="D54" s="200"/>
      <c r="E54" s="200"/>
      <c r="F54" s="194"/>
    </row>
  </sheetData>
  <customSheetViews>
    <customSheetView guid="{A13E38AD-F031-469C-8531-3E6E9DCB270D}" scale="75" showPageBreaks="1" fitToPage="1" printArea="1" hiddenRows="1">
      <pane xSplit="2" ySplit="6" topLeftCell="C10" activePane="bottomRight" state="frozen"/>
      <selection pane="bottomRight" activeCell="B16" sqref="B16"/>
      <pageMargins left="0.39370078740157483" right="0.19685039370078741" top="0.19685039370078741" bottom="0.19685039370078741" header="0.31496062992125984" footer="0.31496062992125984"/>
      <pageSetup paperSize="9" scale="66" orientation="portrait" r:id="rId1"/>
    </customSheetView>
    <customSheetView guid="{0665432D-35CD-4531-A470-E4B79115E5E2}" scale="90" showPageBreaks="1" fitToPage="1" printArea="1" hiddenRows="1">
      <pane xSplit="2" ySplit="6" topLeftCell="C35" activePane="bottomRight" state="frozen"/>
      <selection pane="bottomRight" activeCell="A9" sqref="A9:XFD40"/>
      <pageMargins left="0.39370078740157483" right="0.19685039370078741" top="0.19685039370078741" bottom="0.19685039370078741" header="0.31496062992125984" footer="0.31496062992125984"/>
      <pageSetup paperSize="9" scale="66" orientation="portrait" r:id="rId2"/>
    </customSheetView>
  </customSheetViews>
  <mergeCells count="8">
    <mergeCell ref="G3:I5"/>
    <mergeCell ref="A2:F2"/>
    <mergeCell ref="B3:D3"/>
    <mergeCell ref="B48:C49"/>
    <mergeCell ref="E4:F4"/>
    <mergeCell ref="C5:F5"/>
    <mergeCell ref="A5:A6"/>
    <mergeCell ref="B5:B6"/>
  </mergeCells>
  <pageMargins left="0.39370078740157483" right="0.19685039370078741" top="0.19685039370078741" bottom="0.19685039370078741" header="0.31496062992125984" footer="0.31496062992125984"/>
  <pageSetup paperSize="9" scale="72" orientation="portrait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'Поб.зв. 12міс.11.2020-10.2021'!$B$11:$B$461</xm:f>
          </x14:formula1>
          <xm:sqref>C4</xm:sqref>
        </x14:dataValidation>
        <x14:dataValidation type="list" allowBlank="1" showInputMessage="1" showErrorMessage="1">
          <x14:formula1>
            <xm:f>'Поб.зв. 12міс.11.2020-10.2021'!$C$9:$C$447</xm:f>
          </x14:formula1>
          <xm:sqref>B3:D3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outlinePr summaryRight="0"/>
  </sheetPr>
  <dimension ref="A1:AHH476"/>
  <sheetViews>
    <sheetView zoomScale="110" zoomScaleNormal="110" workbookViewId="0">
      <pane xSplit="3" ySplit="7" topLeftCell="AGL89" activePane="bottomRight" state="frozen"/>
      <selection pane="topRight" activeCell="D1" sqref="D1"/>
      <selection pane="bottomLeft" activeCell="A8" sqref="A8"/>
      <selection pane="bottomRight" activeCell="C96" sqref="C96"/>
    </sheetView>
  </sheetViews>
  <sheetFormatPr defaultColWidth="11.42578125" defaultRowHeight="10.5" outlineLevelCol="2" x14ac:dyDescent="0.25"/>
  <cols>
    <col min="1" max="1" width="5.140625" style="1" customWidth="1"/>
    <col min="2" max="2" width="3.28515625" style="1" customWidth="1"/>
    <col min="3" max="3" width="29.85546875" style="1" customWidth="1"/>
    <col min="4" max="4" width="9.42578125" style="1" customWidth="1"/>
    <col min="5" max="5" width="12.140625" style="1" customWidth="1"/>
    <col min="6" max="6" width="12" style="131" customWidth="1" outlineLevel="1"/>
    <col min="7" max="7" width="12.140625" style="131" customWidth="1" outlineLevel="1"/>
    <col min="8" max="8" width="12.7109375" style="131" customWidth="1" outlineLevel="1"/>
    <col min="9" max="9" width="13" style="131" customWidth="1" outlineLevel="1"/>
    <col min="10" max="10" width="12.28515625" style="131" customWidth="1" outlineLevel="1"/>
    <col min="11" max="11" width="11.5703125" style="1" customWidth="1" collapsed="1"/>
    <col min="12" max="12" width="13" style="1" hidden="1" customWidth="1" outlineLevel="1"/>
    <col min="13" max="23" width="11.140625" style="1" hidden="1" customWidth="1" outlineLevel="1"/>
    <col min="24" max="24" width="10.85546875" style="22" customWidth="1" collapsed="1"/>
    <col min="25" max="36" width="12.42578125" style="1" hidden="1" customWidth="1" outlineLevel="1"/>
    <col min="37" max="37" width="14.140625" style="1" hidden="1" customWidth="1" outlineLevel="1"/>
    <col min="38" max="38" width="11" style="22" customWidth="1"/>
    <col min="39" max="39" width="10.140625" style="22" customWidth="1"/>
    <col min="40" max="40" width="10.28515625" style="1" customWidth="1" collapsed="1"/>
    <col min="41" max="52" width="13" style="1" hidden="1" customWidth="1" outlineLevel="1"/>
    <col min="53" max="53" width="11.28515625" style="1" customWidth="1" collapsed="1"/>
    <col min="54" max="54" width="11.85546875" style="1" hidden="1" customWidth="1" outlineLevel="1"/>
    <col min="55" max="65" width="12.42578125" style="1" hidden="1" customWidth="1" outlineLevel="1"/>
    <col min="66" max="66" width="13.140625" style="1" hidden="1" customWidth="1" outlineLevel="1"/>
    <col min="67" max="67" width="10.140625" style="22" customWidth="1"/>
    <col min="68" max="68" width="9.5703125" style="1" customWidth="1"/>
    <col min="69" max="69" width="9.5703125" style="1" customWidth="1" collapsed="1"/>
    <col min="70" max="81" width="14.140625" style="1" hidden="1" customWidth="1" outlineLevel="2"/>
    <col min="82" max="82" width="11.140625" style="1" customWidth="1" collapsed="1"/>
    <col min="83" max="83" width="12.7109375" style="1" hidden="1" customWidth="1" outlineLevel="1"/>
    <col min="84" max="94" width="12.42578125" style="1" hidden="1" customWidth="1" outlineLevel="1"/>
    <col min="95" max="95" width="12.7109375" style="1" hidden="1" customWidth="1" outlineLevel="1"/>
    <col min="96" max="96" width="9.42578125" style="1" customWidth="1"/>
    <col min="97" max="97" width="8.42578125" style="22" customWidth="1"/>
    <col min="98" max="98" width="9.140625" style="1" customWidth="1" collapsed="1"/>
    <col min="99" max="110" width="11.42578125" style="1" hidden="1" customWidth="1" outlineLevel="1"/>
    <col min="111" max="111" width="10.85546875" style="1" customWidth="1" collapsed="1"/>
    <col min="112" max="124" width="11.42578125" style="1" hidden="1" customWidth="1" outlineLevel="1"/>
    <col min="125" max="125" width="10" style="1" customWidth="1"/>
    <col min="126" max="126" width="9.140625" style="1" customWidth="1"/>
    <col min="127" max="127" width="9" style="1" customWidth="1" collapsed="1"/>
    <col min="128" max="140" width="11.42578125" style="1" hidden="1" customWidth="1" outlineLevel="2"/>
    <col min="141" max="141" width="10" style="1" customWidth="1" collapsed="1"/>
    <col min="142" max="153" width="11.42578125" style="1" hidden="1" customWidth="1" outlineLevel="1"/>
    <col min="154" max="154" width="10.28515625" style="1" customWidth="1"/>
    <col min="155" max="155" width="9.28515625" style="22" customWidth="1"/>
    <col min="156" max="156" width="8.7109375" style="22" customWidth="1"/>
    <col min="157" max="157" width="10.85546875" style="1" customWidth="1" collapsed="1"/>
    <col min="158" max="169" width="11.42578125" style="1" hidden="1" customWidth="1" outlineLevel="1"/>
    <col min="170" max="170" width="11.28515625" style="1" customWidth="1" collapsed="1"/>
    <col min="171" max="183" width="11.42578125" style="1" hidden="1" customWidth="1" outlineLevel="1"/>
    <col min="184" max="184" width="10.42578125" style="1" customWidth="1"/>
    <col min="185" max="185" width="11.42578125" style="1"/>
    <col min="186" max="186" width="10.5703125" style="1" customWidth="1" collapsed="1"/>
    <col min="187" max="187" width="12.5703125" style="1" hidden="1" customWidth="1" outlineLevel="1"/>
    <col min="188" max="198" width="12.28515625" style="1" hidden="1" customWidth="1" outlineLevel="1"/>
    <col min="199" max="199" width="10.140625" style="1" customWidth="1" collapsed="1"/>
    <col min="200" max="200" width="12.5703125" style="1" hidden="1" customWidth="1" outlineLevel="1"/>
    <col min="201" max="203" width="13" style="1" hidden="1" customWidth="1" outlineLevel="1"/>
    <col min="204" max="204" width="11.42578125" style="1" hidden="1" customWidth="1" outlineLevel="1"/>
    <col min="205" max="205" width="9.7109375" style="22" customWidth="1"/>
    <col min="206" max="206" width="10" style="22" customWidth="1"/>
    <col min="207" max="207" width="11.140625" style="1" customWidth="1" collapsed="1"/>
    <col min="208" max="208" width="11.42578125" style="1" hidden="1" customWidth="1" outlineLevel="1"/>
    <col min="209" max="219" width="10" style="1" hidden="1" customWidth="1" outlineLevel="1"/>
    <col min="220" max="220" width="10.28515625" style="1" customWidth="1" collapsed="1"/>
    <col min="221" max="232" width="11.42578125" style="1" hidden="1" customWidth="1" outlineLevel="1"/>
    <col min="233" max="233" width="12.7109375" style="1" customWidth="1"/>
    <col min="234" max="234" width="9.42578125" style="1" customWidth="1"/>
    <col min="235" max="235" width="9.28515625" style="1" customWidth="1"/>
    <col min="236" max="236" width="12.5703125" style="1" customWidth="1" collapsed="1"/>
    <col min="237" max="248" width="11.42578125" style="1" hidden="1" customWidth="1" outlineLevel="1"/>
    <col min="249" max="249" width="12.28515625" style="1" customWidth="1" collapsed="1"/>
    <col min="250" max="261" width="11.42578125" style="1" hidden="1" customWidth="1" outlineLevel="1"/>
    <col min="262" max="262" width="11.42578125" style="1" customWidth="1"/>
    <col min="263" max="264" width="11.42578125" style="1"/>
    <col min="265" max="265" width="13.42578125" style="1" customWidth="1" collapsed="1"/>
    <col min="266" max="266" width="12.42578125" style="1" hidden="1" customWidth="1" outlineLevel="1"/>
    <col min="267" max="277" width="11.7109375" style="1" hidden="1" customWidth="1" outlineLevel="1"/>
    <col min="278" max="278" width="13.28515625" style="1" customWidth="1" collapsed="1"/>
    <col min="279" max="279" width="12.5703125" style="1" hidden="1" customWidth="1" outlineLevel="1"/>
    <col min="280" max="290" width="12.42578125" style="1" hidden="1" customWidth="1" outlineLevel="1"/>
    <col min="291" max="291" width="13" style="1" customWidth="1"/>
    <col min="292" max="292" width="14.5703125" style="1" customWidth="1"/>
    <col min="293" max="293" width="13.42578125" style="1" customWidth="1"/>
    <col min="294" max="294" width="13.5703125" style="1" customWidth="1" collapsed="1"/>
    <col min="295" max="295" width="13.140625" style="1" hidden="1" customWidth="1" outlineLevel="1"/>
    <col min="296" max="306" width="12.5703125" style="1" hidden="1" customWidth="1" outlineLevel="1"/>
    <col min="307" max="307" width="13.42578125" style="1" customWidth="1" collapsed="1"/>
    <col min="308" max="308" width="13.28515625" style="1" hidden="1" customWidth="1" outlineLevel="1"/>
    <col min="309" max="319" width="13.140625" style="1" hidden="1" customWidth="1" outlineLevel="1"/>
    <col min="320" max="320" width="11.42578125" style="1" customWidth="1"/>
    <col min="321" max="321" width="13.5703125" style="1" customWidth="1"/>
    <col min="322" max="322" width="13" style="1" customWidth="1"/>
    <col min="323" max="323" width="15.140625" style="1" customWidth="1" collapsed="1"/>
    <col min="324" max="324" width="13.5703125" style="1" hidden="1" customWidth="1" outlineLevel="1"/>
    <col min="325" max="325" width="12.7109375" style="1" hidden="1" customWidth="1" outlineLevel="1"/>
    <col min="326" max="326" width="13.42578125" style="1" hidden="1" customWidth="1" outlineLevel="1"/>
    <col min="327" max="327" width="12.7109375" style="1" hidden="1" customWidth="1" outlineLevel="1"/>
    <col min="328" max="328" width="16.140625" style="1" hidden="1" customWidth="1" outlineLevel="1"/>
    <col min="329" max="329" width="12.42578125" style="1" hidden="1" customWidth="1" outlineLevel="1"/>
    <col min="330" max="330" width="11.42578125" style="1" hidden="1" customWidth="1" outlineLevel="1"/>
    <col min="331" max="333" width="13.5703125" style="1" hidden="1" customWidth="1" outlineLevel="1"/>
    <col min="334" max="334" width="12.7109375" style="1" hidden="1" customWidth="1" outlineLevel="1"/>
    <col min="335" max="335" width="12.42578125" style="1" hidden="1" customWidth="1" outlineLevel="1"/>
    <col min="336" max="336" width="15.140625" style="1" customWidth="1" collapsed="1"/>
    <col min="337" max="337" width="12.5703125" style="1" hidden="1" customWidth="1" outlineLevel="1"/>
    <col min="338" max="338" width="12.42578125" style="1" hidden="1" customWidth="1" outlineLevel="1"/>
    <col min="339" max="339" width="13.140625" style="1" hidden="1" customWidth="1" outlineLevel="1"/>
    <col min="340" max="340" width="13" style="1" hidden="1" customWidth="1" outlineLevel="1"/>
    <col min="341" max="341" width="15.140625" style="1" hidden="1" customWidth="1" outlineLevel="1"/>
    <col min="342" max="342" width="13.7109375" style="1" hidden="1" customWidth="1" outlineLevel="1"/>
    <col min="343" max="343" width="11.42578125" style="1" hidden="1" customWidth="1" outlineLevel="1"/>
    <col min="344" max="344" width="14.85546875" style="1" hidden="1" customWidth="1" outlineLevel="1"/>
    <col min="345" max="346" width="11.42578125" style="1" hidden="1" customWidth="1" outlineLevel="1"/>
    <col min="347" max="347" width="12" style="1" hidden="1" customWidth="1" outlineLevel="1"/>
    <col min="348" max="348" width="11.42578125" style="1" hidden="1" customWidth="1" outlineLevel="1"/>
    <col min="349" max="349" width="12.5703125" style="1" hidden="1" customWidth="1" outlineLevel="1"/>
    <col min="350" max="350" width="15" style="1" bestFit="1" customWidth="1"/>
    <col min="351" max="351" width="14.28515625" style="1" customWidth="1"/>
    <col min="352" max="352" width="13" style="1" customWidth="1" collapsed="1"/>
    <col min="353" max="353" width="12.5703125" style="1" hidden="1" customWidth="1" outlineLevel="1"/>
    <col min="354" max="364" width="12.42578125" style="1" hidden="1" customWidth="1" outlineLevel="1"/>
    <col min="365" max="365" width="14.140625" style="1" customWidth="1" collapsed="1"/>
    <col min="366" max="366" width="11.42578125" style="1" hidden="1" customWidth="1" outlineLevel="1"/>
    <col min="367" max="377" width="12.5703125" style="1" hidden="1" customWidth="1" outlineLevel="1"/>
    <col min="378" max="378" width="12.7109375" style="1" customWidth="1"/>
    <col min="379" max="379" width="13.85546875" style="1" customWidth="1"/>
    <col min="380" max="380" width="13.85546875" style="22" customWidth="1"/>
    <col min="381" max="381" width="11.85546875" style="131" customWidth="1"/>
    <col min="382" max="382" width="12" style="131" customWidth="1"/>
    <col min="383" max="383" width="13.28515625" style="131" customWidth="1"/>
    <col min="384" max="384" width="12.7109375" style="131" customWidth="1"/>
    <col min="385" max="385" width="10.42578125" style="131" customWidth="1"/>
    <col min="386" max="386" width="13.42578125" style="1" customWidth="1" collapsed="1"/>
    <col min="387" max="387" width="11.42578125" style="1" hidden="1" customWidth="1" outlineLevel="1"/>
    <col min="388" max="398" width="11.28515625" style="1" hidden="1" customWidth="1" outlineLevel="1"/>
    <col min="399" max="399" width="12.85546875" style="1" customWidth="1" collapsed="1"/>
    <col min="400" max="401" width="9.140625" style="1" hidden="1" customWidth="1" outlineLevel="1"/>
    <col min="402" max="402" width="10.85546875" style="1" hidden="1" customWidth="1" outlineLevel="1"/>
    <col min="403" max="411" width="9.140625" style="1" hidden="1" customWidth="1" outlineLevel="1"/>
    <col min="412" max="412" width="10.7109375" style="1" customWidth="1"/>
    <col min="413" max="413" width="12.85546875" style="1" customWidth="1"/>
    <col min="414" max="414" width="11.42578125" style="1"/>
    <col min="415" max="415" width="15" style="1" customWidth="1" collapsed="1"/>
    <col min="416" max="416" width="11.7109375" style="1" hidden="1" customWidth="1" outlineLevel="1"/>
    <col min="417" max="427" width="13" style="1" hidden="1" customWidth="1" outlineLevel="1"/>
    <col min="428" max="428" width="14.28515625" style="1" customWidth="1" collapsed="1"/>
    <col min="429" max="429" width="12.5703125" style="1" hidden="1" customWidth="1" outlineLevel="1"/>
    <col min="430" max="440" width="11.85546875" style="1" hidden="1" customWidth="1" outlineLevel="1"/>
    <col min="441" max="441" width="13.28515625" style="1" customWidth="1"/>
    <col min="442" max="442" width="14.28515625" style="1" customWidth="1"/>
    <col min="443" max="443" width="13.28515625" style="1" bestFit="1" customWidth="1"/>
    <col min="444" max="444" width="13.7109375" style="1" customWidth="1" collapsed="1"/>
    <col min="445" max="456" width="11.42578125" style="1" hidden="1" customWidth="1" outlineLevel="1"/>
    <col min="457" max="457" width="14" style="1" customWidth="1" collapsed="1"/>
    <col min="458" max="469" width="11.42578125" style="1" hidden="1" customWidth="1" outlineLevel="1"/>
    <col min="470" max="470" width="14.140625" style="1" customWidth="1"/>
    <col min="471" max="471" width="12.85546875" style="1" customWidth="1"/>
    <col min="472" max="472" width="14.42578125" style="1" customWidth="1"/>
    <col min="473" max="473" width="14.7109375" style="1" customWidth="1" collapsed="1"/>
    <col min="474" max="485" width="11.42578125" style="1" hidden="1" customWidth="1" outlineLevel="1"/>
    <col min="486" max="486" width="11.42578125" style="1" collapsed="1"/>
    <col min="487" max="498" width="11.42578125" style="1" hidden="1" customWidth="1" outlineLevel="1"/>
    <col min="499" max="499" width="10.7109375" style="1" customWidth="1"/>
    <col min="500" max="500" width="11.28515625" style="1" customWidth="1"/>
    <col min="501" max="501" width="10.28515625" style="1" customWidth="1"/>
    <col min="502" max="502" width="11.28515625" style="1" customWidth="1" collapsed="1"/>
    <col min="503" max="503" width="11.42578125" style="1" hidden="1" customWidth="1" outlineLevel="1"/>
    <col min="504" max="514" width="12.140625" style="1" hidden="1" customWidth="1" outlineLevel="1"/>
    <col min="515" max="515" width="11.42578125" style="1" collapsed="1"/>
    <col min="516" max="527" width="11.42578125" style="1" hidden="1" customWidth="1" outlineLevel="1"/>
    <col min="528" max="530" width="11.42578125" style="1"/>
    <col min="531" max="531" width="11.42578125" style="1" collapsed="1"/>
    <col min="532" max="543" width="11.42578125" style="1" hidden="1" customWidth="1" outlineLevel="1"/>
    <col min="544" max="544" width="11.42578125" style="1" collapsed="1"/>
    <col min="545" max="556" width="11.42578125" style="1" hidden="1" customWidth="1" outlineLevel="1"/>
    <col min="557" max="559" width="11.42578125" style="1"/>
    <col min="560" max="560" width="11.42578125" style="1" collapsed="1"/>
    <col min="561" max="572" width="11.42578125" style="1" hidden="1" customWidth="1" outlineLevel="1"/>
    <col min="573" max="573" width="11.42578125" style="1" collapsed="1"/>
    <col min="574" max="585" width="11.42578125" style="1" hidden="1" customWidth="1" outlineLevel="1"/>
    <col min="586" max="586" width="11.42578125" style="1"/>
    <col min="587" max="587" width="9.7109375" style="1" customWidth="1"/>
    <col min="588" max="588" width="8.28515625" style="1" customWidth="1"/>
    <col min="589" max="589" width="8" style="1" customWidth="1" collapsed="1"/>
    <col min="590" max="601" width="11.42578125" style="1" hidden="1" customWidth="1" outlineLevel="1"/>
    <col min="602" max="602" width="11.42578125" style="1" collapsed="1"/>
    <col min="603" max="614" width="11.42578125" style="1" hidden="1" customWidth="1" outlineLevel="1"/>
    <col min="615" max="617" width="11.42578125" style="1"/>
    <col min="618" max="618" width="12.7109375" style="1" customWidth="1" collapsed="1"/>
    <col min="619" max="630" width="11.42578125" style="1" hidden="1" customWidth="1" outlineLevel="1"/>
    <col min="631" max="631" width="12.42578125" style="1" customWidth="1" collapsed="1"/>
    <col min="632" max="643" width="11.42578125" style="1" hidden="1" customWidth="1" outlineLevel="1"/>
    <col min="644" max="644" width="13.42578125" style="1" customWidth="1"/>
    <col min="645" max="645" width="11.42578125" style="1"/>
    <col min="646" max="646" width="13" style="1" customWidth="1"/>
    <col min="647" max="647" width="12.7109375" style="1" customWidth="1" collapsed="1"/>
    <col min="648" max="659" width="11.42578125" style="1" hidden="1" customWidth="1" outlineLevel="1"/>
    <col min="660" max="660" width="14.140625" style="1" customWidth="1" collapsed="1"/>
    <col min="661" max="661" width="11.42578125" style="1" hidden="1" customWidth="1" outlineLevel="1"/>
    <col min="662" max="662" width="11.140625" style="1" hidden="1" customWidth="1" outlineLevel="1"/>
    <col min="663" max="672" width="11.7109375" style="1" hidden="1" customWidth="1" outlineLevel="1"/>
    <col min="673" max="673" width="11.7109375" style="1" customWidth="1"/>
    <col min="674" max="674" width="11.140625" style="1" bestFit="1" customWidth="1"/>
    <col min="675" max="675" width="10.7109375" style="1" customWidth="1"/>
    <col min="676" max="676" width="12.7109375" style="1" customWidth="1" collapsed="1"/>
    <col min="677" max="677" width="11.42578125" style="1" hidden="1" customWidth="1" outlineLevel="1"/>
    <col min="678" max="678" width="11" style="1" hidden="1" customWidth="1" outlineLevel="1"/>
    <col min="679" max="688" width="11.7109375" style="1" hidden="1" customWidth="1" outlineLevel="1"/>
    <col min="689" max="689" width="12.5703125" style="1" customWidth="1" collapsed="1"/>
    <col min="690" max="701" width="11.42578125" style="1" hidden="1" customWidth="1" outlineLevel="1"/>
    <col min="702" max="702" width="16.42578125" style="1" customWidth="1"/>
    <col min="703" max="703" width="15.85546875" style="1" customWidth="1"/>
    <col min="704" max="704" width="11.42578125" style="1"/>
    <col min="705" max="705" width="11.42578125" style="1" collapsed="1"/>
    <col min="706" max="717" width="11.42578125" style="1" hidden="1" customWidth="1" outlineLevel="1"/>
    <col min="718" max="718" width="11.42578125" style="1" collapsed="1"/>
    <col min="719" max="730" width="11.42578125" style="1" hidden="1" customWidth="1" outlineLevel="1"/>
    <col min="731" max="733" width="11.42578125" style="1"/>
    <col min="734" max="734" width="11.42578125" style="1" collapsed="1"/>
    <col min="735" max="746" width="11.42578125" style="1" hidden="1" customWidth="1" outlineLevel="1"/>
    <col min="747" max="747" width="11.42578125" style="1" collapsed="1"/>
    <col min="748" max="749" width="11.42578125" style="1" hidden="1" customWidth="1" outlineLevel="1"/>
    <col min="750" max="759" width="11.28515625" style="1" hidden="1" customWidth="1" outlineLevel="1"/>
    <col min="760" max="760" width="13.42578125" style="1" customWidth="1"/>
    <col min="761" max="762" width="11.42578125" style="1"/>
    <col min="763" max="763" width="12" style="1" customWidth="1"/>
    <col min="764" max="764" width="12.85546875" style="1" customWidth="1"/>
    <col min="765" max="767" width="11.42578125" style="1"/>
    <col min="768" max="768" width="11.42578125" style="1" collapsed="1"/>
    <col min="769" max="780" width="11.42578125" style="1" hidden="1" customWidth="1" outlineLevel="1"/>
    <col min="781" max="781" width="11.42578125" style="1" collapsed="1"/>
    <col min="782" max="793" width="11.42578125" style="1" hidden="1" customWidth="1" outlineLevel="1"/>
    <col min="794" max="796" width="11.42578125" style="1"/>
    <col min="797" max="797" width="11.42578125" style="1" collapsed="1"/>
    <col min="798" max="809" width="11.42578125" style="1" hidden="1" customWidth="1" outlineLevel="1"/>
    <col min="810" max="810" width="11.42578125" style="1" collapsed="1"/>
    <col min="811" max="822" width="11.42578125" style="1" hidden="1" customWidth="1" outlineLevel="1"/>
    <col min="823" max="825" width="11.42578125" style="1"/>
    <col min="826" max="826" width="11.42578125" style="1" collapsed="1"/>
    <col min="827" max="838" width="11.42578125" style="1" hidden="1" customWidth="1" outlineLevel="1"/>
    <col min="839" max="839" width="11.42578125" style="1" collapsed="1"/>
    <col min="840" max="851" width="11.42578125" style="1" hidden="1" customWidth="1" outlineLevel="1"/>
    <col min="852" max="854" width="11.42578125" style="1"/>
    <col min="855" max="855" width="11.85546875" style="1" customWidth="1"/>
    <col min="856" max="856" width="12.42578125" style="1" customWidth="1"/>
    <col min="857" max="866" width="13" style="1" customWidth="1"/>
    <col min="867" max="867" width="10.5703125" style="1" customWidth="1"/>
    <col min="868" max="868" width="10" style="1" customWidth="1"/>
    <col min="869" max="869" width="9.5703125" style="1" customWidth="1"/>
    <col min="870" max="870" width="15.85546875" style="1" customWidth="1" outlineLevel="1"/>
    <col min="871" max="871" width="15" style="1" customWidth="1" outlineLevel="1"/>
    <col min="872" max="872" width="14.85546875" style="1" customWidth="1" outlineLevel="1"/>
    <col min="873" max="873" width="14" style="1" customWidth="1" outlineLevel="1"/>
    <col min="874" max="874" width="13.5703125" style="1" customWidth="1" outlineLevel="1"/>
    <col min="875" max="875" width="1" style="1" customWidth="1"/>
    <col min="876" max="903" width="11.42578125" style="1"/>
    <col min="904" max="904" width="5.7109375" style="1" customWidth="1"/>
    <col min="905" max="905" width="33.140625" style="1" customWidth="1"/>
    <col min="906" max="908" width="0" style="1" hidden="1" customWidth="1"/>
    <col min="909" max="909" width="12.42578125" style="1" customWidth="1"/>
    <col min="910" max="910" width="11.42578125" style="1" customWidth="1"/>
    <col min="911" max="911" width="12.28515625" style="1" customWidth="1"/>
    <col min="912" max="917" width="0" style="1" hidden="1" customWidth="1"/>
    <col min="918" max="918" width="11.140625" style="1" bestFit="1" customWidth="1"/>
    <col min="919" max="919" width="0" style="1" hidden="1" customWidth="1"/>
    <col min="920" max="920" width="11.140625" style="1" bestFit="1" customWidth="1"/>
    <col min="921" max="921" width="0" style="1" hidden="1" customWidth="1"/>
    <col min="922" max="922" width="11.140625" style="1" bestFit="1" customWidth="1"/>
    <col min="923" max="923" width="0" style="1" hidden="1" customWidth="1"/>
    <col min="924" max="924" width="11.140625" style="1" bestFit="1" customWidth="1"/>
    <col min="925" max="925" width="0" style="1" hidden="1" customWidth="1"/>
    <col min="926" max="926" width="11.140625" style="1" bestFit="1" customWidth="1"/>
    <col min="927" max="927" width="0" style="1" hidden="1" customWidth="1"/>
    <col min="928" max="928" width="11.140625" style="1" bestFit="1" customWidth="1"/>
    <col min="929" max="929" width="0" style="1" hidden="1" customWidth="1"/>
    <col min="930" max="930" width="15.5703125" style="1" bestFit="1" customWidth="1"/>
    <col min="931" max="931" width="0" style="1" hidden="1" customWidth="1"/>
    <col min="932" max="932" width="11.140625" style="1" bestFit="1" customWidth="1"/>
    <col min="933" max="933" width="0" style="1" hidden="1" customWidth="1"/>
    <col min="934" max="934" width="11.140625" style="1" bestFit="1" customWidth="1"/>
    <col min="935" max="935" width="0" style="1" hidden="1" customWidth="1"/>
    <col min="936" max="936" width="11.140625" style="1" bestFit="1" customWidth="1"/>
    <col min="937" max="937" width="0" style="1" hidden="1" customWidth="1"/>
    <col min="938" max="938" width="12.85546875" style="1" customWidth="1"/>
    <col min="939" max="939" width="0" style="1" hidden="1" customWidth="1"/>
    <col min="940" max="940" width="15" style="1" customWidth="1"/>
    <col min="941" max="941" width="0" style="1" hidden="1" customWidth="1"/>
    <col min="942" max="942" width="15" style="1" customWidth="1"/>
    <col min="943" max="943" width="0" style="1" hidden="1" customWidth="1"/>
    <col min="944" max="944" width="11.140625" style="1" bestFit="1" customWidth="1"/>
    <col min="945" max="945" width="0" style="1" hidden="1" customWidth="1"/>
    <col min="946" max="946" width="11.140625" style="1" bestFit="1" customWidth="1"/>
    <col min="947" max="947" width="0" style="1" hidden="1" customWidth="1"/>
    <col min="948" max="948" width="11.140625" style="1" bestFit="1" customWidth="1"/>
    <col min="949" max="949" width="0" style="1" hidden="1" customWidth="1"/>
    <col min="950" max="950" width="11.42578125" style="1" customWidth="1"/>
    <col min="951" max="1159" width="11.42578125" style="1"/>
    <col min="1160" max="1160" width="5.7109375" style="1" customWidth="1"/>
    <col min="1161" max="1161" width="33.140625" style="1" customWidth="1"/>
    <col min="1162" max="1164" width="0" style="1" hidden="1" customWidth="1"/>
    <col min="1165" max="1165" width="12.42578125" style="1" customWidth="1"/>
    <col min="1166" max="1166" width="11.42578125" style="1" customWidth="1"/>
    <col min="1167" max="1167" width="12.28515625" style="1" customWidth="1"/>
    <col min="1168" max="1173" width="0" style="1" hidden="1" customWidth="1"/>
    <col min="1174" max="1174" width="11.140625" style="1" bestFit="1" customWidth="1"/>
    <col min="1175" max="1175" width="0" style="1" hidden="1" customWidth="1"/>
    <col min="1176" max="1176" width="11.140625" style="1" bestFit="1" customWidth="1"/>
    <col min="1177" max="1177" width="0" style="1" hidden="1" customWidth="1"/>
    <col min="1178" max="1178" width="11.140625" style="1" bestFit="1" customWidth="1"/>
    <col min="1179" max="1179" width="0" style="1" hidden="1" customWidth="1"/>
    <col min="1180" max="1180" width="11.140625" style="1" bestFit="1" customWidth="1"/>
    <col min="1181" max="1181" width="0" style="1" hidden="1" customWidth="1"/>
    <col min="1182" max="1182" width="11.140625" style="1" bestFit="1" customWidth="1"/>
    <col min="1183" max="1183" width="0" style="1" hidden="1" customWidth="1"/>
    <col min="1184" max="1184" width="11.140625" style="1" bestFit="1" customWidth="1"/>
    <col min="1185" max="1185" width="0" style="1" hidden="1" customWidth="1"/>
    <col min="1186" max="1186" width="15.5703125" style="1" bestFit="1" customWidth="1"/>
    <col min="1187" max="1187" width="0" style="1" hidden="1" customWidth="1"/>
    <col min="1188" max="1188" width="11.140625" style="1" bestFit="1" customWidth="1"/>
    <col min="1189" max="1189" width="0" style="1" hidden="1" customWidth="1"/>
    <col min="1190" max="1190" width="11.140625" style="1" bestFit="1" customWidth="1"/>
    <col min="1191" max="1191" width="0" style="1" hidden="1" customWidth="1"/>
    <col min="1192" max="1192" width="11.140625" style="1" bestFit="1" customWidth="1"/>
    <col min="1193" max="1193" width="0" style="1" hidden="1" customWidth="1"/>
    <col min="1194" max="1194" width="12.85546875" style="1" customWidth="1"/>
    <col min="1195" max="1195" width="0" style="1" hidden="1" customWidth="1"/>
    <col min="1196" max="1196" width="15" style="1" customWidth="1"/>
    <col min="1197" max="1197" width="0" style="1" hidden="1" customWidth="1"/>
    <col min="1198" max="1198" width="15" style="1" customWidth="1"/>
    <col min="1199" max="1199" width="0" style="1" hidden="1" customWidth="1"/>
    <col min="1200" max="1200" width="11.140625" style="1" bestFit="1" customWidth="1"/>
    <col min="1201" max="1201" width="0" style="1" hidden="1" customWidth="1"/>
    <col min="1202" max="1202" width="11.140625" style="1" bestFit="1" customWidth="1"/>
    <col min="1203" max="1203" width="0" style="1" hidden="1" customWidth="1"/>
    <col min="1204" max="1204" width="11.140625" style="1" bestFit="1" customWidth="1"/>
    <col min="1205" max="1205" width="0" style="1" hidden="1" customWidth="1"/>
    <col min="1206" max="1206" width="11.42578125" style="1" customWidth="1"/>
    <col min="1207" max="1415" width="11.42578125" style="1"/>
    <col min="1416" max="1416" width="5.7109375" style="1" customWidth="1"/>
    <col min="1417" max="1417" width="33.140625" style="1" customWidth="1"/>
    <col min="1418" max="1420" width="0" style="1" hidden="1" customWidth="1"/>
    <col min="1421" max="1421" width="12.42578125" style="1" customWidth="1"/>
    <col min="1422" max="1422" width="11.42578125" style="1" customWidth="1"/>
    <col min="1423" max="1423" width="12.28515625" style="1" customWidth="1"/>
    <col min="1424" max="1429" width="0" style="1" hidden="1" customWidth="1"/>
    <col min="1430" max="1430" width="11.140625" style="1" bestFit="1" customWidth="1"/>
    <col min="1431" max="1431" width="0" style="1" hidden="1" customWidth="1"/>
    <col min="1432" max="1432" width="11.140625" style="1" bestFit="1" customWidth="1"/>
    <col min="1433" max="1433" width="0" style="1" hidden="1" customWidth="1"/>
    <col min="1434" max="1434" width="11.140625" style="1" bestFit="1" customWidth="1"/>
    <col min="1435" max="1435" width="0" style="1" hidden="1" customWidth="1"/>
    <col min="1436" max="1436" width="11.140625" style="1" bestFit="1" customWidth="1"/>
    <col min="1437" max="1437" width="0" style="1" hidden="1" customWidth="1"/>
    <col min="1438" max="1438" width="11.140625" style="1" bestFit="1" customWidth="1"/>
    <col min="1439" max="1439" width="0" style="1" hidden="1" customWidth="1"/>
    <col min="1440" max="1440" width="11.140625" style="1" bestFit="1" customWidth="1"/>
    <col min="1441" max="1441" width="0" style="1" hidden="1" customWidth="1"/>
    <col min="1442" max="1442" width="15.5703125" style="1" bestFit="1" customWidth="1"/>
    <col min="1443" max="1443" width="0" style="1" hidden="1" customWidth="1"/>
    <col min="1444" max="1444" width="11.140625" style="1" bestFit="1" customWidth="1"/>
    <col min="1445" max="1445" width="0" style="1" hidden="1" customWidth="1"/>
    <col min="1446" max="1446" width="11.140625" style="1" bestFit="1" customWidth="1"/>
    <col min="1447" max="1447" width="0" style="1" hidden="1" customWidth="1"/>
    <col min="1448" max="1448" width="11.140625" style="1" bestFit="1" customWidth="1"/>
    <col min="1449" max="1449" width="0" style="1" hidden="1" customWidth="1"/>
    <col min="1450" max="1450" width="12.85546875" style="1" customWidth="1"/>
    <col min="1451" max="1451" width="0" style="1" hidden="1" customWidth="1"/>
    <col min="1452" max="1452" width="15" style="1" customWidth="1"/>
    <col min="1453" max="1453" width="0" style="1" hidden="1" customWidth="1"/>
    <col min="1454" max="1454" width="15" style="1" customWidth="1"/>
    <col min="1455" max="1455" width="0" style="1" hidden="1" customWidth="1"/>
    <col min="1456" max="1456" width="11.140625" style="1" bestFit="1" customWidth="1"/>
    <col min="1457" max="1457" width="0" style="1" hidden="1" customWidth="1"/>
    <col min="1458" max="1458" width="11.140625" style="1" bestFit="1" customWidth="1"/>
    <col min="1459" max="1459" width="0" style="1" hidden="1" customWidth="1"/>
    <col min="1460" max="1460" width="11.140625" style="1" bestFit="1" customWidth="1"/>
    <col min="1461" max="1461" width="0" style="1" hidden="1" customWidth="1"/>
    <col min="1462" max="1462" width="11.42578125" style="1" customWidth="1"/>
    <col min="1463" max="1671" width="11.42578125" style="1"/>
    <col min="1672" max="1672" width="5.7109375" style="1" customWidth="1"/>
    <col min="1673" max="1673" width="33.140625" style="1" customWidth="1"/>
    <col min="1674" max="1676" width="0" style="1" hidden="1" customWidth="1"/>
    <col min="1677" max="1677" width="12.42578125" style="1" customWidth="1"/>
    <col min="1678" max="1678" width="11.42578125" style="1" customWidth="1"/>
    <col min="1679" max="1679" width="12.28515625" style="1" customWidth="1"/>
    <col min="1680" max="1685" width="0" style="1" hidden="1" customWidth="1"/>
    <col min="1686" max="1686" width="11.140625" style="1" bestFit="1" customWidth="1"/>
    <col min="1687" max="1687" width="0" style="1" hidden="1" customWidth="1"/>
    <col min="1688" max="1688" width="11.140625" style="1" bestFit="1" customWidth="1"/>
    <col min="1689" max="1689" width="0" style="1" hidden="1" customWidth="1"/>
    <col min="1690" max="1690" width="11.140625" style="1" bestFit="1" customWidth="1"/>
    <col min="1691" max="1691" width="0" style="1" hidden="1" customWidth="1"/>
    <col min="1692" max="1692" width="11.140625" style="1" bestFit="1" customWidth="1"/>
    <col min="1693" max="1693" width="0" style="1" hidden="1" customWidth="1"/>
    <col min="1694" max="1694" width="11.140625" style="1" bestFit="1" customWidth="1"/>
    <col min="1695" max="1695" width="0" style="1" hidden="1" customWidth="1"/>
    <col min="1696" max="1696" width="11.140625" style="1" bestFit="1" customWidth="1"/>
    <col min="1697" max="1697" width="0" style="1" hidden="1" customWidth="1"/>
    <col min="1698" max="1698" width="15.5703125" style="1" bestFit="1" customWidth="1"/>
    <col min="1699" max="1699" width="0" style="1" hidden="1" customWidth="1"/>
    <col min="1700" max="1700" width="11.140625" style="1" bestFit="1" customWidth="1"/>
    <col min="1701" max="1701" width="0" style="1" hidden="1" customWidth="1"/>
    <col min="1702" max="1702" width="11.140625" style="1" bestFit="1" customWidth="1"/>
    <col min="1703" max="1703" width="0" style="1" hidden="1" customWidth="1"/>
    <col min="1704" max="1704" width="11.140625" style="1" bestFit="1" customWidth="1"/>
    <col min="1705" max="1705" width="0" style="1" hidden="1" customWidth="1"/>
    <col min="1706" max="1706" width="12.85546875" style="1" customWidth="1"/>
    <col min="1707" max="1707" width="0" style="1" hidden="1" customWidth="1"/>
    <col min="1708" max="1708" width="15" style="1" customWidth="1"/>
    <col min="1709" max="1709" width="0" style="1" hidden="1" customWidth="1"/>
    <col min="1710" max="1710" width="15" style="1" customWidth="1"/>
    <col min="1711" max="1711" width="0" style="1" hidden="1" customWidth="1"/>
    <col min="1712" max="1712" width="11.140625" style="1" bestFit="1" customWidth="1"/>
    <col min="1713" max="1713" width="0" style="1" hidden="1" customWidth="1"/>
    <col min="1714" max="1714" width="11.140625" style="1" bestFit="1" customWidth="1"/>
    <col min="1715" max="1715" width="0" style="1" hidden="1" customWidth="1"/>
    <col min="1716" max="1716" width="11.140625" style="1" bestFit="1" customWidth="1"/>
    <col min="1717" max="1717" width="0" style="1" hidden="1" customWidth="1"/>
    <col min="1718" max="1718" width="11.42578125" style="1" customWidth="1"/>
    <col min="1719" max="1927" width="11.42578125" style="1"/>
    <col min="1928" max="1928" width="5.7109375" style="1" customWidth="1"/>
    <col min="1929" max="1929" width="33.140625" style="1" customWidth="1"/>
    <col min="1930" max="1932" width="0" style="1" hidden="1" customWidth="1"/>
    <col min="1933" max="1933" width="12.42578125" style="1" customWidth="1"/>
    <col min="1934" max="1934" width="11.42578125" style="1" customWidth="1"/>
    <col min="1935" max="1935" width="12.28515625" style="1" customWidth="1"/>
    <col min="1936" max="1941" width="0" style="1" hidden="1" customWidth="1"/>
    <col min="1942" max="1942" width="11.140625" style="1" bestFit="1" customWidth="1"/>
    <col min="1943" max="1943" width="0" style="1" hidden="1" customWidth="1"/>
    <col min="1944" max="1944" width="11.140625" style="1" bestFit="1" customWidth="1"/>
    <col min="1945" max="1945" width="0" style="1" hidden="1" customWidth="1"/>
    <col min="1946" max="1946" width="11.140625" style="1" bestFit="1" customWidth="1"/>
    <col min="1947" max="1947" width="0" style="1" hidden="1" customWidth="1"/>
    <col min="1948" max="1948" width="11.140625" style="1" bestFit="1" customWidth="1"/>
    <col min="1949" max="1949" width="0" style="1" hidden="1" customWidth="1"/>
    <col min="1950" max="1950" width="11.140625" style="1" bestFit="1" customWidth="1"/>
    <col min="1951" max="1951" width="0" style="1" hidden="1" customWidth="1"/>
    <col min="1952" max="1952" width="11.140625" style="1" bestFit="1" customWidth="1"/>
    <col min="1953" max="1953" width="0" style="1" hidden="1" customWidth="1"/>
    <col min="1954" max="1954" width="15.5703125" style="1" bestFit="1" customWidth="1"/>
    <col min="1955" max="1955" width="0" style="1" hidden="1" customWidth="1"/>
    <col min="1956" max="1956" width="11.140625" style="1" bestFit="1" customWidth="1"/>
    <col min="1957" max="1957" width="0" style="1" hidden="1" customWidth="1"/>
    <col min="1958" max="1958" width="11.140625" style="1" bestFit="1" customWidth="1"/>
    <col min="1959" max="1959" width="0" style="1" hidden="1" customWidth="1"/>
    <col min="1960" max="1960" width="11.140625" style="1" bestFit="1" customWidth="1"/>
    <col min="1961" max="1961" width="0" style="1" hidden="1" customWidth="1"/>
    <col min="1962" max="1962" width="12.85546875" style="1" customWidth="1"/>
    <col min="1963" max="1963" width="0" style="1" hidden="1" customWidth="1"/>
    <col min="1964" max="1964" width="15" style="1" customWidth="1"/>
    <col min="1965" max="1965" width="0" style="1" hidden="1" customWidth="1"/>
    <col min="1966" max="1966" width="15" style="1" customWidth="1"/>
    <col min="1967" max="1967" width="0" style="1" hidden="1" customWidth="1"/>
    <col min="1968" max="1968" width="11.140625" style="1" bestFit="1" customWidth="1"/>
    <col min="1969" max="1969" width="0" style="1" hidden="1" customWidth="1"/>
    <col min="1970" max="1970" width="11.140625" style="1" bestFit="1" customWidth="1"/>
    <col min="1971" max="1971" width="0" style="1" hidden="1" customWidth="1"/>
    <col min="1972" max="1972" width="11.140625" style="1" bestFit="1" customWidth="1"/>
    <col min="1973" max="1973" width="0" style="1" hidden="1" customWidth="1"/>
    <col min="1974" max="1974" width="11.42578125" style="1" customWidth="1"/>
    <col min="1975" max="2183" width="11.42578125" style="1"/>
    <col min="2184" max="2184" width="5.7109375" style="1" customWidth="1"/>
    <col min="2185" max="2185" width="33.140625" style="1" customWidth="1"/>
    <col min="2186" max="2188" width="0" style="1" hidden="1" customWidth="1"/>
    <col min="2189" max="2189" width="12.42578125" style="1" customWidth="1"/>
    <col min="2190" max="2190" width="11.42578125" style="1" customWidth="1"/>
    <col min="2191" max="2191" width="12.28515625" style="1" customWidth="1"/>
    <col min="2192" max="2197" width="0" style="1" hidden="1" customWidth="1"/>
    <col min="2198" max="2198" width="11.140625" style="1" bestFit="1" customWidth="1"/>
    <col min="2199" max="2199" width="0" style="1" hidden="1" customWidth="1"/>
    <col min="2200" max="2200" width="11.140625" style="1" bestFit="1" customWidth="1"/>
    <col min="2201" max="2201" width="0" style="1" hidden="1" customWidth="1"/>
    <col min="2202" max="2202" width="11.140625" style="1" bestFit="1" customWidth="1"/>
    <col min="2203" max="2203" width="0" style="1" hidden="1" customWidth="1"/>
    <col min="2204" max="2204" width="11.140625" style="1" bestFit="1" customWidth="1"/>
    <col min="2205" max="2205" width="0" style="1" hidden="1" customWidth="1"/>
    <col min="2206" max="2206" width="11.140625" style="1" bestFit="1" customWidth="1"/>
    <col min="2207" max="2207" width="0" style="1" hidden="1" customWidth="1"/>
    <col min="2208" max="2208" width="11.140625" style="1" bestFit="1" customWidth="1"/>
    <col min="2209" max="2209" width="0" style="1" hidden="1" customWidth="1"/>
    <col min="2210" max="2210" width="15.5703125" style="1" bestFit="1" customWidth="1"/>
    <col min="2211" max="2211" width="0" style="1" hidden="1" customWidth="1"/>
    <col min="2212" max="2212" width="11.140625" style="1" bestFit="1" customWidth="1"/>
    <col min="2213" max="2213" width="0" style="1" hidden="1" customWidth="1"/>
    <col min="2214" max="2214" width="11.140625" style="1" bestFit="1" customWidth="1"/>
    <col min="2215" max="2215" width="0" style="1" hidden="1" customWidth="1"/>
    <col min="2216" max="2216" width="11.140625" style="1" bestFit="1" customWidth="1"/>
    <col min="2217" max="2217" width="0" style="1" hidden="1" customWidth="1"/>
    <col min="2218" max="2218" width="12.85546875" style="1" customWidth="1"/>
    <col min="2219" max="2219" width="0" style="1" hidden="1" customWidth="1"/>
    <col min="2220" max="2220" width="15" style="1" customWidth="1"/>
    <col min="2221" max="2221" width="0" style="1" hidden="1" customWidth="1"/>
    <col min="2222" max="2222" width="15" style="1" customWidth="1"/>
    <col min="2223" max="2223" width="0" style="1" hidden="1" customWidth="1"/>
    <col min="2224" max="2224" width="11.140625" style="1" bestFit="1" customWidth="1"/>
    <col min="2225" max="2225" width="0" style="1" hidden="1" customWidth="1"/>
    <col min="2226" max="2226" width="11.140625" style="1" bestFit="1" customWidth="1"/>
    <col min="2227" max="2227" width="0" style="1" hidden="1" customWidth="1"/>
    <col min="2228" max="2228" width="11.140625" style="1" bestFit="1" customWidth="1"/>
    <col min="2229" max="2229" width="0" style="1" hidden="1" customWidth="1"/>
    <col min="2230" max="2230" width="11.42578125" style="1" customWidth="1"/>
    <col min="2231" max="2439" width="11.42578125" style="1"/>
    <col min="2440" max="2440" width="5.7109375" style="1" customWidth="1"/>
    <col min="2441" max="2441" width="33.140625" style="1" customWidth="1"/>
    <col min="2442" max="2444" width="0" style="1" hidden="1" customWidth="1"/>
    <col min="2445" max="2445" width="12.42578125" style="1" customWidth="1"/>
    <col min="2446" max="2446" width="11.42578125" style="1" customWidth="1"/>
    <col min="2447" max="2447" width="12.28515625" style="1" customWidth="1"/>
    <col min="2448" max="2453" width="0" style="1" hidden="1" customWidth="1"/>
    <col min="2454" max="2454" width="11.140625" style="1" bestFit="1" customWidth="1"/>
    <col min="2455" max="2455" width="0" style="1" hidden="1" customWidth="1"/>
    <col min="2456" max="2456" width="11.140625" style="1" bestFit="1" customWidth="1"/>
    <col min="2457" max="2457" width="0" style="1" hidden="1" customWidth="1"/>
    <col min="2458" max="2458" width="11.140625" style="1" bestFit="1" customWidth="1"/>
    <col min="2459" max="2459" width="0" style="1" hidden="1" customWidth="1"/>
    <col min="2460" max="2460" width="11.140625" style="1" bestFit="1" customWidth="1"/>
    <col min="2461" max="2461" width="0" style="1" hidden="1" customWidth="1"/>
    <col min="2462" max="2462" width="11.140625" style="1" bestFit="1" customWidth="1"/>
    <col min="2463" max="2463" width="0" style="1" hidden="1" customWidth="1"/>
    <col min="2464" max="2464" width="11.140625" style="1" bestFit="1" customWidth="1"/>
    <col min="2465" max="2465" width="0" style="1" hidden="1" customWidth="1"/>
    <col min="2466" max="2466" width="15.5703125" style="1" bestFit="1" customWidth="1"/>
    <col min="2467" max="2467" width="0" style="1" hidden="1" customWidth="1"/>
    <col min="2468" max="2468" width="11.140625" style="1" bestFit="1" customWidth="1"/>
    <col min="2469" max="2469" width="0" style="1" hidden="1" customWidth="1"/>
    <col min="2470" max="2470" width="11.140625" style="1" bestFit="1" customWidth="1"/>
    <col min="2471" max="2471" width="0" style="1" hidden="1" customWidth="1"/>
    <col min="2472" max="2472" width="11.140625" style="1" bestFit="1" customWidth="1"/>
    <col min="2473" max="2473" width="0" style="1" hidden="1" customWidth="1"/>
    <col min="2474" max="2474" width="12.85546875" style="1" customWidth="1"/>
    <col min="2475" max="2475" width="0" style="1" hidden="1" customWidth="1"/>
    <col min="2476" max="2476" width="15" style="1" customWidth="1"/>
    <col min="2477" max="2477" width="0" style="1" hidden="1" customWidth="1"/>
    <col min="2478" max="2478" width="15" style="1" customWidth="1"/>
    <col min="2479" max="2479" width="0" style="1" hidden="1" customWidth="1"/>
    <col min="2480" max="2480" width="11.140625" style="1" bestFit="1" customWidth="1"/>
    <col min="2481" max="2481" width="0" style="1" hidden="1" customWidth="1"/>
    <col min="2482" max="2482" width="11.140625" style="1" bestFit="1" customWidth="1"/>
    <col min="2483" max="2483" width="0" style="1" hidden="1" customWidth="1"/>
    <col min="2484" max="2484" width="11.140625" style="1" bestFit="1" customWidth="1"/>
    <col min="2485" max="2485" width="0" style="1" hidden="1" customWidth="1"/>
    <col min="2486" max="2486" width="11.42578125" style="1" customWidth="1"/>
    <col min="2487" max="2695" width="11.42578125" style="1"/>
    <col min="2696" max="2696" width="5.7109375" style="1" customWidth="1"/>
    <col min="2697" max="2697" width="33.140625" style="1" customWidth="1"/>
    <col min="2698" max="2700" width="0" style="1" hidden="1" customWidth="1"/>
    <col min="2701" max="2701" width="12.42578125" style="1" customWidth="1"/>
    <col min="2702" max="2702" width="11.42578125" style="1" customWidth="1"/>
    <col min="2703" max="2703" width="12.28515625" style="1" customWidth="1"/>
    <col min="2704" max="2709" width="0" style="1" hidden="1" customWidth="1"/>
    <col min="2710" max="2710" width="11.140625" style="1" bestFit="1" customWidth="1"/>
    <col min="2711" max="2711" width="0" style="1" hidden="1" customWidth="1"/>
    <col min="2712" max="2712" width="11.140625" style="1" bestFit="1" customWidth="1"/>
    <col min="2713" max="2713" width="0" style="1" hidden="1" customWidth="1"/>
    <col min="2714" max="2714" width="11.140625" style="1" bestFit="1" customWidth="1"/>
    <col min="2715" max="2715" width="0" style="1" hidden="1" customWidth="1"/>
    <col min="2716" max="2716" width="11.140625" style="1" bestFit="1" customWidth="1"/>
    <col min="2717" max="2717" width="0" style="1" hidden="1" customWidth="1"/>
    <col min="2718" max="2718" width="11.140625" style="1" bestFit="1" customWidth="1"/>
    <col min="2719" max="2719" width="0" style="1" hidden="1" customWidth="1"/>
    <col min="2720" max="2720" width="11.140625" style="1" bestFit="1" customWidth="1"/>
    <col min="2721" max="2721" width="0" style="1" hidden="1" customWidth="1"/>
    <col min="2722" max="2722" width="15.5703125" style="1" bestFit="1" customWidth="1"/>
    <col min="2723" max="2723" width="0" style="1" hidden="1" customWidth="1"/>
    <col min="2724" max="2724" width="11.140625" style="1" bestFit="1" customWidth="1"/>
    <col min="2725" max="2725" width="0" style="1" hidden="1" customWidth="1"/>
    <col min="2726" max="2726" width="11.140625" style="1" bestFit="1" customWidth="1"/>
    <col min="2727" max="2727" width="0" style="1" hidden="1" customWidth="1"/>
    <col min="2728" max="2728" width="11.140625" style="1" bestFit="1" customWidth="1"/>
    <col min="2729" max="2729" width="0" style="1" hidden="1" customWidth="1"/>
    <col min="2730" max="2730" width="12.85546875" style="1" customWidth="1"/>
    <col min="2731" max="2731" width="0" style="1" hidden="1" customWidth="1"/>
    <col min="2732" max="2732" width="15" style="1" customWidth="1"/>
    <col min="2733" max="2733" width="0" style="1" hidden="1" customWidth="1"/>
    <col min="2734" max="2734" width="15" style="1" customWidth="1"/>
    <col min="2735" max="2735" width="0" style="1" hidden="1" customWidth="1"/>
    <col min="2736" max="2736" width="11.140625" style="1" bestFit="1" customWidth="1"/>
    <col min="2737" max="2737" width="0" style="1" hidden="1" customWidth="1"/>
    <col min="2738" max="2738" width="11.140625" style="1" bestFit="1" customWidth="1"/>
    <col min="2739" max="2739" width="0" style="1" hidden="1" customWidth="1"/>
    <col min="2740" max="2740" width="11.140625" style="1" bestFit="1" customWidth="1"/>
    <col min="2741" max="2741" width="0" style="1" hidden="1" customWidth="1"/>
    <col min="2742" max="2742" width="11.42578125" style="1" customWidth="1"/>
    <col min="2743" max="2951" width="11.42578125" style="1"/>
    <col min="2952" max="2952" width="5.7109375" style="1" customWidth="1"/>
    <col min="2953" max="2953" width="33.140625" style="1" customWidth="1"/>
    <col min="2954" max="2956" width="0" style="1" hidden="1" customWidth="1"/>
    <col min="2957" max="2957" width="12.42578125" style="1" customWidth="1"/>
    <col min="2958" max="2958" width="11.42578125" style="1" customWidth="1"/>
    <col min="2959" max="2959" width="12.28515625" style="1" customWidth="1"/>
    <col min="2960" max="2965" width="0" style="1" hidden="1" customWidth="1"/>
    <col min="2966" max="2966" width="11.140625" style="1" bestFit="1" customWidth="1"/>
    <col min="2967" max="2967" width="0" style="1" hidden="1" customWidth="1"/>
    <col min="2968" max="2968" width="11.140625" style="1" bestFit="1" customWidth="1"/>
    <col min="2969" max="2969" width="0" style="1" hidden="1" customWidth="1"/>
    <col min="2970" max="2970" width="11.140625" style="1" bestFit="1" customWidth="1"/>
    <col min="2971" max="2971" width="0" style="1" hidden="1" customWidth="1"/>
    <col min="2972" max="2972" width="11.140625" style="1" bestFit="1" customWidth="1"/>
    <col min="2973" max="2973" width="0" style="1" hidden="1" customWidth="1"/>
    <col min="2974" max="2974" width="11.140625" style="1" bestFit="1" customWidth="1"/>
    <col min="2975" max="2975" width="0" style="1" hidden="1" customWidth="1"/>
    <col min="2976" max="2976" width="11.140625" style="1" bestFit="1" customWidth="1"/>
    <col min="2977" max="2977" width="0" style="1" hidden="1" customWidth="1"/>
    <col min="2978" max="2978" width="15.5703125" style="1" bestFit="1" customWidth="1"/>
    <col min="2979" max="2979" width="0" style="1" hidden="1" customWidth="1"/>
    <col min="2980" max="2980" width="11.140625" style="1" bestFit="1" customWidth="1"/>
    <col min="2981" max="2981" width="0" style="1" hidden="1" customWidth="1"/>
    <col min="2982" max="2982" width="11.140625" style="1" bestFit="1" customWidth="1"/>
    <col min="2983" max="2983" width="0" style="1" hidden="1" customWidth="1"/>
    <col min="2984" max="2984" width="11.140625" style="1" bestFit="1" customWidth="1"/>
    <col min="2985" max="2985" width="0" style="1" hidden="1" customWidth="1"/>
    <col min="2986" max="2986" width="12.85546875" style="1" customWidth="1"/>
    <col min="2987" max="2987" width="0" style="1" hidden="1" customWidth="1"/>
    <col min="2988" max="2988" width="15" style="1" customWidth="1"/>
    <col min="2989" max="2989" width="0" style="1" hidden="1" customWidth="1"/>
    <col min="2990" max="2990" width="15" style="1" customWidth="1"/>
    <col min="2991" max="2991" width="0" style="1" hidden="1" customWidth="1"/>
    <col min="2992" max="2992" width="11.140625" style="1" bestFit="1" customWidth="1"/>
    <col min="2993" max="2993" width="0" style="1" hidden="1" customWidth="1"/>
    <col min="2994" max="2994" width="11.140625" style="1" bestFit="1" customWidth="1"/>
    <col min="2995" max="2995" width="0" style="1" hidden="1" customWidth="1"/>
    <col min="2996" max="2996" width="11.140625" style="1" bestFit="1" customWidth="1"/>
    <col min="2997" max="2997" width="0" style="1" hidden="1" customWidth="1"/>
    <col min="2998" max="2998" width="11.42578125" style="1" customWidth="1"/>
    <col min="2999" max="3207" width="11.42578125" style="1"/>
    <col min="3208" max="3208" width="5.7109375" style="1" customWidth="1"/>
    <col min="3209" max="3209" width="33.140625" style="1" customWidth="1"/>
    <col min="3210" max="3212" width="0" style="1" hidden="1" customWidth="1"/>
    <col min="3213" max="3213" width="12.42578125" style="1" customWidth="1"/>
    <col min="3214" max="3214" width="11.42578125" style="1" customWidth="1"/>
    <col min="3215" max="3215" width="12.28515625" style="1" customWidth="1"/>
    <col min="3216" max="3221" width="0" style="1" hidden="1" customWidth="1"/>
    <col min="3222" max="3222" width="11.140625" style="1" bestFit="1" customWidth="1"/>
    <col min="3223" max="3223" width="0" style="1" hidden="1" customWidth="1"/>
    <col min="3224" max="3224" width="11.140625" style="1" bestFit="1" customWidth="1"/>
    <col min="3225" max="3225" width="0" style="1" hidden="1" customWidth="1"/>
    <col min="3226" max="3226" width="11.140625" style="1" bestFit="1" customWidth="1"/>
    <col min="3227" max="3227" width="0" style="1" hidden="1" customWidth="1"/>
    <col min="3228" max="3228" width="11.140625" style="1" bestFit="1" customWidth="1"/>
    <col min="3229" max="3229" width="0" style="1" hidden="1" customWidth="1"/>
    <col min="3230" max="3230" width="11.140625" style="1" bestFit="1" customWidth="1"/>
    <col min="3231" max="3231" width="0" style="1" hidden="1" customWidth="1"/>
    <col min="3232" max="3232" width="11.140625" style="1" bestFit="1" customWidth="1"/>
    <col min="3233" max="3233" width="0" style="1" hidden="1" customWidth="1"/>
    <col min="3234" max="3234" width="15.5703125" style="1" bestFit="1" customWidth="1"/>
    <col min="3235" max="3235" width="0" style="1" hidden="1" customWidth="1"/>
    <col min="3236" max="3236" width="11.140625" style="1" bestFit="1" customWidth="1"/>
    <col min="3237" max="3237" width="0" style="1" hidden="1" customWidth="1"/>
    <col min="3238" max="3238" width="11.140625" style="1" bestFit="1" customWidth="1"/>
    <col min="3239" max="3239" width="0" style="1" hidden="1" customWidth="1"/>
    <col min="3240" max="3240" width="11.140625" style="1" bestFit="1" customWidth="1"/>
    <col min="3241" max="3241" width="0" style="1" hidden="1" customWidth="1"/>
    <col min="3242" max="3242" width="12.85546875" style="1" customWidth="1"/>
    <col min="3243" max="3243" width="0" style="1" hidden="1" customWidth="1"/>
    <col min="3244" max="3244" width="15" style="1" customWidth="1"/>
    <col min="3245" max="3245" width="0" style="1" hidden="1" customWidth="1"/>
    <col min="3246" max="3246" width="15" style="1" customWidth="1"/>
    <col min="3247" max="3247" width="0" style="1" hidden="1" customWidth="1"/>
    <col min="3248" max="3248" width="11.140625" style="1" bestFit="1" customWidth="1"/>
    <col min="3249" max="3249" width="0" style="1" hidden="1" customWidth="1"/>
    <col min="3250" max="3250" width="11.140625" style="1" bestFit="1" customWidth="1"/>
    <col min="3251" max="3251" width="0" style="1" hidden="1" customWidth="1"/>
    <col min="3252" max="3252" width="11.140625" style="1" bestFit="1" customWidth="1"/>
    <col min="3253" max="3253" width="0" style="1" hidden="1" customWidth="1"/>
    <col min="3254" max="3254" width="11.42578125" style="1" customWidth="1"/>
    <col min="3255" max="3463" width="11.42578125" style="1"/>
    <col min="3464" max="3464" width="5.7109375" style="1" customWidth="1"/>
    <col min="3465" max="3465" width="33.140625" style="1" customWidth="1"/>
    <col min="3466" max="3468" width="0" style="1" hidden="1" customWidth="1"/>
    <col min="3469" max="3469" width="12.42578125" style="1" customWidth="1"/>
    <col min="3470" max="3470" width="11.42578125" style="1" customWidth="1"/>
    <col min="3471" max="3471" width="12.28515625" style="1" customWidth="1"/>
    <col min="3472" max="3477" width="0" style="1" hidden="1" customWidth="1"/>
    <col min="3478" max="3478" width="11.140625" style="1" bestFit="1" customWidth="1"/>
    <col min="3479" max="3479" width="0" style="1" hidden="1" customWidth="1"/>
    <col min="3480" max="3480" width="11.140625" style="1" bestFit="1" customWidth="1"/>
    <col min="3481" max="3481" width="0" style="1" hidden="1" customWidth="1"/>
    <col min="3482" max="3482" width="11.140625" style="1" bestFit="1" customWidth="1"/>
    <col min="3483" max="3483" width="0" style="1" hidden="1" customWidth="1"/>
    <col min="3484" max="3484" width="11.140625" style="1" bestFit="1" customWidth="1"/>
    <col min="3485" max="3485" width="0" style="1" hidden="1" customWidth="1"/>
    <col min="3486" max="3486" width="11.140625" style="1" bestFit="1" customWidth="1"/>
    <col min="3487" max="3487" width="0" style="1" hidden="1" customWidth="1"/>
    <col min="3488" max="3488" width="11.140625" style="1" bestFit="1" customWidth="1"/>
    <col min="3489" max="3489" width="0" style="1" hidden="1" customWidth="1"/>
    <col min="3490" max="3490" width="15.5703125" style="1" bestFit="1" customWidth="1"/>
    <col min="3491" max="3491" width="0" style="1" hidden="1" customWidth="1"/>
    <col min="3492" max="3492" width="11.140625" style="1" bestFit="1" customWidth="1"/>
    <col min="3493" max="3493" width="0" style="1" hidden="1" customWidth="1"/>
    <col min="3494" max="3494" width="11.140625" style="1" bestFit="1" customWidth="1"/>
    <col min="3495" max="3495" width="0" style="1" hidden="1" customWidth="1"/>
    <col min="3496" max="3496" width="11.140625" style="1" bestFit="1" customWidth="1"/>
    <col min="3497" max="3497" width="0" style="1" hidden="1" customWidth="1"/>
    <col min="3498" max="3498" width="12.85546875" style="1" customWidth="1"/>
    <col min="3499" max="3499" width="0" style="1" hidden="1" customWidth="1"/>
    <col min="3500" max="3500" width="15" style="1" customWidth="1"/>
    <col min="3501" max="3501" width="0" style="1" hidden="1" customWidth="1"/>
    <col min="3502" max="3502" width="15" style="1" customWidth="1"/>
    <col min="3503" max="3503" width="0" style="1" hidden="1" customWidth="1"/>
    <col min="3504" max="3504" width="11.140625" style="1" bestFit="1" customWidth="1"/>
    <col min="3505" max="3505" width="0" style="1" hidden="1" customWidth="1"/>
    <col min="3506" max="3506" width="11.140625" style="1" bestFit="1" customWidth="1"/>
    <col min="3507" max="3507" width="0" style="1" hidden="1" customWidth="1"/>
    <col min="3508" max="3508" width="11.140625" style="1" bestFit="1" customWidth="1"/>
    <col min="3509" max="3509" width="0" style="1" hidden="1" customWidth="1"/>
    <col min="3510" max="3510" width="11.42578125" style="1" customWidth="1"/>
    <col min="3511" max="3719" width="11.42578125" style="1"/>
    <col min="3720" max="3720" width="5.7109375" style="1" customWidth="1"/>
    <col min="3721" max="3721" width="33.140625" style="1" customWidth="1"/>
    <col min="3722" max="3724" width="0" style="1" hidden="1" customWidth="1"/>
    <col min="3725" max="3725" width="12.42578125" style="1" customWidth="1"/>
    <col min="3726" max="3726" width="11.42578125" style="1" customWidth="1"/>
    <col min="3727" max="3727" width="12.28515625" style="1" customWidth="1"/>
    <col min="3728" max="3733" width="0" style="1" hidden="1" customWidth="1"/>
    <col min="3734" max="3734" width="11.140625" style="1" bestFit="1" customWidth="1"/>
    <col min="3735" max="3735" width="0" style="1" hidden="1" customWidth="1"/>
    <col min="3736" max="3736" width="11.140625" style="1" bestFit="1" customWidth="1"/>
    <col min="3737" max="3737" width="0" style="1" hidden="1" customWidth="1"/>
    <col min="3738" max="3738" width="11.140625" style="1" bestFit="1" customWidth="1"/>
    <col min="3739" max="3739" width="0" style="1" hidden="1" customWidth="1"/>
    <col min="3740" max="3740" width="11.140625" style="1" bestFit="1" customWidth="1"/>
    <col min="3741" max="3741" width="0" style="1" hidden="1" customWidth="1"/>
    <col min="3742" max="3742" width="11.140625" style="1" bestFit="1" customWidth="1"/>
    <col min="3743" max="3743" width="0" style="1" hidden="1" customWidth="1"/>
    <col min="3744" max="3744" width="11.140625" style="1" bestFit="1" customWidth="1"/>
    <col min="3745" max="3745" width="0" style="1" hidden="1" customWidth="1"/>
    <col min="3746" max="3746" width="15.5703125" style="1" bestFit="1" customWidth="1"/>
    <col min="3747" max="3747" width="0" style="1" hidden="1" customWidth="1"/>
    <col min="3748" max="3748" width="11.140625" style="1" bestFit="1" customWidth="1"/>
    <col min="3749" max="3749" width="0" style="1" hidden="1" customWidth="1"/>
    <col min="3750" max="3750" width="11.140625" style="1" bestFit="1" customWidth="1"/>
    <col min="3751" max="3751" width="0" style="1" hidden="1" customWidth="1"/>
    <col min="3752" max="3752" width="11.140625" style="1" bestFit="1" customWidth="1"/>
    <col min="3753" max="3753" width="0" style="1" hidden="1" customWidth="1"/>
    <col min="3754" max="3754" width="12.85546875" style="1" customWidth="1"/>
    <col min="3755" max="3755" width="0" style="1" hidden="1" customWidth="1"/>
    <col min="3756" max="3756" width="15" style="1" customWidth="1"/>
    <col min="3757" max="3757" width="0" style="1" hidden="1" customWidth="1"/>
    <col min="3758" max="3758" width="15" style="1" customWidth="1"/>
    <col min="3759" max="3759" width="0" style="1" hidden="1" customWidth="1"/>
    <col min="3760" max="3760" width="11.140625" style="1" bestFit="1" customWidth="1"/>
    <col min="3761" max="3761" width="0" style="1" hidden="1" customWidth="1"/>
    <col min="3762" max="3762" width="11.140625" style="1" bestFit="1" customWidth="1"/>
    <col min="3763" max="3763" width="0" style="1" hidden="1" customWidth="1"/>
    <col min="3764" max="3764" width="11.140625" style="1" bestFit="1" customWidth="1"/>
    <col min="3765" max="3765" width="0" style="1" hidden="1" customWidth="1"/>
    <col min="3766" max="3766" width="11.42578125" style="1" customWidth="1"/>
    <col min="3767" max="3975" width="11.42578125" style="1"/>
    <col min="3976" max="3976" width="5.7109375" style="1" customWidth="1"/>
    <col min="3977" max="3977" width="33.140625" style="1" customWidth="1"/>
    <col min="3978" max="3980" width="0" style="1" hidden="1" customWidth="1"/>
    <col min="3981" max="3981" width="12.42578125" style="1" customWidth="1"/>
    <col min="3982" max="3982" width="11.42578125" style="1" customWidth="1"/>
    <col min="3983" max="3983" width="12.28515625" style="1" customWidth="1"/>
    <col min="3984" max="3989" width="0" style="1" hidden="1" customWidth="1"/>
    <col min="3990" max="3990" width="11.140625" style="1" bestFit="1" customWidth="1"/>
    <col min="3991" max="3991" width="0" style="1" hidden="1" customWidth="1"/>
    <col min="3992" max="3992" width="11.140625" style="1" bestFit="1" customWidth="1"/>
    <col min="3993" max="3993" width="0" style="1" hidden="1" customWidth="1"/>
    <col min="3994" max="3994" width="11.140625" style="1" bestFit="1" customWidth="1"/>
    <col min="3995" max="3995" width="0" style="1" hidden="1" customWidth="1"/>
    <col min="3996" max="3996" width="11.140625" style="1" bestFit="1" customWidth="1"/>
    <col min="3997" max="3997" width="0" style="1" hidden="1" customWidth="1"/>
    <col min="3998" max="3998" width="11.140625" style="1" bestFit="1" customWidth="1"/>
    <col min="3999" max="3999" width="0" style="1" hidden="1" customWidth="1"/>
    <col min="4000" max="4000" width="11.140625" style="1" bestFit="1" customWidth="1"/>
    <col min="4001" max="4001" width="0" style="1" hidden="1" customWidth="1"/>
    <col min="4002" max="4002" width="15.5703125" style="1" bestFit="1" customWidth="1"/>
    <col min="4003" max="4003" width="0" style="1" hidden="1" customWidth="1"/>
    <col min="4004" max="4004" width="11.140625" style="1" bestFit="1" customWidth="1"/>
    <col min="4005" max="4005" width="0" style="1" hidden="1" customWidth="1"/>
    <col min="4006" max="4006" width="11.140625" style="1" bestFit="1" customWidth="1"/>
    <col min="4007" max="4007" width="0" style="1" hidden="1" customWidth="1"/>
    <col min="4008" max="4008" width="11.140625" style="1" bestFit="1" customWidth="1"/>
    <col min="4009" max="4009" width="0" style="1" hidden="1" customWidth="1"/>
    <col min="4010" max="4010" width="12.85546875" style="1" customWidth="1"/>
    <col min="4011" max="4011" width="0" style="1" hidden="1" customWidth="1"/>
    <col min="4012" max="4012" width="15" style="1" customWidth="1"/>
    <col min="4013" max="4013" width="0" style="1" hidden="1" customWidth="1"/>
    <col min="4014" max="4014" width="15" style="1" customWidth="1"/>
    <col min="4015" max="4015" width="0" style="1" hidden="1" customWidth="1"/>
    <col min="4016" max="4016" width="11.140625" style="1" bestFit="1" customWidth="1"/>
    <col min="4017" max="4017" width="0" style="1" hidden="1" customWidth="1"/>
    <col min="4018" max="4018" width="11.140625" style="1" bestFit="1" customWidth="1"/>
    <col min="4019" max="4019" width="0" style="1" hidden="1" customWidth="1"/>
    <col min="4020" max="4020" width="11.140625" style="1" bestFit="1" customWidth="1"/>
    <col min="4021" max="4021" width="0" style="1" hidden="1" customWidth="1"/>
    <col min="4022" max="4022" width="11.42578125" style="1" customWidth="1"/>
    <col min="4023" max="4231" width="11.42578125" style="1"/>
    <col min="4232" max="4232" width="5.7109375" style="1" customWidth="1"/>
    <col min="4233" max="4233" width="33.140625" style="1" customWidth="1"/>
    <col min="4234" max="4236" width="0" style="1" hidden="1" customWidth="1"/>
    <col min="4237" max="4237" width="12.42578125" style="1" customWidth="1"/>
    <col min="4238" max="4238" width="11.42578125" style="1" customWidth="1"/>
    <col min="4239" max="4239" width="12.28515625" style="1" customWidth="1"/>
    <col min="4240" max="4245" width="0" style="1" hidden="1" customWidth="1"/>
    <col min="4246" max="4246" width="11.140625" style="1" bestFit="1" customWidth="1"/>
    <col min="4247" max="4247" width="0" style="1" hidden="1" customWidth="1"/>
    <col min="4248" max="4248" width="11.140625" style="1" bestFit="1" customWidth="1"/>
    <col min="4249" max="4249" width="0" style="1" hidden="1" customWidth="1"/>
    <col min="4250" max="4250" width="11.140625" style="1" bestFit="1" customWidth="1"/>
    <col min="4251" max="4251" width="0" style="1" hidden="1" customWidth="1"/>
    <col min="4252" max="4252" width="11.140625" style="1" bestFit="1" customWidth="1"/>
    <col min="4253" max="4253" width="0" style="1" hidden="1" customWidth="1"/>
    <col min="4254" max="4254" width="11.140625" style="1" bestFit="1" customWidth="1"/>
    <col min="4255" max="4255" width="0" style="1" hidden="1" customWidth="1"/>
    <col min="4256" max="4256" width="11.140625" style="1" bestFit="1" customWidth="1"/>
    <col min="4257" max="4257" width="0" style="1" hidden="1" customWidth="1"/>
    <col min="4258" max="4258" width="15.5703125" style="1" bestFit="1" customWidth="1"/>
    <col min="4259" max="4259" width="0" style="1" hidden="1" customWidth="1"/>
    <col min="4260" max="4260" width="11.140625" style="1" bestFit="1" customWidth="1"/>
    <col min="4261" max="4261" width="0" style="1" hidden="1" customWidth="1"/>
    <col min="4262" max="4262" width="11.140625" style="1" bestFit="1" customWidth="1"/>
    <col min="4263" max="4263" width="0" style="1" hidden="1" customWidth="1"/>
    <col min="4264" max="4264" width="11.140625" style="1" bestFit="1" customWidth="1"/>
    <col min="4265" max="4265" width="0" style="1" hidden="1" customWidth="1"/>
    <col min="4266" max="4266" width="12.85546875" style="1" customWidth="1"/>
    <col min="4267" max="4267" width="0" style="1" hidden="1" customWidth="1"/>
    <col min="4268" max="4268" width="15" style="1" customWidth="1"/>
    <col min="4269" max="4269" width="0" style="1" hidden="1" customWidth="1"/>
    <col min="4270" max="4270" width="15" style="1" customWidth="1"/>
    <col min="4271" max="4271" width="0" style="1" hidden="1" customWidth="1"/>
    <col min="4272" max="4272" width="11.140625" style="1" bestFit="1" customWidth="1"/>
    <col min="4273" max="4273" width="0" style="1" hidden="1" customWidth="1"/>
    <col min="4274" max="4274" width="11.140625" style="1" bestFit="1" customWidth="1"/>
    <col min="4275" max="4275" width="0" style="1" hidden="1" customWidth="1"/>
    <col min="4276" max="4276" width="11.140625" style="1" bestFit="1" customWidth="1"/>
    <col min="4277" max="4277" width="0" style="1" hidden="1" customWidth="1"/>
    <col min="4278" max="4278" width="11.42578125" style="1" customWidth="1"/>
    <col min="4279" max="4487" width="11.42578125" style="1"/>
    <col min="4488" max="4488" width="5.7109375" style="1" customWidth="1"/>
    <col min="4489" max="4489" width="33.140625" style="1" customWidth="1"/>
    <col min="4490" max="4492" width="0" style="1" hidden="1" customWidth="1"/>
    <col min="4493" max="4493" width="12.42578125" style="1" customWidth="1"/>
    <col min="4494" max="4494" width="11.42578125" style="1" customWidth="1"/>
    <col min="4495" max="4495" width="12.28515625" style="1" customWidth="1"/>
    <col min="4496" max="4501" width="0" style="1" hidden="1" customWidth="1"/>
    <col min="4502" max="4502" width="11.140625" style="1" bestFit="1" customWidth="1"/>
    <col min="4503" max="4503" width="0" style="1" hidden="1" customWidth="1"/>
    <col min="4504" max="4504" width="11.140625" style="1" bestFit="1" customWidth="1"/>
    <col min="4505" max="4505" width="0" style="1" hidden="1" customWidth="1"/>
    <col min="4506" max="4506" width="11.140625" style="1" bestFit="1" customWidth="1"/>
    <col min="4507" max="4507" width="0" style="1" hidden="1" customWidth="1"/>
    <col min="4508" max="4508" width="11.140625" style="1" bestFit="1" customWidth="1"/>
    <col min="4509" max="4509" width="0" style="1" hidden="1" customWidth="1"/>
    <col min="4510" max="4510" width="11.140625" style="1" bestFit="1" customWidth="1"/>
    <col min="4511" max="4511" width="0" style="1" hidden="1" customWidth="1"/>
    <col min="4512" max="4512" width="11.140625" style="1" bestFit="1" customWidth="1"/>
    <col min="4513" max="4513" width="0" style="1" hidden="1" customWidth="1"/>
    <col min="4514" max="4514" width="15.5703125" style="1" bestFit="1" customWidth="1"/>
    <col min="4515" max="4515" width="0" style="1" hidden="1" customWidth="1"/>
    <col min="4516" max="4516" width="11.140625" style="1" bestFit="1" customWidth="1"/>
    <col min="4517" max="4517" width="0" style="1" hidden="1" customWidth="1"/>
    <col min="4518" max="4518" width="11.140625" style="1" bestFit="1" customWidth="1"/>
    <col min="4519" max="4519" width="0" style="1" hidden="1" customWidth="1"/>
    <col min="4520" max="4520" width="11.140625" style="1" bestFit="1" customWidth="1"/>
    <col min="4521" max="4521" width="0" style="1" hidden="1" customWidth="1"/>
    <col min="4522" max="4522" width="12.85546875" style="1" customWidth="1"/>
    <col min="4523" max="4523" width="0" style="1" hidden="1" customWidth="1"/>
    <col min="4524" max="4524" width="15" style="1" customWidth="1"/>
    <col min="4525" max="4525" width="0" style="1" hidden="1" customWidth="1"/>
    <col min="4526" max="4526" width="15" style="1" customWidth="1"/>
    <col min="4527" max="4527" width="0" style="1" hidden="1" customWidth="1"/>
    <col min="4528" max="4528" width="11.140625" style="1" bestFit="1" customWidth="1"/>
    <col min="4529" max="4529" width="0" style="1" hidden="1" customWidth="1"/>
    <col min="4530" max="4530" width="11.140625" style="1" bestFit="1" customWidth="1"/>
    <col min="4531" max="4531" width="0" style="1" hidden="1" customWidth="1"/>
    <col min="4532" max="4532" width="11.140625" style="1" bestFit="1" customWidth="1"/>
    <col min="4533" max="4533" width="0" style="1" hidden="1" customWidth="1"/>
    <col min="4534" max="4534" width="11.42578125" style="1" customWidth="1"/>
    <col min="4535" max="4743" width="11.42578125" style="1"/>
    <col min="4744" max="4744" width="5.7109375" style="1" customWidth="1"/>
    <col min="4745" max="4745" width="33.140625" style="1" customWidth="1"/>
    <col min="4746" max="4748" width="0" style="1" hidden="1" customWidth="1"/>
    <col min="4749" max="4749" width="12.42578125" style="1" customWidth="1"/>
    <col min="4750" max="4750" width="11.42578125" style="1" customWidth="1"/>
    <col min="4751" max="4751" width="12.28515625" style="1" customWidth="1"/>
    <col min="4752" max="4757" width="0" style="1" hidden="1" customWidth="1"/>
    <col min="4758" max="4758" width="11.140625" style="1" bestFit="1" customWidth="1"/>
    <col min="4759" max="4759" width="0" style="1" hidden="1" customWidth="1"/>
    <col min="4760" max="4760" width="11.140625" style="1" bestFit="1" customWidth="1"/>
    <col min="4761" max="4761" width="0" style="1" hidden="1" customWidth="1"/>
    <col min="4762" max="4762" width="11.140625" style="1" bestFit="1" customWidth="1"/>
    <col min="4763" max="4763" width="0" style="1" hidden="1" customWidth="1"/>
    <col min="4764" max="4764" width="11.140625" style="1" bestFit="1" customWidth="1"/>
    <col min="4765" max="4765" width="0" style="1" hidden="1" customWidth="1"/>
    <col min="4766" max="4766" width="11.140625" style="1" bestFit="1" customWidth="1"/>
    <col min="4767" max="4767" width="0" style="1" hidden="1" customWidth="1"/>
    <col min="4768" max="4768" width="11.140625" style="1" bestFit="1" customWidth="1"/>
    <col min="4769" max="4769" width="0" style="1" hidden="1" customWidth="1"/>
    <col min="4770" max="4770" width="15.5703125" style="1" bestFit="1" customWidth="1"/>
    <col min="4771" max="4771" width="0" style="1" hidden="1" customWidth="1"/>
    <col min="4772" max="4772" width="11.140625" style="1" bestFit="1" customWidth="1"/>
    <col min="4773" max="4773" width="0" style="1" hidden="1" customWidth="1"/>
    <col min="4774" max="4774" width="11.140625" style="1" bestFit="1" customWidth="1"/>
    <col min="4775" max="4775" width="0" style="1" hidden="1" customWidth="1"/>
    <col min="4776" max="4776" width="11.140625" style="1" bestFit="1" customWidth="1"/>
    <col min="4777" max="4777" width="0" style="1" hidden="1" customWidth="1"/>
    <col min="4778" max="4778" width="12.85546875" style="1" customWidth="1"/>
    <col min="4779" max="4779" width="0" style="1" hidden="1" customWidth="1"/>
    <col min="4780" max="4780" width="15" style="1" customWidth="1"/>
    <col min="4781" max="4781" width="0" style="1" hidden="1" customWidth="1"/>
    <col min="4782" max="4782" width="15" style="1" customWidth="1"/>
    <col min="4783" max="4783" width="0" style="1" hidden="1" customWidth="1"/>
    <col min="4784" max="4784" width="11.140625" style="1" bestFit="1" customWidth="1"/>
    <col min="4785" max="4785" width="0" style="1" hidden="1" customWidth="1"/>
    <col min="4786" max="4786" width="11.140625" style="1" bestFit="1" customWidth="1"/>
    <col min="4787" max="4787" width="0" style="1" hidden="1" customWidth="1"/>
    <col min="4788" max="4788" width="11.140625" style="1" bestFit="1" customWidth="1"/>
    <col min="4789" max="4789" width="0" style="1" hidden="1" customWidth="1"/>
    <col min="4790" max="4790" width="11.42578125" style="1" customWidth="1"/>
    <col min="4791" max="4999" width="11.42578125" style="1"/>
    <col min="5000" max="5000" width="5.7109375" style="1" customWidth="1"/>
    <col min="5001" max="5001" width="33.140625" style="1" customWidth="1"/>
    <col min="5002" max="5004" width="0" style="1" hidden="1" customWidth="1"/>
    <col min="5005" max="5005" width="12.42578125" style="1" customWidth="1"/>
    <col min="5006" max="5006" width="11.42578125" style="1" customWidth="1"/>
    <col min="5007" max="5007" width="12.28515625" style="1" customWidth="1"/>
    <col min="5008" max="5013" width="0" style="1" hidden="1" customWidth="1"/>
    <col min="5014" max="5014" width="11.140625" style="1" bestFit="1" customWidth="1"/>
    <col min="5015" max="5015" width="0" style="1" hidden="1" customWidth="1"/>
    <col min="5016" max="5016" width="11.140625" style="1" bestFit="1" customWidth="1"/>
    <col min="5017" max="5017" width="0" style="1" hidden="1" customWidth="1"/>
    <col min="5018" max="5018" width="11.140625" style="1" bestFit="1" customWidth="1"/>
    <col min="5019" max="5019" width="0" style="1" hidden="1" customWidth="1"/>
    <col min="5020" max="5020" width="11.140625" style="1" bestFit="1" customWidth="1"/>
    <col min="5021" max="5021" width="0" style="1" hidden="1" customWidth="1"/>
    <col min="5022" max="5022" width="11.140625" style="1" bestFit="1" customWidth="1"/>
    <col min="5023" max="5023" width="0" style="1" hidden="1" customWidth="1"/>
    <col min="5024" max="5024" width="11.140625" style="1" bestFit="1" customWidth="1"/>
    <col min="5025" max="5025" width="0" style="1" hidden="1" customWidth="1"/>
    <col min="5026" max="5026" width="15.5703125" style="1" bestFit="1" customWidth="1"/>
    <col min="5027" max="5027" width="0" style="1" hidden="1" customWidth="1"/>
    <col min="5028" max="5028" width="11.140625" style="1" bestFit="1" customWidth="1"/>
    <col min="5029" max="5029" width="0" style="1" hidden="1" customWidth="1"/>
    <col min="5030" max="5030" width="11.140625" style="1" bestFit="1" customWidth="1"/>
    <col min="5031" max="5031" width="0" style="1" hidden="1" customWidth="1"/>
    <col min="5032" max="5032" width="11.140625" style="1" bestFit="1" customWidth="1"/>
    <col min="5033" max="5033" width="0" style="1" hidden="1" customWidth="1"/>
    <col min="5034" max="5034" width="12.85546875" style="1" customWidth="1"/>
    <col min="5035" max="5035" width="0" style="1" hidden="1" customWidth="1"/>
    <col min="5036" max="5036" width="15" style="1" customWidth="1"/>
    <col min="5037" max="5037" width="0" style="1" hidden="1" customWidth="1"/>
    <col min="5038" max="5038" width="15" style="1" customWidth="1"/>
    <col min="5039" max="5039" width="0" style="1" hidden="1" customWidth="1"/>
    <col min="5040" max="5040" width="11.140625" style="1" bestFit="1" customWidth="1"/>
    <col min="5041" max="5041" width="0" style="1" hidden="1" customWidth="1"/>
    <col min="5042" max="5042" width="11.140625" style="1" bestFit="1" customWidth="1"/>
    <col min="5043" max="5043" width="0" style="1" hidden="1" customWidth="1"/>
    <col min="5044" max="5044" width="11.140625" style="1" bestFit="1" customWidth="1"/>
    <col min="5045" max="5045" width="0" style="1" hidden="1" customWidth="1"/>
    <col min="5046" max="5046" width="11.42578125" style="1" customWidth="1"/>
    <col min="5047" max="5255" width="11.42578125" style="1"/>
    <col min="5256" max="5256" width="5.7109375" style="1" customWidth="1"/>
    <col min="5257" max="5257" width="33.140625" style="1" customWidth="1"/>
    <col min="5258" max="5260" width="0" style="1" hidden="1" customWidth="1"/>
    <col min="5261" max="5261" width="12.42578125" style="1" customWidth="1"/>
    <col min="5262" max="5262" width="11.42578125" style="1" customWidth="1"/>
    <col min="5263" max="5263" width="12.28515625" style="1" customWidth="1"/>
    <col min="5264" max="5269" width="0" style="1" hidden="1" customWidth="1"/>
    <col min="5270" max="5270" width="11.140625" style="1" bestFit="1" customWidth="1"/>
    <col min="5271" max="5271" width="0" style="1" hidden="1" customWidth="1"/>
    <col min="5272" max="5272" width="11.140625" style="1" bestFit="1" customWidth="1"/>
    <col min="5273" max="5273" width="0" style="1" hidden="1" customWidth="1"/>
    <col min="5274" max="5274" width="11.140625" style="1" bestFit="1" customWidth="1"/>
    <col min="5275" max="5275" width="0" style="1" hidden="1" customWidth="1"/>
    <col min="5276" max="5276" width="11.140625" style="1" bestFit="1" customWidth="1"/>
    <col min="5277" max="5277" width="0" style="1" hidden="1" customWidth="1"/>
    <col min="5278" max="5278" width="11.140625" style="1" bestFit="1" customWidth="1"/>
    <col min="5279" max="5279" width="0" style="1" hidden="1" customWidth="1"/>
    <col min="5280" max="5280" width="11.140625" style="1" bestFit="1" customWidth="1"/>
    <col min="5281" max="5281" width="0" style="1" hidden="1" customWidth="1"/>
    <col min="5282" max="5282" width="15.5703125" style="1" bestFit="1" customWidth="1"/>
    <col min="5283" max="5283" width="0" style="1" hidden="1" customWidth="1"/>
    <col min="5284" max="5284" width="11.140625" style="1" bestFit="1" customWidth="1"/>
    <col min="5285" max="5285" width="0" style="1" hidden="1" customWidth="1"/>
    <col min="5286" max="5286" width="11.140625" style="1" bestFit="1" customWidth="1"/>
    <col min="5287" max="5287" width="0" style="1" hidden="1" customWidth="1"/>
    <col min="5288" max="5288" width="11.140625" style="1" bestFit="1" customWidth="1"/>
    <col min="5289" max="5289" width="0" style="1" hidden="1" customWidth="1"/>
    <col min="5290" max="5290" width="12.85546875" style="1" customWidth="1"/>
    <col min="5291" max="5291" width="0" style="1" hidden="1" customWidth="1"/>
    <col min="5292" max="5292" width="15" style="1" customWidth="1"/>
    <col min="5293" max="5293" width="0" style="1" hidden="1" customWidth="1"/>
    <col min="5294" max="5294" width="15" style="1" customWidth="1"/>
    <col min="5295" max="5295" width="0" style="1" hidden="1" customWidth="1"/>
    <col min="5296" max="5296" width="11.140625" style="1" bestFit="1" customWidth="1"/>
    <col min="5297" max="5297" width="0" style="1" hidden="1" customWidth="1"/>
    <col min="5298" max="5298" width="11.140625" style="1" bestFit="1" customWidth="1"/>
    <col min="5299" max="5299" width="0" style="1" hidden="1" customWidth="1"/>
    <col min="5300" max="5300" width="11.140625" style="1" bestFit="1" customWidth="1"/>
    <col min="5301" max="5301" width="0" style="1" hidden="1" customWidth="1"/>
    <col min="5302" max="5302" width="11.42578125" style="1" customWidth="1"/>
    <col min="5303" max="5511" width="11.42578125" style="1"/>
    <col min="5512" max="5512" width="5.7109375" style="1" customWidth="1"/>
    <col min="5513" max="5513" width="33.140625" style="1" customWidth="1"/>
    <col min="5514" max="5516" width="0" style="1" hidden="1" customWidth="1"/>
    <col min="5517" max="5517" width="12.42578125" style="1" customWidth="1"/>
    <col min="5518" max="5518" width="11.42578125" style="1" customWidth="1"/>
    <col min="5519" max="5519" width="12.28515625" style="1" customWidth="1"/>
    <col min="5520" max="5525" width="0" style="1" hidden="1" customWidth="1"/>
    <col min="5526" max="5526" width="11.140625" style="1" bestFit="1" customWidth="1"/>
    <col min="5527" max="5527" width="0" style="1" hidden="1" customWidth="1"/>
    <col min="5528" max="5528" width="11.140625" style="1" bestFit="1" customWidth="1"/>
    <col min="5529" max="5529" width="0" style="1" hidden="1" customWidth="1"/>
    <col min="5530" max="5530" width="11.140625" style="1" bestFit="1" customWidth="1"/>
    <col min="5531" max="5531" width="0" style="1" hidden="1" customWidth="1"/>
    <col min="5532" max="5532" width="11.140625" style="1" bestFit="1" customWidth="1"/>
    <col min="5533" max="5533" width="0" style="1" hidden="1" customWidth="1"/>
    <col min="5534" max="5534" width="11.140625" style="1" bestFit="1" customWidth="1"/>
    <col min="5535" max="5535" width="0" style="1" hidden="1" customWidth="1"/>
    <col min="5536" max="5536" width="11.140625" style="1" bestFit="1" customWidth="1"/>
    <col min="5537" max="5537" width="0" style="1" hidden="1" customWidth="1"/>
    <col min="5538" max="5538" width="15.5703125" style="1" bestFit="1" customWidth="1"/>
    <col min="5539" max="5539" width="0" style="1" hidden="1" customWidth="1"/>
    <col min="5540" max="5540" width="11.140625" style="1" bestFit="1" customWidth="1"/>
    <col min="5541" max="5541" width="0" style="1" hidden="1" customWidth="1"/>
    <col min="5542" max="5542" width="11.140625" style="1" bestFit="1" customWidth="1"/>
    <col min="5543" max="5543" width="0" style="1" hidden="1" customWidth="1"/>
    <col min="5544" max="5544" width="11.140625" style="1" bestFit="1" customWidth="1"/>
    <col min="5545" max="5545" width="0" style="1" hidden="1" customWidth="1"/>
    <col min="5546" max="5546" width="12.85546875" style="1" customWidth="1"/>
    <col min="5547" max="5547" width="0" style="1" hidden="1" customWidth="1"/>
    <col min="5548" max="5548" width="15" style="1" customWidth="1"/>
    <col min="5549" max="5549" width="0" style="1" hidden="1" customWidth="1"/>
    <col min="5550" max="5550" width="15" style="1" customWidth="1"/>
    <col min="5551" max="5551" width="0" style="1" hidden="1" customWidth="1"/>
    <col min="5552" max="5552" width="11.140625" style="1" bestFit="1" customWidth="1"/>
    <col min="5553" max="5553" width="0" style="1" hidden="1" customWidth="1"/>
    <col min="5554" max="5554" width="11.140625" style="1" bestFit="1" customWidth="1"/>
    <col min="5555" max="5555" width="0" style="1" hidden="1" customWidth="1"/>
    <col min="5556" max="5556" width="11.140625" style="1" bestFit="1" customWidth="1"/>
    <col min="5557" max="5557" width="0" style="1" hidden="1" customWidth="1"/>
    <col min="5558" max="5558" width="11.42578125" style="1" customWidth="1"/>
    <col min="5559" max="5767" width="11.42578125" style="1"/>
    <col min="5768" max="5768" width="5.7109375" style="1" customWidth="1"/>
    <col min="5769" max="5769" width="33.140625" style="1" customWidth="1"/>
    <col min="5770" max="5772" width="0" style="1" hidden="1" customWidth="1"/>
    <col min="5773" max="5773" width="12.42578125" style="1" customWidth="1"/>
    <col min="5774" max="5774" width="11.42578125" style="1" customWidth="1"/>
    <col min="5775" max="5775" width="12.28515625" style="1" customWidth="1"/>
    <col min="5776" max="5781" width="0" style="1" hidden="1" customWidth="1"/>
    <col min="5782" max="5782" width="11.140625" style="1" bestFit="1" customWidth="1"/>
    <col min="5783" max="5783" width="0" style="1" hidden="1" customWidth="1"/>
    <col min="5784" max="5784" width="11.140625" style="1" bestFit="1" customWidth="1"/>
    <col min="5785" max="5785" width="0" style="1" hidden="1" customWidth="1"/>
    <col min="5786" max="5786" width="11.140625" style="1" bestFit="1" customWidth="1"/>
    <col min="5787" max="5787" width="0" style="1" hidden="1" customWidth="1"/>
    <col min="5788" max="5788" width="11.140625" style="1" bestFit="1" customWidth="1"/>
    <col min="5789" max="5789" width="0" style="1" hidden="1" customWidth="1"/>
    <col min="5790" max="5790" width="11.140625" style="1" bestFit="1" customWidth="1"/>
    <col min="5791" max="5791" width="0" style="1" hidden="1" customWidth="1"/>
    <col min="5792" max="5792" width="11.140625" style="1" bestFit="1" customWidth="1"/>
    <col min="5793" max="5793" width="0" style="1" hidden="1" customWidth="1"/>
    <col min="5794" max="5794" width="15.5703125" style="1" bestFit="1" customWidth="1"/>
    <col min="5795" max="5795" width="0" style="1" hidden="1" customWidth="1"/>
    <col min="5796" max="5796" width="11.140625" style="1" bestFit="1" customWidth="1"/>
    <col min="5797" max="5797" width="0" style="1" hidden="1" customWidth="1"/>
    <col min="5798" max="5798" width="11.140625" style="1" bestFit="1" customWidth="1"/>
    <col min="5799" max="5799" width="0" style="1" hidden="1" customWidth="1"/>
    <col min="5800" max="5800" width="11.140625" style="1" bestFit="1" customWidth="1"/>
    <col min="5801" max="5801" width="0" style="1" hidden="1" customWidth="1"/>
    <col min="5802" max="5802" width="12.85546875" style="1" customWidth="1"/>
    <col min="5803" max="5803" width="0" style="1" hidden="1" customWidth="1"/>
    <col min="5804" max="5804" width="15" style="1" customWidth="1"/>
    <col min="5805" max="5805" width="0" style="1" hidden="1" customWidth="1"/>
    <col min="5806" max="5806" width="15" style="1" customWidth="1"/>
    <col min="5807" max="5807" width="0" style="1" hidden="1" customWidth="1"/>
    <col min="5808" max="5808" width="11.140625" style="1" bestFit="1" customWidth="1"/>
    <col min="5809" max="5809" width="0" style="1" hidden="1" customWidth="1"/>
    <col min="5810" max="5810" width="11.140625" style="1" bestFit="1" customWidth="1"/>
    <col min="5811" max="5811" width="0" style="1" hidden="1" customWidth="1"/>
    <col min="5812" max="5812" width="11.140625" style="1" bestFit="1" customWidth="1"/>
    <col min="5813" max="5813" width="0" style="1" hidden="1" customWidth="1"/>
    <col min="5814" max="5814" width="11.42578125" style="1" customWidth="1"/>
    <col min="5815" max="6023" width="11.42578125" style="1"/>
    <col min="6024" max="6024" width="5.7109375" style="1" customWidth="1"/>
    <col min="6025" max="6025" width="33.140625" style="1" customWidth="1"/>
    <col min="6026" max="6028" width="0" style="1" hidden="1" customWidth="1"/>
    <col min="6029" max="6029" width="12.42578125" style="1" customWidth="1"/>
    <col min="6030" max="6030" width="11.42578125" style="1" customWidth="1"/>
    <col min="6031" max="6031" width="12.28515625" style="1" customWidth="1"/>
    <col min="6032" max="6037" width="0" style="1" hidden="1" customWidth="1"/>
    <col min="6038" max="6038" width="11.140625" style="1" bestFit="1" customWidth="1"/>
    <col min="6039" max="6039" width="0" style="1" hidden="1" customWidth="1"/>
    <col min="6040" max="6040" width="11.140625" style="1" bestFit="1" customWidth="1"/>
    <col min="6041" max="6041" width="0" style="1" hidden="1" customWidth="1"/>
    <col min="6042" max="6042" width="11.140625" style="1" bestFit="1" customWidth="1"/>
    <col min="6043" max="6043" width="0" style="1" hidden="1" customWidth="1"/>
    <col min="6044" max="6044" width="11.140625" style="1" bestFit="1" customWidth="1"/>
    <col min="6045" max="6045" width="0" style="1" hidden="1" customWidth="1"/>
    <col min="6046" max="6046" width="11.140625" style="1" bestFit="1" customWidth="1"/>
    <col min="6047" max="6047" width="0" style="1" hidden="1" customWidth="1"/>
    <col min="6048" max="6048" width="11.140625" style="1" bestFit="1" customWidth="1"/>
    <col min="6049" max="6049" width="0" style="1" hidden="1" customWidth="1"/>
    <col min="6050" max="6050" width="15.5703125" style="1" bestFit="1" customWidth="1"/>
    <col min="6051" max="6051" width="0" style="1" hidden="1" customWidth="1"/>
    <col min="6052" max="6052" width="11.140625" style="1" bestFit="1" customWidth="1"/>
    <col min="6053" max="6053" width="0" style="1" hidden="1" customWidth="1"/>
    <col min="6054" max="6054" width="11.140625" style="1" bestFit="1" customWidth="1"/>
    <col min="6055" max="6055" width="0" style="1" hidden="1" customWidth="1"/>
    <col min="6056" max="6056" width="11.140625" style="1" bestFit="1" customWidth="1"/>
    <col min="6057" max="6057" width="0" style="1" hidden="1" customWidth="1"/>
    <col min="6058" max="6058" width="12.85546875" style="1" customWidth="1"/>
    <col min="6059" max="6059" width="0" style="1" hidden="1" customWidth="1"/>
    <col min="6060" max="6060" width="15" style="1" customWidth="1"/>
    <col min="6061" max="6061" width="0" style="1" hidden="1" customWidth="1"/>
    <col min="6062" max="6062" width="15" style="1" customWidth="1"/>
    <col min="6063" max="6063" width="0" style="1" hidden="1" customWidth="1"/>
    <col min="6064" max="6064" width="11.140625" style="1" bestFit="1" customWidth="1"/>
    <col min="6065" max="6065" width="0" style="1" hidden="1" customWidth="1"/>
    <col min="6066" max="6066" width="11.140625" style="1" bestFit="1" customWidth="1"/>
    <col min="6067" max="6067" width="0" style="1" hidden="1" customWidth="1"/>
    <col min="6068" max="6068" width="11.140625" style="1" bestFit="1" customWidth="1"/>
    <col min="6069" max="6069" width="0" style="1" hidden="1" customWidth="1"/>
    <col min="6070" max="6070" width="11.42578125" style="1" customWidth="1"/>
    <col min="6071" max="6279" width="11.42578125" style="1"/>
    <col min="6280" max="6280" width="5.7109375" style="1" customWidth="1"/>
    <col min="6281" max="6281" width="33.140625" style="1" customWidth="1"/>
    <col min="6282" max="6284" width="0" style="1" hidden="1" customWidth="1"/>
    <col min="6285" max="6285" width="12.42578125" style="1" customWidth="1"/>
    <col min="6286" max="6286" width="11.42578125" style="1" customWidth="1"/>
    <col min="6287" max="6287" width="12.28515625" style="1" customWidth="1"/>
    <col min="6288" max="6293" width="0" style="1" hidden="1" customWidth="1"/>
    <col min="6294" max="6294" width="11.140625" style="1" bestFit="1" customWidth="1"/>
    <col min="6295" max="6295" width="0" style="1" hidden="1" customWidth="1"/>
    <col min="6296" max="6296" width="11.140625" style="1" bestFit="1" customWidth="1"/>
    <col min="6297" max="6297" width="0" style="1" hidden="1" customWidth="1"/>
    <col min="6298" max="6298" width="11.140625" style="1" bestFit="1" customWidth="1"/>
    <col min="6299" max="6299" width="0" style="1" hidden="1" customWidth="1"/>
    <col min="6300" max="6300" width="11.140625" style="1" bestFit="1" customWidth="1"/>
    <col min="6301" max="6301" width="0" style="1" hidden="1" customWidth="1"/>
    <col min="6302" max="6302" width="11.140625" style="1" bestFit="1" customWidth="1"/>
    <col min="6303" max="6303" width="0" style="1" hidden="1" customWidth="1"/>
    <col min="6304" max="6304" width="11.140625" style="1" bestFit="1" customWidth="1"/>
    <col min="6305" max="6305" width="0" style="1" hidden="1" customWidth="1"/>
    <col min="6306" max="6306" width="15.5703125" style="1" bestFit="1" customWidth="1"/>
    <col min="6307" max="6307" width="0" style="1" hidden="1" customWidth="1"/>
    <col min="6308" max="6308" width="11.140625" style="1" bestFit="1" customWidth="1"/>
    <col min="6309" max="6309" width="0" style="1" hidden="1" customWidth="1"/>
    <col min="6310" max="6310" width="11.140625" style="1" bestFit="1" customWidth="1"/>
    <col min="6311" max="6311" width="0" style="1" hidden="1" customWidth="1"/>
    <col min="6312" max="6312" width="11.140625" style="1" bestFit="1" customWidth="1"/>
    <col min="6313" max="6313" width="0" style="1" hidden="1" customWidth="1"/>
    <col min="6314" max="6314" width="12.85546875" style="1" customWidth="1"/>
    <col min="6315" max="6315" width="0" style="1" hidden="1" customWidth="1"/>
    <col min="6316" max="6316" width="15" style="1" customWidth="1"/>
    <col min="6317" max="6317" width="0" style="1" hidden="1" customWidth="1"/>
    <col min="6318" max="6318" width="15" style="1" customWidth="1"/>
    <col min="6319" max="6319" width="0" style="1" hidden="1" customWidth="1"/>
    <col min="6320" max="6320" width="11.140625" style="1" bestFit="1" customWidth="1"/>
    <col min="6321" max="6321" width="0" style="1" hidden="1" customWidth="1"/>
    <col min="6322" max="6322" width="11.140625" style="1" bestFit="1" customWidth="1"/>
    <col min="6323" max="6323" width="0" style="1" hidden="1" customWidth="1"/>
    <col min="6324" max="6324" width="11.140625" style="1" bestFit="1" customWidth="1"/>
    <col min="6325" max="6325" width="0" style="1" hidden="1" customWidth="1"/>
    <col min="6326" max="6326" width="11.42578125" style="1" customWidth="1"/>
    <col min="6327" max="6535" width="11.42578125" style="1"/>
    <col min="6536" max="6536" width="5.7109375" style="1" customWidth="1"/>
    <col min="6537" max="6537" width="33.140625" style="1" customWidth="1"/>
    <col min="6538" max="6540" width="0" style="1" hidden="1" customWidth="1"/>
    <col min="6541" max="6541" width="12.42578125" style="1" customWidth="1"/>
    <col min="6542" max="6542" width="11.42578125" style="1" customWidth="1"/>
    <col min="6543" max="6543" width="12.28515625" style="1" customWidth="1"/>
    <col min="6544" max="6549" width="0" style="1" hidden="1" customWidth="1"/>
    <col min="6550" max="6550" width="11.140625" style="1" bestFit="1" customWidth="1"/>
    <col min="6551" max="6551" width="0" style="1" hidden="1" customWidth="1"/>
    <col min="6552" max="6552" width="11.140625" style="1" bestFit="1" customWidth="1"/>
    <col min="6553" max="6553" width="0" style="1" hidden="1" customWidth="1"/>
    <col min="6554" max="6554" width="11.140625" style="1" bestFit="1" customWidth="1"/>
    <col min="6555" max="6555" width="0" style="1" hidden="1" customWidth="1"/>
    <col min="6556" max="6556" width="11.140625" style="1" bestFit="1" customWidth="1"/>
    <col min="6557" max="6557" width="0" style="1" hidden="1" customWidth="1"/>
    <col min="6558" max="6558" width="11.140625" style="1" bestFit="1" customWidth="1"/>
    <col min="6559" max="6559" width="0" style="1" hidden="1" customWidth="1"/>
    <col min="6560" max="6560" width="11.140625" style="1" bestFit="1" customWidth="1"/>
    <col min="6561" max="6561" width="0" style="1" hidden="1" customWidth="1"/>
    <col min="6562" max="6562" width="15.5703125" style="1" bestFit="1" customWidth="1"/>
    <col min="6563" max="6563" width="0" style="1" hidden="1" customWidth="1"/>
    <col min="6564" max="6564" width="11.140625" style="1" bestFit="1" customWidth="1"/>
    <col min="6565" max="6565" width="0" style="1" hidden="1" customWidth="1"/>
    <col min="6566" max="6566" width="11.140625" style="1" bestFit="1" customWidth="1"/>
    <col min="6567" max="6567" width="0" style="1" hidden="1" customWidth="1"/>
    <col min="6568" max="6568" width="11.140625" style="1" bestFit="1" customWidth="1"/>
    <col min="6569" max="6569" width="0" style="1" hidden="1" customWidth="1"/>
    <col min="6570" max="6570" width="12.85546875" style="1" customWidth="1"/>
    <col min="6571" max="6571" width="0" style="1" hidden="1" customWidth="1"/>
    <col min="6572" max="6572" width="15" style="1" customWidth="1"/>
    <col min="6573" max="6573" width="0" style="1" hidden="1" customWidth="1"/>
    <col min="6574" max="6574" width="15" style="1" customWidth="1"/>
    <col min="6575" max="6575" width="0" style="1" hidden="1" customWidth="1"/>
    <col min="6576" max="6576" width="11.140625" style="1" bestFit="1" customWidth="1"/>
    <col min="6577" max="6577" width="0" style="1" hidden="1" customWidth="1"/>
    <col min="6578" max="6578" width="11.140625" style="1" bestFit="1" customWidth="1"/>
    <col min="6579" max="6579" width="0" style="1" hidden="1" customWidth="1"/>
    <col min="6580" max="6580" width="11.140625" style="1" bestFit="1" customWidth="1"/>
    <col min="6581" max="6581" width="0" style="1" hidden="1" customWidth="1"/>
    <col min="6582" max="6582" width="11.42578125" style="1" customWidth="1"/>
    <col min="6583" max="6791" width="11.42578125" style="1"/>
    <col min="6792" max="6792" width="5.7109375" style="1" customWidth="1"/>
    <col min="6793" max="6793" width="33.140625" style="1" customWidth="1"/>
    <col min="6794" max="6796" width="0" style="1" hidden="1" customWidth="1"/>
    <col min="6797" max="6797" width="12.42578125" style="1" customWidth="1"/>
    <col min="6798" max="6798" width="11.42578125" style="1" customWidth="1"/>
    <col min="6799" max="6799" width="12.28515625" style="1" customWidth="1"/>
    <col min="6800" max="6805" width="0" style="1" hidden="1" customWidth="1"/>
    <col min="6806" max="6806" width="11.140625" style="1" bestFit="1" customWidth="1"/>
    <col min="6807" max="6807" width="0" style="1" hidden="1" customWidth="1"/>
    <col min="6808" max="6808" width="11.140625" style="1" bestFit="1" customWidth="1"/>
    <col min="6809" max="6809" width="0" style="1" hidden="1" customWidth="1"/>
    <col min="6810" max="6810" width="11.140625" style="1" bestFit="1" customWidth="1"/>
    <col min="6811" max="6811" width="0" style="1" hidden="1" customWidth="1"/>
    <col min="6812" max="6812" width="11.140625" style="1" bestFit="1" customWidth="1"/>
    <col min="6813" max="6813" width="0" style="1" hidden="1" customWidth="1"/>
    <col min="6814" max="6814" width="11.140625" style="1" bestFit="1" customWidth="1"/>
    <col min="6815" max="6815" width="0" style="1" hidden="1" customWidth="1"/>
    <col min="6816" max="6816" width="11.140625" style="1" bestFit="1" customWidth="1"/>
    <col min="6817" max="6817" width="0" style="1" hidden="1" customWidth="1"/>
    <col min="6818" max="6818" width="15.5703125" style="1" bestFit="1" customWidth="1"/>
    <col min="6819" max="6819" width="0" style="1" hidden="1" customWidth="1"/>
    <col min="6820" max="6820" width="11.140625" style="1" bestFit="1" customWidth="1"/>
    <col min="6821" max="6821" width="0" style="1" hidden="1" customWidth="1"/>
    <col min="6822" max="6822" width="11.140625" style="1" bestFit="1" customWidth="1"/>
    <col min="6823" max="6823" width="0" style="1" hidden="1" customWidth="1"/>
    <col min="6824" max="6824" width="11.140625" style="1" bestFit="1" customWidth="1"/>
    <col min="6825" max="6825" width="0" style="1" hidden="1" customWidth="1"/>
    <col min="6826" max="6826" width="12.85546875" style="1" customWidth="1"/>
    <col min="6827" max="6827" width="0" style="1" hidden="1" customWidth="1"/>
    <col min="6828" max="6828" width="15" style="1" customWidth="1"/>
    <col min="6829" max="6829" width="0" style="1" hidden="1" customWidth="1"/>
    <col min="6830" max="6830" width="15" style="1" customWidth="1"/>
    <col min="6831" max="6831" width="0" style="1" hidden="1" customWidth="1"/>
    <col min="6832" max="6832" width="11.140625" style="1" bestFit="1" customWidth="1"/>
    <col min="6833" max="6833" width="0" style="1" hidden="1" customWidth="1"/>
    <col min="6834" max="6834" width="11.140625" style="1" bestFit="1" customWidth="1"/>
    <col min="6835" max="6835" width="0" style="1" hidden="1" customWidth="1"/>
    <col min="6836" max="6836" width="11.140625" style="1" bestFit="1" customWidth="1"/>
    <col min="6837" max="6837" width="0" style="1" hidden="1" customWidth="1"/>
    <col min="6838" max="6838" width="11.42578125" style="1" customWidth="1"/>
    <col min="6839" max="7047" width="11.42578125" style="1"/>
    <col min="7048" max="7048" width="5.7109375" style="1" customWidth="1"/>
    <col min="7049" max="7049" width="33.140625" style="1" customWidth="1"/>
    <col min="7050" max="7052" width="0" style="1" hidden="1" customWidth="1"/>
    <col min="7053" max="7053" width="12.42578125" style="1" customWidth="1"/>
    <col min="7054" max="7054" width="11.42578125" style="1" customWidth="1"/>
    <col min="7055" max="7055" width="12.28515625" style="1" customWidth="1"/>
    <col min="7056" max="7061" width="0" style="1" hidden="1" customWidth="1"/>
    <col min="7062" max="7062" width="11.140625" style="1" bestFit="1" customWidth="1"/>
    <col min="7063" max="7063" width="0" style="1" hidden="1" customWidth="1"/>
    <col min="7064" max="7064" width="11.140625" style="1" bestFit="1" customWidth="1"/>
    <col min="7065" max="7065" width="0" style="1" hidden="1" customWidth="1"/>
    <col min="7066" max="7066" width="11.140625" style="1" bestFit="1" customWidth="1"/>
    <col min="7067" max="7067" width="0" style="1" hidden="1" customWidth="1"/>
    <col min="7068" max="7068" width="11.140625" style="1" bestFit="1" customWidth="1"/>
    <col min="7069" max="7069" width="0" style="1" hidden="1" customWidth="1"/>
    <col min="7070" max="7070" width="11.140625" style="1" bestFit="1" customWidth="1"/>
    <col min="7071" max="7071" width="0" style="1" hidden="1" customWidth="1"/>
    <col min="7072" max="7072" width="11.140625" style="1" bestFit="1" customWidth="1"/>
    <col min="7073" max="7073" width="0" style="1" hidden="1" customWidth="1"/>
    <col min="7074" max="7074" width="15.5703125" style="1" bestFit="1" customWidth="1"/>
    <col min="7075" max="7075" width="0" style="1" hidden="1" customWidth="1"/>
    <col min="7076" max="7076" width="11.140625" style="1" bestFit="1" customWidth="1"/>
    <col min="7077" max="7077" width="0" style="1" hidden="1" customWidth="1"/>
    <col min="7078" max="7078" width="11.140625" style="1" bestFit="1" customWidth="1"/>
    <col min="7079" max="7079" width="0" style="1" hidden="1" customWidth="1"/>
    <col min="7080" max="7080" width="11.140625" style="1" bestFit="1" customWidth="1"/>
    <col min="7081" max="7081" width="0" style="1" hidden="1" customWidth="1"/>
    <col min="7082" max="7082" width="12.85546875" style="1" customWidth="1"/>
    <col min="7083" max="7083" width="0" style="1" hidden="1" customWidth="1"/>
    <col min="7084" max="7084" width="15" style="1" customWidth="1"/>
    <col min="7085" max="7085" width="0" style="1" hidden="1" customWidth="1"/>
    <col min="7086" max="7086" width="15" style="1" customWidth="1"/>
    <col min="7087" max="7087" width="0" style="1" hidden="1" customWidth="1"/>
    <col min="7088" max="7088" width="11.140625" style="1" bestFit="1" customWidth="1"/>
    <col min="7089" max="7089" width="0" style="1" hidden="1" customWidth="1"/>
    <col min="7090" max="7090" width="11.140625" style="1" bestFit="1" customWidth="1"/>
    <col min="7091" max="7091" width="0" style="1" hidden="1" customWidth="1"/>
    <col min="7092" max="7092" width="11.140625" style="1" bestFit="1" customWidth="1"/>
    <col min="7093" max="7093" width="0" style="1" hidden="1" customWidth="1"/>
    <col min="7094" max="7094" width="11.42578125" style="1" customWidth="1"/>
    <col min="7095" max="7303" width="11.42578125" style="1"/>
    <col min="7304" max="7304" width="5.7109375" style="1" customWidth="1"/>
    <col min="7305" max="7305" width="33.140625" style="1" customWidth="1"/>
    <col min="7306" max="7308" width="0" style="1" hidden="1" customWidth="1"/>
    <col min="7309" max="7309" width="12.42578125" style="1" customWidth="1"/>
    <col min="7310" max="7310" width="11.42578125" style="1" customWidth="1"/>
    <col min="7311" max="7311" width="12.28515625" style="1" customWidth="1"/>
    <col min="7312" max="7317" width="0" style="1" hidden="1" customWidth="1"/>
    <col min="7318" max="7318" width="11.140625" style="1" bestFit="1" customWidth="1"/>
    <col min="7319" max="7319" width="0" style="1" hidden="1" customWidth="1"/>
    <col min="7320" max="7320" width="11.140625" style="1" bestFit="1" customWidth="1"/>
    <col min="7321" max="7321" width="0" style="1" hidden="1" customWidth="1"/>
    <col min="7322" max="7322" width="11.140625" style="1" bestFit="1" customWidth="1"/>
    <col min="7323" max="7323" width="0" style="1" hidden="1" customWidth="1"/>
    <col min="7324" max="7324" width="11.140625" style="1" bestFit="1" customWidth="1"/>
    <col min="7325" max="7325" width="0" style="1" hidden="1" customWidth="1"/>
    <col min="7326" max="7326" width="11.140625" style="1" bestFit="1" customWidth="1"/>
    <col min="7327" max="7327" width="0" style="1" hidden="1" customWidth="1"/>
    <col min="7328" max="7328" width="11.140625" style="1" bestFit="1" customWidth="1"/>
    <col min="7329" max="7329" width="0" style="1" hidden="1" customWidth="1"/>
    <col min="7330" max="7330" width="15.5703125" style="1" bestFit="1" customWidth="1"/>
    <col min="7331" max="7331" width="0" style="1" hidden="1" customWidth="1"/>
    <col min="7332" max="7332" width="11.140625" style="1" bestFit="1" customWidth="1"/>
    <col min="7333" max="7333" width="0" style="1" hidden="1" customWidth="1"/>
    <col min="7334" max="7334" width="11.140625" style="1" bestFit="1" customWidth="1"/>
    <col min="7335" max="7335" width="0" style="1" hidden="1" customWidth="1"/>
    <col min="7336" max="7336" width="11.140625" style="1" bestFit="1" customWidth="1"/>
    <col min="7337" max="7337" width="0" style="1" hidden="1" customWidth="1"/>
    <col min="7338" max="7338" width="12.85546875" style="1" customWidth="1"/>
    <col min="7339" max="7339" width="0" style="1" hidden="1" customWidth="1"/>
    <col min="7340" max="7340" width="15" style="1" customWidth="1"/>
    <col min="7341" max="7341" width="0" style="1" hidden="1" customWidth="1"/>
    <col min="7342" max="7342" width="15" style="1" customWidth="1"/>
    <col min="7343" max="7343" width="0" style="1" hidden="1" customWidth="1"/>
    <col min="7344" max="7344" width="11.140625" style="1" bestFit="1" customWidth="1"/>
    <col min="7345" max="7345" width="0" style="1" hidden="1" customWidth="1"/>
    <col min="7346" max="7346" width="11.140625" style="1" bestFit="1" customWidth="1"/>
    <col min="7347" max="7347" width="0" style="1" hidden="1" customWidth="1"/>
    <col min="7348" max="7348" width="11.140625" style="1" bestFit="1" customWidth="1"/>
    <col min="7349" max="7349" width="0" style="1" hidden="1" customWidth="1"/>
    <col min="7350" max="7350" width="11.42578125" style="1" customWidth="1"/>
    <col min="7351" max="7559" width="11.42578125" style="1"/>
    <col min="7560" max="7560" width="5.7109375" style="1" customWidth="1"/>
    <col min="7561" max="7561" width="33.140625" style="1" customWidth="1"/>
    <col min="7562" max="7564" width="0" style="1" hidden="1" customWidth="1"/>
    <col min="7565" max="7565" width="12.42578125" style="1" customWidth="1"/>
    <col min="7566" max="7566" width="11.42578125" style="1" customWidth="1"/>
    <col min="7567" max="7567" width="12.28515625" style="1" customWidth="1"/>
    <col min="7568" max="7573" width="0" style="1" hidden="1" customWidth="1"/>
    <col min="7574" max="7574" width="11.140625" style="1" bestFit="1" customWidth="1"/>
    <col min="7575" max="7575" width="0" style="1" hidden="1" customWidth="1"/>
    <col min="7576" max="7576" width="11.140625" style="1" bestFit="1" customWidth="1"/>
    <col min="7577" max="7577" width="0" style="1" hidden="1" customWidth="1"/>
    <col min="7578" max="7578" width="11.140625" style="1" bestFit="1" customWidth="1"/>
    <col min="7579" max="7579" width="0" style="1" hidden="1" customWidth="1"/>
    <col min="7580" max="7580" width="11.140625" style="1" bestFit="1" customWidth="1"/>
    <col min="7581" max="7581" width="0" style="1" hidden="1" customWidth="1"/>
    <col min="7582" max="7582" width="11.140625" style="1" bestFit="1" customWidth="1"/>
    <col min="7583" max="7583" width="0" style="1" hidden="1" customWidth="1"/>
    <col min="7584" max="7584" width="11.140625" style="1" bestFit="1" customWidth="1"/>
    <col min="7585" max="7585" width="0" style="1" hidden="1" customWidth="1"/>
    <col min="7586" max="7586" width="15.5703125" style="1" bestFit="1" customWidth="1"/>
    <col min="7587" max="7587" width="0" style="1" hidden="1" customWidth="1"/>
    <col min="7588" max="7588" width="11.140625" style="1" bestFit="1" customWidth="1"/>
    <col min="7589" max="7589" width="0" style="1" hidden="1" customWidth="1"/>
    <col min="7590" max="7590" width="11.140625" style="1" bestFit="1" customWidth="1"/>
    <col min="7591" max="7591" width="0" style="1" hidden="1" customWidth="1"/>
    <col min="7592" max="7592" width="11.140625" style="1" bestFit="1" customWidth="1"/>
    <col min="7593" max="7593" width="0" style="1" hidden="1" customWidth="1"/>
    <col min="7594" max="7594" width="12.85546875" style="1" customWidth="1"/>
    <col min="7595" max="7595" width="0" style="1" hidden="1" customWidth="1"/>
    <col min="7596" max="7596" width="15" style="1" customWidth="1"/>
    <col min="7597" max="7597" width="0" style="1" hidden="1" customWidth="1"/>
    <col min="7598" max="7598" width="15" style="1" customWidth="1"/>
    <col min="7599" max="7599" width="0" style="1" hidden="1" customWidth="1"/>
    <col min="7600" max="7600" width="11.140625" style="1" bestFit="1" customWidth="1"/>
    <col min="7601" max="7601" width="0" style="1" hidden="1" customWidth="1"/>
    <col min="7602" max="7602" width="11.140625" style="1" bestFit="1" customWidth="1"/>
    <col min="7603" max="7603" width="0" style="1" hidden="1" customWidth="1"/>
    <col min="7604" max="7604" width="11.140625" style="1" bestFit="1" customWidth="1"/>
    <col min="7605" max="7605" width="0" style="1" hidden="1" customWidth="1"/>
    <col min="7606" max="7606" width="11.42578125" style="1" customWidth="1"/>
    <col min="7607" max="7815" width="11.42578125" style="1"/>
    <col min="7816" max="7816" width="5.7109375" style="1" customWidth="1"/>
    <col min="7817" max="7817" width="33.140625" style="1" customWidth="1"/>
    <col min="7818" max="7820" width="0" style="1" hidden="1" customWidth="1"/>
    <col min="7821" max="7821" width="12.42578125" style="1" customWidth="1"/>
    <col min="7822" max="7822" width="11.42578125" style="1" customWidth="1"/>
    <col min="7823" max="7823" width="12.28515625" style="1" customWidth="1"/>
    <col min="7824" max="7829" width="0" style="1" hidden="1" customWidth="1"/>
    <col min="7830" max="7830" width="11.140625" style="1" bestFit="1" customWidth="1"/>
    <col min="7831" max="7831" width="0" style="1" hidden="1" customWidth="1"/>
    <col min="7832" max="7832" width="11.140625" style="1" bestFit="1" customWidth="1"/>
    <col min="7833" max="7833" width="0" style="1" hidden="1" customWidth="1"/>
    <col min="7834" max="7834" width="11.140625" style="1" bestFit="1" customWidth="1"/>
    <col min="7835" max="7835" width="0" style="1" hidden="1" customWidth="1"/>
    <col min="7836" max="7836" width="11.140625" style="1" bestFit="1" customWidth="1"/>
    <col min="7837" max="7837" width="0" style="1" hidden="1" customWidth="1"/>
    <col min="7838" max="7838" width="11.140625" style="1" bestFit="1" customWidth="1"/>
    <col min="7839" max="7839" width="0" style="1" hidden="1" customWidth="1"/>
    <col min="7840" max="7840" width="11.140625" style="1" bestFit="1" customWidth="1"/>
    <col min="7841" max="7841" width="0" style="1" hidden="1" customWidth="1"/>
    <col min="7842" max="7842" width="15.5703125" style="1" bestFit="1" customWidth="1"/>
    <col min="7843" max="7843" width="0" style="1" hidden="1" customWidth="1"/>
    <col min="7844" max="7844" width="11.140625" style="1" bestFit="1" customWidth="1"/>
    <col min="7845" max="7845" width="0" style="1" hidden="1" customWidth="1"/>
    <col min="7846" max="7846" width="11.140625" style="1" bestFit="1" customWidth="1"/>
    <col min="7847" max="7847" width="0" style="1" hidden="1" customWidth="1"/>
    <col min="7848" max="7848" width="11.140625" style="1" bestFit="1" customWidth="1"/>
    <col min="7849" max="7849" width="0" style="1" hidden="1" customWidth="1"/>
    <col min="7850" max="7850" width="12.85546875" style="1" customWidth="1"/>
    <col min="7851" max="7851" width="0" style="1" hidden="1" customWidth="1"/>
    <col min="7852" max="7852" width="15" style="1" customWidth="1"/>
    <col min="7853" max="7853" width="0" style="1" hidden="1" customWidth="1"/>
    <col min="7854" max="7854" width="15" style="1" customWidth="1"/>
    <col min="7855" max="7855" width="0" style="1" hidden="1" customWidth="1"/>
    <col min="7856" max="7856" width="11.140625" style="1" bestFit="1" customWidth="1"/>
    <col min="7857" max="7857" width="0" style="1" hidden="1" customWidth="1"/>
    <col min="7858" max="7858" width="11.140625" style="1" bestFit="1" customWidth="1"/>
    <col min="7859" max="7859" width="0" style="1" hidden="1" customWidth="1"/>
    <col min="7860" max="7860" width="11.140625" style="1" bestFit="1" customWidth="1"/>
    <col min="7861" max="7861" width="0" style="1" hidden="1" customWidth="1"/>
    <col min="7862" max="7862" width="11.42578125" style="1" customWidth="1"/>
    <col min="7863" max="8071" width="11.42578125" style="1"/>
    <col min="8072" max="8072" width="5.7109375" style="1" customWidth="1"/>
    <col min="8073" max="8073" width="33.140625" style="1" customWidth="1"/>
    <col min="8074" max="8076" width="0" style="1" hidden="1" customWidth="1"/>
    <col min="8077" max="8077" width="12.42578125" style="1" customWidth="1"/>
    <col min="8078" max="8078" width="11.42578125" style="1" customWidth="1"/>
    <col min="8079" max="8079" width="12.28515625" style="1" customWidth="1"/>
    <col min="8080" max="8085" width="0" style="1" hidden="1" customWidth="1"/>
    <col min="8086" max="8086" width="11.140625" style="1" bestFit="1" customWidth="1"/>
    <col min="8087" max="8087" width="0" style="1" hidden="1" customWidth="1"/>
    <col min="8088" max="8088" width="11.140625" style="1" bestFit="1" customWidth="1"/>
    <col min="8089" max="8089" width="0" style="1" hidden="1" customWidth="1"/>
    <col min="8090" max="8090" width="11.140625" style="1" bestFit="1" customWidth="1"/>
    <col min="8091" max="8091" width="0" style="1" hidden="1" customWidth="1"/>
    <col min="8092" max="8092" width="11.140625" style="1" bestFit="1" customWidth="1"/>
    <col min="8093" max="8093" width="0" style="1" hidden="1" customWidth="1"/>
    <col min="8094" max="8094" width="11.140625" style="1" bestFit="1" customWidth="1"/>
    <col min="8095" max="8095" width="0" style="1" hidden="1" customWidth="1"/>
    <col min="8096" max="8096" width="11.140625" style="1" bestFit="1" customWidth="1"/>
    <col min="8097" max="8097" width="0" style="1" hidden="1" customWidth="1"/>
    <col min="8098" max="8098" width="15.5703125" style="1" bestFit="1" customWidth="1"/>
    <col min="8099" max="8099" width="0" style="1" hidden="1" customWidth="1"/>
    <col min="8100" max="8100" width="11.140625" style="1" bestFit="1" customWidth="1"/>
    <col min="8101" max="8101" width="0" style="1" hidden="1" customWidth="1"/>
    <col min="8102" max="8102" width="11.140625" style="1" bestFit="1" customWidth="1"/>
    <col min="8103" max="8103" width="0" style="1" hidden="1" customWidth="1"/>
    <col min="8104" max="8104" width="11.140625" style="1" bestFit="1" customWidth="1"/>
    <col min="8105" max="8105" width="0" style="1" hidden="1" customWidth="1"/>
    <col min="8106" max="8106" width="12.85546875" style="1" customWidth="1"/>
    <col min="8107" max="8107" width="0" style="1" hidden="1" customWidth="1"/>
    <col min="8108" max="8108" width="15" style="1" customWidth="1"/>
    <col min="8109" max="8109" width="0" style="1" hidden="1" customWidth="1"/>
    <col min="8110" max="8110" width="15" style="1" customWidth="1"/>
    <col min="8111" max="8111" width="0" style="1" hidden="1" customWidth="1"/>
    <col min="8112" max="8112" width="11.140625" style="1" bestFit="1" customWidth="1"/>
    <col min="8113" max="8113" width="0" style="1" hidden="1" customWidth="1"/>
    <col min="8114" max="8114" width="11.140625" style="1" bestFit="1" customWidth="1"/>
    <col min="8115" max="8115" width="0" style="1" hidden="1" customWidth="1"/>
    <col min="8116" max="8116" width="11.140625" style="1" bestFit="1" customWidth="1"/>
    <col min="8117" max="8117" width="0" style="1" hidden="1" customWidth="1"/>
    <col min="8118" max="8118" width="11.42578125" style="1" customWidth="1"/>
    <col min="8119" max="8327" width="11.42578125" style="1"/>
    <col min="8328" max="8328" width="5.7109375" style="1" customWidth="1"/>
    <col min="8329" max="8329" width="33.140625" style="1" customWidth="1"/>
    <col min="8330" max="8332" width="0" style="1" hidden="1" customWidth="1"/>
    <col min="8333" max="8333" width="12.42578125" style="1" customWidth="1"/>
    <col min="8334" max="8334" width="11.42578125" style="1" customWidth="1"/>
    <col min="8335" max="8335" width="12.28515625" style="1" customWidth="1"/>
    <col min="8336" max="8341" width="0" style="1" hidden="1" customWidth="1"/>
    <col min="8342" max="8342" width="11.140625" style="1" bestFit="1" customWidth="1"/>
    <col min="8343" max="8343" width="0" style="1" hidden="1" customWidth="1"/>
    <col min="8344" max="8344" width="11.140625" style="1" bestFit="1" customWidth="1"/>
    <col min="8345" max="8345" width="0" style="1" hidden="1" customWidth="1"/>
    <col min="8346" max="8346" width="11.140625" style="1" bestFit="1" customWidth="1"/>
    <col min="8347" max="8347" width="0" style="1" hidden="1" customWidth="1"/>
    <col min="8348" max="8348" width="11.140625" style="1" bestFit="1" customWidth="1"/>
    <col min="8349" max="8349" width="0" style="1" hidden="1" customWidth="1"/>
    <col min="8350" max="8350" width="11.140625" style="1" bestFit="1" customWidth="1"/>
    <col min="8351" max="8351" width="0" style="1" hidden="1" customWidth="1"/>
    <col min="8352" max="8352" width="11.140625" style="1" bestFit="1" customWidth="1"/>
    <col min="8353" max="8353" width="0" style="1" hidden="1" customWidth="1"/>
    <col min="8354" max="8354" width="15.5703125" style="1" bestFit="1" customWidth="1"/>
    <col min="8355" max="8355" width="0" style="1" hidden="1" customWidth="1"/>
    <col min="8356" max="8356" width="11.140625" style="1" bestFit="1" customWidth="1"/>
    <col min="8357" max="8357" width="0" style="1" hidden="1" customWidth="1"/>
    <col min="8358" max="8358" width="11.140625" style="1" bestFit="1" customWidth="1"/>
    <col min="8359" max="8359" width="0" style="1" hidden="1" customWidth="1"/>
    <col min="8360" max="8360" width="11.140625" style="1" bestFit="1" customWidth="1"/>
    <col min="8361" max="8361" width="0" style="1" hidden="1" customWidth="1"/>
    <col min="8362" max="8362" width="12.85546875" style="1" customWidth="1"/>
    <col min="8363" max="8363" width="0" style="1" hidden="1" customWidth="1"/>
    <col min="8364" max="8364" width="15" style="1" customWidth="1"/>
    <col min="8365" max="8365" width="0" style="1" hidden="1" customWidth="1"/>
    <col min="8366" max="8366" width="15" style="1" customWidth="1"/>
    <col min="8367" max="8367" width="0" style="1" hidden="1" customWidth="1"/>
    <col min="8368" max="8368" width="11.140625" style="1" bestFit="1" customWidth="1"/>
    <col min="8369" max="8369" width="0" style="1" hidden="1" customWidth="1"/>
    <col min="8370" max="8370" width="11.140625" style="1" bestFit="1" customWidth="1"/>
    <col min="8371" max="8371" width="0" style="1" hidden="1" customWidth="1"/>
    <col min="8372" max="8372" width="11.140625" style="1" bestFit="1" customWidth="1"/>
    <col min="8373" max="8373" width="0" style="1" hidden="1" customWidth="1"/>
    <col min="8374" max="8374" width="11.42578125" style="1" customWidth="1"/>
    <col min="8375" max="8583" width="11.42578125" style="1"/>
    <col min="8584" max="8584" width="5.7109375" style="1" customWidth="1"/>
    <col min="8585" max="8585" width="33.140625" style="1" customWidth="1"/>
    <col min="8586" max="8588" width="0" style="1" hidden="1" customWidth="1"/>
    <col min="8589" max="8589" width="12.42578125" style="1" customWidth="1"/>
    <col min="8590" max="8590" width="11.42578125" style="1" customWidth="1"/>
    <col min="8591" max="8591" width="12.28515625" style="1" customWidth="1"/>
    <col min="8592" max="8597" width="0" style="1" hidden="1" customWidth="1"/>
    <col min="8598" max="8598" width="11.140625" style="1" bestFit="1" customWidth="1"/>
    <col min="8599" max="8599" width="0" style="1" hidden="1" customWidth="1"/>
    <col min="8600" max="8600" width="11.140625" style="1" bestFit="1" customWidth="1"/>
    <col min="8601" max="8601" width="0" style="1" hidden="1" customWidth="1"/>
    <col min="8602" max="8602" width="11.140625" style="1" bestFit="1" customWidth="1"/>
    <col min="8603" max="8603" width="0" style="1" hidden="1" customWidth="1"/>
    <col min="8604" max="8604" width="11.140625" style="1" bestFit="1" customWidth="1"/>
    <col min="8605" max="8605" width="0" style="1" hidden="1" customWidth="1"/>
    <col min="8606" max="8606" width="11.140625" style="1" bestFit="1" customWidth="1"/>
    <col min="8607" max="8607" width="0" style="1" hidden="1" customWidth="1"/>
    <col min="8608" max="8608" width="11.140625" style="1" bestFit="1" customWidth="1"/>
    <col min="8609" max="8609" width="0" style="1" hidden="1" customWidth="1"/>
    <col min="8610" max="8610" width="15.5703125" style="1" bestFit="1" customWidth="1"/>
    <col min="8611" max="8611" width="0" style="1" hidden="1" customWidth="1"/>
    <col min="8612" max="8612" width="11.140625" style="1" bestFit="1" customWidth="1"/>
    <col min="8613" max="8613" width="0" style="1" hidden="1" customWidth="1"/>
    <col min="8614" max="8614" width="11.140625" style="1" bestFit="1" customWidth="1"/>
    <col min="8615" max="8615" width="0" style="1" hidden="1" customWidth="1"/>
    <col min="8616" max="8616" width="11.140625" style="1" bestFit="1" customWidth="1"/>
    <col min="8617" max="8617" width="0" style="1" hidden="1" customWidth="1"/>
    <col min="8618" max="8618" width="12.85546875" style="1" customWidth="1"/>
    <col min="8619" max="8619" width="0" style="1" hidden="1" customWidth="1"/>
    <col min="8620" max="8620" width="15" style="1" customWidth="1"/>
    <col min="8621" max="8621" width="0" style="1" hidden="1" customWidth="1"/>
    <col min="8622" max="8622" width="15" style="1" customWidth="1"/>
    <col min="8623" max="8623" width="0" style="1" hidden="1" customWidth="1"/>
    <col min="8624" max="8624" width="11.140625" style="1" bestFit="1" customWidth="1"/>
    <col min="8625" max="8625" width="0" style="1" hidden="1" customWidth="1"/>
    <col min="8626" max="8626" width="11.140625" style="1" bestFit="1" customWidth="1"/>
    <col min="8627" max="8627" width="0" style="1" hidden="1" customWidth="1"/>
    <col min="8628" max="8628" width="11.140625" style="1" bestFit="1" customWidth="1"/>
    <col min="8629" max="8629" width="0" style="1" hidden="1" customWidth="1"/>
    <col min="8630" max="8630" width="11.42578125" style="1" customWidth="1"/>
    <col min="8631" max="8839" width="11.42578125" style="1"/>
    <col min="8840" max="8840" width="5.7109375" style="1" customWidth="1"/>
    <col min="8841" max="8841" width="33.140625" style="1" customWidth="1"/>
    <col min="8842" max="8844" width="0" style="1" hidden="1" customWidth="1"/>
    <col min="8845" max="8845" width="12.42578125" style="1" customWidth="1"/>
    <col min="8846" max="8846" width="11.42578125" style="1" customWidth="1"/>
    <col min="8847" max="8847" width="12.28515625" style="1" customWidth="1"/>
    <col min="8848" max="8853" width="0" style="1" hidden="1" customWidth="1"/>
    <col min="8854" max="8854" width="11.140625" style="1" bestFit="1" customWidth="1"/>
    <col min="8855" max="8855" width="0" style="1" hidden="1" customWidth="1"/>
    <col min="8856" max="8856" width="11.140625" style="1" bestFit="1" customWidth="1"/>
    <col min="8857" max="8857" width="0" style="1" hidden="1" customWidth="1"/>
    <col min="8858" max="8858" width="11.140625" style="1" bestFit="1" customWidth="1"/>
    <col min="8859" max="8859" width="0" style="1" hidden="1" customWidth="1"/>
    <col min="8860" max="8860" width="11.140625" style="1" bestFit="1" customWidth="1"/>
    <col min="8861" max="8861" width="0" style="1" hidden="1" customWidth="1"/>
    <col min="8862" max="8862" width="11.140625" style="1" bestFit="1" customWidth="1"/>
    <col min="8863" max="8863" width="0" style="1" hidden="1" customWidth="1"/>
    <col min="8864" max="8864" width="11.140625" style="1" bestFit="1" customWidth="1"/>
    <col min="8865" max="8865" width="0" style="1" hidden="1" customWidth="1"/>
    <col min="8866" max="8866" width="15.5703125" style="1" bestFit="1" customWidth="1"/>
    <col min="8867" max="8867" width="0" style="1" hidden="1" customWidth="1"/>
    <col min="8868" max="8868" width="11.140625" style="1" bestFit="1" customWidth="1"/>
    <col min="8869" max="8869" width="0" style="1" hidden="1" customWidth="1"/>
    <col min="8870" max="8870" width="11.140625" style="1" bestFit="1" customWidth="1"/>
    <col min="8871" max="8871" width="0" style="1" hidden="1" customWidth="1"/>
    <col min="8872" max="8872" width="11.140625" style="1" bestFit="1" customWidth="1"/>
    <col min="8873" max="8873" width="0" style="1" hidden="1" customWidth="1"/>
    <col min="8874" max="8874" width="12.85546875" style="1" customWidth="1"/>
    <col min="8875" max="8875" width="0" style="1" hidden="1" customWidth="1"/>
    <col min="8876" max="8876" width="15" style="1" customWidth="1"/>
    <col min="8877" max="8877" width="0" style="1" hidden="1" customWidth="1"/>
    <col min="8878" max="8878" width="15" style="1" customWidth="1"/>
    <col min="8879" max="8879" width="0" style="1" hidden="1" customWidth="1"/>
    <col min="8880" max="8880" width="11.140625" style="1" bestFit="1" customWidth="1"/>
    <col min="8881" max="8881" width="0" style="1" hidden="1" customWidth="1"/>
    <col min="8882" max="8882" width="11.140625" style="1" bestFit="1" customWidth="1"/>
    <col min="8883" max="8883" width="0" style="1" hidden="1" customWidth="1"/>
    <col min="8884" max="8884" width="11.140625" style="1" bestFit="1" customWidth="1"/>
    <col min="8885" max="8885" width="0" style="1" hidden="1" customWidth="1"/>
    <col min="8886" max="8886" width="11.42578125" style="1" customWidth="1"/>
    <col min="8887" max="9095" width="11.42578125" style="1"/>
    <col min="9096" max="9096" width="5.7109375" style="1" customWidth="1"/>
    <col min="9097" max="9097" width="33.140625" style="1" customWidth="1"/>
    <col min="9098" max="9100" width="0" style="1" hidden="1" customWidth="1"/>
    <col min="9101" max="9101" width="12.42578125" style="1" customWidth="1"/>
    <col min="9102" max="9102" width="11.42578125" style="1" customWidth="1"/>
    <col min="9103" max="9103" width="12.28515625" style="1" customWidth="1"/>
    <col min="9104" max="9109" width="0" style="1" hidden="1" customWidth="1"/>
    <col min="9110" max="9110" width="11.140625" style="1" bestFit="1" customWidth="1"/>
    <col min="9111" max="9111" width="0" style="1" hidden="1" customWidth="1"/>
    <col min="9112" max="9112" width="11.140625" style="1" bestFit="1" customWidth="1"/>
    <col min="9113" max="9113" width="0" style="1" hidden="1" customWidth="1"/>
    <col min="9114" max="9114" width="11.140625" style="1" bestFit="1" customWidth="1"/>
    <col min="9115" max="9115" width="0" style="1" hidden="1" customWidth="1"/>
    <col min="9116" max="9116" width="11.140625" style="1" bestFit="1" customWidth="1"/>
    <col min="9117" max="9117" width="0" style="1" hidden="1" customWidth="1"/>
    <col min="9118" max="9118" width="11.140625" style="1" bestFit="1" customWidth="1"/>
    <col min="9119" max="9119" width="0" style="1" hidden="1" customWidth="1"/>
    <col min="9120" max="9120" width="11.140625" style="1" bestFit="1" customWidth="1"/>
    <col min="9121" max="9121" width="0" style="1" hidden="1" customWidth="1"/>
    <col min="9122" max="9122" width="15.5703125" style="1" bestFit="1" customWidth="1"/>
    <col min="9123" max="9123" width="0" style="1" hidden="1" customWidth="1"/>
    <col min="9124" max="9124" width="11.140625" style="1" bestFit="1" customWidth="1"/>
    <col min="9125" max="9125" width="0" style="1" hidden="1" customWidth="1"/>
    <col min="9126" max="9126" width="11.140625" style="1" bestFit="1" customWidth="1"/>
    <col min="9127" max="9127" width="0" style="1" hidden="1" customWidth="1"/>
    <col min="9128" max="9128" width="11.140625" style="1" bestFit="1" customWidth="1"/>
    <col min="9129" max="9129" width="0" style="1" hidden="1" customWidth="1"/>
    <col min="9130" max="9130" width="12.85546875" style="1" customWidth="1"/>
    <col min="9131" max="9131" width="0" style="1" hidden="1" customWidth="1"/>
    <col min="9132" max="9132" width="15" style="1" customWidth="1"/>
    <col min="9133" max="9133" width="0" style="1" hidden="1" customWidth="1"/>
    <col min="9134" max="9134" width="15" style="1" customWidth="1"/>
    <col min="9135" max="9135" width="0" style="1" hidden="1" customWidth="1"/>
    <col min="9136" max="9136" width="11.140625" style="1" bestFit="1" customWidth="1"/>
    <col min="9137" max="9137" width="0" style="1" hidden="1" customWidth="1"/>
    <col min="9138" max="9138" width="11.140625" style="1" bestFit="1" customWidth="1"/>
    <col min="9139" max="9139" width="0" style="1" hidden="1" customWidth="1"/>
    <col min="9140" max="9140" width="11.140625" style="1" bestFit="1" customWidth="1"/>
    <col min="9141" max="9141" width="0" style="1" hidden="1" customWidth="1"/>
    <col min="9142" max="9142" width="11.42578125" style="1" customWidth="1"/>
    <col min="9143" max="9351" width="11.42578125" style="1"/>
    <col min="9352" max="9352" width="5.7109375" style="1" customWidth="1"/>
    <col min="9353" max="9353" width="33.140625" style="1" customWidth="1"/>
    <col min="9354" max="9356" width="0" style="1" hidden="1" customWidth="1"/>
    <col min="9357" max="9357" width="12.42578125" style="1" customWidth="1"/>
    <col min="9358" max="9358" width="11.42578125" style="1" customWidth="1"/>
    <col min="9359" max="9359" width="12.28515625" style="1" customWidth="1"/>
    <col min="9360" max="9365" width="0" style="1" hidden="1" customWidth="1"/>
    <col min="9366" max="9366" width="11.140625" style="1" bestFit="1" customWidth="1"/>
    <col min="9367" max="9367" width="0" style="1" hidden="1" customWidth="1"/>
    <col min="9368" max="9368" width="11.140625" style="1" bestFit="1" customWidth="1"/>
    <col min="9369" max="9369" width="0" style="1" hidden="1" customWidth="1"/>
    <col min="9370" max="9370" width="11.140625" style="1" bestFit="1" customWidth="1"/>
    <col min="9371" max="9371" width="0" style="1" hidden="1" customWidth="1"/>
    <col min="9372" max="9372" width="11.140625" style="1" bestFit="1" customWidth="1"/>
    <col min="9373" max="9373" width="0" style="1" hidden="1" customWidth="1"/>
    <col min="9374" max="9374" width="11.140625" style="1" bestFit="1" customWidth="1"/>
    <col min="9375" max="9375" width="0" style="1" hidden="1" customWidth="1"/>
    <col min="9376" max="9376" width="11.140625" style="1" bestFit="1" customWidth="1"/>
    <col min="9377" max="9377" width="0" style="1" hidden="1" customWidth="1"/>
    <col min="9378" max="9378" width="15.5703125" style="1" bestFit="1" customWidth="1"/>
    <col min="9379" max="9379" width="0" style="1" hidden="1" customWidth="1"/>
    <col min="9380" max="9380" width="11.140625" style="1" bestFit="1" customWidth="1"/>
    <col min="9381" max="9381" width="0" style="1" hidden="1" customWidth="1"/>
    <col min="9382" max="9382" width="11.140625" style="1" bestFit="1" customWidth="1"/>
    <col min="9383" max="9383" width="0" style="1" hidden="1" customWidth="1"/>
    <col min="9384" max="9384" width="11.140625" style="1" bestFit="1" customWidth="1"/>
    <col min="9385" max="9385" width="0" style="1" hidden="1" customWidth="1"/>
    <col min="9386" max="9386" width="12.85546875" style="1" customWidth="1"/>
    <col min="9387" max="9387" width="0" style="1" hidden="1" customWidth="1"/>
    <col min="9388" max="9388" width="15" style="1" customWidth="1"/>
    <col min="9389" max="9389" width="0" style="1" hidden="1" customWidth="1"/>
    <col min="9390" max="9390" width="15" style="1" customWidth="1"/>
    <col min="9391" max="9391" width="0" style="1" hidden="1" customWidth="1"/>
    <col min="9392" max="9392" width="11.140625" style="1" bestFit="1" customWidth="1"/>
    <col min="9393" max="9393" width="0" style="1" hidden="1" customWidth="1"/>
    <col min="9394" max="9394" width="11.140625" style="1" bestFit="1" customWidth="1"/>
    <col min="9395" max="9395" width="0" style="1" hidden="1" customWidth="1"/>
    <col min="9396" max="9396" width="11.140625" style="1" bestFit="1" customWidth="1"/>
    <col min="9397" max="9397" width="0" style="1" hidden="1" customWidth="1"/>
    <col min="9398" max="9398" width="11.42578125" style="1" customWidth="1"/>
    <col min="9399" max="9607" width="11.42578125" style="1"/>
    <col min="9608" max="9608" width="5.7109375" style="1" customWidth="1"/>
    <col min="9609" max="9609" width="33.140625" style="1" customWidth="1"/>
    <col min="9610" max="9612" width="0" style="1" hidden="1" customWidth="1"/>
    <col min="9613" max="9613" width="12.42578125" style="1" customWidth="1"/>
    <col min="9614" max="9614" width="11.42578125" style="1" customWidth="1"/>
    <col min="9615" max="9615" width="12.28515625" style="1" customWidth="1"/>
    <col min="9616" max="9621" width="0" style="1" hidden="1" customWidth="1"/>
    <col min="9622" max="9622" width="11.140625" style="1" bestFit="1" customWidth="1"/>
    <col min="9623" max="9623" width="0" style="1" hidden="1" customWidth="1"/>
    <col min="9624" max="9624" width="11.140625" style="1" bestFit="1" customWidth="1"/>
    <col min="9625" max="9625" width="0" style="1" hidden="1" customWidth="1"/>
    <col min="9626" max="9626" width="11.140625" style="1" bestFit="1" customWidth="1"/>
    <col min="9627" max="9627" width="0" style="1" hidden="1" customWidth="1"/>
    <col min="9628" max="9628" width="11.140625" style="1" bestFit="1" customWidth="1"/>
    <col min="9629" max="9629" width="0" style="1" hidden="1" customWidth="1"/>
    <col min="9630" max="9630" width="11.140625" style="1" bestFit="1" customWidth="1"/>
    <col min="9631" max="9631" width="0" style="1" hidden="1" customWidth="1"/>
    <col min="9632" max="9632" width="11.140625" style="1" bestFit="1" customWidth="1"/>
    <col min="9633" max="9633" width="0" style="1" hidden="1" customWidth="1"/>
    <col min="9634" max="9634" width="15.5703125" style="1" bestFit="1" customWidth="1"/>
    <col min="9635" max="9635" width="0" style="1" hidden="1" customWidth="1"/>
    <col min="9636" max="9636" width="11.140625" style="1" bestFit="1" customWidth="1"/>
    <col min="9637" max="9637" width="0" style="1" hidden="1" customWidth="1"/>
    <col min="9638" max="9638" width="11.140625" style="1" bestFit="1" customWidth="1"/>
    <col min="9639" max="9639" width="0" style="1" hidden="1" customWidth="1"/>
    <col min="9640" max="9640" width="11.140625" style="1" bestFit="1" customWidth="1"/>
    <col min="9641" max="9641" width="0" style="1" hidden="1" customWidth="1"/>
    <col min="9642" max="9642" width="12.85546875" style="1" customWidth="1"/>
    <col min="9643" max="9643" width="0" style="1" hidden="1" customWidth="1"/>
    <col min="9644" max="9644" width="15" style="1" customWidth="1"/>
    <col min="9645" max="9645" width="0" style="1" hidden="1" customWidth="1"/>
    <col min="9646" max="9646" width="15" style="1" customWidth="1"/>
    <col min="9647" max="9647" width="0" style="1" hidden="1" customWidth="1"/>
    <col min="9648" max="9648" width="11.140625" style="1" bestFit="1" customWidth="1"/>
    <col min="9649" max="9649" width="0" style="1" hidden="1" customWidth="1"/>
    <col min="9650" max="9650" width="11.140625" style="1" bestFit="1" customWidth="1"/>
    <col min="9651" max="9651" width="0" style="1" hidden="1" customWidth="1"/>
    <col min="9652" max="9652" width="11.140625" style="1" bestFit="1" customWidth="1"/>
    <col min="9653" max="9653" width="0" style="1" hidden="1" customWidth="1"/>
    <col min="9654" max="9654" width="11.42578125" style="1" customWidth="1"/>
    <col min="9655" max="9863" width="11.42578125" style="1"/>
    <col min="9864" max="9864" width="5.7109375" style="1" customWidth="1"/>
    <col min="9865" max="9865" width="33.140625" style="1" customWidth="1"/>
    <col min="9866" max="9868" width="0" style="1" hidden="1" customWidth="1"/>
    <col min="9869" max="9869" width="12.42578125" style="1" customWidth="1"/>
    <col min="9870" max="9870" width="11.42578125" style="1" customWidth="1"/>
    <col min="9871" max="9871" width="12.28515625" style="1" customWidth="1"/>
    <col min="9872" max="9877" width="0" style="1" hidden="1" customWidth="1"/>
    <col min="9878" max="9878" width="11.140625" style="1" bestFit="1" customWidth="1"/>
    <col min="9879" max="9879" width="0" style="1" hidden="1" customWidth="1"/>
    <col min="9880" max="9880" width="11.140625" style="1" bestFit="1" customWidth="1"/>
    <col min="9881" max="9881" width="0" style="1" hidden="1" customWidth="1"/>
    <col min="9882" max="9882" width="11.140625" style="1" bestFit="1" customWidth="1"/>
    <col min="9883" max="9883" width="0" style="1" hidden="1" customWidth="1"/>
    <col min="9884" max="9884" width="11.140625" style="1" bestFit="1" customWidth="1"/>
    <col min="9885" max="9885" width="0" style="1" hidden="1" customWidth="1"/>
    <col min="9886" max="9886" width="11.140625" style="1" bestFit="1" customWidth="1"/>
    <col min="9887" max="9887" width="0" style="1" hidden="1" customWidth="1"/>
    <col min="9888" max="9888" width="11.140625" style="1" bestFit="1" customWidth="1"/>
    <col min="9889" max="9889" width="0" style="1" hidden="1" customWidth="1"/>
    <col min="9890" max="9890" width="15.5703125" style="1" bestFit="1" customWidth="1"/>
    <col min="9891" max="9891" width="0" style="1" hidden="1" customWidth="1"/>
    <col min="9892" max="9892" width="11.140625" style="1" bestFit="1" customWidth="1"/>
    <col min="9893" max="9893" width="0" style="1" hidden="1" customWidth="1"/>
    <col min="9894" max="9894" width="11.140625" style="1" bestFit="1" customWidth="1"/>
    <col min="9895" max="9895" width="0" style="1" hidden="1" customWidth="1"/>
    <col min="9896" max="9896" width="11.140625" style="1" bestFit="1" customWidth="1"/>
    <col min="9897" max="9897" width="0" style="1" hidden="1" customWidth="1"/>
    <col min="9898" max="9898" width="12.85546875" style="1" customWidth="1"/>
    <col min="9899" max="9899" width="0" style="1" hidden="1" customWidth="1"/>
    <col min="9900" max="9900" width="15" style="1" customWidth="1"/>
    <col min="9901" max="9901" width="0" style="1" hidden="1" customWidth="1"/>
    <col min="9902" max="9902" width="15" style="1" customWidth="1"/>
    <col min="9903" max="9903" width="0" style="1" hidden="1" customWidth="1"/>
    <col min="9904" max="9904" width="11.140625" style="1" bestFit="1" customWidth="1"/>
    <col min="9905" max="9905" width="0" style="1" hidden="1" customWidth="1"/>
    <col min="9906" max="9906" width="11.140625" style="1" bestFit="1" customWidth="1"/>
    <col min="9907" max="9907" width="0" style="1" hidden="1" customWidth="1"/>
    <col min="9908" max="9908" width="11.140625" style="1" bestFit="1" customWidth="1"/>
    <col min="9909" max="9909" width="0" style="1" hidden="1" customWidth="1"/>
    <col min="9910" max="9910" width="11.42578125" style="1" customWidth="1"/>
    <col min="9911" max="10119" width="11.42578125" style="1"/>
    <col min="10120" max="10120" width="5.7109375" style="1" customWidth="1"/>
    <col min="10121" max="10121" width="33.140625" style="1" customWidth="1"/>
    <col min="10122" max="10124" width="0" style="1" hidden="1" customWidth="1"/>
    <col min="10125" max="10125" width="12.42578125" style="1" customWidth="1"/>
    <col min="10126" max="10126" width="11.42578125" style="1" customWidth="1"/>
    <col min="10127" max="10127" width="12.28515625" style="1" customWidth="1"/>
    <col min="10128" max="10133" width="0" style="1" hidden="1" customWidth="1"/>
    <col min="10134" max="10134" width="11.140625" style="1" bestFit="1" customWidth="1"/>
    <col min="10135" max="10135" width="0" style="1" hidden="1" customWidth="1"/>
    <col min="10136" max="10136" width="11.140625" style="1" bestFit="1" customWidth="1"/>
    <col min="10137" max="10137" width="0" style="1" hidden="1" customWidth="1"/>
    <col min="10138" max="10138" width="11.140625" style="1" bestFit="1" customWidth="1"/>
    <col min="10139" max="10139" width="0" style="1" hidden="1" customWidth="1"/>
    <col min="10140" max="10140" width="11.140625" style="1" bestFit="1" customWidth="1"/>
    <col min="10141" max="10141" width="0" style="1" hidden="1" customWidth="1"/>
    <col min="10142" max="10142" width="11.140625" style="1" bestFit="1" customWidth="1"/>
    <col min="10143" max="10143" width="0" style="1" hidden="1" customWidth="1"/>
    <col min="10144" max="10144" width="11.140625" style="1" bestFit="1" customWidth="1"/>
    <col min="10145" max="10145" width="0" style="1" hidden="1" customWidth="1"/>
    <col min="10146" max="10146" width="15.5703125" style="1" bestFit="1" customWidth="1"/>
    <col min="10147" max="10147" width="0" style="1" hidden="1" customWidth="1"/>
    <col min="10148" max="10148" width="11.140625" style="1" bestFit="1" customWidth="1"/>
    <col min="10149" max="10149" width="0" style="1" hidden="1" customWidth="1"/>
    <col min="10150" max="10150" width="11.140625" style="1" bestFit="1" customWidth="1"/>
    <col min="10151" max="10151" width="0" style="1" hidden="1" customWidth="1"/>
    <col min="10152" max="10152" width="11.140625" style="1" bestFit="1" customWidth="1"/>
    <col min="10153" max="10153" width="0" style="1" hidden="1" customWidth="1"/>
    <col min="10154" max="10154" width="12.85546875" style="1" customWidth="1"/>
    <col min="10155" max="10155" width="0" style="1" hidden="1" customWidth="1"/>
    <col min="10156" max="10156" width="15" style="1" customWidth="1"/>
    <col min="10157" max="10157" width="0" style="1" hidden="1" customWidth="1"/>
    <col min="10158" max="10158" width="15" style="1" customWidth="1"/>
    <col min="10159" max="10159" width="0" style="1" hidden="1" customWidth="1"/>
    <col min="10160" max="10160" width="11.140625" style="1" bestFit="1" customWidth="1"/>
    <col min="10161" max="10161" width="0" style="1" hidden="1" customWidth="1"/>
    <col min="10162" max="10162" width="11.140625" style="1" bestFit="1" customWidth="1"/>
    <col min="10163" max="10163" width="0" style="1" hidden="1" customWidth="1"/>
    <col min="10164" max="10164" width="11.140625" style="1" bestFit="1" customWidth="1"/>
    <col min="10165" max="10165" width="0" style="1" hidden="1" customWidth="1"/>
    <col min="10166" max="10166" width="11.42578125" style="1" customWidth="1"/>
    <col min="10167" max="10375" width="11.42578125" style="1"/>
    <col min="10376" max="10376" width="5.7109375" style="1" customWidth="1"/>
    <col min="10377" max="10377" width="33.140625" style="1" customWidth="1"/>
    <col min="10378" max="10380" width="0" style="1" hidden="1" customWidth="1"/>
    <col min="10381" max="10381" width="12.42578125" style="1" customWidth="1"/>
    <col min="10382" max="10382" width="11.42578125" style="1" customWidth="1"/>
    <col min="10383" max="10383" width="12.28515625" style="1" customWidth="1"/>
    <col min="10384" max="10389" width="0" style="1" hidden="1" customWidth="1"/>
    <col min="10390" max="10390" width="11.140625" style="1" bestFit="1" customWidth="1"/>
    <col min="10391" max="10391" width="0" style="1" hidden="1" customWidth="1"/>
    <col min="10392" max="10392" width="11.140625" style="1" bestFit="1" customWidth="1"/>
    <col min="10393" max="10393" width="0" style="1" hidden="1" customWidth="1"/>
    <col min="10394" max="10394" width="11.140625" style="1" bestFit="1" customWidth="1"/>
    <col min="10395" max="10395" width="0" style="1" hidden="1" customWidth="1"/>
    <col min="10396" max="10396" width="11.140625" style="1" bestFit="1" customWidth="1"/>
    <col min="10397" max="10397" width="0" style="1" hidden="1" customWidth="1"/>
    <col min="10398" max="10398" width="11.140625" style="1" bestFit="1" customWidth="1"/>
    <col min="10399" max="10399" width="0" style="1" hidden="1" customWidth="1"/>
    <col min="10400" max="10400" width="11.140625" style="1" bestFit="1" customWidth="1"/>
    <col min="10401" max="10401" width="0" style="1" hidden="1" customWidth="1"/>
    <col min="10402" max="10402" width="15.5703125" style="1" bestFit="1" customWidth="1"/>
    <col min="10403" max="10403" width="0" style="1" hidden="1" customWidth="1"/>
    <col min="10404" max="10404" width="11.140625" style="1" bestFit="1" customWidth="1"/>
    <col min="10405" max="10405" width="0" style="1" hidden="1" customWidth="1"/>
    <col min="10406" max="10406" width="11.140625" style="1" bestFit="1" customWidth="1"/>
    <col min="10407" max="10407" width="0" style="1" hidden="1" customWidth="1"/>
    <col min="10408" max="10408" width="11.140625" style="1" bestFit="1" customWidth="1"/>
    <col min="10409" max="10409" width="0" style="1" hidden="1" customWidth="1"/>
    <col min="10410" max="10410" width="12.85546875" style="1" customWidth="1"/>
    <col min="10411" max="10411" width="0" style="1" hidden="1" customWidth="1"/>
    <col min="10412" max="10412" width="15" style="1" customWidth="1"/>
    <col min="10413" max="10413" width="0" style="1" hidden="1" customWidth="1"/>
    <col min="10414" max="10414" width="15" style="1" customWidth="1"/>
    <col min="10415" max="10415" width="0" style="1" hidden="1" customWidth="1"/>
    <col min="10416" max="10416" width="11.140625" style="1" bestFit="1" customWidth="1"/>
    <col min="10417" max="10417" width="0" style="1" hidden="1" customWidth="1"/>
    <col min="10418" max="10418" width="11.140625" style="1" bestFit="1" customWidth="1"/>
    <col min="10419" max="10419" width="0" style="1" hidden="1" customWidth="1"/>
    <col min="10420" max="10420" width="11.140625" style="1" bestFit="1" customWidth="1"/>
    <col min="10421" max="10421" width="0" style="1" hidden="1" customWidth="1"/>
    <col min="10422" max="10422" width="11.42578125" style="1" customWidth="1"/>
    <col min="10423" max="10631" width="11.42578125" style="1"/>
    <col min="10632" max="10632" width="5.7109375" style="1" customWidth="1"/>
    <col min="10633" max="10633" width="33.140625" style="1" customWidth="1"/>
    <col min="10634" max="10636" width="0" style="1" hidden="1" customWidth="1"/>
    <col min="10637" max="10637" width="12.42578125" style="1" customWidth="1"/>
    <col min="10638" max="10638" width="11.42578125" style="1" customWidth="1"/>
    <col min="10639" max="10639" width="12.28515625" style="1" customWidth="1"/>
    <col min="10640" max="10645" width="0" style="1" hidden="1" customWidth="1"/>
    <col min="10646" max="10646" width="11.140625" style="1" bestFit="1" customWidth="1"/>
    <col min="10647" max="10647" width="0" style="1" hidden="1" customWidth="1"/>
    <col min="10648" max="10648" width="11.140625" style="1" bestFit="1" customWidth="1"/>
    <col min="10649" max="10649" width="0" style="1" hidden="1" customWidth="1"/>
    <col min="10650" max="10650" width="11.140625" style="1" bestFit="1" customWidth="1"/>
    <col min="10651" max="10651" width="0" style="1" hidden="1" customWidth="1"/>
    <col min="10652" max="10652" width="11.140625" style="1" bestFit="1" customWidth="1"/>
    <col min="10653" max="10653" width="0" style="1" hidden="1" customWidth="1"/>
    <col min="10654" max="10654" width="11.140625" style="1" bestFit="1" customWidth="1"/>
    <col min="10655" max="10655" width="0" style="1" hidden="1" customWidth="1"/>
    <col min="10656" max="10656" width="11.140625" style="1" bestFit="1" customWidth="1"/>
    <col min="10657" max="10657" width="0" style="1" hidden="1" customWidth="1"/>
    <col min="10658" max="10658" width="15.5703125" style="1" bestFit="1" customWidth="1"/>
    <col min="10659" max="10659" width="0" style="1" hidden="1" customWidth="1"/>
    <col min="10660" max="10660" width="11.140625" style="1" bestFit="1" customWidth="1"/>
    <col min="10661" max="10661" width="0" style="1" hidden="1" customWidth="1"/>
    <col min="10662" max="10662" width="11.140625" style="1" bestFit="1" customWidth="1"/>
    <col min="10663" max="10663" width="0" style="1" hidden="1" customWidth="1"/>
    <col min="10664" max="10664" width="11.140625" style="1" bestFit="1" customWidth="1"/>
    <col min="10665" max="10665" width="0" style="1" hidden="1" customWidth="1"/>
    <col min="10666" max="10666" width="12.85546875" style="1" customWidth="1"/>
    <col min="10667" max="10667" width="0" style="1" hidden="1" customWidth="1"/>
    <col min="10668" max="10668" width="15" style="1" customWidth="1"/>
    <col min="10669" max="10669" width="0" style="1" hidden="1" customWidth="1"/>
    <col min="10670" max="10670" width="15" style="1" customWidth="1"/>
    <col min="10671" max="10671" width="0" style="1" hidden="1" customWidth="1"/>
    <col min="10672" max="10672" width="11.140625" style="1" bestFit="1" customWidth="1"/>
    <col min="10673" max="10673" width="0" style="1" hidden="1" customWidth="1"/>
    <col min="10674" max="10674" width="11.140625" style="1" bestFit="1" customWidth="1"/>
    <col min="10675" max="10675" width="0" style="1" hidden="1" customWidth="1"/>
    <col min="10676" max="10676" width="11.140625" style="1" bestFit="1" customWidth="1"/>
    <col min="10677" max="10677" width="0" style="1" hidden="1" customWidth="1"/>
    <col min="10678" max="10678" width="11.42578125" style="1" customWidth="1"/>
    <col min="10679" max="10887" width="11.42578125" style="1"/>
    <col min="10888" max="10888" width="5.7109375" style="1" customWidth="1"/>
    <col min="10889" max="10889" width="33.140625" style="1" customWidth="1"/>
    <col min="10890" max="10892" width="0" style="1" hidden="1" customWidth="1"/>
    <col min="10893" max="10893" width="12.42578125" style="1" customWidth="1"/>
    <col min="10894" max="10894" width="11.42578125" style="1" customWidth="1"/>
    <col min="10895" max="10895" width="12.28515625" style="1" customWidth="1"/>
    <col min="10896" max="10901" width="0" style="1" hidden="1" customWidth="1"/>
    <col min="10902" max="10902" width="11.140625" style="1" bestFit="1" customWidth="1"/>
    <col min="10903" max="10903" width="0" style="1" hidden="1" customWidth="1"/>
    <col min="10904" max="10904" width="11.140625" style="1" bestFit="1" customWidth="1"/>
    <col min="10905" max="10905" width="0" style="1" hidden="1" customWidth="1"/>
    <col min="10906" max="10906" width="11.140625" style="1" bestFit="1" customWidth="1"/>
    <col min="10907" max="10907" width="0" style="1" hidden="1" customWidth="1"/>
    <col min="10908" max="10908" width="11.140625" style="1" bestFit="1" customWidth="1"/>
    <col min="10909" max="10909" width="0" style="1" hidden="1" customWidth="1"/>
    <col min="10910" max="10910" width="11.140625" style="1" bestFit="1" customWidth="1"/>
    <col min="10911" max="10911" width="0" style="1" hidden="1" customWidth="1"/>
    <col min="10912" max="10912" width="11.140625" style="1" bestFit="1" customWidth="1"/>
    <col min="10913" max="10913" width="0" style="1" hidden="1" customWidth="1"/>
    <col min="10914" max="10914" width="15.5703125" style="1" bestFit="1" customWidth="1"/>
    <col min="10915" max="10915" width="0" style="1" hidden="1" customWidth="1"/>
    <col min="10916" max="10916" width="11.140625" style="1" bestFit="1" customWidth="1"/>
    <col min="10917" max="10917" width="0" style="1" hidden="1" customWidth="1"/>
    <col min="10918" max="10918" width="11.140625" style="1" bestFit="1" customWidth="1"/>
    <col min="10919" max="10919" width="0" style="1" hidden="1" customWidth="1"/>
    <col min="10920" max="10920" width="11.140625" style="1" bestFit="1" customWidth="1"/>
    <col min="10921" max="10921" width="0" style="1" hidden="1" customWidth="1"/>
    <col min="10922" max="10922" width="12.85546875" style="1" customWidth="1"/>
    <col min="10923" max="10923" width="0" style="1" hidden="1" customWidth="1"/>
    <col min="10924" max="10924" width="15" style="1" customWidth="1"/>
    <col min="10925" max="10925" width="0" style="1" hidden="1" customWidth="1"/>
    <col min="10926" max="10926" width="15" style="1" customWidth="1"/>
    <col min="10927" max="10927" width="0" style="1" hidden="1" customWidth="1"/>
    <col min="10928" max="10928" width="11.140625" style="1" bestFit="1" customWidth="1"/>
    <col min="10929" max="10929" width="0" style="1" hidden="1" customWidth="1"/>
    <col min="10930" max="10930" width="11.140625" style="1" bestFit="1" customWidth="1"/>
    <col min="10931" max="10931" width="0" style="1" hidden="1" customWidth="1"/>
    <col min="10932" max="10932" width="11.140625" style="1" bestFit="1" customWidth="1"/>
    <col min="10933" max="10933" width="0" style="1" hidden="1" customWidth="1"/>
    <col min="10934" max="10934" width="11.42578125" style="1" customWidth="1"/>
    <col min="10935" max="11143" width="11.42578125" style="1"/>
    <col min="11144" max="11144" width="5.7109375" style="1" customWidth="1"/>
    <col min="11145" max="11145" width="33.140625" style="1" customWidth="1"/>
    <col min="11146" max="11148" width="0" style="1" hidden="1" customWidth="1"/>
    <col min="11149" max="11149" width="12.42578125" style="1" customWidth="1"/>
    <col min="11150" max="11150" width="11.42578125" style="1" customWidth="1"/>
    <col min="11151" max="11151" width="12.28515625" style="1" customWidth="1"/>
    <col min="11152" max="11157" width="0" style="1" hidden="1" customWidth="1"/>
    <col min="11158" max="11158" width="11.140625" style="1" bestFit="1" customWidth="1"/>
    <col min="11159" max="11159" width="0" style="1" hidden="1" customWidth="1"/>
    <col min="11160" max="11160" width="11.140625" style="1" bestFit="1" customWidth="1"/>
    <col min="11161" max="11161" width="0" style="1" hidden="1" customWidth="1"/>
    <col min="11162" max="11162" width="11.140625" style="1" bestFit="1" customWidth="1"/>
    <col min="11163" max="11163" width="0" style="1" hidden="1" customWidth="1"/>
    <col min="11164" max="11164" width="11.140625" style="1" bestFit="1" customWidth="1"/>
    <col min="11165" max="11165" width="0" style="1" hidden="1" customWidth="1"/>
    <col min="11166" max="11166" width="11.140625" style="1" bestFit="1" customWidth="1"/>
    <col min="11167" max="11167" width="0" style="1" hidden="1" customWidth="1"/>
    <col min="11168" max="11168" width="11.140625" style="1" bestFit="1" customWidth="1"/>
    <col min="11169" max="11169" width="0" style="1" hidden="1" customWidth="1"/>
    <col min="11170" max="11170" width="15.5703125" style="1" bestFit="1" customWidth="1"/>
    <col min="11171" max="11171" width="0" style="1" hidden="1" customWidth="1"/>
    <col min="11172" max="11172" width="11.140625" style="1" bestFit="1" customWidth="1"/>
    <col min="11173" max="11173" width="0" style="1" hidden="1" customWidth="1"/>
    <col min="11174" max="11174" width="11.140625" style="1" bestFit="1" customWidth="1"/>
    <col min="11175" max="11175" width="0" style="1" hidden="1" customWidth="1"/>
    <col min="11176" max="11176" width="11.140625" style="1" bestFit="1" customWidth="1"/>
    <col min="11177" max="11177" width="0" style="1" hidden="1" customWidth="1"/>
    <col min="11178" max="11178" width="12.85546875" style="1" customWidth="1"/>
    <col min="11179" max="11179" width="0" style="1" hidden="1" customWidth="1"/>
    <col min="11180" max="11180" width="15" style="1" customWidth="1"/>
    <col min="11181" max="11181" width="0" style="1" hidden="1" customWidth="1"/>
    <col min="11182" max="11182" width="15" style="1" customWidth="1"/>
    <col min="11183" max="11183" width="0" style="1" hidden="1" customWidth="1"/>
    <col min="11184" max="11184" width="11.140625" style="1" bestFit="1" customWidth="1"/>
    <col min="11185" max="11185" width="0" style="1" hidden="1" customWidth="1"/>
    <col min="11186" max="11186" width="11.140625" style="1" bestFit="1" customWidth="1"/>
    <col min="11187" max="11187" width="0" style="1" hidden="1" customWidth="1"/>
    <col min="11188" max="11188" width="11.140625" style="1" bestFit="1" customWidth="1"/>
    <col min="11189" max="11189" width="0" style="1" hidden="1" customWidth="1"/>
    <col min="11190" max="11190" width="11.42578125" style="1" customWidth="1"/>
    <col min="11191" max="11399" width="11.42578125" style="1"/>
    <col min="11400" max="11400" width="5.7109375" style="1" customWidth="1"/>
    <col min="11401" max="11401" width="33.140625" style="1" customWidth="1"/>
    <col min="11402" max="11404" width="0" style="1" hidden="1" customWidth="1"/>
    <col min="11405" max="11405" width="12.42578125" style="1" customWidth="1"/>
    <col min="11406" max="11406" width="11.42578125" style="1" customWidth="1"/>
    <col min="11407" max="11407" width="12.28515625" style="1" customWidth="1"/>
    <col min="11408" max="11413" width="0" style="1" hidden="1" customWidth="1"/>
    <col min="11414" max="11414" width="11.140625" style="1" bestFit="1" customWidth="1"/>
    <col min="11415" max="11415" width="0" style="1" hidden="1" customWidth="1"/>
    <col min="11416" max="11416" width="11.140625" style="1" bestFit="1" customWidth="1"/>
    <col min="11417" max="11417" width="0" style="1" hidden="1" customWidth="1"/>
    <col min="11418" max="11418" width="11.140625" style="1" bestFit="1" customWidth="1"/>
    <col min="11419" max="11419" width="0" style="1" hidden="1" customWidth="1"/>
    <col min="11420" max="11420" width="11.140625" style="1" bestFit="1" customWidth="1"/>
    <col min="11421" max="11421" width="0" style="1" hidden="1" customWidth="1"/>
    <col min="11422" max="11422" width="11.140625" style="1" bestFit="1" customWidth="1"/>
    <col min="11423" max="11423" width="0" style="1" hidden="1" customWidth="1"/>
    <col min="11424" max="11424" width="11.140625" style="1" bestFit="1" customWidth="1"/>
    <col min="11425" max="11425" width="0" style="1" hidden="1" customWidth="1"/>
    <col min="11426" max="11426" width="15.5703125" style="1" bestFit="1" customWidth="1"/>
    <col min="11427" max="11427" width="0" style="1" hidden="1" customWidth="1"/>
    <col min="11428" max="11428" width="11.140625" style="1" bestFit="1" customWidth="1"/>
    <col min="11429" max="11429" width="0" style="1" hidden="1" customWidth="1"/>
    <col min="11430" max="11430" width="11.140625" style="1" bestFit="1" customWidth="1"/>
    <col min="11431" max="11431" width="0" style="1" hidden="1" customWidth="1"/>
    <col min="11432" max="11432" width="11.140625" style="1" bestFit="1" customWidth="1"/>
    <col min="11433" max="11433" width="0" style="1" hidden="1" customWidth="1"/>
    <col min="11434" max="11434" width="12.85546875" style="1" customWidth="1"/>
    <col min="11435" max="11435" width="0" style="1" hidden="1" customWidth="1"/>
    <col min="11436" max="11436" width="15" style="1" customWidth="1"/>
    <col min="11437" max="11437" width="0" style="1" hidden="1" customWidth="1"/>
    <col min="11438" max="11438" width="15" style="1" customWidth="1"/>
    <col min="11439" max="11439" width="0" style="1" hidden="1" customWidth="1"/>
    <col min="11440" max="11440" width="11.140625" style="1" bestFit="1" customWidth="1"/>
    <col min="11441" max="11441" width="0" style="1" hidden="1" customWidth="1"/>
    <col min="11442" max="11442" width="11.140625" style="1" bestFit="1" customWidth="1"/>
    <col min="11443" max="11443" width="0" style="1" hidden="1" customWidth="1"/>
    <col min="11444" max="11444" width="11.140625" style="1" bestFit="1" customWidth="1"/>
    <col min="11445" max="11445" width="0" style="1" hidden="1" customWidth="1"/>
    <col min="11446" max="11446" width="11.42578125" style="1" customWidth="1"/>
    <col min="11447" max="11655" width="11.42578125" style="1"/>
    <col min="11656" max="11656" width="5.7109375" style="1" customWidth="1"/>
    <col min="11657" max="11657" width="33.140625" style="1" customWidth="1"/>
    <col min="11658" max="11660" width="0" style="1" hidden="1" customWidth="1"/>
    <col min="11661" max="11661" width="12.42578125" style="1" customWidth="1"/>
    <col min="11662" max="11662" width="11.42578125" style="1" customWidth="1"/>
    <col min="11663" max="11663" width="12.28515625" style="1" customWidth="1"/>
    <col min="11664" max="11669" width="0" style="1" hidden="1" customWidth="1"/>
    <col min="11670" max="11670" width="11.140625" style="1" bestFit="1" customWidth="1"/>
    <col min="11671" max="11671" width="0" style="1" hidden="1" customWidth="1"/>
    <col min="11672" max="11672" width="11.140625" style="1" bestFit="1" customWidth="1"/>
    <col min="11673" max="11673" width="0" style="1" hidden="1" customWidth="1"/>
    <col min="11674" max="11674" width="11.140625" style="1" bestFit="1" customWidth="1"/>
    <col min="11675" max="11675" width="0" style="1" hidden="1" customWidth="1"/>
    <col min="11676" max="11676" width="11.140625" style="1" bestFit="1" customWidth="1"/>
    <col min="11677" max="11677" width="0" style="1" hidden="1" customWidth="1"/>
    <col min="11678" max="11678" width="11.140625" style="1" bestFit="1" customWidth="1"/>
    <col min="11679" max="11679" width="0" style="1" hidden="1" customWidth="1"/>
    <col min="11680" max="11680" width="11.140625" style="1" bestFit="1" customWidth="1"/>
    <col min="11681" max="11681" width="0" style="1" hidden="1" customWidth="1"/>
    <col min="11682" max="11682" width="15.5703125" style="1" bestFit="1" customWidth="1"/>
    <col min="11683" max="11683" width="0" style="1" hidden="1" customWidth="1"/>
    <col min="11684" max="11684" width="11.140625" style="1" bestFit="1" customWidth="1"/>
    <col min="11685" max="11685" width="0" style="1" hidden="1" customWidth="1"/>
    <col min="11686" max="11686" width="11.140625" style="1" bestFit="1" customWidth="1"/>
    <col min="11687" max="11687" width="0" style="1" hidden="1" customWidth="1"/>
    <col min="11688" max="11688" width="11.140625" style="1" bestFit="1" customWidth="1"/>
    <col min="11689" max="11689" width="0" style="1" hidden="1" customWidth="1"/>
    <col min="11690" max="11690" width="12.85546875" style="1" customWidth="1"/>
    <col min="11691" max="11691" width="0" style="1" hidden="1" customWidth="1"/>
    <col min="11692" max="11692" width="15" style="1" customWidth="1"/>
    <col min="11693" max="11693" width="0" style="1" hidden="1" customWidth="1"/>
    <col min="11694" max="11694" width="15" style="1" customWidth="1"/>
    <col min="11695" max="11695" width="0" style="1" hidden="1" customWidth="1"/>
    <col min="11696" max="11696" width="11.140625" style="1" bestFit="1" customWidth="1"/>
    <col min="11697" max="11697" width="0" style="1" hidden="1" customWidth="1"/>
    <col min="11698" max="11698" width="11.140625" style="1" bestFit="1" customWidth="1"/>
    <col min="11699" max="11699" width="0" style="1" hidden="1" customWidth="1"/>
    <col min="11700" max="11700" width="11.140625" style="1" bestFit="1" customWidth="1"/>
    <col min="11701" max="11701" width="0" style="1" hidden="1" customWidth="1"/>
    <col min="11702" max="11702" width="11.42578125" style="1" customWidth="1"/>
    <col min="11703" max="11911" width="11.42578125" style="1"/>
    <col min="11912" max="11912" width="5.7109375" style="1" customWidth="1"/>
    <col min="11913" max="11913" width="33.140625" style="1" customWidth="1"/>
    <col min="11914" max="11916" width="0" style="1" hidden="1" customWidth="1"/>
    <col min="11917" max="11917" width="12.42578125" style="1" customWidth="1"/>
    <col min="11918" max="11918" width="11.42578125" style="1" customWidth="1"/>
    <col min="11919" max="11919" width="12.28515625" style="1" customWidth="1"/>
    <col min="11920" max="11925" width="0" style="1" hidden="1" customWidth="1"/>
    <col min="11926" max="11926" width="11.140625" style="1" bestFit="1" customWidth="1"/>
    <col min="11927" max="11927" width="0" style="1" hidden="1" customWidth="1"/>
    <col min="11928" max="11928" width="11.140625" style="1" bestFit="1" customWidth="1"/>
    <col min="11929" max="11929" width="0" style="1" hidden="1" customWidth="1"/>
    <col min="11930" max="11930" width="11.140625" style="1" bestFit="1" customWidth="1"/>
    <col min="11931" max="11931" width="0" style="1" hidden="1" customWidth="1"/>
    <col min="11932" max="11932" width="11.140625" style="1" bestFit="1" customWidth="1"/>
    <col min="11933" max="11933" width="0" style="1" hidden="1" customWidth="1"/>
    <col min="11934" max="11934" width="11.140625" style="1" bestFit="1" customWidth="1"/>
    <col min="11935" max="11935" width="0" style="1" hidden="1" customWidth="1"/>
    <col min="11936" max="11936" width="11.140625" style="1" bestFit="1" customWidth="1"/>
    <col min="11937" max="11937" width="0" style="1" hidden="1" customWidth="1"/>
    <col min="11938" max="11938" width="15.5703125" style="1" bestFit="1" customWidth="1"/>
    <col min="11939" max="11939" width="0" style="1" hidden="1" customWidth="1"/>
    <col min="11940" max="11940" width="11.140625" style="1" bestFit="1" customWidth="1"/>
    <col min="11941" max="11941" width="0" style="1" hidden="1" customWidth="1"/>
    <col min="11942" max="11942" width="11.140625" style="1" bestFit="1" customWidth="1"/>
    <col min="11943" max="11943" width="0" style="1" hidden="1" customWidth="1"/>
    <col min="11944" max="11944" width="11.140625" style="1" bestFit="1" customWidth="1"/>
    <col min="11945" max="11945" width="0" style="1" hidden="1" customWidth="1"/>
    <col min="11946" max="11946" width="12.85546875" style="1" customWidth="1"/>
    <col min="11947" max="11947" width="0" style="1" hidden="1" customWidth="1"/>
    <col min="11948" max="11948" width="15" style="1" customWidth="1"/>
    <col min="11949" max="11949" width="0" style="1" hidden="1" customWidth="1"/>
    <col min="11950" max="11950" width="15" style="1" customWidth="1"/>
    <col min="11951" max="11951" width="0" style="1" hidden="1" customWidth="1"/>
    <col min="11952" max="11952" width="11.140625" style="1" bestFit="1" customWidth="1"/>
    <col min="11953" max="11953" width="0" style="1" hidden="1" customWidth="1"/>
    <col min="11954" max="11954" width="11.140625" style="1" bestFit="1" customWidth="1"/>
    <col min="11955" max="11955" width="0" style="1" hidden="1" customWidth="1"/>
    <col min="11956" max="11956" width="11.140625" style="1" bestFit="1" customWidth="1"/>
    <col min="11957" max="11957" width="0" style="1" hidden="1" customWidth="1"/>
    <col min="11958" max="11958" width="11.42578125" style="1" customWidth="1"/>
    <col min="11959" max="12167" width="11.42578125" style="1"/>
    <col min="12168" max="12168" width="5.7109375" style="1" customWidth="1"/>
    <col min="12169" max="12169" width="33.140625" style="1" customWidth="1"/>
    <col min="12170" max="12172" width="0" style="1" hidden="1" customWidth="1"/>
    <col min="12173" max="12173" width="12.42578125" style="1" customWidth="1"/>
    <col min="12174" max="12174" width="11.42578125" style="1" customWidth="1"/>
    <col min="12175" max="12175" width="12.28515625" style="1" customWidth="1"/>
    <col min="12176" max="12181" width="0" style="1" hidden="1" customWidth="1"/>
    <col min="12182" max="12182" width="11.140625" style="1" bestFit="1" customWidth="1"/>
    <col min="12183" max="12183" width="0" style="1" hidden="1" customWidth="1"/>
    <col min="12184" max="12184" width="11.140625" style="1" bestFit="1" customWidth="1"/>
    <col min="12185" max="12185" width="0" style="1" hidden="1" customWidth="1"/>
    <col min="12186" max="12186" width="11.140625" style="1" bestFit="1" customWidth="1"/>
    <col min="12187" max="12187" width="0" style="1" hidden="1" customWidth="1"/>
    <col min="12188" max="12188" width="11.140625" style="1" bestFit="1" customWidth="1"/>
    <col min="12189" max="12189" width="0" style="1" hidden="1" customWidth="1"/>
    <col min="12190" max="12190" width="11.140625" style="1" bestFit="1" customWidth="1"/>
    <col min="12191" max="12191" width="0" style="1" hidden="1" customWidth="1"/>
    <col min="12192" max="12192" width="11.140625" style="1" bestFit="1" customWidth="1"/>
    <col min="12193" max="12193" width="0" style="1" hidden="1" customWidth="1"/>
    <col min="12194" max="12194" width="15.5703125" style="1" bestFit="1" customWidth="1"/>
    <col min="12195" max="12195" width="0" style="1" hidden="1" customWidth="1"/>
    <col min="12196" max="12196" width="11.140625" style="1" bestFit="1" customWidth="1"/>
    <col min="12197" max="12197" width="0" style="1" hidden="1" customWidth="1"/>
    <col min="12198" max="12198" width="11.140625" style="1" bestFit="1" customWidth="1"/>
    <col min="12199" max="12199" width="0" style="1" hidden="1" customWidth="1"/>
    <col min="12200" max="12200" width="11.140625" style="1" bestFit="1" customWidth="1"/>
    <col min="12201" max="12201" width="0" style="1" hidden="1" customWidth="1"/>
    <col min="12202" max="12202" width="12.85546875" style="1" customWidth="1"/>
    <col min="12203" max="12203" width="0" style="1" hidden="1" customWidth="1"/>
    <col min="12204" max="12204" width="15" style="1" customWidth="1"/>
    <col min="12205" max="12205" width="0" style="1" hidden="1" customWidth="1"/>
    <col min="12206" max="12206" width="15" style="1" customWidth="1"/>
    <col min="12207" max="12207" width="0" style="1" hidden="1" customWidth="1"/>
    <col min="12208" max="12208" width="11.140625" style="1" bestFit="1" customWidth="1"/>
    <col min="12209" max="12209" width="0" style="1" hidden="1" customWidth="1"/>
    <col min="12210" max="12210" width="11.140625" style="1" bestFit="1" customWidth="1"/>
    <col min="12211" max="12211" width="0" style="1" hidden="1" customWidth="1"/>
    <col min="12212" max="12212" width="11.140625" style="1" bestFit="1" customWidth="1"/>
    <col min="12213" max="12213" width="0" style="1" hidden="1" customWidth="1"/>
    <col min="12214" max="12214" width="11.42578125" style="1" customWidth="1"/>
    <col min="12215" max="12423" width="11.42578125" style="1"/>
    <col min="12424" max="12424" width="5.7109375" style="1" customWidth="1"/>
    <col min="12425" max="12425" width="33.140625" style="1" customWidth="1"/>
    <col min="12426" max="12428" width="0" style="1" hidden="1" customWidth="1"/>
    <col min="12429" max="12429" width="12.42578125" style="1" customWidth="1"/>
    <col min="12430" max="12430" width="11.42578125" style="1" customWidth="1"/>
    <col min="12431" max="12431" width="12.28515625" style="1" customWidth="1"/>
    <col min="12432" max="12437" width="0" style="1" hidden="1" customWidth="1"/>
    <col min="12438" max="12438" width="11.140625" style="1" bestFit="1" customWidth="1"/>
    <col min="12439" max="12439" width="0" style="1" hidden="1" customWidth="1"/>
    <col min="12440" max="12440" width="11.140625" style="1" bestFit="1" customWidth="1"/>
    <col min="12441" max="12441" width="0" style="1" hidden="1" customWidth="1"/>
    <col min="12442" max="12442" width="11.140625" style="1" bestFit="1" customWidth="1"/>
    <col min="12443" max="12443" width="0" style="1" hidden="1" customWidth="1"/>
    <col min="12444" max="12444" width="11.140625" style="1" bestFit="1" customWidth="1"/>
    <col min="12445" max="12445" width="0" style="1" hidden="1" customWidth="1"/>
    <col min="12446" max="12446" width="11.140625" style="1" bestFit="1" customWidth="1"/>
    <col min="12447" max="12447" width="0" style="1" hidden="1" customWidth="1"/>
    <col min="12448" max="12448" width="11.140625" style="1" bestFit="1" customWidth="1"/>
    <col min="12449" max="12449" width="0" style="1" hidden="1" customWidth="1"/>
    <col min="12450" max="12450" width="15.5703125" style="1" bestFit="1" customWidth="1"/>
    <col min="12451" max="12451" width="0" style="1" hidden="1" customWidth="1"/>
    <col min="12452" max="12452" width="11.140625" style="1" bestFit="1" customWidth="1"/>
    <col min="12453" max="12453" width="0" style="1" hidden="1" customWidth="1"/>
    <col min="12454" max="12454" width="11.140625" style="1" bestFit="1" customWidth="1"/>
    <col min="12455" max="12455" width="0" style="1" hidden="1" customWidth="1"/>
    <col min="12456" max="12456" width="11.140625" style="1" bestFit="1" customWidth="1"/>
    <col min="12457" max="12457" width="0" style="1" hidden="1" customWidth="1"/>
    <col min="12458" max="12458" width="12.85546875" style="1" customWidth="1"/>
    <col min="12459" max="12459" width="0" style="1" hidden="1" customWidth="1"/>
    <col min="12460" max="12460" width="15" style="1" customWidth="1"/>
    <col min="12461" max="12461" width="0" style="1" hidden="1" customWidth="1"/>
    <col min="12462" max="12462" width="15" style="1" customWidth="1"/>
    <col min="12463" max="12463" width="0" style="1" hidden="1" customWidth="1"/>
    <col min="12464" max="12464" width="11.140625" style="1" bestFit="1" customWidth="1"/>
    <col min="12465" max="12465" width="0" style="1" hidden="1" customWidth="1"/>
    <col min="12466" max="12466" width="11.140625" style="1" bestFit="1" customWidth="1"/>
    <col min="12467" max="12467" width="0" style="1" hidden="1" customWidth="1"/>
    <col min="12468" max="12468" width="11.140625" style="1" bestFit="1" customWidth="1"/>
    <col min="12469" max="12469" width="0" style="1" hidden="1" customWidth="1"/>
    <col min="12470" max="12470" width="11.42578125" style="1" customWidth="1"/>
    <col min="12471" max="12679" width="11.42578125" style="1"/>
    <col min="12680" max="12680" width="5.7109375" style="1" customWidth="1"/>
    <col min="12681" max="12681" width="33.140625" style="1" customWidth="1"/>
    <col min="12682" max="12684" width="0" style="1" hidden="1" customWidth="1"/>
    <col min="12685" max="12685" width="12.42578125" style="1" customWidth="1"/>
    <col min="12686" max="12686" width="11.42578125" style="1" customWidth="1"/>
    <col min="12687" max="12687" width="12.28515625" style="1" customWidth="1"/>
    <col min="12688" max="12693" width="0" style="1" hidden="1" customWidth="1"/>
    <col min="12694" max="12694" width="11.140625" style="1" bestFit="1" customWidth="1"/>
    <col min="12695" max="12695" width="0" style="1" hidden="1" customWidth="1"/>
    <col min="12696" max="12696" width="11.140625" style="1" bestFit="1" customWidth="1"/>
    <col min="12697" max="12697" width="0" style="1" hidden="1" customWidth="1"/>
    <col min="12698" max="12698" width="11.140625" style="1" bestFit="1" customWidth="1"/>
    <col min="12699" max="12699" width="0" style="1" hidden="1" customWidth="1"/>
    <col min="12700" max="12700" width="11.140625" style="1" bestFit="1" customWidth="1"/>
    <col min="12701" max="12701" width="0" style="1" hidden="1" customWidth="1"/>
    <col min="12702" max="12702" width="11.140625" style="1" bestFit="1" customWidth="1"/>
    <col min="12703" max="12703" width="0" style="1" hidden="1" customWidth="1"/>
    <col min="12704" max="12704" width="11.140625" style="1" bestFit="1" customWidth="1"/>
    <col min="12705" max="12705" width="0" style="1" hidden="1" customWidth="1"/>
    <col min="12706" max="12706" width="15.5703125" style="1" bestFit="1" customWidth="1"/>
    <col min="12707" max="12707" width="0" style="1" hidden="1" customWidth="1"/>
    <col min="12708" max="12708" width="11.140625" style="1" bestFit="1" customWidth="1"/>
    <col min="12709" max="12709" width="0" style="1" hidden="1" customWidth="1"/>
    <col min="12710" max="12710" width="11.140625" style="1" bestFit="1" customWidth="1"/>
    <col min="12711" max="12711" width="0" style="1" hidden="1" customWidth="1"/>
    <col min="12712" max="12712" width="11.140625" style="1" bestFit="1" customWidth="1"/>
    <col min="12713" max="12713" width="0" style="1" hidden="1" customWidth="1"/>
    <col min="12714" max="12714" width="12.85546875" style="1" customWidth="1"/>
    <col min="12715" max="12715" width="0" style="1" hidden="1" customWidth="1"/>
    <col min="12716" max="12716" width="15" style="1" customWidth="1"/>
    <col min="12717" max="12717" width="0" style="1" hidden="1" customWidth="1"/>
    <col min="12718" max="12718" width="15" style="1" customWidth="1"/>
    <col min="12719" max="12719" width="0" style="1" hidden="1" customWidth="1"/>
    <col min="12720" max="12720" width="11.140625" style="1" bestFit="1" customWidth="1"/>
    <col min="12721" max="12721" width="0" style="1" hidden="1" customWidth="1"/>
    <col min="12722" max="12722" width="11.140625" style="1" bestFit="1" customWidth="1"/>
    <col min="12723" max="12723" width="0" style="1" hidden="1" customWidth="1"/>
    <col min="12724" max="12724" width="11.140625" style="1" bestFit="1" customWidth="1"/>
    <col min="12725" max="12725" width="0" style="1" hidden="1" customWidth="1"/>
    <col min="12726" max="12726" width="11.42578125" style="1" customWidth="1"/>
    <col min="12727" max="12935" width="11.42578125" style="1"/>
    <col min="12936" max="12936" width="5.7109375" style="1" customWidth="1"/>
    <col min="12937" max="12937" width="33.140625" style="1" customWidth="1"/>
    <col min="12938" max="12940" width="0" style="1" hidden="1" customWidth="1"/>
    <col min="12941" max="12941" width="12.42578125" style="1" customWidth="1"/>
    <col min="12942" max="12942" width="11.42578125" style="1" customWidth="1"/>
    <col min="12943" max="12943" width="12.28515625" style="1" customWidth="1"/>
    <col min="12944" max="12949" width="0" style="1" hidden="1" customWidth="1"/>
    <col min="12950" max="12950" width="11.140625" style="1" bestFit="1" customWidth="1"/>
    <col min="12951" max="12951" width="0" style="1" hidden="1" customWidth="1"/>
    <col min="12952" max="12952" width="11.140625" style="1" bestFit="1" customWidth="1"/>
    <col min="12953" max="12953" width="0" style="1" hidden="1" customWidth="1"/>
    <col min="12954" max="12954" width="11.140625" style="1" bestFit="1" customWidth="1"/>
    <col min="12955" max="12955" width="0" style="1" hidden="1" customWidth="1"/>
    <col min="12956" max="12956" width="11.140625" style="1" bestFit="1" customWidth="1"/>
    <col min="12957" max="12957" width="0" style="1" hidden="1" customWidth="1"/>
    <col min="12958" max="12958" width="11.140625" style="1" bestFit="1" customWidth="1"/>
    <col min="12959" max="12959" width="0" style="1" hidden="1" customWidth="1"/>
    <col min="12960" max="12960" width="11.140625" style="1" bestFit="1" customWidth="1"/>
    <col min="12961" max="12961" width="0" style="1" hidden="1" customWidth="1"/>
    <col min="12962" max="12962" width="15.5703125" style="1" bestFit="1" customWidth="1"/>
    <col min="12963" max="12963" width="0" style="1" hidden="1" customWidth="1"/>
    <col min="12964" max="12964" width="11.140625" style="1" bestFit="1" customWidth="1"/>
    <col min="12965" max="12965" width="0" style="1" hidden="1" customWidth="1"/>
    <col min="12966" max="12966" width="11.140625" style="1" bestFit="1" customWidth="1"/>
    <col min="12967" max="12967" width="0" style="1" hidden="1" customWidth="1"/>
    <col min="12968" max="12968" width="11.140625" style="1" bestFit="1" customWidth="1"/>
    <col min="12969" max="12969" width="0" style="1" hidden="1" customWidth="1"/>
    <col min="12970" max="12970" width="12.85546875" style="1" customWidth="1"/>
    <col min="12971" max="12971" width="0" style="1" hidden="1" customWidth="1"/>
    <col min="12972" max="12972" width="15" style="1" customWidth="1"/>
    <col min="12973" max="12973" width="0" style="1" hidden="1" customWidth="1"/>
    <col min="12974" max="12974" width="15" style="1" customWidth="1"/>
    <col min="12975" max="12975" width="0" style="1" hidden="1" customWidth="1"/>
    <col min="12976" max="12976" width="11.140625" style="1" bestFit="1" customWidth="1"/>
    <col min="12977" max="12977" width="0" style="1" hidden="1" customWidth="1"/>
    <col min="12978" max="12978" width="11.140625" style="1" bestFit="1" customWidth="1"/>
    <col min="12979" max="12979" width="0" style="1" hidden="1" customWidth="1"/>
    <col min="12980" max="12980" width="11.140625" style="1" bestFit="1" customWidth="1"/>
    <col min="12981" max="12981" width="0" style="1" hidden="1" customWidth="1"/>
    <col min="12982" max="12982" width="11.42578125" style="1" customWidth="1"/>
    <col min="12983" max="13191" width="11.42578125" style="1"/>
    <col min="13192" max="13192" width="5.7109375" style="1" customWidth="1"/>
    <col min="13193" max="13193" width="33.140625" style="1" customWidth="1"/>
    <col min="13194" max="13196" width="0" style="1" hidden="1" customWidth="1"/>
    <col min="13197" max="13197" width="12.42578125" style="1" customWidth="1"/>
    <col min="13198" max="13198" width="11.42578125" style="1" customWidth="1"/>
    <col min="13199" max="13199" width="12.28515625" style="1" customWidth="1"/>
    <col min="13200" max="13205" width="0" style="1" hidden="1" customWidth="1"/>
    <col min="13206" max="13206" width="11.140625" style="1" bestFit="1" customWidth="1"/>
    <col min="13207" max="13207" width="0" style="1" hidden="1" customWidth="1"/>
    <col min="13208" max="13208" width="11.140625" style="1" bestFit="1" customWidth="1"/>
    <col min="13209" max="13209" width="0" style="1" hidden="1" customWidth="1"/>
    <col min="13210" max="13210" width="11.140625" style="1" bestFit="1" customWidth="1"/>
    <col min="13211" max="13211" width="0" style="1" hidden="1" customWidth="1"/>
    <col min="13212" max="13212" width="11.140625" style="1" bestFit="1" customWidth="1"/>
    <col min="13213" max="13213" width="0" style="1" hidden="1" customWidth="1"/>
    <col min="13214" max="13214" width="11.140625" style="1" bestFit="1" customWidth="1"/>
    <col min="13215" max="13215" width="0" style="1" hidden="1" customWidth="1"/>
    <col min="13216" max="13216" width="11.140625" style="1" bestFit="1" customWidth="1"/>
    <col min="13217" max="13217" width="0" style="1" hidden="1" customWidth="1"/>
    <col min="13218" max="13218" width="15.5703125" style="1" bestFit="1" customWidth="1"/>
    <col min="13219" max="13219" width="0" style="1" hidden="1" customWidth="1"/>
    <col min="13220" max="13220" width="11.140625" style="1" bestFit="1" customWidth="1"/>
    <col min="13221" max="13221" width="0" style="1" hidden="1" customWidth="1"/>
    <col min="13222" max="13222" width="11.140625" style="1" bestFit="1" customWidth="1"/>
    <col min="13223" max="13223" width="0" style="1" hidden="1" customWidth="1"/>
    <col min="13224" max="13224" width="11.140625" style="1" bestFit="1" customWidth="1"/>
    <col min="13225" max="13225" width="0" style="1" hidden="1" customWidth="1"/>
    <col min="13226" max="13226" width="12.85546875" style="1" customWidth="1"/>
    <col min="13227" max="13227" width="0" style="1" hidden="1" customWidth="1"/>
    <col min="13228" max="13228" width="15" style="1" customWidth="1"/>
    <col min="13229" max="13229" width="0" style="1" hidden="1" customWidth="1"/>
    <col min="13230" max="13230" width="15" style="1" customWidth="1"/>
    <col min="13231" max="13231" width="0" style="1" hidden="1" customWidth="1"/>
    <col min="13232" max="13232" width="11.140625" style="1" bestFit="1" customWidth="1"/>
    <col min="13233" max="13233" width="0" style="1" hidden="1" customWidth="1"/>
    <col min="13234" max="13234" width="11.140625" style="1" bestFit="1" customWidth="1"/>
    <col min="13235" max="13235" width="0" style="1" hidden="1" customWidth="1"/>
    <col min="13236" max="13236" width="11.140625" style="1" bestFit="1" customWidth="1"/>
    <col min="13237" max="13237" width="0" style="1" hidden="1" customWidth="1"/>
    <col min="13238" max="13238" width="11.42578125" style="1" customWidth="1"/>
    <col min="13239" max="13447" width="11.42578125" style="1"/>
    <col min="13448" max="13448" width="5.7109375" style="1" customWidth="1"/>
    <col min="13449" max="13449" width="33.140625" style="1" customWidth="1"/>
    <col min="13450" max="13452" width="0" style="1" hidden="1" customWidth="1"/>
    <col min="13453" max="13453" width="12.42578125" style="1" customWidth="1"/>
    <col min="13454" max="13454" width="11.42578125" style="1" customWidth="1"/>
    <col min="13455" max="13455" width="12.28515625" style="1" customWidth="1"/>
    <col min="13456" max="13461" width="0" style="1" hidden="1" customWidth="1"/>
    <col min="13462" max="13462" width="11.140625" style="1" bestFit="1" customWidth="1"/>
    <col min="13463" max="13463" width="0" style="1" hidden="1" customWidth="1"/>
    <col min="13464" max="13464" width="11.140625" style="1" bestFit="1" customWidth="1"/>
    <col min="13465" max="13465" width="0" style="1" hidden="1" customWidth="1"/>
    <col min="13466" max="13466" width="11.140625" style="1" bestFit="1" customWidth="1"/>
    <col min="13467" max="13467" width="0" style="1" hidden="1" customWidth="1"/>
    <col min="13468" max="13468" width="11.140625" style="1" bestFit="1" customWidth="1"/>
    <col min="13469" max="13469" width="0" style="1" hidden="1" customWidth="1"/>
    <col min="13470" max="13470" width="11.140625" style="1" bestFit="1" customWidth="1"/>
    <col min="13471" max="13471" width="0" style="1" hidden="1" customWidth="1"/>
    <col min="13472" max="13472" width="11.140625" style="1" bestFit="1" customWidth="1"/>
    <col min="13473" max="13473" width="0" style="1" hidden="1" customWidth="1"/>
    <col min="13474" max="13474" width="15.5703125" style="1" bestFit="1" customWidth="1"/>
    <col min="13475" max="13475" width="0" style="1" hidden="1" customWidth="1"/>
    <col min="13476" max="13476" width="11.140625" style="1" bestFit="1" customWidth="1"/>
    <col min="13477" max="13477" width="0" style="1" hidden="1" customWidth="1"/>
    <col min="13478" max="13478" width="11.140625" style="1" bestFit="1" customWidth="1"/>
    <col min="13479" max="13479" width="0" style="1" hidden="1" customWidth="1"/>
    <col min="13480" max="13480" width="11.140625" style="1" bestFit="1" customWidth="1"/>
    <col min="13481" max="13481" width="0" style="1" hidden="1" customWidth="1"/>
    <col min="13482" max="13482" width="12.85546875" style="1" customWidth="1"/>
    <col min="13483" max="13483" width="0" style="1" hidden="1" customWidth="1"/>
    <col min="13484" max="13484" width="15" style="1" customWidth="1"/>
    <col min="13485" max="13485" width="0" style="1" hidden="1" customWidth="1"/>
    <col min="13486" max="13486" width="15" style="1" customWidth="1"/>
    <col min="13487" max="13487" width="0" style="1" hidden="1" customWidth="1"/>
    <col min="13488" max="13488" width="11.140625" style="1" bestFit="1" customWidth="1"/>
    <col min="13489" max="13489" width="0" style="1" hidden="1" customWidth="1"/>
    <col min="13490" max="13490" width="11.140625" style="1" bestFit="1" customWidth="1"/>
    <col min="13491" max="13491" width="0" style="1" hidden="1" customWidth="1"/>
    <col min="13492" max="13492" width="11.140625" style="1" bestFit="1" customWidth="1"/>
    <col min="13493" max="13493" width="0" style="1" hidden="1" customWidth="1"/>
    <col min="13494" max="13494" width="11.42578125" style="1" customWidth="1"/>
    <col min="13495" max="13703" width="11.42578125" style="1"/>
    <col min="13704" max="13704" width="5.7109375" style="1" customWidth="1"/>
    <col min="13705" max="13705" width="33.140625" style="1" customWidth="1"/>
    <col min="13706" max="13708" width="0" style="1" hidden="1" customWidth="1"/>
    <col min="13709" max="13709" width="12.42578125" style="1" customWidth="1"/>
    <col min="13710" max="13710" width="11.42578125" style="1" customWidth="1"/>
    <col min="13711" max="13711" width="12.28515625" style="1" customWidth="1"/>
    <col min="13712" max="13717" width="0" style="1" hidden="1" customWidth="1"/>
    <col min="13718" max="13718" width="11.140625" style="1" bestFit="1" customWidth="1"/>
    <col min="13719" max="13719" width="0" style="1" hidden="1" customWidth="1"/>
    <col min="13720" max="13720" width="11.140625" style="1" bestFit="1" customWidth="1"/>
    <col min="13721" max="13721" width="0" style="1" hidden="1" customWidth="1"/>
    <col min="13722" max="13722" width="11.140625" style="1" bestFit="1" customWidth="1"/>
    <col min="13723" max="13723" width="0" style="1" hidden="1" customWidth="1"/>
    <col min="13724" max="13724" width="11.140625" style="1" bestFit="1" customWidth="1"/>
    <col min="13725" max="13725" width="0" style="1" hidden="1" customWidth="1"/>
    <col min="13726" max="13726" width="11.140625" style="1" bestFit="1" customWidth="1"/>
    <col min="13727" max="13727" width="0" style="1" hidden="1" customWidth="1"/>
    <col min="13728" max="13728" width="11.140625" style="1" bestFit="1" customWidth="1"/>
    <col min="13729" max="13729" width="0" style="1" hidden="1" customWidth="1"/>
    <col min="13730" max="13730" width="15.5703125" style="1" bestFit="1" customWidth="1"/>
    <col min="13731" max="13731" width="0" style="1" hidden="1" customWidth="1"/>
    <col min="13732" max="13732" width="11.140625" style="1" bestFit="1" customWidth="1"/>
    <col min="13733" max="13733" width="0" style="1" hidden="1" customWidth="1"/>
    <col min="13734" max="13734" width="11.140625" style="1" bestFit="1" customWidth="1"/>
    <col min="13735" max="13735" width="0" style="1" hidden="1" customWidth="1"/>
    <col min="13736" max="13736" width="11.140625" style="1" bestFit="1" customWidth="1"/>
    <col min="13737" max="13737" width="0" style="1" hidden="1" customWidth="1"/>
    <col min="13738" max="13738" width="12.85546875" style="1" customWidth="1"/>
    <col min="13739" max="13739" width="0" style="1" hidden="1" customWidth="1"/>
    <col min="13740" max="13740" width="15" style="1" customWidth="1"/>
    <col min="13741" max="13741" width="0" style="1" hidden="1" customWidth="1"/>
    <col min="13742" max="13742" width="15" style="1" customWidth="1"/>
    <col min="13743" max="13743" width="0" style="1" hidden="1" customWidth="1"/>
    <col min="13744" max="13744" width="11.140625" style="1" bestFit="1" customWidth="1"/>
    <col min="13745" max="13745" width="0" style="1" hidden="1" customWidth="1"/>
    <col min="13746" max="13746" width="11.140625" style="1" bestFit="1" customWidth="1"/>
    <col min="13747" max="13747" width="0" style="1" hidden="1" customWidth="1"/>
    <col min="13748" max="13748" width="11.140625" style="1" bestFit="1" customWidth="1"/>
    <col min="13749" max="13749" width="0" style="1" hidden="1" customWidth="1"/>
    <col min="13750" max="13750" width="11.42578125" style="1" customWidth="1"/>
    <col min="13751" max="13959" width="11.42578125" style="1"/>
    <col min="13960" max="13960" width="5.7109375" style="1" customWidth="1"/>
    <col min="13961" max="13961" width="33.140625" style="1" customWidth="1"/>
    <col min="13962" max="13964" width="0" style="1" hidden="1" customWidth="1"/>
    <col min="13965" max="13965" width="12.42578125" style="1" customWidth="1"/>
    <col min="13966" max="13966" width="11.42578125" style="1" customWidth="1"/>
    <col min="13967" max="13967" width="12.28515625" style="1" customWidth="1"/>
    <col min="13968" max="13973" width="0" style="1" hidden="1" customWidth="1"/>
    <col min="13974" max="13974" width="11.140625" style="1" bestFit="1" customWidth="1"/>
    <col min="13975" max="13975" width="0" style="1" hidden="1" customWidth="1"/>
    <col min="13976" max="13976" width="11.140625" style="1" bestFit="1" customWidth="1"/>
    <col min="13977" max="13977" width="0" style="1" hidden="1" customWidth="1"/>
    <col min="13978" max="13978" width="11.140625" style="1" bestFit="1" customWidth="1"/>
    <col min="13979" max="13979" width="0" style="1" hidden="1" customWidth="1"/>
    <col min="13980" max="13980" width="11.140625" style="1" bestFit="1" customWidth="1"/>
    <col min="13981" max="13981" width="0" style="1" hidden="1" customWidth="1"/>
    <col min="13982" max="13982" width="11.140625" style="1" bestFit="1" customWidth="1"/>
    <col min="13983" max="13983" width="0" style="1" hidden="1" customWidth="1"/>
    <col min="13984" max="13984" width="11.140625" style="1" bestFit="1" customWidth="1"/>
    <col min="13985" max="13985" width="0" style="1" hidden="1" customWidth="1"/>
    <col min="13986" max="13986" width="15.5703125" style="1" bestFit="1" customWidth="1"/>
    <col min="13987" max="13987" width="0" style="1" hidden="1" customWidth="1"/>
    <col min="13988" max="13988" width="11.140625" style="1" bestFit="1" customWidth="1"/>
    <col min="13989" max="13989" width="0" style="1" hidden="1" customWidth="1"/>
    <col min="13990" max="13990" width="11.140625" style="1" bestFit="1" customWidth="1"/>
    <col min="13991" max="13991" width="0" style="1" hidden="1" customWidth="1"/>
    <col min="13992" max="13992" width="11.140625" style="1" bestFit="1" customWidth="1"/>
    <col min="13993" max="13993" width="0" style="1" hidden="1" customWidth="1"/>
    <col min="13994" max="13994" width="12.85546875" style="1" customWidth="1"/>
    <col min="13995" max="13995" width="0" style="1" hidden="1" customWidth="1"/>
    <col min="13996" max="13996" width="15" style="1" customWidth="1"/>
    <col min="13997" max="13997" width="0" style="1" hidden="1" customWidth="1"/>
    <col min="13998" max="13998" width="15" style="1" customWidth="1"/>
    <col min="13999" max="13999" width="0" style="1" hidden="1" customWidth="1"/>
    <col min="14000" max="14000" width="11.140625" style="1" bestFit="1" customWidth="1"/>
    <col min="14001" max="14001" width="0" style="1" hidden="1" customWidth="1"/>
    <col min="14002" max="14002" width="11.140625" style="1" bestFit="1" customWidth="1"/>
    <col min="14003" max="14003" width="0" style="1" hidden="1" customWidth="1"/>
    <col min="14004" max="14004" width="11.140625" style="1" bestFit="1" customWidth="1"/>
    <col min="14005" max="14005" width="0" style="1" hidden="1" customWidth="1"/>
    <col min="14006" max="14006" width="11.42578125" style="1" customWidth="1"/>
    <col min="14007" max="14215" width="11.42578125" style="1"/>
    <col min="14216" max="14216" width="5.7109375" style="1" customWidth="1"/>
    <col min="14217" max="14217" width="33.140625" style="1" customWidth="1"/>
    <col min="14218" max="14220" width="0" style="1" hidden="1" customWidth="1"/>
    <col min="14221" max="14221" width="12.42578125" style="1" customWidth="1"/>
    <col min="14222" max="14222" width="11.42578125" style="1" customWidth="1"/>
    <col min="14223" max="14223" width="12.28515625" style="1" customWidth="1"/>
    <col min="14224" max="14229" width="0" style="1" hidden="1" customWidth="1"/>
    <col min="14230" max="14230" width="11.140625" style="1" bestFit="1" customWidth="1"/>
    <col min="14231" max="14231" width="0" style="1" hidden="1" customWidth="1"/>
    <col min="14232" max="14232" width="11.140625" style="1" bestFit="1" customWidth="1"/>
    <col min="14233" max="14233" width="0" style="1" hidden="1" customWidth="1"/>
    <col min="14234" max="14234" width="11.140625" style="1" bestFit="1" customWidth="1"/>
    <col min="14235" max="14235" width="0" style="1" hidden="1" customWidth="1"/>
    <col min="14236" max="14236" width="11.140625" style="1" bestFit="1" customWidth="1"/>
    <col min="14237" max="14237" width="0" style="1" hidden="1" customWidth="1"/>
    <col min="14238" max="14238" width="11.140625" style="1" bestFit="1" customWidth="1"/>
    <col min="14239" max="14239" width="0" style="1" hidden="1" customWidth="1"/>
    <col min="14240" max="14240" width="11.140625" style="1" bestFit="1" customWidth="1"/>
    <col min="14241" max="14241" width="0" style="1" hidden="1" customWidth="1"/>
    <col min="14242" max="14242" width="15.5703125" style="1" bestFit="1" customWidth="1"/>
    <col min="14243" max="14243" width="0" style="1" hidden="1" customWidth="1"/>
    <col min="14244" max="14244" width="11.140625" style="1" bestFit="1" customWidth="1"/>
    <col min="14245" max="14245" width="0" style="1" hidden="1" customWidth="1"/>
    <col min="14246" max="14246" width="11.140625" style="1" bestFit="1" customWidth="1"/>
    <col min="14247" max="14247" width="0" style="1" hidden="1" customWidth="1"/>
    <col min="14248" max="14248" width="11.140625" style="1" bestFit="1" customWidth="1"/>
    <col min="14249" max="14249" width="0" style="1" hidden="1" customWidth="1"/>
    <col min="14250" max="14250" width="12.85546875" style="1" customWidth="1"/>
    <col min="14251" max="14251" width="0" style="1" hidden="1" customWidth="1"/>
    <col min="14252" max="14252" width="15" style="1" customWidth="1"/>
    <col min="14253" max="14253" width="0" style="1" hidden="1" customWidth="1"/>
    <col min="14254" max="14254" width="15" style="1" customWidth="1"/>
    <col min="14255" max="14255" width="0" style="1" hidden="1" customWidth="1"/>
    <col min="14256" max="14256" width="11.140625" style="1" bestFit="1" customWidth="1"/>
    <col min="14257" max="14257" width="0" style="1" hidden="1" customWidth="1"/>
    <col min="14258" max="14258" width="11.140625" style="1" bestFit="1" customWidth="1"/>
    <col min="14259" max="14259" width="0" style="1" hidden="1" customWidth="1"/>
    <col min="14260" max="14260" width="11.140625" style="1" bestFit="1" customWidth="1"/>
    <col min="14261" max="14261" width="0" style="1" hidden="1" customWidth="1"/>
    <col min="14262" max="14262" width="11.42578125" style="1" customWidth="1"/>
    <col min="14263" max="14471" width="11.42578125" style="1"/>
    <col min="14472" max="14472" width="5.7109375" style="1" customWidth="1"/>
    <col min="14473" max="14473" width="33.140625" style="1" customWidth="1"/>
    <col min="14474" max="14476" width="0" style="1" hidden="1" customWidth="1"/>
    <col min="14477" max="14477" width="12.42578125" style="1" customWidth="1"/>
    <col min="14478" max="14478" width="11.42578125" style="1" customWidth="1"/>
    <col min="14479" max="14479" width="12.28515625" style="1" customWidth="1"/>
    <col min="14480" max="14485" width="0" style="1" hidden="1" customWidth="1"/>
    <col min="14486" max="14486" width="11.140625" style="1" bestFit="1" customWidth="1"/>
    <col min="14487" max="14487" width="0" style="1" hidden="1" customWidth="1"/>
    <col min="14488" max="14488" width="11.140625" style="1" bestFit="1" customWidth="1"/>
    <col min="14489" max="14489" width="0" style="1" hidden="1" customWidth="1"/>
    <col min="14490" max="14490" width="11.140625" style="1" bestFit="1" customWidth="1"/>
    <col min="14491" max="14491" width="0" style="1" hidden="1" customWidth="1"/>
    <col min="14492" max="14492" width="11.140625" style="1" bestFit="1" customWidth="1"/>
    <col min="14493" max="14493" width="0" style="1" hidden="1" customWidth="1"/>
    <col min="14494" max="14494" width="11.140625" style="1" bestFit="1" customWidth="1"/>
    <col min="14495" max="14495" width="0" style="1" hidden="1" customWidth="1"/>
    <col min="14496" max="14496" width="11.140625" style="1" bestFit="1" customWidth="1"/>
    <col min="14497" max="14497" width="0" style="1" hidden="1" customWidth="1"/>
    <col min="14498" max="14498" width="15.5703125" style="1" bestFit="1" customWidth="1"/>
    <col min="14499" max="14499" width="0" style="1" hidden="1" customWidth="1"/>
    <col min="14500" max="14500" width="11.140625" style="1" bestFit="1" customWidth="1"/>
    <col min="14501" max="14501" width="0" style="1" hidden="1" customWidth="1"/>
    <col min="14502" max="14502" width="11.140625" style="1" bestFit="1" customWidth="1"/>
    <col min="14503" max="14503" width="0" style="1" hidden="1" customWidth="1"/>
    <col min="14504" max="14504" width="11.140625" style="1" bestFit="1" customWidth="1"/>
    <col min="14505" max="14505" width="0" style="1" hidden="1" customWidth="1"/>
    <col min="14506" max="14506" width="12.85546875" style="1" customWidth="1"/>
    <col min="14507" max="14507" width="0" style="1" hidden="1" customWidth="1"/>
    <col min="14508" max="14508" width="15" style="1" customWidth="1"/>
    <col min="14509" max="14509" width="0" style="1" hidden="1" customWidth="1"/>
    <col min="14510" max="14510" width="15" style="1" customWidth="1"/>
    <col min="14511" max="14511" width="0" style="1" hidden="1" customWidth="1"/>
    <col min="14512" max="14512" width="11.140625" style="1" bestFit="1" customWidth="1"/>
    <col min="14513" max="14513" width="0" style="1" hidden="1" customWidth="1"/>
    <col min="14514" max="14514" width="11.140625" style="1" bestFit="1" customWidth="1"/>
    <col min="14515" max="14515" width="0" style="1" hidden="1" customWidth="1"/>
    <col min="14516" max="14516" width="11.140625" style="1" bestFit="1" customWidth="1"/>
    <col min="14517" max="14517" width="0" style="1" hidden="1" customWidth="1"/>
    <col min="14518" max="14518" width="11.42578125" style="1" customWidth="1"/>
    <col min="14519" max="14727" width="11.42578125" style="1"/>
    <col min="14728" max="14728" width="5.7109375" style="1" customWidth="1"/>
    <col min="14729" max="14729" width="33.140625" style="1" customWidth="1"/>
    <col min="14730" max="14732" width="0" style="1" hidden="1" customWidth="1"/>
    <col min="14733" max="14733" width="12.42578125" style="1" customWidth="1"/>
    <col min="14734" max="14734" width="11.42578125" style="1" customWidth="1"/>
    <col min="14735" max="14735" width="12.28515625" style="1" customWidth="1"/>
    <col min="14736" max="14741" width="0" style="1" hidden="1" customWidth="1"/>
    <col min="14742" max="14742" width="11.140625" style="1" bestFit="1" customWidth="1"/>
    <col min="14743" max="14743" width="0" style="1" hidden="1" customWidth="1"/>
    <col min="14744" max="14744" width="11.140625" style="1" bestFit="1" customWidth="1"/>
    <col min="14745" max="14745" width="0" style="1" hidden="1" customWidth="1"/>
    <col min="14746" max="14746" width="11.140625" style="1" bestFit="1" customWidth="1"/>
    <col min="14747" max="14747" width="0" style="1" hidden="1" customWidth="1"/>
    <col min="14748" max="14748" width="11.140625" style="1" bestFit="1" customWidth="1"/>
    <col min="14749" max="14749" width="0" style="1" hidden="1" customWidth="1"/>
    <col min="14750" max="14750" width="11.140625" style="1" bestFit="1" customWidth="1"/>
    <col min="14751" max="14751" width="0" style="1" hidden="1" customWidth="1"/>
    <col min="14752" max="14752" width="11.140625" style="1" bestFit="1" customWidth="1"/>
    <col min="14753" max="14753" width="0" style="1" hidden="1" customWidth="1"/>
    <col min="14754" max="14754" width="15.5703125" style="1" bestFit="1" customWidth="1"/>
    <col min="14755" max="14755" width="0" style="1" hidden="1" customWidth="1"/>
    <col min="14756" max="14756" width="11.140625" style="1" bestFit="1" customWidth="1"/>
    <col min="14757" max="14757" width="0" style="1" hidden="1" customWidth="1"/>
    <col min="14758" max="14758" width="11.140625" style="1" bestFit="1" customWidth="1"/>
    <col min="14759" max="14759" width="0" style="1" hidden="1" customWidth="1"/>
    <col min="14760" max="14760" width="11.140625" style="1" bestFit="1" customWidth="1"/>
    <col min="14761" max="14761" width="0" style="1" hidden="1" customWidth="1"/>
    <col min="14762" max="14762" width="12.85546875" style="1" customWidth="1"/>
    <col min="14763" max="14763" width="0" style="1" hidden="1" customWidth="1"/>
    <col min="14764" max="14764" width="15" style="1" customWidth="1"/>
    <col min="14765" max="14765" width="0" style="1" hidden="1" customWidth="1"/>
    <col min="14766" max="14766" width="15" style="1" customWidth="1"/>
    <col min="14767" max="14767" width="0" style="1" hidden="1" customWidth="1"/>
    <col min="14768" max="14768" width="11.140625" style="1" bestFit="1" customWidth="1"/>
    <col min="14769" max="14769" width="0" style="1" hidden="1" customWidth="1"/>
    <col min="14770" max="14770" width="11.140625" style="1" bestFit="1" customWidth="1"/>
    <col min="14771" max="14771" width="0" style="1" hidden="1" customWidth="1"/>
    <col min="14772" max="14772" width="11.140625" style="1" bestFit="1" customWidth="1"/>
    <col min="14773" max="14773" width="0" style="1" hidden="1" customWidth="1"/>
    <col min="14774" max="14774" width="11.42578125" style="1" customWidth="1"/>
    <col min="14775" max="14983" width="11.42578125" style="1"/>
    <col min="14984" max="14984" width="5.7109375" style="1" customWidth="1"/>
    <col min="14985" max="14985" width="33.140625" style="1" customWidth="1"/>
    <col min="14986" max="14988" width="0" style="1" hidden="1" customWidth="1"/>
    <col min="14989" max="14989" width="12.42578125" style="1" customWidth="1"/>
    <col min="14990" max="14990" width="11.42578125" style="1" customWidth="1"/>
    <col min="14991" max="14991" width="12.28515625" style="1" customWidth="1"/>
    <col min="14992" max="14997" width="0" style="1" hidden="1" customWidth="1"/>
    <col min="14998" max="14998" width="11.140625" style="1" bestFit="1" customWidth="1"/>
    <col min="14999" max="14999" width="0" style="1" hidden="1" customWidth="1"/>
    <col min="15000" max="15000" width="11.140625" style="1" bestFit="1" customWidth="1"/>
    <col min="15001" max="15001" width="0" style="1" hidden="1" customWidth="1"/>
    <col min="15002" max="15002" width="11.140625" style="1" bestFit="1" customWidth="1"/>
    <col min="15003" max="15003" width="0" style="1" hidden="1" customWidth="1"/>
    <col min="15004" max="15004" width="11.140625" style="1" bestFit="1" customWidth="1"/>
    <col min="15005" max="15005" width="0" style="1" hidden="1" customWidth="1"/>
    <col min="15006" max="15006" width="11.140625" style="1" bestFit="1" customWidth="1"/>
    <col min="15007" max="15007" width="0" style="1" hidden="1" customWidth="1"/>
    <col min="15008" max="15008" width="11.140625" style="1" bestFit="1" customWidth="1"/>
    <col min="15009" max="15009" width="0" style="1" hidden="1" customWidth="1"/>
    <col min="15010" max="15010" width="15.5703125" style="1" bestFit="1" customWidth="1"/>
    <col min="15011" max="15011" width="0" style="1" hidden="1" customWidth="1"/>
    <col min="15012" max="15012" width="11.140625" style="1" bestFit="1" customWidth="1"/>
    <col min="15013" max="15013" width="0" style="1" hidden="1" customWidth="1"/>
    <col min="15014" max="15014" width="11.140625" style="1" bestFit="1" customWidth="1"/>
    <col min="15015" max="15015" width="0" style="1" hidden="1" customWidth="1"/>
    <col min="15016" max="15016" width="11.140625" style="1" bestFit="1" customWidth="1"/>
    <col min="15017" max="15017" width="0" style="1" hidden="1" customWidth="1"/>
    <col min="15018" max="15018" width="12.85546875" style="1" customWidth="1"/>
    <col min="15019" max="15019" width="0" style="1" hidden="1" customWidth="1"/>
    <col min="15020" max="15020" width="15" style="1" customWidth="1"/>
    <col min="15021" max="15021" width="0" style="1" hidden="1" customWidth="1"/>
    <col min="15022" max="15022" width="15" style="1" customWidth="1"/>
    <col min="15023" max="15023" width="0" style="1" hidden="1" customWidth="1"/>
    <col min="15024" max="15024" width="11.140625" style="1" bestFit="1" customWidth="1"/>
    <col min="15025" max="15025" width="0" style="1" hidden="1" customWidth="1"/>
    <col min="15026" max="15026" width="11.140625" style="1" bestFit="1" customWidth="1"/>
    <col min="15027" max="15027" width="0" style="1" hidden="1" customWidth="1"/>
    <col min="15028" max="15028" width="11.140625" style="1" bestFit="1" customWidth="1"/>
    <col min="15029" max="15029" width="0" style="1" hidden="1" customWidth="1"/>
    <col min="15030" max="15030" width="11.42578125" style="1" customWidth="1"/>
    <col min="15031" max="15239" width="11.42578125" style="1"/>
    <col min="15240" max="15240" width="5.7109375" style="1" customWidth="1"/>
    <col min="15241" max="15241" width="33.140625" style="1" customWidth="1"/>
    <col min="15242" max="15244" width="0" style="1" hidden="1" customWidth="1"/>
    <col min="15245" max="15245" width="12.42578125" style="1" customWidth="1"/>
    <col min="15246" max="15246" width="11.42578125" style="1" customWidth="1"/>
    <col min="15247" max="15247" width="12.28515625" style="1" customWidth="1"/>
    <col min="15248" max="15253" width="0" style="1" hidden="1" customWidth="1"/>
    <col min="15254" max="15254" width="11.140625" style="1" bestFit="1" customWidth="1"/>
    <col min="15255" max="15255" width="0" style="1" hidden="1" customWidth="1"/>
    <col min="15256" max="15256" width="11.140625" style="1" bestFit="1" customWidth="1"/>
    <col min="15257" max="15257" width="0" style="1" hidden="1" customWidth="1"/>
    <col min="15258" max="15258" width="11.140625" style="1" bestFit="1" customWidth="1"/>
    <col min="15259" max="15259" width="0" style="1" hidden="1" customWidth="1"/>
    <col min="15260" max="15260" width="11.140625" style="1" bestFit="1" customWidth="1"/>
    <col min="15261" max="15261" width="0" style="1" hidden="1" customWidth="1"/>
    <col min="15262" max="15262" width="11.140625" style="1" bestFit="1" customWidth="1"/>
    <col min="15263" max="15263" width="0" style="1" hidden="1" customWidth="1"/>
    <col min="15264" max="15264" width="11.140625" style="1" bestFit="1" customWidth="1"/>
    <col min="15265" max="15265" width="0" style="1" hidden="1" customWidth="1"/>
    <col min="15266" max="15266" width="15.5703125" style="1" bestFit="1" customWidth="1"/>
    <col min="15267" max="15267" width="0" style="1" hidden="1" customWidth="1"/>
    <col min="15268" max="15268" width="11.140625" style="1" bestFit="1" customWidth="1"/>
    <col min="15269" max="15269" width="0" style="1" hidden="1" customWidth="1"/>
    <col min="15270" max="15270" width="11.140625" style="1" bestFit="1" customWidth="1"/>
    <col min="15271" max="15271" width="0" style="1" hidden="1" customWidth="1"/>
    <col min="15272" max="15272" width="11.140625" style="1" bestFit="1" customWidth="1"/>
    <col min="15273" max="15273" width="0" style="1" hidden="1" customWidth="1"/>
    <col min="15274" max="15274" width="12.85546875" style="1" customWidth="1"/>
    <col min="15275" max="15275" width="0" style="1" hidden="1" customWidth="1"/>
    <col min="15276" max="15276" width="15" style="1" customWidth="1"/>
    <col min="15277" max="15277" width="0" style="1" hidden="1" customWidth="1"/>
    <col min="15278" max="15278" width="15" style="1" customWidth="1"/>
    <col min="15279" max="15279" width="0" style="1" hidden="1" customWidth="1"/>
    <col min="15280" max="15280" width="11.140625" style="1" bestFit="1" customWidth="1"/>
    <col min="15281" max="15281" width="0" style="1" hidden="1" customWidth="1"/>
    <col min="15282" max="15282" width="11.140625" style="1" bestFit="1" customWidth="1"/>
    <col min="15283" max="15283" width="0" style="1" hidden="1" customWidth="1"/>
    <col min="15284" max="15284" width="11.140625" style="1" bestFit="1" customWidth="1"/>
    <col min="15285" max="15285" width="0" style="1" hidden="1" customWidth="1"/>
    <col min="15286" max="15286" width="11.42578125" style="1" customWidth="1"/>
    <col min="15287" max="15495" width="11.42578125" style="1"/>
    <col min="15496" max="15496" width="5.7109375" style="1" customWidth="1"/>
    <col min="15497" max="15497" width="33.140625" style="1" customWidth="1"/>
    <col min="15498" max="15500" width="0" style="1" hidden="1" customWidth="1"/>
    <col min="15501" max="15501" width="12.42578125" style="1" customWidth="1"/>
    <col min="15502" max="15502" width="11.42578125" style="1" customWidth="1"/>
    <col min="15503" max="15503" width="12.28515625" style="1" customWidth="1"/>
    <col min="15504" max="15509" width="0" style="1" hidden="1" customWidth="1"/>
    <col min="15510" max="15510" width="11.140625" style="1" bestFit="1" customWidth="1"/>
    <col min="15511" max="15511" width="0" style="1" hidden="1" customWidth="1"/>
    <col min="15512" max="15512" width="11.140625" style="1" bestFit="1" customWidth="1"/>
    <col min="15513" max="15513" width="0" style="1" hidden="1" customWidth="1"/>
    <col min="15514" max="15514" width="11.140625" style="1" bestFit="1" customWidth="1"/>
    <col min="15515" max="15515" width="0" style="1" hidden="1" customWidth="1"/>
    <col min="15516" max="15516" width="11.140625" style="1" bestFit="1" customWidth="1"/>
    <col min="15517" max="15517" width="0" style="1" hidden="1" customWidth="1"/>
    <col min="15518" max="15518" width="11.140625" style="1" bestFit="1" customWidth="1"/>
    <col min="15519" max="15519" width="0" style="1" hidden="1" customWidth="1"/>
    <col min="15520" max="15520" width="11.140625" style="1" bestFit="1" customWidth="1"/>
    <col min="15521" max="15521" width="0" style="1" hidden="1" customWidth="1"/>
    <col min="15522" max="15522" width="15.5703125" style="1" bestFit="1" customWidth="1"/>
    <col min="15523" max="15523" width="0" style="1" hidden="1" customWidth="1"/>
    <col min="15524" max="15524" width="11.140625" style="1" bestFit="1" customWidth="1"/>
    <col min="15525" max="15525" width="0" style="1" hidden="1" customWidth="1"/>
    <col min="15526" max="15526" width="11.140625" style="1" bestFit="1" customWidth="1"/>
    <col min="15527" max="15527" width="0" style="1" hidden="1" customWidth="1"/>
    <col min="15528" max="15528" width="11.140625" style="1" bestFit="1" customWidth="1"/>
    <col min="15529" max="15529" width="0" style="1" hidden="1" customWidth="1"/>
    <col min="15530" max="15530" width="12.85546875" style="1" customWidth="1"/>
    <col min="15531" max="15531" width="0" style="1" hidden="1" customWidth="1"/>
    <col min="15532" max="15532" width="15" style="1" customWidth="1"/>
    <col min="15533" max="15533" width="0" style="1" hidden="1" customWidth="1"/>
    <col min="15534" max="15534" width="15" style="1" customWidth="1"/>
    <col min="15535" max="15535" width="0" style="1" hidden="1" customWidth="1"/>
    <col min="15536" max="15536" width="11.140625" style="1" bestFit="1" customWidth="1"/>
    <col min="15537" max="15537" width="0" style="1" hidden="1" customWidth="1"/>
    <col min="15538" max="15538" width="11.140625" style="1" bestFit="1" customWidth="1"/>
    <col min="15539" max="15539" width="0" style="1" hidden="1" customWidth="1"/>
    <col min="15540" max="15540" width="11.140625" style="1" bestFit="1" customWidth="1"/>
    <col min="15541" max="15541" width="0" style="1" hidden="1" customWidth="1"/>
    <col min="15542" max="15542" width="11.42578125" style="1" customWidth="1"/>
    <col min="15543" max="15751" width="11.42578125" style="1"/>
    <col min="15752" max="15752" width="5.7109375" style="1" customWidth="1"/>
    <col min="15753" max="15753" width="33.140625" style="1" customWidth="1"/>
    <col min="15754" max="15756" width="0" style="1" hidden="1" customWidth="1"/>
    <col min="15757" max="15757" width="12.42578125" style="1" customWidth="1"/>
    <col min="15758" max="15758" width="11.42578125" style="1" customWidth="1"/>
    <col min="15759" max="15759" width="12.28515625" style="1" customWidth="1"/>
    <col min="15760" max="15765" width="0" style="1" hidden="1" customWidth="1"/>
    <col min="15766" max="15766" width="11.140625" style="1" bestFit="1" customWidth="1"/>
    <col min="15767" max="15767" width="0" style="1" hidden="1" customWidth="1"/>
    <col min="15768" max="15768" width="11.140625" style="1" bestFit="1" customWidth="1"/>
    <col min="15769" max="15769" width="0" style="1" hidden="1" customWidth="1"/>
    <col min="15770" max="15770" width="11.140625" style="1" bestFit="1" customWidth="1"/>
    <col min="15771" max="15771" width="0" style="1" hidden="1" customWidth="1"/>
    <col min="15772" max="15772" width="11.140625" style="1" bestFit="1" customWidth="1"/>
    <col min="15773" max="15773" width="0" style="1" hidden="1" customWidth="1"/>
    <col min="15774" max="15774" width="11.140625" style="1" bestFit="1" customWidth="1"/>
    <col min="15775" max="15775" width="0" style="1" hidden="1" customWidth="1"/>
    <col min="15776" max="15776" width="11.140625" style="1" bestFit="1" customWidth="1"/>
    <col min="15777" max="15777" width="0" style="1" hidden="1" customWidth="1"/>
    <col min="15778" max="15778" width="15.5703125" style="1" bestFit="1" customWidth="1"/>
    <col min="15779" max="15779" width="0" style="1" hidden="1" customWidth="1"/>
    <col min="15780" max="15780" width="11.140625" style="1" bestFit="1" customWidth="1"/>
    <col min="15781" max="15781" width="0" style="1" hidden="1" customWidth="1"/>
    <col min="15782" max="15782" width="11.140625" style="1" bestFit="1" customWidth="1"/>
    <col min="15783" max="15783" width="0" style="1" hidden="1" customWidth="1"/>
    <col min="15784" max="15784" width="11.140625" style="1" bestFit="1" customWidth="1"/>
    <col min="15785" max="15785" width="0" style="1" hidden="1" customWidth="1"/>
    <col min="15786" max="15786" width="12.85546875" style="1" customWidth="1"/>
    <col min="15787" max="15787" width="0" style="1" hidden="1" customWidth="1"/>
    <col min="15788" max="15788" width="15" style="1" customWidth="1"/>
    <col min="15789" max="15789" width="0" style="1" hidden="1" customWidth="1"/>
    <col min="15790" max="15790" width="15" style="1" customWidth="1"/>
    <col min="15791" max="15791" width="0" style="1" hidden="1" customWidth="1"/>
    <col min="15792" max="15792" width="11.140625" style="1" bestFit="1" customWidth="1"/>
    <col min="15793" max="15793" width="0" style="1" hidden="1" customWidth="1"/>
    <col min="15794" max="15794" width="11.140625" style="1" bestFit="1" customWidth="1"/>
    <col min="15795" max="15795" width="0" style="1" hidden="1" customWidth="1"/>
    <col min="15796" max="15796" width="11.140625" style="1" bestFit="1" customWidth="1"/>
    <col min="15797" max="15797" width="0" style="1" hidden="1" customWidth="1"/>
    <col min="15798" max="15798" width="11.42578125" style="1" customWidth="1"/>
    <col min="15799" max="16007" width="11.42578125" style="1"/>
    <col min="16008" max="16008" width="5.7109375" style="1" customWidth="1"/>
    <col min="16009" max="16009" width="33.140625" style="1" customWidth="1"/>
    <col min="16010" max="16012" width="0" style="1" hidden="1" customWidth="1"/>
    <col min="16013" max="16013" width="12.42578125" style="1" customWidth="1"/>
    <col min="16014" max="16014" width="11.42578125" style="1" customWidth="1"/>
    <col min="16015" max="16015" width="12.28515625" style="1" customWidth="1"/>
    <col min="16016" max="16021" width="0" style="1" hidden="1" customWidth="1"/>
    <col min="16022" max="16022" width="11.140625" style="1" bestFit="1" customWidth="1"/>
    <col min="16023" max="16023" width="0" style="1" hidden="1" customWidth="1"/>
    <col min="16024" max="16024" width="11.140625" style="1" bestFit="1" customWidth="1"/>
    <col min="16025" max="16025" width="0" style="1" hidden="1" customWidth="1"/>
    <col min="16026" max="16026" width="11.140625" style="1" bestFit="1" customWidth="1"/>
    <col min="16027" max="16027" width="0" style="1" hidden="1" customWidth="1"/>
    <col min="16028" max="16028" width="11.140625" style="1" bestFit="1" customWidth="1"/>
    <col min="16029" max="16029" width="0" style="1" hidden="1" customWidth="1"/>
    <col min="16030" max="16030" width="11.140625" style="1" bestFit="1" customWidth="1"/>
    <col min="16031" max="16031" width="0" style="1" hidden="1" customWidth="1"/>
    <col min="16032" max="16032" width="11.140625" style="1" bestFit="1" customWidth="1"/>
    <col min="16033" max="16033" width="0" style="1" hidden="1" customWidth="1"/>
    <col min="16034" max="16034" width="15.5703125" style="1" bestFit="1" customWidth="1"/>
    <col min="16035" max="16035" width="0" style="1" hidden="1" customWidth="1"/>
    <col min="16036" max="16036" width="11.140625" style="1" bestFit="1" customWidth="1"/>
    <col min="16037" max="16037" width="0" style="1" hidden="1" customWidth="1"/>
    <col min="16038" max="16038" width="11.140625" style="1" bestFit="1" customWidth="1"/>
    <col min="16039" max="16039" width="0" style="1" hidden="1" customWidth="1"/>
    <col min="16040" max="16040" width="11.140625" style="1" bestFit="1" customWidth="1"/>
    <col min="16041" max="16041" width="0" style="1" hidden="1" customWidth="1"/>
    <col min="16042" max="16042" width="12.85546875" style="1" customWidth="1"/>
    <col min="16043" max="16043" width="0" style="1" hidden="1" customWidth="1"/>
    <col min="16044" max="16044" width="15" style="1" customWidth="1"/>
    <col min="16045" max="16045" width="0" style="1" hidden="1" customWidth="1"/>
    <col min="16046" max="16046" width="15" style="1" customWidth="1"/>
    <col min="16047" max="16047" width="0" style="1" hidden="1" customWidth="1"/>
    <col min="16048" max="16048" width="11.140625" style="1" bestFit="1" customWidth="1"/>
    <col min="16049" max="16049" width="0" style="1" hidden="1" customWidth="1"/>
    <col min="16050" max="16050" width="11.140625" style="1" bestFit="1" customWidth="1"/>
    <col min="16051" max="16051" width="0" style="1" hidden="1" customWidth="1"/>
    <col min="16052" max="16052" width="11.140625" style="1" bestFit="1" customWidth="1"/>
    <col min="16053" max="16053" width="0" style="1" hidden="1" customWidth="1"/>
    <col min="16054" max="16054" width="11.42578125" style="1" customWidth="1"/>
    <col min="16055" max="16263" width="11.42578125" style="1"/>
    <col min="16264" max="16264" width="5.7109375" style="1" customWidth="1"/>
    <col min="16265" max="16265" width="33.140625" style="1" customWidth="1"/>
    <col min="16266" max="16268" width="0" style="1" hidden="1" customWidth="1"/>
    <col min="16269" max="16269" width="12.42578125" style="1" customWidth="1"/>
    <col min="16270" max="16270" width="11.42578125" style="1" customWidth="1"/>
    <col min="16271" max="16271" width="12.28515625" style="1" customWidth="1"/>
    <col min="16272" max="16277" width="0" style="1" hidden="1" customWidth="1"/>
    <col min="16278" max="16278" width="11.140625" style="1" bestFit="1" customWidth="1"/>
    <col min="16279" max="16279" width="0" style="1" hidden="1" customWidth="1"/>
    <col min="16280" max="16280" width="11.140625" style="1" bestFit="1" customWidth="1"/>
    <col min="16281" max="16281" width="0" style="1" hidden="1" customWidth="1"/>
    <col min="16282" max="16282" width="11.140625" style="1" bestFit="1" customWidth="1"/>
    <col min="16283" max="16283" width="0" style="1" hidden="1" customWidth="1"/>
    <col min="16284" max="16284" width="11.140625" style="1" bestFit="1" customWidth="1"/>
    <col min="16285" max="16285" width="0" style="1" hidden="1" customWidth="1"/>
    <col min="16286" max="16286" width="11.140625" style="1" bestFit="1" customWidth="1"/>
    <col min="16287" max="16287" width="0" style="1" hidden="1" customWidth="1"/>
    <col min="16288" max="16288" width="11.140625" style="1" bestFit="1" customWidth="1"/>
    <col min="16289" max="16289" width="0" style="1" hidden="1" customWidth="1"/>
    <col min="16290" max="16290" width="15.5703125" style="1" bestFit="1" customWidth="1"/>
    <col min="16291" max="16291" width="0" style="1" hidden="1" customWidth="1"/>
    <col min="16292" max="16292" width="11.140625" style="1" bestFit="1" customWidth="1"/>
    <col min="16293" max="16293" width="0" style="1" hidden="1" customWidth="1"/>
    <col min="16294" max="16294" width="11.140625" style="1" bestFit="1" customWidth="1"/>
    <col min="16295" max="16295" width="0" style="1" hidden="1" customWidth="1"/>
    <col min="16296" max="16296" width="11.140625" style="1" bestFit="1" customWidth="1"/>
    <col min="16297" max="16297" width="0" style="1" hidden="1" customWidth="1"/>
    <col min="16298" max="16298" width="12.85546875" style="1" customWidth="1"/>
    <col min="16299" max="16299" width="0" style="1" hidden="1" customWidth="1"/>
    <col min="16300" max="16300" width="15" style="1" customWidth="1"/>
    <col min="16301" max="16301" width="0" style="1" hidden="1" customWidth="1"/>
    <col min="16302" max="16302" width="15" style="1" customWidth="1"/>
    <col min="16303" max="16303" width="0" style="1" hidden="1" customWidth="1"/>
    <col min="16304" max="16304" width="11.140625" style="1" bestFit="1" customWidth="1"/>
    <col min="16305" max="16305" width="0" style="1" hidden="1" customWidth="1"/>
    <col min="16306" max="16306" width="11.140625" style="1" bestFit="1" customWidth="1"/>
    <col min="16307" max="16307" width="0" style="1" hidden="1" customWidth="1"/>
    <col min="16308" max="16308" width="11.140625" style="1" bestFit="1" customWidth="1"/>
    <col min="16309" max="16309" width="0" style="1" hidden="1" customWidth="1"/>
    <col min="16310" max="16310" width="11.42578125" style="1" customWidth="1"/>
    <col min="16311" max="16384" width="11.42578125" style="1"/>
  </cols>
  <sheetData>
    <row r="1" spans="1:892" ht="16.5" customHeight="1" x14ac:dyDescent="0.25">
      <c r="C1" s="375" t="s">
        <v>0</v>
      </c>
      <c r="D1" s="375"/>
      <c r="E1" s="375"/>
      <c r="F1" s="376"/>
      <c r="G1" s="376"/>
      <c r="H1" s="376"/>
      <c r="I1" s="127"/>
      <c r="J1" s="127"/>
    </row>
    <row r="2" spans="1:892" ht="17.25" customHeight="1" x14ac:dyDescent="0.25">
      <c r="C2" s="172" t="s">
        <v>166</v>
      </c>
      <c r="D2" s="172"/>
      <c r="E2" s="172"/>
      <c r="F2" s="302"/>
      <c r="G2" s="127"/>
      <c r="H2" s="127"/>
      <c r="I2" s="127"/>
      <c r="J2" s="127"/>
    </row>
    <row r="3" spans="1:892" ht="18.75" customHeight="1" x14ac:dyDescent="0.25">
      <c r="B3" s="221"/>
      <c r="C3" s="222" t="s">
        <v>1410</v>
      </c>
      <c r="D3" s="222"/>
      <c r="E3" s="223"/>
      <c r="F3" s="302"/>
      <c r="G3" s="302"/>
      <c r="H3" s="302"/>
      <c r="I3" s="127"/>
      <c r="J3" s="127"/>
    </row>
    <row r="4" spans="1:892" ht="18" customHeight="1" x14ac:dyDescent="0.25">
      <c r="B4" s="302"/>
      <c r="C4" s="104" t="s">
        <v>744</v>
      </c>
      <c r="D4" s="104">
        <v>2</v>
      </c>
      <c r="E4" s="104">
        <v>3</v>
      </c>
      <c r="F4" s="104">
        <v>4</v>
      </c>
      <c r="G4" s="104">
        <v>5</v>
      </c>
      <c r="H4" s="104">
        <v>6</v>
      </c>
      <c r="I4" s="104">
        <v>7</v>
      </c>
      <c r="J4" s="104">
        <v>8</v>
      </c>
      <c r="K4" s="104">
        <v>9</v>
      </c>
      <c r="L4" s="104">
        <v>10</v>
      </c>
      <c r="M4" s="104">
        <v>11</v>
      </c>
      <c r="N4" s="104">
        <v>12</v>
      </c>
      <c r="O4" s="104">
        <v>13</v>
      </c>
      <c r="P4" s="104">
        <v>14</v>
      </c>
      <c r="Q4" s="104">
        <v>15</v>
      </c>
      <c r="R4" s="104">
        <v>16</v>
      </c>
      <c r="S4" s="104">
        <v>17</v>
      </c>
      <c r="T4" s="104">
        <v>18</v>
      </c>
      <c r="U4" s="104">
        <v>19</v>
      </c>
      <c r="V4" s="104">
        <v>20</v>
      </c>
      <c r="W4" s="104">
        <v>21</v>
      </c>
      <c r="X4" s="104">
        <v>22</v>
      </c>
      <c r="Y4" s="104">
        <v>23</v>
      </c>
      <c r="Z4" s="104">
        <v>24</v>
      </c>
      <c r="AA4" s="104">
        <v>25</v>
      </c>
      <c r="AB4" s="104">
        <v>26</v>
      </c>
      <c r="AC4" s="104">
        <v>27</v>
      </c>
      <c r="AD4" s="104">
        <v>28</v>
      </c>
      <c r="AE4" s="104">
        <v>29</v>
      </c>
      <c r="AF4" s="104">
        <v>30</v>
      </c>
      <c r="AG4" s="104">
        <v>31</v>
      </c>
      <c r="AH4" s="104">
        <v>32</v>
      </c>
      <c r="AI4" s="104">
        <v>33</v>
      </c>
      <c r="AJ4" s="104">
        <v>34</v>
      </c>
      <c r="AK4" s="104">
        <v>35</v>
      </c>
      <c r="AL4" s="104">
        <v>36</v>
      </c>
      <c r="AM4" s="104">
        <v>37</v>
      </c>
      <c r="AN4" s="104">
        <v>38</v>
      </c>
      <c r="AO4" s="104">
        <v>39</v>
      </c>
      <c r="AP4" s="104">
        <v>40</v>
      </c>
      <c r="AQ4" s="104">
        <v>41</v>
      </c>
      <c r="AR4" s="104">
        <v>42</v>
      </c>
      <c r="AS4" s="104">
        <v>43</v>
      </c>
      <c r="AT4" s="104">
        <v>44</v>
      </c>
      <c r="AU4" s="104">
        <v>45</v>
      </c>
      <c r="AV4" s="104">
        <v>46</v>
      </c>
      <c r="AW4" s="104">
        <v>47</v>
      </c>
      <c r="AX4" s="104">
        <v>48</v>
      </c>
      <c r="AY4" s="104">
        <v>49</v>
      </c>
      <c r="AZ4" s="104">
        <v>50</v>
      </c>
      <c r="BA4" s="104">
        <v>51</v>
      </c>
      <c r="BB4" s="104">
        <v>52</v>
      </c>
      <c r="BC4" s="104">
        <v>53</v>
      </c>
      <c r="BD4" s="104">
        <v>54</v>
      </c>
      <c r="BE4" s="104">
        <v>55</v>
      </c>
      <c r="BF4" s="104">
        <v>56</v>
      </c>
      <c r="BG4" s="104">
        <v>57</v>
      </c>
      <c r="BH4" s="104">
        <v>58</v>
      </c>
      <c r="BI4" s="104">
        <v>59</v>
      </c>
      <c r="BJ4" s="104">
        <v>60</v>
      </c>
      <c r="BK4" s="104">
        <v>61</v>
      </c>
      <c r="BL4" s="104">
        <v>62</v>
      </c>
      <c r="BM4" s="104">
        <v>63</v>
      </c>
      <c r="BN4" s="104">
        <v>64</v>
      </c>
      <c r="BO4" s="104">
        <v>65</v>
      </c>
      <c r="BP4" s="104">
        <v>66</v>
      </c>
      <c r="BQ4" s="104">
        <v>67</v>
      </c>
      <c r="BR4" s="104">
        <v>68</v>
      </c>
      <c r="BS4" s="104">
        <v>69</v>
      </c>
      <c r="BT4" s="104">
        <v>70</v>
      </c>
      <c r="BU4" s="104">
        <v>71</v>
      </c>
      <c r="BV4" s="104">
        <v>72</v>
      </c>
      <c r="BW4" s="104">
        <v>73</v>
      </c>
      <c r="BX4" s="104">
        <v>74</v>
      </c>
      <c r="BY4" s="104">
        <v>75</v>
      </c>
      <c r="BZ4" s="104">
        <v>76</v>
      </c>
      <c r="CA4" s="104">
        <v>77</v>
      </c>
      <c r="CB4" s="104">
        <v>78</v>
      </c>
      <c r="CC4" s="104">
        <v>79</v>
      </c>
      <c r="CD4" s="104">
        <v>80</v>
      </c>
      <c r="CE4" s="104">
        <v>81</v>
      </c>
      <c r="CF4" s="104">
        <v>82</v>
      </c>
      <c r="CG4" s="104">
        <v>83</v>
      </c>
      <c r="CH4" s="104">
        <v>84</v>
      </c>
      <c r="CI4" s="104">
        <v>85</v>
      </c>
      <c r="CJ4" s="104">
        <v>86</v>
      </c>
      <c r="CK4" s="104">
        <v>87</v>
      </c>
      <c r="CL4" s="104">
        <v>88</v>
      </c>
      <c r="CM4" s="104">
        <v>89</v>
      </c>
      <c r="CN4" s="104">
        <v>90</v>
      </c>
      <c r="CO4" s="104">
        <v>91</v>
      </c>
      <c r="CP4" s="104">
        <v>92</v>
      </c>
      <c r="CQ4" s="104">
        <v>93</v>
      </c>
      <c r="CR4" s="104">
        <v>94</v>
      </c>
      <c r="CS4" s="104">
        <v>95</v>
      </c>
      <c r="CT4" s="104">
        <v>96</v>
      </c>
      <c r="CU4" s="104">
        <v>97</v>
      </c>
      <c r="CV4" s="104">
        <v>98</v>
      </c>
      <c r="CW4" s="104">
        <v>99</v>
      </c>
      <c r="CX4" s="104">
        <v>100</v>
      </c>
      <c r="CY4" s="104">
        <v>101</v>
      </c>
      <c r="CZ4" s="104">
        <v>102</v>
      </c>
      <c r="DA4" s="104">
        <v>103</v>
      </c>
      <c r="DB4" s="104">
        <v>104</v>
      </c>
      <c r="DC4" s="104">
        <v>105</v>
      </c>
      <c r="DD4" s="104">
        <v>106</v>
      </c>
      <c r="DE4" s="104">
        <v>107</v>
      </c>
      <c r="DF4" s="104">
        <v>108</v>
      </c>
      <c r="DG4" s="104">
        <v>109</v>
      </c>
      <c r="DH4" s="104">
        <v>110</v>
      </c>
      <c r="DI4" s="104">
        <v>111</v>
      </c>
      <c r="DJ4" s="104">
        <v>112</v>
      </c>
      <c r="DK4" s="104">
        <v>113</v>
      </c>
      <c r="DL4" s="104">
        <v>114</v>
      </c>
      <c r="DM4" s="104">
        <v>115</v>
      </c>
      <c r="DN4" s="104">
        <v>116</v>
      </c>
      <c r="DO4" s="104">
        <v>117</v>
      </c>
      <c r="DP4" s="104">
        <v>118</v>
      </c>
      <c r="DQ4" s="104">
        <v>119</v>
      </c>
      <c r="DR4" s="104">
        <v>120</v>
      </c>
      <c r="DS4" s="104">
        <v>121</v>
      </c>
      <c r="DT4" s="104">
        <v>122</v>
      </c>
      <c r="DU4" s="104">
        <v>123</v>
      </c>
      <c r="DV4" s="104">
        <v>124</v>
      </c>
      <c r="DW4" s="104">
        <v>125</v>
      </c>
      <c r="DX4" s="104">
        <v>126</v>
      </c>
      <c r="DY4" s="104">
        <v>127</v>
      </c>
      <c r="DZ4" s="104">
        <v>128</v>
      </c>
      <c r="EA4" s="104">
        <v>129</v>
      </c>
      <c r="EB4" s="104">
        <v>130</v>
      </c>
      <c r="EC4" s="104">
        <v>131</v>
      </c>
      <c r="ED4" s="104">
        <v>132</v>
      </c>
      <c r="EE4" s="104">
        <v>133</v>
      </c>
      <c r="EF4" s="104">
        <v>134</v>
      </c>
      <c r="EG4" s="104">
        <v>135</v>
      </c>
      <c r="EH4" s="104">
        <v>136</v>
      </c>
      <c r="EI4" s="104">
        <v>137</v>
      </c>
      <c r="EJ4" s="104">
        <v>138</v>
      </c>
      <c r="EK4" s="104">
        <v>139</v>
      </c>
      <c r="EL4" s="104">
        <v>140</v>
      </c>
      <c r="EM4" s="104">
        <v>141</v>
      </c>
      <c r="EN4" s="104">
        <v>142</v>
      </c>
      <c r="EO4" s="104">
        <v>143</v>
      </c>
      <c r="EP4" s="104">
        <v>144</v>
      </c>
      <c r="EQ4" s="104">
        <v>145</v>
      </c>
      <c r="ER4" s="104">
        <v>146</v>
      </c>
      <c r="ES4" s="104">
        <v>147</v>
      </c>
      <c r="ET4" s="104">
        <v>148</v>
      </c>
      <c r="EU4" s="104">
        <v>149</v>
      </c>
      <c r="EV4" s="104">
        <v>150</v>
      </c>
      <c r="EW4" s="104">
        <v>151</v>
      </c>
      <c r="EX4" s="104">
        <v>152</v>
      </c>
      <c r="EY4" s="104">
        <v>153</v>
      </c>
      <c r="EZ4" s="104">
        <v>154</v>
      </c>
      <c r="FA4" s="104">
        <v>155</v>
      </c>
      <c r="FB4" s="104">
        <v>156</v>
      </c>
      <c r="FC4" s="104">
        <v>157</v>
      </c>
      <c r="FD4" s="104">
        <v>158</v>
      </c>
      <c r="FE4" s="104">
        <v>159</v>
      </c>
      <c r="FF4" s="104">
        <v>160</v>
      </c>
      <c r="FG4" s="104">
        <v>161</v>
      </c>
      <c r="FH4" s="104">
        <v>162</v>
      </c>
      <c r="FI4" s="104">
        <v>163</v>
      </c>
      <c r="FJ4" s="104">
        <v>164</v>
      </c>
      <c r="FK4" s="104">
        <v>165</v>
      </c>
      <c r="FL4" s="104">
        <v>166</v>
      </c>
      <c r="FM4" s="104">
        <v>167</v>
      </c>
      <c r="FN4" s="104">
        <v>168</v>
      </c>
      <c r="FO4" s="104">
        <v>169</v>
      </c>
      <c r="FP4" s="104">
        <v>170</v>
      </c>
      <c r="FQ4" s="104">
        <v>171</v>
      </c>
      <c r="FR4" s="104">
        <v>172</v>
      </c>
      <c r="FS4" s="104">
        <v>173</v>
      </c>
      <c r="FT4" s="104">
        <v>174</v>
      </c>
      <c r="FU4" s="104">
        <v>175</v>
      </c>
      <c r="FV4" s="104">
        <v>176</v>
      </c>
      <c r="FW4" s="104">
        <v>177</v>
      </c>
      <c r="FX4" s="104">
        <v>178</v>
      </c>
      <c r="FY4" s="104">
        <v>179</v>
      </c>
      <c r="FZ4" s="104">
        <v>180</v>
      </c>
      <c r="GA4" s="104">
        <v>181</v>
      </c>
      <c r="GB4" s="104">
        <v>182</v>
      </c>
      <c r="GC4" s="104">
        <v>183</v>
      </c>
      <c r="GD4" s="104">
        <v>184</v>
      </c>
      <c r="GE4" s="104">
        <v>185</v>
      </c>
      <c r="GF4" s="104">
        <v>186</v>
      </c>
      <c r="GG4" s="104">
        <v>187</v>
      </c>
      <c r="GH4" s="104">
        <v>188</v>
      </c>
      <c r="GI4" s="104">
        <v>189</v>
      </c>
      <c r="GJ4" s="104">
        <v>190</v>
      </c>
      <c r="GK4" s="104">
        <v>191</v>
      </c>
      <c r="GL4" s="104">
        <v>192</v>
      </c>
      <c r="GM4" s="104">
        <v>193</v>
      </c>
      <c r="GN4" s="104">
        <v>194</v>
      </c>
      <c r="GO4" s="104">
        <v>195</v>
      </c>
      <c r="GP4" s="104">
        <v>196</v>
      </c>
      <c r="GQ4" s="104">
        <v>197</v>
      </c>
      <c r="GR4" s="104">
        <v>198</v>
      </c>
      <c r="GS4" s="104">
        <v>199</v>
      </c>
      <c r="GT4" s="104">
        <v>200</v>
      </c>
      <c r="GU4" s="104">
        <v>201</v>
      </c>
      <c r="GV4" s="104">
        <v>202</v>
      </c>
      <c r="GW4" s="104">
        <v>203</v>
      </c>
      <c r="GX4" s="104">
        <v>204</v>
      </c>
      <c r="GY4" s="104">
        <v>205</v>
      </c>
      <c r="GZ4" s="104">
        <v>206</v>
      </c>
      <c r="HA4" s="104">
        <v>207</v>
      </c>
      <c r="HB4" s="104">
        <v>208</v>
      </c>
      <c r="HC4" s="104">
        <v>209</v>
      </c>
      <c r="HD4" s="104">
        <v>210</v>
      </c>
      <c r="HE4" s="104">
        <v>211</v>
      </c>
      <c r="HF4" s="104">
        <v>212</v>
      </c>
      <c r="HG4" s="104">
        <v>213</v>
      </c>
      <c r="HH4" s="104">
        <v>214</v>
      </c>
      <c r="HI4" s="104">
        <v>215</v>
      </c>
      <c r="HJ4" s="104">
        <v>216</v>
      </c>
      <c r="HK4" s="104">
        <v>217</v>
      </c>
      <c r="HL4" s="104">
        <v>218</v>
      </c>
      <c r="HM4" s="104">
        <v>219</v>
      </c>
      <c r="HN4" s="104">
        <v>220</v>
      </c>
      <c r="HO4" s="104">
        <v>221</v>
      </c>
      <c r="HP4" s="104">
        <v>222</v>
      </c>
      <c r="HQ4" s="104">
        <v>223</v>
      </c>
      <c r="HR4" s="104">
        <v>224</v>
      </c>
      <c r="HS4" s="104">
        <v>225</v>
      </c>
      <c r="HT4" s="104">
        <v>226</v>
      </c>
      <c r="HU4" s="104">
        <v>227</v>
      </c>
      <c r="HV4" s="104">
        <v>228</v>
      </c>
      <c r="HW4" s="104">
        <v>229</v>
      </c>
      <c r="HX4" s="104">
        <v>230</v>
      </c>
      <c r="HY4" s="104">
        <v>231</v>
      </c>
      <c r="HZ4" s="104">
        <v>232</v>
      </c>
      <c r="IA4" s="104">
        <v>233</v>
      </c>
      <c r="IB4" s="104">
        <v>234</v>
      </c>
      <c r="IC4" s="104">
        <v>235</v>
      </c>
      <c r="ID4" s="104">
        <v>236</v>
      </c>
      <c r="IE4" s="104">
        <v>237</v>
      </c>
      <c r="IF4" s="104">
        <v>238</v>
      </c>
      <c r="IG4" s="104">
        <v>239</v>
      </c>
      <c r="IH4" s="104">
        <v>240</v>
      </c>
      <c r="II4" s="104">
        <v>241</v>
      </c>
      <c r="IJ4" s="104">
        <v>242</v>
      </c>
      <c r="IK4" s="104">
        <v>243</v>
      </c>
      <c r="IL4" s="104">
        <v>244</v>
      </c>
      <c r="IM4" s="104">
        <v>245</v>
      </c>
      <c r="IN4" s="104">
        <v>246</v>
      </c>
      <c r="IO4" s="104">
        <v>247</v>
      </c>
      <c r="IP4" s="104">
        <v>248</v>
      </c>
      <c r="IQ4" s="104">
        <v>249</v>
      </c>
      <c r="IR4" s="104">
        <v>250</v>
      </c>
      <c r="IS4" s="104">
        <v>251</v>
      </c>
      <c r="IT4" s="104">
        <v>252</v>
      </c>
      <c r="IU4" s="104">
        <v>253</v>
      </c>
      <c r="IV4" s="104">
        <v>254</v>
      </c>
      <c r="IW4" s="104">
        <v>255</v>
      </c>
      <c r="IX4" s="104">
        <v>256</v>
      </c>
      <c r="IY4" s="104">
        <v>257</v>
      </c>
      <c r="IZ4" s="104">
        <v>258</v>
      </c>
      <c r="JA4" s="104">
        <v>259</v>
      </c>
      <c r="JB4" s="104">
        <v>260</v>
      </c>
      <c r="JC4" s="104">
        <v>261</v>
      </c>
      <c r="JD4" s="104">
        <v>262</v>
      </c>
      <c r="JE4" s="104">
        <v>263</v>
      </c>
      <c r="JF4" s="104">
        <v>264</v>
      </c>
      <c r="JG4" s="104">
        <v>265</v>
      </c>
      <c r="JH4" s="104">
        <v>266</v>
      </c>
      <c r="JI4" s="104">
        <v>267</v>
      </c>
      <c r="JJ4" s="104">
        <v>268</v>
      </c>
      <c r="JK4" s="104">
        <v>269</v>
      </c>
      <c r="JL4" s="104">
        <v>270</v>
      </c>
      <c r="JM4" s="104">
        <v>271</v>
      </c>
      <c r="JN4" s="104">
        <v>272</v>
      </c>
      <c r="JO4" s="104">
        <v>273</v>
      </c>
      <c r="JP4" s="104">
        <v>274</v>
      </c>
      <c r="JQ4" s="104">
        <v>275</v>
      </c>
      <c r="JR4" s="104">
        <v>276</v>
      </c>
      <c r="JS4" s="104">
        <v>277</v>
      </c>
      <c r="JT4" s="104">
        <v>278</v>
      </c>
      <c r="JU4" s="104">
        <v>279</v>
      </c>
      <c r="JV4" s="104">
        <v>280</v>
      </c>
      <c r="JW4" s="104">
        <v>281</v>
      </c>
      <c r="JX4" s="104">
        <v>282</v>
      </c>
      <c r="JY4" s="104">
        <v>283</v>
      </c>
      <c r="JZ4" s="104">
        <v>284</v>
      </c>
      <c r="KA4" s="104">
        <v>285</v>
      </c>
      <c r="KB4" s="104">
        <v>286</v>
      </c>
      <c r="KC4" s="104">
        <v>287</v>
      </c>
      <c r="KD4" s="104">
        <v>288</v>
      </c>
      <c r="KE4" s="104">
        <v>289</v>
      </c>
      <c r="KF4" s="104">
        <v>290</v>
      </c>
      <c r="KG4" s="104">
        <v>291</v>
      </c>
      <c r="KH4" s="104">
        <v>292</v>
      </c>
      <c r="KI4" s="104">
        <v>293</v>
      </c>
      <c r="KJ4" s="104">
        <v>294</v>
      </c>
      <c r="KK4" s="104">
        <v>295</v>
      </c>
      <c r="KL4" s="104">
        <v>296</v>
      </c>
      <c r="KM4" s="104">
        <v>297</v>
      </c>
      <c r="KN4" s="104">
        <v>298</v>
      </c>
      <c r="KO4" s="104">
        <v>299</v>
      </c>
      <c r="KP4" s="104">
        <v>300</v>
      </c>
      <c r="KQ4" s="104">
        <v>301</v>
      </c>
      <c r="KR4" s="104">
        <v>302</v>
      </c>
      <c r="KS4" s="104">
        <v>303</v>
      </c>
      <c r="KT4" s="104">
        <v>304</v>
      </c>
      <c r="KU4" s="104">
        <v>305</v>
      </c>
      <c r="KV4" s="104">
        <v>306</v>
      </c>
      <c r="KW4" s="104">
        <v>307</v>
      </c>
      <c r="KX4" s="104">
        <v>308</v>
      </c>
      <c r="KY4" s="104">
        <v>309</v>
      </c>
      <c r="KZ4" s="104">
        <v>310</v>
      </c>
      <c r="LA4" s="104">
        <v>311</v>
      </c>
      <c r="LB4" s="104">
        <v>312</v>
      </c>
      <c r="LC4" s="104">
        <v>313</v>
      </c>
      <c r="LD4" s="104">
        <v>314</v>
      </c>
      <c r="LE4" s="104">
        <v>315</v>
      </c>
      <c r="LF4" s="104">
        <v>316</v>
      </c>
      <c r="LG4" s="104">
        <v>317</v>
      </c>
      <c r="LH4" s="104">
        <v>318</v>
      </c>
      <c r="LI4" s="104">
        <v>319</v>
      </c>
      <c r="LJ4" s="104">
        <v>320</v>
      </c>
      <c r="LK4" s="104">
        <v>321</v>
      </c>
      <c r="LL4" s="104">
        <v>322</v>
      </c>
      <c r="LM4" s="104">
        <v>323</v>
      </c>
      <c r="LN4" s="104">
        <v>324</v>
      </c>
      <c r="LO4" s="104">
        <v>325</v>
      </c>
      <c r="LP4" s="104">
        <v>326</v>
      </c>
      <c r="LQ4" s="104">
        <v>327</v>
      </c>
      <c r="LR4" s="104">
        <v>328</v>
      </c>
      <c r="LS4" s="104">
        <v>329</v>
      </c>
      <c r="LT4" s="104">
        <v>330</v>
      </c>
      <c r="LU4" s="104">
        <v>331</v>
      </c>
      <c r="LV4" s="104">
        <v>332</v>
      </c>
      <c r="LW4" s="104">
        <v>333</v>
      </c>
      <c r="LX4" s="104">
        <v>334</v>
      </c>
      <c r="LY4" s="104">
        <v>335</v>
      </c>
      <c r="LZ4" s="104">
        <v>336</v>
      </c>
      <c r="MA4" s="104">
        <v>337</v>
      </c>
      <c r="MB4" s="104">
        <v>338</v>
      </c>
      <c r="MC4" s="104">
        <v>339</v>
      </c>
      <c r="MD4" s="104">
        <v>340</v>
      </c>
      <c r="ME4" s="104">
        <v>341</v>
      </c>
      <c r="MF4" s="104">
        <v>342</v>
      </c>
      <c r="MG4" s="104">
        <v>343</v>
      </c>
      <c r="MH4" s="104">
        <v>344</v>
      </c>
      <c r="MI4" s="104">
        <v>345</v>
      </c>
      <c r="MJ4" s="104">
        <v>346</v>
      </c>
      <c r="MK4" s="104">
        <v>347</v>
      </c>
      <c r="ML4" s="104">
        <v>348</v>
      </c>
      <c r="MM4" s="104">
        <v>349</v>
      </c>
      <c r="MN4" s="104">
        <v>350</v>
      </c>
      <c r="MO4" s="104">
        <v>351</v>
      </c>
      <c r="MP4" s="104">
        <v>352</v>
      </c>
      <c r="MQ4" s="104">
        <v>353</v>
      </c>
      <c r="MR4" s="104">
        <v>354</v>
      </c>
      <c r="MS4" s="104">
        <v>355</v>
      </c>
      <c r="MT4" s="104">
        <v>356</v>
      </c>
      <c r="MU4" s="104">
        <v>357</v>
      </c>
      <c r="MV4" s="104">
        <v>358</v>
      </c>
      <c r="MW4" s="104">
        <v>359</v>
      </c>
      <c r="MX4" s="104">
        <v>360</v>
      </c>
      <c r="MY4" s="104">
        <v>361</v>
      </c>
      <c r="MZ4" s="104">
        <v>362</v>
      </c>
      <c r="NA4" s="104">
        <v>363</v>
      </c>
      <c r="NB4" s="104">
        <v>364</v>
      </c>
      <c r="NC4" s="104">
        <v>365</v>
      </c>
      <c r="ND4" s="104">
        <v>366</v>
      </c>
      <c r="NE4" s="104">
        <v>367</v>
      </c>
      <c r="NF4" s="104">
        <v>368</v>
      </c>
      <c r="NG4" s="104">
        <v>369</v>
      </c>
      <c r="NH4" s="104">
        <v>370</v>
      </c>
      <c r="NI4" s="104">
        <v>371</v>
      </c>
      <c r="NJ4" s="104">
        <v>372</v>
      </c>
      <c r="NK4" s="104">
        <v>373</v>
      </c>
      <c r="NL4" s="104">
        <v>374</v>
      </c>
      <c r="NM4" s="104">
        <v>375</v>
      </c>
      <c r="NN4" s="104">
        <v>376</v>
      </c>
      <c r="NO4" s="104">
        <v>377</v>
      </c>
      <c r="NP4" s="104">
        <v>378</v>
      </c>
      <c r="NQ4" s="104">
        <v>379</v>
      </c>
      <c r="NR4" s="104">
        <v>380</v>
      </c>
      <c r="NS4" s="104">
        <v>381</v>
      </c>
      <c r="NT4" s="104">
        <v>382</v>
      </c>
      <c r="NU4" s="104">
        <v>383</v>
      </c>
      <c r="NV4" s="104">
        <v>384</v>
      </c>
      <c r="NW4" s="104">
        <v>385</v>
      </c>
      <c r="NX4" s="104">
        <v>386</v>
      </c>
      <c r="NY4" s="104">
        <v>387</v>
      </c>
      <c r="NZ4" s="104">
        <v>388</v>
      </c>
      <c r="OA4" s="104">
        <v>389</v>
      </c>
      <c r="OB4" s="104">
        <v>390</v>
      </c>
      <c r="OC4" s="104">
        <v>391</v>
      </c>
      <c r="OD4" s="104">
        <v>392</v>
      </c>
      <c r="OE4" s="104">
        <v>393</v>
      </c>
      <c r="OF4" s="104">
        <v>394</v>
      </c>
      <c r="OG4" s="104">
        <v>395</v>
      </c>
      <c r="OH4" s="104">
        <v>396</v>
      </c>
      <c r="OI4" s="104">
        <v>397</v>
      </c>
      <c r="OJ4" s="104">
        <v>398</v>
      </c>
      <c r="OK4" s="104">
        <v>399</v>
      </c>
      <c r="OL4" s="104">
        <v>400</v>
      </c>
      <c r="OM4" s="104">
        <v>401</v>
      </c>
      <c r="ON4" s="104">
        <v>402</v>
      </c>
      <c r="OO4" s="104">
        <v>403</v>
      </c>
      <c r="OP4" s="104">
        <v>404</v>
      </c>
      <c r="OQ4" s="104">
        <v>405</v>
      </c>
      <c r="OR4" s="104">
        <v>406</v>
      </c>
      <c r="OS4" s="104">
        <v>407</v>
      </c>
      <c r="OT4" s="104">
        <v>408</v>
      </c>
      <c r="OU4" s="104">
        <v>409</v>
      </c>
      <c r="OV4" s="104">
        <v>410</v>
      </c>
      <c r="OW4" s="104">
        <v>411</v>
      </c>
      <c r="OX4" s="104">
        <v>412</v>
      </c>
      <c r="OY4" s="104">
        <v>413</v>
      </c>
      <c r="OZ4" s="104">
        <v>414</v>
      </c>
      <c r="PA4" s="104">
        <v>415</v>
      </c>
      <c r="PB4" s="104">
        <v>416</v>
      </c>
      <c r="PC4" s="104">
        <v>417</v>
      </c>
      <c r="PD4" s="104">
        <v>418</v>
      </c>
      <c r="PE4" s="104">
        <v>419</v>
      </c>
      <c r="PF4" s="104">
        <v>420</v>
      </c>
      <c r="PG4" s="104">
        <v>421</v>
      </c>
      <c r="PH4" s="104">
        <v>422</v>
      </c>
      <c r="PI4" s="104">
        <v>423</v>
      </c>
      <c r="PJ4" s="104">
        <v>424</v>
      </c>
      <c r="PK4" s="104">
        <v>425</v>
      </c>
      <c r="PL4" s="104">
        <v>426</v>
      </c>
      <c r="PM4" s="104">
        <v>427</v>
      </c>
      <c r="PN4" s="104">
        <v>428</v>
      </c>
      <c r="PO4" s="104">
        <v>429</v>
      </c>
      <c r="PP4" s="104">
        <v>430</v>
      </c>
      <c r="PQ4" s="104">
        <v>431</v>
      </c>
      <c r="PR4" s="104">
        <v>432</v>
      </c>
      <c r="PS4" s="104">
        <v>433</v>
      </c>
      <c r="PT4" s="104">
        <v>434</v>
      </c>
      <c r="PU4" s="104">
        <v>435</v>
      </c>
      <c r="PV4" s="104">
        <v>436</v>
      </c>
      <c r="PW4" s="104">
        <v>437</v>
      </c>
      <c r="PX4" s="104">
        <v>438</v>
      </c>
      <c r="PY4" s="104">
        <v>439</v>
      </c>
      <c r="PZ4" s="104">
        <v>440</v>
      </c>
      <c r="QA4" s="104">
        <v>441</v>
      </c>
      <c r="QB4" s="104">
        <v>442</v>
      </c>
      <c r="QC4" s="104">
        <v>443</v>
      </c>
      <c r="QD4" s="104">
        <v>444</v>
      </c>
      <c r="QE4" s="104">
        <v>445</v>
      </c>
      <c r="QF4" s="104">
        <v>446</v>
      </c>
      <c r="QG4" s="104">
        <v>447</v>
      </c>
      <c r="QH4" s="104">
        <v>448</v>
      </c>
      <c r="QI4" s="104">
        <v>449</v>
      </c>
      <c r="QJ4" s="104">
        <v>450</v>
      </c>
      <c r="QK4" s="104">
        <v>451</v>
      </c>
      <c r="QL4" s="104">
        <v>452</v>
      </c>
      <c r="QM4" s="104">
        <v>453</v>
      </c>
      <c r="QN4" s="104">
        <v>454</v>
      </c>
      <c r="QO4" s="104">
        <v>455</v>
      </c>
      <c r="QP4" s="104">
        <v>456</v>
      </c>
      <c r="QQ4" s="104">
        <v>457</v>
      </c>
      <c r="QR4" s="104">
        <v>458</v>
      </c>
      <c r="QS4" s="104">
        <v>459</v>
      </c>
      <c r="QT4" s="104">
        <v>460</v>
      </c>
      <c r="QU4" s="104">
        <v>461</v>
      </c>
      <c r="QV4" s="104">
        <v>462</v>
      </c>
      <c r="QW4" s="104">
        <v>463</v>
      </c>
      <c r="QX4" s="104">
        <v>464</v>
      </c>
      <c r="QY4" s="104">
        <v>465</v>
      </c>
      <c r="QZ4" s="104">
        <v>466</v>
      </c>
      <c r="RA4" s="104">
        <v>467</v>
      </c>
      <c r="RB4" s="104">
        <v>468</v>
      </c>
      <c r="RC4" s="104">
        <v>469</v>
      </c>
      <c r="RD4" s="104">
        <v>470</v>
      </c>
      <c r="RE4" s="104">
        <v>471</v>
      </c>
      <c r="RF4" s="104">
        <v>472</v>
      </c>
      <c r="RG4" s="104">
        <v>473</v>
      </c>
      <c r="RH4" s="104">
        <v>474</v>
      </c>
      <c r="RI4" s="104">
        <v>475</v>
      </c>
      <c r="RJ4" s="104">
        <v>476</v>
      </c>
      <c r="RK4" s="104">
        <v>477</v>
      </c>
      <c r="RL4" s="104">
        <v>478</v>
      </c>
      <c r="RM4" s="104">
        <v>479</v>
      </c>
      <c r="RN4" s="104">
        <v>480</v>
      </c>
      <c r="RO4" s="104">
        <v>481</v>
      </c>
      <c r="RP4" s="104">
        <v>482</v>
      </c>
      <c r="RQ4" s="104">
        <v>483</v>
      </c>
      <c r="RR4" s="104">
        <v>484</v>
      </c>
      <c r="RS4" s="104">
        <v>485</v>
      </c>
      <c r="RT4" s="104">
        <v>486</v>
      </c>
      <c r="RU4" s="104">
        <v>487</v>
      </c>
      <c r="RV4" s="104">
        <v>488</v>
      </c>
      <c r="RW4" s="104">
        <v>489</v>
      </c>
      <c r="RX4" s="104">
        <v>490</v>
      </c>
      <c r="RY4" s="104">
        <v>491</v>
      </c>
      <c r="RZ4" s="104">
        <v>492</v>
      </c>
      <c r="SA4" s="104">
        <v>493</v>
      </c>
      <c r="SB4" s="104">
        <v>494</v>
      </c>
      <c r="SC4" s="104">
        <v>495</v>
      </c>
      <c r="SD4" s="104">
        <v>496</v>
      </c>
      <c r="SE4" s="104">
        <v>497</v>
      </c>
      <c r="SF4" s="104">
        <v>498</v>
      </c>
      <c r="SG4" s="104">
        <v>499</v>
      </c>
      <c r="SH4" s="104">
        <v>500</v>
      </c>
      <c r="SI4" s="104">
        <v>501</v>
      </c>
      <c r="SJ4" s="104">
        <v>502</v>
      </c>
      <c r="SK4" s="104">
        <v>503</v>
      </c>
      <c r="SL4" s="104">
        <v>504</v>
      </c>
      <c r="SM4" s="104">
        <v>505</v>
      </c>
      <c r="SN4" s="104">
        <v>506</v>
      </c>
      <c r="SO4" s="104">
        <v>507</v>
      </c>
      <c r="SP4" s="104">
        <v>508</v>
      </c>
      <c r="SQ4" s="104">
        <v>509</v>
      </c>
      <c r="SR4" s="104">
        <v>510</v>
      </c>
      <c r="SS4" s="104">
        <v>511</v>
      </c>
      <c r="ST4" s="104">
        <v>512</v>
      </c>
      <c r="SU4" s="104">
        <v>513</v>
      </c>
      <c r="SV4" s="104">
        <v>514</v>
      </c>
      <c r="SW4" s="104">
        <v>515</v>
      </c>
      <c r="SX4" s="104">
        <v>516</v>
      </c>
      <c r="SY4" s="104">
        <v>517</v>
      </c>
      <c r="SZ4" s="104">
        <v>518</v>
      </c>
      <c r="TA4" s="104">
        <v>519</v>
      </c>
      <c r="TB4" s="104">
        <v>520</v>
      </c>
      <c r="TC4" s="104">
        <v>521</v>
      </c>
      <c r="TD4" s="104">
        <v>522</v>
      </c>
      <c r="TE4" s="104">
        <v>523</v>
      </c>
      <c r="TF4" s="104">
        <v>524</v>
      </c>
      <c r="TG4" s="104">
        <v>525</v>
      </c>
      <c r="TH4" s="104">
        <v>526</v>
      </c>
      <c r="TI4" s="104">
        <v>527</v>
      </c>
      <c r="TJ4" s="104">
        <v>528</v>
      </c>
      <c r="TK4" s="104">
        <v>529</v>
      </c>
      <c r="TL4" s="104">
        <v>530</v>
      </c>
      <c r="TM4" s="104">
        <v>531</v>
      </c>
      <c r="TN4" s="104">
        <v>532</v>
      </c>
      <c r="TO4" s="104">
        <v>533</v>
      </c>
      <c r="TP4" s="104">
        <v>534</v>
      </c>
      <c r="TQ4" s="104">
        <v>535</v>
      </c>
      <c r="TR4" s="104">
        <v>536</v>
      </c>
      <c r="TS4" s="104">
        <v>537</v>
      </c>
      <c r="TT4" s="104">
        <v>538</v>
      </c>
      <c r="TU4" s="104">
        <v>539</v>
      </c>
      <c r="TV4" s="104">
        <v>540</v>
      </c>
      <c r="TW4" s="104">
        <v>541</v>
      </c>
      <c r="TX4" s="104">
        <v>542</v>
      </c>
      <c r="TY4" s="104">
        <v>543</v>
      </c>
      <c r="TZ4" s="104">
        <v>544</v>
      </c>
      <c r="UA4" s="104">
        <v>545</v>
      </c>
      <c r="UB4" s="104">
        <v>546</v>
      </c>
      <c r="UC4" s="104">
        <v>547</v>
      </c>
      <c r="UD4" s="104">
        <v>548</v>
      </c>
      <c r="UE4" s="104">
        <v>549</v>
      </c>
      <c r="UF4" s="104">
        <v>550</v>
      </c>
      <c r="UG4" s="104">
        <v>551</v>
      </c>
      <c r="UH4" s="104">
        <v>552</v>
      </c>
      <c r="UI4" s="104">
        <v>553</v>
      </c>
      <c r="UJ4" s="104">
        <v>554</v>
      </c>
      <c r="UK4" s="104">
        <v>555</v>
      </c>
      <c r="UL4" s="104">
        <v>556</v>
      </c>
      <c r="UM4" s="104">
        <v>557</v>
      </c>
      <c r="UN4" s="104">
        <v>558</v>
      </c>
      <c r="UO4" s="104">
        <v>559</v>
      </c>
      <c r="UP4" s="104">
        <v>560</v>
      </c>
      <c r="UQ4" s="104">
        <v>561</v>
      </c>
      <c r="UR4" s="104">
        <v>562</v>
      </c>
      <c r="US4" s="104">
        <v>563</v>
      </c>
      <c r="UT4" s="104">
        <v>564</v>
      </c>
      <c r="UU4" s="104">
        <v>565</v>
      </c>
      <c r="UV4" s="104">
        <v>566</v>
      </c>
      <c r="UW4" s="104">
        <v>567</v>
      </c>
      <c r="UX4" s="104">
        <v>568</v>
      </c>
      <c r="UY4" s="104">
        <v>569</v>
      </c>
      <c r="UZ4" s="104">
        <v>570</v>
      </c>
      <c r="VA4" s="104">
        <v>571</v>
      </c>
      <c r="VB4" s="104">
        <v>572</v>
      </c>
      <c r="VC4" s="104">
        <v>573</v>
      </c>
      <c r="VD4" s="104">
        <v>574</v>
      </c>
      <c r="VE4" s="104">
        <v>575</v>
      </c>
      <c r="VF4" s="104">
        <v>576</v>
      </c>
      <c r="VG4" s="104">
        <v>577</v>
      </c>
      <c r="VH4" s="104">
        <v>578</v>
      </c>
      <c r="VI4" s="104">
        <v>579</v>
      </c>
      <c r="VJ4" s="104">
        <v>580</v>
      </c>
      <c r="VK4" s="104">
        <v>581</v>
      </c>
      <c r="VL4" s="104">
        <v>582</v>
      </c>
      <c r="VM4" s="104">
        <v>583</v>
      </c>
      <c r="VN4" s="104">
        <v>584</v>
      </c>
      <c r="VO4" s="104">
        <v>585</v>
      </c>
      <c r="VP4" s="104">
        <v>586</v>
      </c>
      <c r="VQ4" s="104">
        <v>587</v>
      </c>
      <c r="VR4" s="104">
        <v>588</v>
      </c>
      <c r="VS4" s="104">
        <v>589</v>
      </c>
      <c r="VT4" s="104">
        <v>590</v>
      </c>
      <c r="VU4" s="104">
        <v>591</v>
      </c>
      <c r="VV4" s="104">
        <v>592</v>
      </c>
      <c r="VW4" s="104">
        <v>593</v>
      </c>
      <c r="VX4" s="104">
        <v>594</v>
      </c>
      <c r="VY4" s="104">
        <v>595</v>
      </c>
      <c r="VZ4" s="104">
        <v>596</v>
      </c>
      <c r="WA4" s="104">
        <v>597</v>
      </c>
      <c r="WB4" s="104">
        <v>598</v>
      </c>
      <c r="WC4" s="104">
        <v>599</v>
      </c>
      <c r="WD4" s="104">
        <v>600</v>
      </c>
      <c r="WE4" s="104">
        <v>601</v>
      </c>
      <c r="WF4" s="104">
        <v>602</v>
      </c>
      <c r="WG4" s="104">
        <v>603</v>
      </c>
      <c r="WH4" s="104">
        <v>604</v>
      </c>
      <c r="WI4" s="104">
        <v>605</v>
      </c>
      <c r="WJ4" s="104">
        <v>606</v>
      </c>
      <c r="WK4" s="104">
        <v>607</v>
      </c>
      <c r="WL4" s="104">
        <v>608</v>
      </c>
      <c r="WM4" s="104">
        <v>609</v>
      </c>
      <c r="WN4" s="104">
        <v>610</v>
      </c>
      <c r="WO4" s="104">
        <v>611</v>
      </c>
      <c r="WP4" s="104">
        <v>612</v>
      </c>
      <c r="WQ4" s="104">
        <v>613</v>
      </c>
      <c r="WR4" s="104">
        <v>614</v>
      </c>
      <c r="WS4" s="104">
        <v>615</v>
      </c>
      <c r="WT4" s="104">
        <v>616</v>
      </c>
      <c r="WU4" s="104">
        <v>617</v>
      </c>
      <c r="WV4" s="104">
        <v>618</v>
      </c>
      <c r="WW4" s="104">
        <v>619</v>
      </c>
      <c r="WX4" s="104">
        <v>620</v>
      </c>
      <c r="WY4" s="104">
        <v>621</v>
      </c>
      <c r="WZ4" s="104">
        <v>622</v>
      </c>
      <c r="XA4" s="104">
        <v>623</v>
      </c>
      <c r="XB4" s="104">
        <v>624</v>
      </c>
      <c r="XC4" s="104">
        <v>625</v>
      </c>
      <c r="XD4" s="104">
        <v>626</v>
      </c>
      <c r="XE4" s="104">
        <v>627</v>
      </c>
      <c r="XF4" s="104">
        <v>628</v>
      </c>
      <c r="XG4" s="104">
        <v>629</v>
      </c>
      <c r="XH4" s="104">
        <v>630</v>
      </c>
      <c r="XI4" s="104">
        <v>631</v>
      </c>
      <c r="XJ4" s="104">
        <v>632</v>
      </c>
      <c r="XK4" s="104">
        <v>633</v>
      </c>
      <c r="XL4" s="104">
        <v>634</v>
      </c>
      <c r="XM4" s="104">
        <v>635</v>
      </c>
      <c r="XN4" s="104">
        <v>636</v>
      </c>
      <c r="XO4" s="104">
        <v>637</v>
      </c>
      <c r="XP4" s="104">
        <v>638</v>
      </c>
      <c r="XQ4" s="104">
        <v>639</v>
      </c>
      <c r="XR4" s="104">
        <v>640</v>
      </c>
      <c r="XS4" s="104">
        <v>641</v>
      </c>
      <c r="XT4" s="104">
        <v>642</v>
      </c>
      <c r="XU4" s="104">
        <v>643</v>
      </c>
      <c r="XV4" s="104">
        <v>644</v>
      </c>
      <c r="XW4" s="104">
        <v>645</v>
      </c>
      <c r="XX4" s="104">
        <v>646</v>
      </c>
      <c r="XY4" s="104">
        <v>647</v>
      </c>
      <c r="XZ4" s="104">
        <v>648</v>
      </c>
      <c r="YA4" s="104">
        <v>649</v>
      </c>
      <c r="YB4" s="104">
        <v>650</v>
      </c>
      <c r="YC4" s="104">
        <v>651</v>
      </c>
      <c r="YD4" s="104">
        <v>652</v>
      </c>
      <c r="YE4" s="104">
        <v>653</v>
      </c>
      <c r="YF4" s="104">
        <v>654</v>
      </c>
      <c r="YG4" s="104">
        <v>655</v>
      </c>
      <c r="YH4" s="104">
        <v>656</v>
      </c>
      <c r="YI4" s="104">
        <v>657</v>
      </c>
      <c r="YJ4" s="104">
        <v>658</v>
      </c>
      <c r="YK4" s="104">
        <v>659</v>
      </c>
      <c r="YL4" s="104">
        <v>660</v>
      </c>
      <c r="YM4" s="104">
        <v>661</v>
      </c>
      <c r="YN4" s="104">
        <v>662</v>
      </c>
      <c r="YO4" s="104">
        <v>663</v>
      </c>
      <c r="YP4" s="104">
        <v>664</v>
      </c>
      <c r="YQ4" s="104">
        <v>665</v>
      </c>
      <c r="YR4" s="104">
        <v>666</v>
      </c>
      <c r="YS4" s="104">
        <v>667</v>
      </c>
      <c r="YT4" s="104">
        <v>668</v>
      </c>
      <c r="YU4" s="104">
        <v>669</v>
      </c>
      <c r="YV4" s="104">
        <v>670</v>
      </c>
      <c r="YW4" s="104">
        <v>671</v>
      </c>
      <c r="YX4" s="104">
        <v>672</v>
      </c>
      <c r="YY4" s="104">
        <v>673</v>
      </c>
      <c r="YZ4" s="104">
        <v>674</v>
      </c>
      <c r="ZA4" s="104">
        <v>675</v>
      </c>
      <c r="ZB4" s="104">
        <v>676</v>
      </c>
      <c r="ZC4" s="104">
        <v>677</v>
      </c>
      <c r="ZD4" s="104">
        <v>678</v>
      </c>
      <c r="ZE4" s="104">
        <v>679</v>
      </c>
      <c r="ZF4" s="104">
        <v>680</v>
      </c>
      <c r="ZG4" s="104">
        <v>681</v>
      </c>
      <c r="ZH4" s="104">
        <v>682</v>
      </c>
      <c r="ZI4" s="104">
        <v>683</v>
      </c>
      <c r="ZJ4" s="104">
        <v>684</v>
      </c>
      <c r="ZK4" s="104">
        <v>685</v>
      </c>
      <c r="ZL4" s="104">
        <v>686</v>
      </c>
      <c r="ZM4" s="104">
        <v>687</v>
      </c>
      <c r="ZN4" s="104">
        <v>688</v>
      </c>
      <c r="ZO4" s="104">
        <v>689</v>
      </c>
      <c r="ZP4" s="104">
        <v>690</v>
      </c>
      <c r="ZQ4" s="104">
        <v>691</v>
      </c>
      <c r="ZR4" s="104">
        <v>692</v>
      </c>
      <c r="ZS4" s="104">
        <v>693</v>
      </c>
      <c r="ZT4" s="104">
        <v>694</v>
      </c>
      <c r="ZU4" s="104">
        <v>695</v>
      </c>
      <c r="ZV4" s="104">
        <v>696</v>
      </c>
      <c r="ZW4" s="104">
        <v>697</v>
      </c>
      <c r="ZX4" s="104">
        <v>698</v>
      </c>
      <c r="ZY4" s="104">
        <v>699</v>
      </c>
      <c r="ZZ4" s="104">
        <v>700</v>
      </c>
      <c r="AAA4" s="104">
        <v>701</v>
      </c>
      <c r="AAB4" s="104">
        <v>702</v>
      </c>
      <c r="AAC4" s="104">
        <v>703</v>
      </c>
      <c r="AAD4" s="104">
        <v>704</v>
      </c>
      <c r="AAE4" s="104">
        <v>705</v>
      </c>
      <c r="AAF4" s="104">
        <v>706</v>
      </c>
      <c r="AAG4" s="104">
        <v>707</v>
      </c>
      <c r="AAH4" s="104">
        <v>708</v>
      </c>
      <c r="AAI4" s="104">
        <v>709</v>
      </c>
      <c r="AAJ4" s="104">
        <v>710</v>
      </c>
      <c r="AAK4" s="104">
        <v>711</v>
      </c>
      <c r="AAL4" s="104">
        <v>712</v>
      </c>
      <c r="AAM4" s="104">
        <v>713</v>
      </c>
      <c r="AAN4" s="104">
        <v>714</v>
      </c>
      <c r="AAO4" s="104">
        <v>715</v>
      </c>
      <c r="AAP4" s="104">
        <v>716</v>
      </c>
      <c r="AAQ4" s="104">
        <v>717</v>
      </c>
      <c r="AAR4" s="104">
        <v>718</v>
      </c>
      <c r="AAS4" s="104">
        <v>719</v>
      </c>
      <c r="AAT4" s="104">
        <v>720</v>
      </c>
      <c r="AAU4" s="104">
        <v>721</v>
      </c>
      <c r="AAV4" s="104">
        <v>722</v>
      </c>
      <c r="AAW4" s="104">
        <v>723</v>
      </c>
      <c r="AAX4" s="104">
        <v>724</v>
      </c>
      <c r="AAY4" s="104">
        <v>725</v>
      </c>
      <c r="AAZ4" s="104">
        <v>726</v>
      </c>
      <c r="ABA4" s="104">
        <v>727</v>
      </c>
      <c r="ABB4" s="104">
        <v>728</v>
      </c>
      <c r="ABC4" s="104">
        <v>729</v>
      </c>
      <c r="ABD4" s="104">
        <v>730</v>
      </c>
      <c r="ABE4" s="104">
        <v>731</v>
      </c>
      <c r="ABF4" s="104">
        <v>732</v>
      </c>
      <c r="ABG4" s="104">
        <v>733</v>
      </c>
      <c r="ABH4" s="104">
        <v>734</v>
      </c>
      <c r="ABI4" s="104">
        <v>735</v>
      </c>
      <c r="ABJ4" s="104">
        <v>736</v>
      </c>
      <c r="ABK4" s="104">
        <v>737</v>
      </c>
      <c r="ABL4" s="104">
        <v>738</v>
      </c>
      <c r="ABM4" s="104">
        <v>739</v>
      </c>
      <c r="ABN4" s="104">
        <v>740</v>
      </c>
      <c r="ABO4" s="104">
        <v>741</v>
      </c>
      <c r="ABP4" s="104">
        <v>742</v>
      </c>
      <c r="ABQ4" s="104">
        <v>743</v>
      </c>
      <c r="ABR4" s="104">
        <v>744</v>
      </c>
      <c r="ABS4" s="104">
        <v>745</v>
      </c>
      <c r="ABT4" s="104">
        <v>746</v>
      </c>
      <c r="ABU4" s="104">
        <v>747</v>
      </c>
      <c r="ABV4" s="104">
        <v>748</v>
      </c>
      <c r="ABW4" s="104">
        <v>749</v>
      </c>
      <c r="ABX4" s="104">
        <v>750</v>
      </c>
      <c r="ABY4" s="104">
        <v>751</v>
      </c>
      <c r="ABZ4" s="104">
        <v>752</v>
      </c>
      <c r="ACA4" s="104">
        <v>753</v>
      </c>
      <c r="ACB4" s="104">
        <v>754</v>
      </c>
      <c r="ACC4" s="104">
        <v>755</v>
      </c>
      <c r="ACD4" s="104">
        <v>756</v>
      </c>
      <c r="ACE4" s="104">
        <v>757</v>
      </c>
      <c r="ACF4" s="104">
        <v>758</v>
      </c>
      <c r="ACG4" s="104">
        <v>759</v>
      </c>
      <c r="ACH4" s="104">
        <v>760</v>
      </c>
      <c r="ACI4" s="104">
        <v>761</v>
      </c>
      <c r="ACJ4" s="104">
        <v>762</v>
      </c>
      <c r="ACK4" s="104">
        <v>763</v>
      </c>
      <c r="ACL4" s="104">
        <v>764</v>
      </c>
      <c r="ACM4" s="104">
        <v>765</v>
      </c>
      <c r="ACN4" s="104">
        <v>766</v>
      </c>
      <c r="ACO4" s="104">
        <v>767</v>
      </c>
      <c r="ACP4" s="104">
        <v>768</v>
      </c>
      <c r="ACQ4" s="104">
        <v>769</v>
      </c>
      <c r="ACR4" s="104">
        <v>770</v>
      </c>
      <c r="ACS4" s="104">
        <v>771</v>
      </c>
      <c r="ACT4" s="104">
        <v>772</v>
      </c>
      <c r="ACU4" s="104">
        <v>773</v>
      </c>
      <c r="ACV4" s="104">
        <v>774</v>
      </c>
      <c r="ACW4" s="104">
        <v>775</v>
      </c>
      <c r="ACX4" s="104">
        <v>776</v>
      </c>
      <c r="ACY4" s="104">
        <v>777</v>
      </c>
      <c r="ACZ4" s="104">
        <v>778</v>
      </c>
      <c r="ADA4" s="104">
        <v>779</v>
      </c>
      <c r="ADB4" s="104">
        <v>780</v>
      </c>
      <c r="ADC4" s="104">
        <v>781</v>
      </c>
      <c r="ADD4" s="104">
        <v>782</v>
      </c>
      <c r="ADE4" s="104">
        <v>783</v>
      </c>
      <c r="ADF4" s="104">
        <v>784</v>
      </c>
      <c r="ADG4" s="104">
        <v>785</v>
      </c>
      <c r="ADH4" s="104">
        <v>786</v>
      </c>
      <c r="ADI4" s="104">
        <v>787</v>
      </c>
      <c r="ADJ4" s="104">
        <v>788</v>
      </c>
      <c r="ADK4" s="104">
        <v>789</v>
      </c>
      <c r="ADL4" s="104">
        <v>790</v>
      </c>
      <c r="ADM4" s="104">
        <v>791</v>
      </c>
      <c r="ADN4" s="104">
        <v>792</v>
      </c>
      <c r="ADO4" s="104">
        <v>793</v>
      </c>
      <c r="ADP4" s="104">
        <v>794</v>
      </c>
      <c r="ADQ4" s="104">
        <v>795</v>
      </c>
      <c r="ADR4" s="104">
        <v>796</v>
      </c>
      <c r="ADS4" s="104">
        <v>797</v>
      </c>
      <c r="ADT4" s="104">
        <v>798</v>
      </c>
      <c r="ADU4" s="104">
        <v>799</v>
      </c>
      <c r="ADV4" s="104">
        <v>800</v>
      </c>
      <c r="ADW4" s="104">
        <v>801</v>
      </c>
      <c r="ADX4" s="104">
        <v>802</v>
      </c>
      <c r="ADY4" s="104">
        <v>803</v>
      </c>
      <c r="ADZ4" s="104">
        <v>804</v>
      </c>
      <c r="AEA4" s="104">
        <v>805</v>
      </c>
      <c r="AEB4" s="104">
        <v>806</v>
      </c>
      <c r="AEC4" s="104">
        <v>807</v>
      </c>
      <c r="AED4" s="104">
        <v>808</v>
      </c>
      <c r="AEE4" s="104">
        <v>809</v>
      </c>
      <c r="AEF4" s="104">
        <v>810</v>
      </c>
      <c r="AEG4" s="104">
        <v>811</v>
      </c>
      <c r="AEH4" s="104">
        <v>812</v>
      </c>
      <c r="AEI4" s="104">
        <v>813</v>
      </c>
      <c r="AEJ4" s="104">
        <v>814</v>
      </c>
      <c r="AEK4" s="104">
        <v>815</v>
      </c>
      <c r="AEL4" s="104">
        <v>816</v>
      </c>
      <c r="AEM4" s="104">
        <v>817</v>
      </c>
      <c r="AEN4" s="104">
        <v>818</v>
      </c>
      <c r="AEO4" s="104">
        <v>819</v>
      </c>
      <c r="AEP4" s="104">
        <v>820</v>
      </c>
      <c r="AEQ4" s="104">
        <v>821</v>
      </c>
      <c r="AER4" s="104">
        <v>822</v>
      </c>
      <c r="AES4" s="104">
        <v>823</v>
      </c>
      <c r="AET4" s="104">
        <v>824</v>
      </c>
      <c r="AEU4" s="104">
        <v>825</v>
      </c>
      <c r="AEV4" s="104">
        <v>826</v>
      </c>
      <c r="AEW4" s="104">
        <v>827</v>
      </c>
      <c r="AEX4" s="104">
        <v>828</v>
      </c>
      <c r="AEY4" s="104">
        <v>829</v>
      </c>
      <c r="AEZ4" s="104">
        <v>830</v>
      </c>
      <c r="AFA4" s="104">
        <v>831</v>
      </c>
      <c r="AFB4" s="104">
        <v>832</v>
      </c>
      <c r="AFC4" s="104">
        <v>833</v>
      </c>
      <c r="AFD4" s="104">
        <v>834</v>
      </c>
      <c r="AFE4" s="104">
        <v>835</v>
      </c>
      <c r="AFF4" s="104">
        <v>836</v>
      </c>
      <c r="AFG4" s="104">
        <v>837</v>
      </c>
      <c r="AFH4" s="104">
        <v>838</v>
      </c>
      <c r="AFI4" s="104">
        <v>839</v>
      </c>
      <c r="AFJ4" s="104">
        <v>840</v>
      </c>
      <c r="AFK4" s="104">
        <v>841</v>
      </c>
      <c r="AFL4" s="104">
        <v>842</v>
      </c>
      <c r="AFM4" s="104">
        <v>843</v>
      </c>
      <c r="AFN4" s="104">
        <v>844</v>
      </c>
      <c r="AFO4" s="104">
        <v>845</v>
      </c>
      <c r="AFP4" s="104">
        <v>846</v>
      </c>
      <c r="AFQ4" s="104">
        <v>847</v>
      </c>
      <c r="AFR4" s="104">
        <v>848</v>
      </c>
      <c r="AFS4" s="104">
        <v>849</v>
      </c>
      <c r="AFT4" s="104">
        <v>850</v>
      </c>
      <c r="AFU4" s="104">
        <v>851</v>
      </c>
      <c r="AFV4" s="104">
        <v>852</v>
      </c>
      <c r="AFW4" s="104">
        <v>853</v>
      </c>
      <c r="AFX4" s="104">
        <v>854</v>
      </c>
      <c r="AFY4" s="104">
        <v>855</v>
      </c>
      <c r="AFZ4" s="104">
        <v>856</v>
      </c>
      <c r="AGA4" s="104">
        <v>857</v>
      </c>
      <c r="AGB4" s="104">
        <v>858</v>
      </c>
      <c r="AGC4" s="104">
        <v>859</v>
      </c>
      <c r="AGD4" s="104">
        <v>860</v>
      </c>
      <c r="AGE4" s="104">
        <v>861</v>
      </c>
      <c r="AGF4" s="104">
        <v>862</v>
      </c>
      <c r="AGG4" s="104">
        <v>863</v>
      </c>
      <c r="AGH4" s="104">
        <v>864</v>
      </c>
      <c r="AGI4" s="104">
        <v>865</v>
      </c>
      <c r="AGJ4" s="104">
        <v>866</v>
      </c>
      <c r="AGK4" s="104">
        <v>867</v>
      </c>
      <c r="AGL4" s="104">
        <v>868</v>
      </c>
      <c r="AGM4" s="104">
        <v>869</v>
      </c>
      <c r="AGN4" s="104">
        <v>870</v>
      </c>
      <c r="AGO4" s="104">
        <v>871</v>
      </c>
      <c r="AGP4" s="104">
        <v>872</v>
      </c>
    </row>
    <row r="5" spans="1:892" ht="10.5" customHeight="1" x14ac:dyDescent="0.25">
      <c r="B5" s="380" t="s">
        <v>1</v>
      </c>
      <c r="C5" s="380" t="s">
        <v>2</v>
      </c>
      <c r="D5" s="380" t="s">
        <v>1</v>
      </c>
      <c r="E5" s="377" t="s">
        <v>19</v>
      </c>
      <c r="F5" s="380" t="s">
        <v>103</v>
      </c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P5" s="380"/>
      <c r="AQ5" s="380"/>
      <c r="AR5" s="380"/>
      <c r="AS5" s="380"/>
      <c r="AT5" s="380"/>
      <c r="AU5" s="380"/>
      <c r="AV5" s="380"/>
      <c r="AW5" s="380"/>
      <c r="AX5" s="380"/>
      <c r="AY5" s="380"/>
      <c r="AZ5" s="380"/>
      <c r="BA5" s="380"/>
      <c r="BB5" s="380"/>
      <c r="BC5" s="380"/>
      <c r="BD5" s="380"/>
      <c r="BE5" s="380"/>
      <c r="BF5" s="380"/>
      <c r="BG5" s="380"/>
      <c r="BH5" s="380"/>
      <c r="BI5" s="380"/>
      <c r="BJ5" s="380"/>
      <c r="BK5" s="380"/>
      <c r="BL5" s="380"/>
      <c r="BM5" s="380"/>
      <c r="BN5" s="380"/>
      <c r="BO5" s="380"/>
      <c r="BP5" s="380"/>
      <c r="BQ5" s="380"/>
      <c r="BR5" s="380"/>
      <c r="BS5" s="380"/>
      <c r="BT5" s="380"/>
      <c r="BU5" s="380"/>
      <c r="BV5" s="380"/>
      <c r="BW5" s="380"/>
      <c r="BX5" s="380"/>
      <c r="BY5" s="380"/>
      <c r="BZ5" s="380"/>
      <c r="CA5" s="380"/>
      <c r="CB5" s="380"/>
      <c r="CC5" s="380"/>
      <c r="CD5" s="380"/>
      <c r="CE5" s="380"/>
      <c r="CF5" s="380"/>
      <c r="CG5" s="380"/>
      <c r="CH5" s="380"/>
      <c r="CI5" s="380"/>
      <c r="CJ5" s="380"/>
      <c r="CK5" s="380"/>
      <c r="CL5" s="380"/>
      <c r="CM5" s="380"/>
      <c r="CN5" s="380"/>
      <c r="CO5" s="380"/>
      <c r="CP5" s="380"/>
      <c r="CQ5" s="380"/>
      <c r="CR5" s="380"/>
      <c r="CS5" s="380"/>
      <c r="CT5" s="380"/>
      <c r="CU5" s="380"/>
      <c r="CV5" s="380"/>
      <c r="CW5" s="380"/>
      <c r="CX5" s="380"/>
      <c r="CY5" s="380"/>
      <c r="CZ5" s="380"/>
      <c r="DA5" s="380"/>
      <c r="DB5" s="380"/>
      <c r="DC5" s="380"/>
      <c r="DD5" s="380"/>
      <c r="DE5" s="380"/>
      <c r="DF5" s="380"/>
      <c r="DG5" s="380"/>
      <c r="DH5" s="380"/>
      <c r="DI5" s="380"/>
      <c r="DJ5" s="380"/>
      <c r="DK5" s="380"/>
      <c r="DL5" s="380"/>
      <c r="DM5" s="380"/>
      <c r="DN5" s="380"/>
      <c r="DO5" s="380"/>
      <c r="DP5" s="380"/>
      <c r="DQ5" s="380"/>
      <c r="DR5" s="380"/>
      <c r="DS5" s="380"/>
      <c r="DT5" s="380"/>
      <c r="DU5" s="380"/>
      <c r="DV5" s="380"/>
      <c r="DW5" s="380"/>
      <c r="DX5" s="380"/>
      <c r="DY5" s="380"/>
      <c r="DZ5" s="380"/>
      <c r="EA5" s="380"/>
      <c r="EB5" s="380"/>
      <c r="EC5" s="380"/>
      <c r="ED5" s="380"/>
      <c r="EE5" s="380"/>
      <c r="EF5" s="380"/>
      <c r="EG5" s="380"/>
      <c r="EH5" s="380"/>
      <c r="EI5" s="380"/>
      <c r="EJ5" s="380"/>
      <c r="EK5" s="380"/>
      <c r="EL5" s="380"/>
      <c r="EM5" s="380"/>
      <c r="EN5" s="380"/>
      <c r="EO5" s="380"/>
      <c r="EP5" s="380"/>
      <c r="EQ5" s="380"/>
      <c r="ER5" s="380"/>
      <c r="ES5" s="380"/>
      <c r="ET5" s="380"/>
      <c r="EU5" s="380"/>
      <c r="EV5" s="380"/>
      <c r="EW5" s="380"/>
      <c r="EX5" s="380"/>
      <c r="EY5" s="380"/>
      <c r="EZ5" s="380"/>
      <c r="FA5" s="380"/>
      <c r="FB5" s="380"/>
      <c r="FC5" s="380"/>
      <c r="FD5" s="380"/>
      <c r="FE5" s="380"/>
      <c r="FF5" s="380"/>
      <c r="FG5" s="380"/>
      <c r="FH5" s="380"/>
      <c r="FI5" s="380"/>
      <c r="FJ5" s="380"/>
      <c r="FK5" s="380"/>
      <c r="FL5" s="380"/>
      <c r="FM5" s="380"/>
      <c r="FN5" s="380"/>
      <c r="FO5" s="380"/>
      <c r="FP5" s="380"/>
      <c r="FQ5" s="380"/>
      <c r="FR5" s="380"/>
      <c r="FS5" s="380"/>
      <c r="FT5" s="380"/>
      <c r="FU5" s="380"/>
      <c r="FV5" s="380"/>
      <c r="FW5" s="380"/>
      <c r="FX5" s="380"/>
      <c r="FY5" s="380"/>
      <c r="FZ5" s="380"/>
      <c r="GA5" s="380"/>
      <c r="GB5" s="380"/>
      <c r="GC5" s="380"/>
      <c r="GD5" s="380"/>
      <c r="GE5" s="380"/>
      <c r="GF5" s="380"/>
      <c r="GG5" s="380"/>
      <c r="GH5" s="380"/>
      <c r="GI5" s="380"/>
      <c r="GJ5" s="380"/>
      <c r="GK5" s="380"/>
      <c r="GL5" s="380"/>
      <c r="GM5" s="380"/>
      <c r="GN5" s="380"/>
      <c r="GO5" s="380"/>
      <c r="GP5" s="380"/>
      <c r="GQ5" s="380"/>
      <c r="GR5" s="380"/>
      <c r="GS5" s="380"/>
      <c r="GT5" s="380"/>
      <c r="GU5" s="380"/>
      <c r="GV5" s="380"/>
      <c r="GW5" s="380"/>
      <c r="GX5" s="380"/>
      <c r="GY5" s="380"/>
      <c r="GZ5" s="380"/>
      <c r="HA5" s="380"/>
      <c r="HB5" s="380"/>
      <c r="HC5" s="380"/>
      <c r="HD5" s="380"/>
      <c r="HE5" s="380"/>
      <c r="HF5" s="380"/>
      <c r="HG5" s="380"/>
      <c r="HH5" s="380"/>
      <c r="HI5" s="380"/>
      <c r="HJ5" s="380"/>
      <c r="HK5" s="380"/>
      <c r="HL5" s="380"/>
      <c r="HM5" s="380"/>
      <c r="HN5" s="380"/>
      <c r="HO5" s="380"/>
      <c r="HP5" s="380"/>
      <c r="HQ5" s="380"/>
      <c r="HR5" s="380"/>
      <c r="HS5" s="380"/>
      <c r="HT5" s="380"/>
      <c r="HU5" s="380"/>
      <c r="HV5" s="380"/>
      <c r="HW5" s="380"/>
      <c r="HX5" s="380"/>
      <c r="HY5" s="380"/>
      <c r="HZ5" s="380"/>
      <c r="IA5" s="380"/>
      <c r="IB5" s="380"/>
      <c r="IC5" s="380"/>
      <c r="ID5" s="380"/>
      <c r="IE5" s="380"/>
      <c r="IF5" s="380"/>
      <c r="IG5" s="380"/>
      <c r="IH5" s="380"/>
      <c r="II5" s="380"/>
      <c r="IJ5" s="380"/>
      <c r="IK5" s="380"/>
      <c r="IL5" s="380"/>
      <c r="IM5" s="380"/>
      <c r="IN5" s="380"/>
      <c r="IO5" s="380"/>
      <c r="IP5" s="380"/>
      <c r="IQ5" s="380"/>
      <c r="IR5" s="380"/>
      <c r="IS5" s="380"/>
      <c r="IT5" s="380"/>
      <c r="IU5" s="380"/>
      <c r="IV5" s="380"/>
      <c r="IW5" s="380"/>
      <c r="IX5" s="380"/>
      <c r="IY5" s="380"/>
      <c r="IZ5" s="380"/>
      <c r="JA5" s="380"/>
      <c r="JB5" s="380"/>
      <c r="JC5" s="380"/>
      <c r="JD5" s="380"/>
      <c r="JE5" s="380"/>
      <c r="JF5" s="380"/>
      <c r="JG5" s="380"/>
      <c r="JH5" s="380"/>
      <c r="JI5" s="380"/>
      <c r="JJ5" s="380"/>
      <c r="JK5" s="380"/>
      <c r="JL5" s="380"/>
      <c r="JM5" s="380"/>
      <c r="JN5" s="380"/>
      <c r="JO5" s="380"/>
      <c r="JP5" s="380"/>
      <c r="JQ5" s="380"/>
      <c r="JR5" s="380"/>
      <c r="JS5" s="380"/>
      <c r="JT5" s="380"/>
      <c r="JU5" s="380"/>
      <c r="JV5" s="380"/>
      <c r="JW5" s="380"/>
      <c r="JX5" s="380"/>
      <c r="JY5" s="380"/>
      <c r="JZ5" s="380"/>
      <c r="KA5" s="380"/>
      <c r="KB5" s="380"/>
      <c r="KC5" s="380"/>
      <c r="KD5" s="380"/>
      <c r="KE5" s="380"/>
      <c r="KF5" s="380"/>
      <c r="KG5" s="380"/>
      <c r="KH5" s="380"/>
      <c r="KI5" s="380"/>
      <c r="KJ5" s="380"/>
      <c r="KK5" s="380"/>
      <c r="KL5" s="380"/>
      <c r="KM5" s="380"/>
      <c r="KN5" s="380"/>
      <c r="KO5" s="380"/>
      <c r="KP5" s="380"/>
      <c r="KQ5" s="380"/>
      <c r="KR5" s="380"/>
      <c r="KS5" s="380"/>
      <c r="KT5" s="380"/>
      <c r="KU5" s="380"/>
      <c r="KV5" s="380"/>
      <c r="KW5" s="380"/>
      <c r="KX5" s="380"/>
      <c r="KY5" s="380"/>
      <c r="KZ5" s="380"/>
      <c r="LA5" s="380"/>
      <c r="LB5" s="380"/>
      <c r="LC5" s="380"/>
      <c r="LD5" s="380"/>
      <c r="LE5" s="380"/>
      <c r="LF5" s="380"/>
      <c r="LG5" s="380"/>
      <c r="LH5" s="380"/>
      <c r="LI5" s="380"/>
      <c r="LJ5" s="380"/>
      <c r="LK5" s="380"/>
      <c r="LL5" s="380"/>
      <c r="LM5" s="380"/>
      <c r="LN5" s="380"/>
      <c r="LO5" s="380"/>
      <c r="LP5" s="380"/>
      <c r="LQ5" s="380"/>
      <c r="LR5" s="380"/>
      <c r="LS5" s="380"/>
      <c r="LT5" s="380"/>
      <c r="LU5" s="380"/>
      <c r="LV5" s="380"/>
      <c r="LW5" s="380"/>
      <c r="LX5" s="380"/>
      <c r="LY5" s="380"/>
      <c r="LZ5" s="380"/>
      <c r="MA5" s="380"/>
      <c r="MB5" s="380"/>
      <c r="MC5" s="380"/>
      <c r="MD5" s="380"/>
      <c r="ME5" s="380"/>
      <c r="MF5" s="380"/>
      <c r="MG5" s="380"/>
      <c r="MH5" s="380"/>
      <c r="MI5" s="380"/>
      <c r="MJ5" s="380"/>
      <c r="MK5" s="380"/>
      <c r="ML5" s="380"/>
      <c r="MM5" s="380"/>
      <c r="MN5" s="380"/>
      <c r="MO5" s="380"/>
      <c r="MP5" s="380"/>
      <c r="MQ5" s="380"/>
      <c r="MR5" s="380"/>
      <c r="MS5" s="380"/>
      <c r="MT5" s="380"/>
      <c r="MU5" s="380"/>
      <c r="MV5" s="380"/>
      <c r="MW5" s="380"/>
      <c r="MX5" s="380"/>
      <c r="MY5" s="380"/>
      <c r="MZ5" s="380"/>
      <c r="NA5" s="380"/>
      <c r="NB5" s="380"/>
      <c r="NC5" s="380"/>
      <c r="ND5" s="380"/>
      <c r="NE5" s="380"/>
      <c r="NF5" s="380"/>
      <c r="NG5" s="380"/>
      <c r="NH5" s="380"/>
      <c r="NI5" s="380"/>
      <c r="NJ5" s="380"/>
      <c r="NK5" s="380"/>
      <c r="NL5" s="380"/>
      <c r="NM5" s="380"/>
      <c r="NN5" s="380"/>
      <c r="NO5" s="380"/>
      <c r="NP5" s="380"/>
      <c r="NQ5" s="380"/>
      <c r="NR5" s="380"/>
      <c r="NS5" s="380"/>
      <c r="NT5" s="380"/>
      <c r="NU5" s="380"/>
      <c r="NV5" s="380"/>
      <c r="NW5" s="380"/>
      <c r="NX5" s="380"/>
      <c r="NY5" s="380"/>
      <c r="NZ5" s="380"/>
      <c r="OA5" s="380"/>
      <c r="OB5" s="380"/>
      <c r="OC5" s="380"/>
      <c r="OD5" s="380"/>
      <c r="OE5" s="380"/>
      <c r="OF5" s="380"/>
      <c r="OG5" s="380"/>
      <c r="OH5" s="380"/>
      <c r="OI5" s="380"/>
      <c r="OJ5" s="380"/>
      <c r="OK5" s="380"/>
      <c r="OL5" s="380"/>
      <c r="OM5" s="380"/>
      <c r="ON5" s="380"/>
      <c r="OO5" s="380"/>
      <c r="OP5" s="380"/>
      <c r="OQ5" s="380"/>
      <c r="OR5" s="380"/>
      <c r="OS5" s="380"/>
      <c r="OT5" s="380"/>
      <c r="OU5" s="380"/>
      <c r="OV5" s="380"/>
      <c r="OW5" s="380"/>
      <c r="OX5" s="380"/>
      <c r="OY5" s="380"/>
      <c r="OZ5" s="380"/>
      <c r="PA5" s="380"/>
      <c r="PB5" s="380"/>
      <c r="PC5" s="380"/>
      <c r="PD5" s="380"/>
      <c r="PE5" s="380"/>
      <c r="PF5" s="380"/>
      <c r="PG5" s="380"/>
      <c r="PH5" s="380"/>
      <c r="PI5" s="380"/>
      <c r="PJ5" s="380"/>
      <c r="PK5" s="380"/>
      <c r="PL5" s="380"/>
      <c r="PM5" s="380"/>
      <c r="PN5" s="380"/>
      <c r="PO5" s="380"/>
      <c r="PP5" s="380"/>
      <c r="PQ5" s="380"/>
      <c r="PR5" s="380"/>
      <c r="PS5" s="380"/>
      <c r="PT5" s="380"/>
      <c r="PU5" s="380"/>
      <c r="PV5" s="380"/>
      <c r="PW5" s="380"/>
      <c r="PX5" s="380"/>
      <c r="PY5" s="380"/>
      <c r="PZ5" s="380"/>
      <c r="QA5" s="380"/>
      <c r="QB5" s="380"/>
      <c r="QC5" s="380"/>
      <c r="QD5" s="380"/>
      <c r="QE5" s="380"/>
      <c r="QF5" s="380"/>
      <c r="QG5" s="380"/>
      <c r="QH5" s="380"/>
      <c r="QI5" s="380"/>
      <c r="QJ5" s="380"/>
      <c r="QK5" s="380"/>
      <c r="QL5" s="380"/>
      <c r="QM5" s="380"/>
      <c r="QN5" s="380"/>
      <c r="QO5" s="380"/>
      <c r="QP5" s="380"/>
      <c r="QQ5" s="380"/>
      <c r="QR5" s="380"/>
      <c r="QS5" s="380"/>
      <c r="QT5" s="380"/>
      <c r="QU5" s="380"/>
      <c r="QV5" s="380"/>
      <c r="QW5" s="380"/>
      <c r="QX5" s="380"/>
      <c r="QY5" s="380"/>
      <c r="QZ5" s="380"/>
      <c r="RA5" s="380"/>
      <c r="RB5" s="380"/>
      <c r="RC5" s="380"/>
      <c r="RD5" s="380"/>
      <c r="RE5" s="380"/>
      <c r="RF5" s="380"/>
      <c r="RG5" s="380"/>
      <c r="RH5" s="380"/>
      <c r="RI5" s="380"/>
      <c r="RJ5" s="380"/>
      <c r="RK5" s="380"/>
      <c r="RL5" s="380"/>
      <c r="RM5" s="380"/>
      <c r="RN5" s="380"/>
      <c r="RO5" s="380"/>
      <c r="RP5" s="380"/>
      <c r="RQ5" s="380"/>
      <c r="RR5" s="380"/>
      <c r="RS5" s="380"/>
      <c r="RT5" s="380"/>
      <c r="RU5" s="380"/>
      <c r="RV5" s="380"/>
      <c r="RW5" s="380"/>
      <c r="RX5" s="380"/>
      <c r="RY5" s="380"/>
      <c r="RZ5" s="380"/>
      <c r="SA5" s="380"/>
      <c r="SB5" s="380"/>
      <c r="SC5" s="380"/>
      <c r="SD5" s="380"/>
      <c r="SE5" s="380"/>
      <c r="SF5" s="380"/>
      <c r="SG5" s="380"/>
      <c r="SH5" s="380"/>
      <c r="SI5" s="380"/>
      <c r="SJ5" s="380"/>
      <c r="SK5" s="380"/>
      <c r="SL5" s="380"/>
      <c r="SM5" s="380"/>
      <c r="SN5" s="380"/>
      <c r="SO5" s="380"/>
      <c r="SP5" s="380"/>
      <c r="SQ5" s="380"/>
      <c r="SR5" s="380"/>
      <c r="SS5" s="380"/>
      <c r="ST5" s="380"/>
      <c r="SU5" s="380"/>
      <c r="SV5" s="380"/>
      <c r="SW5" s="380"/>
      <c r="SX5" s="380"/>
      <c r="SY5" s="380"/>
      <c r="SZ5" s="380"/>
      <c r="TA5" s="380"/>
      <c r="TB5" s="380"/>
      <c r="TC5" s="380"/>
      <c r="TD5" s="380"/>
      <c r="TE5" s="380"/>
      <c r="TF5" s="380"/>
      <c r="TG5" s="380"/>
      <c r="TH5" s="380"/>
      <c r="TI5" s="380"/>
      <c r="TJ5" s="380"/>
      <c r="TK5" s="380"/>
      <c r="TL5" s="380"/>
      <c r="TM5" s="380"/>
      <c r="TN5" s="380"/>
      <c r="TO5" s="380"/>
      <c r="TP5" s="380"/>
      <c r="TQ5" s="380"/>
      <c r="TR5" s="380"/>
      <c r="TS5" s="380"/>
      <c r="TT5" s="380"/>
      <c r="TU5" s="380"/>
      <c r="TV5" s="380"/>
      <c r="TW5" s="380"/>
      <c r="TX5" s="380"/>
      <c r="TY5" s="380"/>
      <c r="TZ5" s="380"/>
      <c r="UA5" s="380"/>
      <c r="UB5" s="380"/>
      <c r="UC5" s="380"/>
      <c r="UD5" s="380"/>
      <c r="UE5" s="380"/>
      <c r="UF5" s="380"/>
      <c r="UG5" s="380"/>
      <c r="UH5" s="380"/>
      <c r="UI5" s="380"/>
      <c r="UJ5" s="380"/>
      <c r="UK5" s="380"/>
      <c r="UL5" s="380"/>
      <c r="UM5" s="380"/>
      <c r="UN5" s="380"/>
      <c r="UO5" s="380"/>
      <c r="UP5" s="380"/>
      <c r="UQ5" s="380"/>
      <c r="UR5" s="380"/>
      <c r="US5" s="380"/>
      <c r="UT5" s="380"/>
      <c r="UU5" s="380"/>
      <c r="UV5" s="380"/>
      <c r="UW5" s="380"/>
      <c r="UX5" s="380"/>
      <c r="UY5" s="380"/>
      <c r="UZ5" s="380"/>
      <c r="VA5" s="380"/>
      <c r="VB5" s="380"/>
      <c r="VC5" s="380"/>
      <c r="VD5" s="380"/>
      <c r="VE5" s="380"/>
      <c r="VF5" s="380"/>
      <c r="VG5" s="380"/>
      <c r="VH5" s="380"/>
      <c r="VI5" s="380"/>
      <c r="VJ5" s="380"/>
      <c r="VK5" s="380"/>
      <c r="VL5" s="380"/>
      <c r="VM5" s="380"/>
      <c r="VN5" s="380"/>
      <c r="VO5" s="380"/>
      <c r="VP5" s="380"/>
      <c r="VQ5" s="380"/>
      <c r="VR5" s="380"/>
      <c r="VS5" s="380"/>
      <c r="VT5" s="380"/>
      <c r="VU5" s="380"/>
      <c r="VV5" s="380"/>
      <c r="VW5" s="380"/>
      <c r="VX5" s="380"/>
      <c r="VY5" s="380"/>
      <c r="VZ5" s="380"/>
      <c r="WA5" s="380"/>
      <c r="WB5" s="380"/>
      <c r="WC5" s="380"/>
      <c r="WD5" s="380"/>
      <c r="WE5" s="380"/>
      <c r="WF5" s="380"/>
      <c r="WG5" s="380"/>
      <c r="WH5" s="380"/>
      <c r="WI5" s="380"/>
      <c r="WJ5" s="380"/>
      <c r="WK5" s="380"/>
      <c r="WL5" s="380"/>
      <c r="WM5" s="380"/>
      <c r="WN5" s="380"/>
      <c r="WO5" s="380"/>
      <c r="WP5" s="380"/>
      <c r="WQ5" s="380"/>
      <c r="WR5" s="380"/>
      <c r="WS5" s="380"/>
      <c r="WT5" s="380"/>
      <c r="WU5" s="380"/>
      <c r="WV5" s="380"/>
      <c r="WW5" s="380"/>
      <c r="WX5" s="380"/>
      <c r="WY5" s="380"/>
      <c r="WZ5" s="380"/>
      <c r="XA5" s="380"/>
      <c r="XB5" s="380"/>
      <c r="XC5" s="380"/>
      <c r="XD5" s="380"/>
      <c r="XE5" s="380"/>
      <c r="XF5" s="380"/>
      <c r="XG5" s="380"/>
      <c r="XH5" s="380"/>
      <c r="XI5" s="380"/>
      <c r="XJ5" s="380"/>
      <c r="XK5" s="380"/>
      <c r="XL5" s="380"/>
      <c r="XM5" s="380"/>
      <c r="XN5" s="380"/>
      <c r="XO5" s="380"/>
      <c r="XP5" s="380"/>
      <c r="XQ5" s="380"/>
      <c r="XR5" s="380"/>
      <c r="XS5" s="380"/>
      <c r="XT5" s="380"/>
      <c r="XU5" s="380"/>
      <c r="XV5" s="380"/>
      <c r="XW5" s="380"/>
      <c r="XX5" s="380"/>
      <c r="XY5" s="380"/>
      <c r="XZ5" s="380"/>
      <c r="YA5" s="380"/>
      <c r="YB5" s="380"/>
      <c r="YC5" s="380"/>
      <c r="YD5" s="380"/>
      <c r="YE5" s="380"/>
      <c r="YF5" s="380"/>
      <c r="YG5" s="380"/>
      <c r="YH5" s="380"/>
      <c r="YI5" s="380"/>
      <c r="YJ5" s="380"/>
      <c r="YK5" s="380"/>
      <c r="YL5" s="380"/>
      <c r="YM5" s="380"/>
      <c r="YN5" s="380"/>
      <c r="YO5" s="380"/>
      <c r="YP5" s="380"/>
      <c r="YQ5" s="380"/>
      <c r="YR5" s="380"/>
      <c r="YS5" s="380"/>
      <c r="YT5" s="380"/>
      <c r="YU5" s="380"/>
      <c r="YV5" s="380"/>
      <c r="YW5" s="380"/>
      <c r="YX5" s="380"/>
      <c r="YY5" s="380"/>
      <c r="YZ5" s="380"/>
      <c r="ZA5" s="380"/>
      <c r="ZB5" s="380"/>
      <c r="ZC5" s="380"/>
      <c r="ZD5" s="380"/>
      <c r="ZE5" s="380"/>
      <c r="ZF5" s="380"/>
      <c r="ZG5" s="380"/>
      <c r="ZH5" s="380"/>
      <c r="ZI5" s="380"/>
      <c r="ZJ5" s="380"/>
      <c r="ZK5" s="380"/>
      <c r="ZL5" s="380"/>
      <c r="ZM5" s="380"/>
      <c r="ZN5" s="380"/>
      <c r="ZO5" s="380"/>
      <c r="ZP5" s="380"/>
      <c r="ZQ5" s="380"/>
      <c r="ZR5" s="380"/>
      <c r="ZS5" s="380"/>
      <c r="ZT5" s="380"/>
      <c r="ZU5" s="380"/>
      <c r="ZV5" s="380"/>
      <c r="ZW5" s="380"/>
      <c r="ZX5" s="380"/>
      <c r="ZY5" s="380"/>
      <c r="ZZ5" s="380"/>
      <c r="AAA5" s="380"/>
      <c r="AAB5" s="380"/>
      <c r="AAC5" s="380"/>
      <c r="AAD5" s="380"/>
      <c r="AAE5" s="380"/>
      <c r="AAF5" s="380"/>
      <c r="AAG5" s="380"/>
      <c r="AAH5" s="380"/>
      <c r="AAI5" s="380"/>
      <c r="AAJ5" s="380"/>
      <c r="AAK5" s="380"/>
      <c r="AAL5" s="380"/>
      <c r="AAM5" s="380"/>
      <c r="AAN5" s="380"/>
      <c r="AAO5" s="380"/>
      <c r="AAP5" s="380"/>
      <c r="AAQ5" s="380"/>
      <c r="AAR5" s="380"/>
      <c r="AAS5" s="380"/>
      <c r="AAT5" s="380"/>
      <c r="AAU5" s="380"/>
      <c r="AAV5" s="380"/>
      <c r="AAW5" s="380"/>
      <c r="AAX5" s="380"/>
      <c r="AAY5" s="380"/>
      <c r="AAZ5" s="380"/>
      <c r="ABA5" s="380"/>
      <c r="ABB5" s="380"/>
      <c r="ABC5" s="380"/>
      <c r="ABD5" s="380"/>
      <c r="ABE5" s="380"/>
      <c r="ABF5" s="380"/>
      <c r="ABG5" s="380"/>
      <c r="ABH5" s="380"/>
      <c r="ABI5" s="380"/>
      <c r="ABJ5" s="380"/>
      <c r="ABK5" s="380"/>
      <c r="ABL5" s="380"/>
      <c r="ABM5" s="380"/>
      <c r="ABN5" s="380"/>
      <c r="ABO5" s="380"/>
      <c r="ABP5" s="380"/>
      <c r="ABQ5" s="380"/>
      <c r="ABR5" s="380"/>
      <c r="ABS5" s="380"/>
      <c r="ABT5" s="380"/>
      <c r="ABU5" s="380"/>
      <c r="ABV5" s="380"/>
      <c r="ABW5" s="380"/>
      <c r="ABX5" s="380"/>
      <c r="ABY5" s="380"/>
      <c r="ABZ5" s="380"/>
      <c r="ACA5" s="380"/>
      <c r="ACB5" s="380"/>
      <c r="ACC5" s="380"/>
      <c r="ACD5" s="380"/>
      <c r="ACE5" s="380"/>
      <c r="ACF5" s="380"/>
      <c r="ACG5" s="380"/>
      <c r="ACH5" s="380"/>
      <c r="ACI5" s="380"/>
      <c r="ACJ5" s="380"/>
      <c r="ACK5" s="380"/>
      <c r="ACL5" s="380"/>
      <c r="ACM5" s="380"/>
      <c r="ACN5" s="380"/>
      <c r="ACO5" s="380"/>
      <c r="ACP5" s="380"/>
      <c r="ACQ5" s="380"/>
      <c r="ACR5" s="380"/>
      <c r="ACS5" s="380"/>
      <c r="ACT5" s="380"/>
      <c r="ACU5" s="380"/>
      <c r="ACV5" s="380"/>
      <c r="ACW5" s="380"/>
      <c r="ACX5" s="380"/>
      <c r="ACY5" s="380"/>
      <c r="ACZ5" s="380"/>
      <c r="ADA5" s="380"/>
      <c r="ADB5" s="380"/>
      <c r="ADC5" s="380"/>
      <c r="ADD5" s="380"/>
      <c r="ADE5" s="380"/>
      <c r="ADF5" s="380"/>
      <c r="ADG5" s="380"/>
      <c r="ADH5" s="380"/>
      <c r="ADI5" s="380"/>
      <c r="ADJ5" s="380"/>
      <c r="ADK5" s="380"/>
      <c r="ADL5" s="380"/>
      <c r="ADM5" s="380"/>
      <c r="ADN5" s="380"/>
      <c r="ADO5" s="380"/>
      <c r="ADP5" s="380"/>
      <c r="ADQ5" s="380"/>
      <c r="ADR5" s="380"/>
      <c r="ADS5" s="380"/>
      <c r="ADT5" s="380"/>
      <c r="ADU5" s="380"/>
      <c r="ADV5" s="380"/>
      <c r="ADW5" s="380"/>
      <c r="ADX5" s="380"/>
      <c r="ADY5" s="380"/>
      <c r="ADZ5" s="380"/>
      <c r="AEA5" s="380"/>
      <c r="AEB5" s="380"/>
      <c r="AEC5" s="380"/>
      <c r="AED5" s="380"/>
      <c r="AEE5" s="380"/>
      <c r="AEF5" s="380"/>
      <c r="AEG5" s="380"/>
      <c r="AEH5" s="380"/>
      <c r="AEI5" s="380"/>
      <c r="AEJ5" s="380"/>
      <c r="AEK5" s="380"/>
      <c r="AEL5" s="380"/>
      <c r="AEM5" s="380"/>
      <c r="AEN5" s="380"/>
      <c r="AEO5" s="380"/>
      <c r="AEP5" s="380"/>
      <c r="AEQ5" s="380"/>
      <c r="AER5" s="380"/>
      <c r="AES5" s="380"/>
      <c r="AET5" s="361" t="s">
        <v>89</v>
      </c>
      <c r="AEU5" s="361"/>
      <c r="AEV5" s="361"/>
      <c r="AEW5" s="361"/>
      <c r="AEX5" s="361"/>
      <c r="AEY5" s="361"/>
      <c r="AEZ5" s="361"/>
      <c r="AFA5" s="361"/>
      <c r="AFB5" s="361"/>
      <c r="AFC5" s="361"/>
      <c r="AFD5" s="361"/>
      <c r="AFE5" s="361"/>
      <c r="AFF5" s="361"/>
      <c r="AFG5" s="361"/>
      <c r="AFH5" s="361"/>
      <c r="AFI5" s="361"/>
      <c r="AFJ5" s="361"/>
      <c r="AFK5" s="361"/>
      <c r="AFL5" s="361"/>
      <c r="AFM5" s="361"/>
      <c r="AFN5" s="361"/>
      <c r="AFO5" s="361"/>
      <c r="AFP5" s="361"/>
      <c r="AFQ5" s="361"/>
      <c r="AFR5" s="361"/>
      <c r="AFS5" s="361"/>
      <c r="AFT5" s="361"/>
      <c r="AFU5" s="361"/>
      <c r="AFV5" s="362"/>
      <c r="AFW5" s="366" t="s">
        <v>90</v>
      </c>
      <c r="AFX5" s="367"/>
      <c r="AFY5" s="367"/>
      <c r="AFZ5" s="367"/>
      <c r="AGA5" s="368"/>
      <c r="AGB5" s="369" t="s">
        <v>91</v>
      </c>
      <c r="AGC5" s="367"/>
      <c r="AGD5" s="367"/>
      <c r="AGE5" s="367"/>
      <c r="AGF5" s="370"/>
      <c r="AGG5" s="366" t="s">
        <v>92</v>
      </c>
      <c r="AGH5" s="367"/>
      <c r="AGI5" s="367"/>
      <c r="AGJ5" s="367"/>
      <c r="AGK5" s="368"/>
      <c r="AGL5" s="371" t="s">
        <v>96</v>
      </c>
      <c r="AGM5" s="371"/>
      <c r="AGN5" s="371"/>
      <c r="AGO5" s="371"/>
      <c r="AGP5" s="371"/>
    </row>
    <row r="6" spans="1:892" ht="33.75" customHeight="1" x14ac:dyDescent="0.25">
      <c r="B6" s="380"/>
      <c r="C6" s="380"/>
      <c r="D6" s="380"/>
      <c r="E6" s="378"/>
      <c r="F6" s="387" t="s">
        <v>100</v>
      </c>
      <c r="G6" s="387"/>
      <c r="H6" s="387"/>
      <c r="I6" s="387"/>
      <c r="J6" s="387"/>
      <c r="K6" s="365" t="s">
        <v>62</v>
      </c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65"/>
      <c r="AK6" s="365"/>
      <c r="AL6" s="365"/>
      <c r="AM6" s="365"/>
      <c r="AN6" s="365" t="s">
        <v>63</v>
      </c>
      <c r="AO6" s="365"/>
      <c r="AP6" s="365"/>
      <c r="AQ6" s="365"/>
      <c r="AR6" s="365"/>
      <c r="AS6" s="365"/>
      <c r="AT6" s="365"/>
      <c r="AU6" s="365"/>
      <c r="AV6" s="365"/>
      <c r="AW6" s="365"/>
      <c r="AX6" s="365"/>
      <c r="AY6" s="365"/>
      <c r="AZ6" s="365"/>
      <c r="BA6" s="365"/>
      <c r="BB6" s="365"/>
      <c r="BC6" s="365"/>
      <c r="BD6" s="365"/>
      <c r="BE6" s="365"/>
      <c r="BF6" s="365"/>
      <c r="BG6" s="365"/>
      <c r="BH6" s="365"/>
      <c r="BI6" s="365"/>
      <c r="BJ6" s="365"/>
      <c r="BK6" s="365"/>
      <c r="BL6" s="365"/>
      <c r="BM6" s="365"/>
      <c r="BN6" s="365"/>
      <c r="BO6" s="365"/>
      <c r="BP6" s="365"/>
      <c r="BQ6" s="365" t="s">
        <v>64</v>
      </c>
      <c r="BR6" s="365"/>
      <c r="BS6" s="365"/>
      <c r="BT6" s="365"/>
      <c r="BU6" s="365"/>
      <c r="BV6" s="365"/>
      <c r="BW6" s="365"/>
      <c r="BX6" s="365"/>
      <c r="BY6" s="365"/>
      <c r="BZ6" s="365"/>
      <c r="CA6" s="365"/>
      <c r="CB6" s="365"/>
      <c r="CC6" s="365"/>
      <c r="CD6" s="365"/>
      <c r="CE6" s="365"/>
      <c r="CF6" s="365"/>
      <c r="CG6" s="365"/>
      <c r="CH6" s="365"/>
      <c r="CI6" s="365"/>
      <c r="CJ6" s="365"/>
      <c r="CK6" s="365"/>
      <c r="CL6" s="365"/>
      <c r="CM6" s="365"/>
      <c r="CN6" s="365"/>
      <c r="CO6" s="365"/>
      <c r="CP6" s="365"/>
      <c r="CQ6" s="365"/>
      <c r="CR6" s="365"/>
      <c r="CS6" s="365"/>
      <c r="CT6" s="365" t="s">
        <v>65</v>
      </c>
      <c r="CU6" s="365"/>
      <c r="CV6" s="365"/>
      <c r="CW6" s="365"/>
      <c r="CX6" s="365"/>
      <c r="CY6" s="365"/>
      <c r="CZ6" s="365"/>
      <c r="DA6" s="365"/>
      <c r="DB6" s="365"/>
      <c r="DC6" s="365"/>
      <c r="DD6" s="365"/>
      <c r="DE6" s="365"/>
      <c r="DF6" s="365"/>
      <c r="DG6" s="365"/>
      <c r="DH6" s="365"/>
      <c r="DI6" s="365"/>
      <c r="DJ6" s="365"/>
      <c r="DK6" s="365"/>
      <c r="DL6" s="365"/>
      <c r="DM6" s="365"/>
      <c r="DN6" s="365"/>
      <c r="DO6" s="365"/>
      <c r="DP6" s="365"/>
      <c r="DQ6" s="365"/>
      <c r="DR6" s="365"/>
      <c r="DS6" s="365"/>
      <c r="DT6" s="365"/>
      <c r="DU6" s="365"/>
      <c r="DV6" s="365"/>
      <c r="DW6" s="365" t="s">
        <v>74</v>
      </c>
      <c r="DX6" s="365"/>
      <c r="DY6" s="365"/>
      <c r="DZ6" s="365"/>
      <c r="EA6" s="365"/>
      <c r="EB6" s="365"/>
      <c r="EC6" s="365"/>
      <c r="ED6" s="365"/>
      <c r="EE6" s="365"/>
      <c r="EF6" s="365"/>
      <c r="EG6" s="365"/>
      <c r="EH6" s="365"/>
      <c r="EI6" s="365"/>
      <c r="EJ6" s="365"/>
      <c r="EK6" s="365"/>
      <c r="EL6" s="365"/>
      <c r="EM6" s="365"/>
      <c r="EN6" s="365"/>
      <c r="EO6" s="365"/>
      <c r="EP6" s="365"/>
      <c r="EQ6" s="365"/>
      <c r="ER6" s="365"/>
      <c r="ES6" s="365"/>
      <c r="ET6" s="365"/>
      <c r="EU6" s="365"/>
      <c r="EV6" s="365"/>
      <c r="EW6" s="365"/>
      <c r="EX6" s="365"/>
      <c r="EY6" s="365"/>
      <c r="EZ6" s="365"/>
      <c r="FA6" s="372" t="s">
        <v>66</v>
      </c>
      <c r="FB6" s="373"/>
      <c r="FC6" s="373"/>
      <c r="FD6" s="373"/>
      <c r="FE6" s="373"/>
      <c r="FF6" s="373"/>
      <c r="FG6" s="373"/>
      <c r="FH6" s="373"/>
      <c r="FI6" s="373"/>
      <c r="FJ6" s="373"/>
      <c r="FK6" s="373"/>
      <c r="FL6" s="373"/>
      <c r="FM6" s="373"/>
      <c r="FN6" s="373"/>
      <c r="FO6" s="373"/>
      <c r="FP6" s="373"/>
      <c r="FQ6" s="373"/>
      <c r="FR6" s="373"/>
      <c r="FS6" s="373"/>
      <c r="FT6" s="373"/>
      <c r="FU6" s="373"/>
      <c r="FV6" s="373"/>
      <c r="FW6" s="373"/>
      <c r="FX6" s="373"/>
      <c r="FY6" s="373"/>
      <c r="FZ6" s="373"/>
      <c r="GA6" s="373"/>
      <c r="GB6" s="373"/>
      <c r="GC6" s="374"/>
      <c r="GD6" s="372" t="s">
        <v>67</v>
      </c>
      <c r="GE6" s="373"/>
      <c r="GF6" s="373"/>
      <c r="GG6" s="373"/>
      <c r="GH6" s="373"/>
      <c r="GI6" s="373"/>
      <c r="GJ6" s="373"/>
      <c r="GK6" s="373"/>
      <c r="GL6" s="373"/>
      <c r="GM6" s="373"/>
      <c r="GN6" s="373"/>
      <c r="GO6" s="373"/>
      <c r="GP6" s="373"/>
      <c r="GQ6" s="373"/>
      <c r="GR6" s="373"/>
      <c r="GS6" s="373"/>
      <c r="GT6" s="373"/>
      <c r="GU6" s="373"/>
      <c r="GV6" s="373"/>
      <c r="GW6" s="373"/>
      <c r="GX6" s="374"/>
      <c r="GY6" s="372" t="s">
        <v>68</v>
      </c>
      <c r="GZ6" s="373"/>
      <c r="HA6" s="373"/>
      <c r="HB6" s="373"/>
      <c r="HC6" s="373"/>
      <c r="HD6" s="373"/>
      <c r="HE6" s="373"/>
      <c r="HF6" s="373"/>
      <c r="HG6" s="373"/>
      <c r="HH6" s="373"/>
      <c r="HI6" s="373"/>
      <c r="HJ6" s="373"/>
      <c r="HK6" s="373"/>
      <c r="HL6" s="373"/>
      <c r="HM6" s="373"/>
      <c r="HN6" s="373"/>
      <c r="HO6" s="373"/>
      <c r="HP6" s="373"/>
      <c r="HQ6" s="373"/>
      <c r="HR6" s="373"/>
      <c r="HS6" s="373"/>
      <c r="HT6" s="373"/>
      <c r="HU6" s="373"/>
      <c r="HV6" s="373"/>
      <c r="HW6" s="373"/>
      <c r="HX6" s="373"/>
      <c r="HY6" s="373"/>
      <c r="HZ6" s="373"/>
      <c r="IA6" s="374"/>
      <c r="IB6" s="381" t="s">
        <v>69</v>
      </c>
      <c r="IC6" s="382"/>
      <c r="ID6" s="382"/>
      <c r="IE6" s="382"/>
      <c r="IF6" s="382"/>
      <c r="IG6" s="382"/>
      <c r="IH6" s="382"/>
      <c r="II6" s="382"/>
      <c r="IJ6" s="382"/>
      <c r="IK6" s="382"/>
      <c r="IL6" s="382"/>
      <c r="IM6" s="382"/>
      <c r="IN6" s="382"/>
      <c r="IO6" s="382"/>
      <c r="IP6" s="382"/>
      <c r="IQ6" s="382"/>
      <c r="IR6" s="382"/>
      <c r="IS6" s="382"/>
      <c r="IT6" s="382"/>
      <c r="IU6" s="382"/>
      <c r="IV6" s="382"/>
      <c r="IW6" s="382"/>
      <c r="IX6" s="382"/>
      <c r="IY6" s="382"/>
      <c r="IZ6" s="382"/>
      <c r="JA6" s="382"/>
      <c r="JB6" s="382"/>
      <c r="JC6" s="382"/>
      <c r="JD6" s="383"/>
      <c r="JE6" s="381" t="s">
        <v>70</v>
      </c>
      <c r="JF6" s="382"/>
      <c r="JG6" s="382"/>
      <c r="JH6" s="382"/>
      <c r="JI6" s="382"/>
      <c r="JJ6" s="382"/>
      <c r="JK6" s="382"/>
      <c r="JL6" s="382"/>
      <c r="JM6" s="382"/>
      <c r="JN6" s="382"/>
      <c r="JO6" s="382"/>
      <c r="JP6" s="382"/>
      <c r="JQ6" s="382"/>
      <c r="JR6" s="382"/>
      <c r="JS6" s="382"/>
      <c r="JT6" s="382"/>
      <c r="JU6" s="382"/>
      <c r="JV6" s="382"/>
      <c r="JW6" s="382"/>
      <c r="JX6" s="382"/>
      <c r="JY6" s="382"/>
      <c r="JZ6" s="382"/>
      <c r="KA6" s="382"/>
      <c r="KB6" s="382"/>
      <c r="KC6" s="382"/>
      <c r="KD6" s="382"/>
      <c r="KE6" s="382"/>
      <c r="KF6" s="382"/>
      <c r="KG6" s="383"/>
      <c r="KH6" s="381" t="s">
        <v>71</v>
      </c>
      <c r="KI6" s="382"/>
      <c r="KJ6" s="382"/>
      <c r="KK6" s="382"/>
      <c r="KL6" s="382"/>
      <c r="KM6" s="382"/>
      <c r="KN6" s="382"/>
      <c r="KO6" s="382"/>
      <c r="KP6" s="382"/>
      <c r="KQ6" s="382"/>
      <c r="KR6" s="382"/>
      <c r="KS6" s="382"/>
      <c r="KT6" s="382"/>
      <c r="KU6" s="382"/>
      <c r="KV6" s="382"/>
      <c r="KW6" s="382"/>
      <c r="KX6" s="382"/>
      <c r="KY6" s="382"/>
      <c r="KZ6" s="382"/>
      <c r="LA6" s="382"/>
      <c r="LB6" s="382"/>
      <c r="LC6" s="382"/>
      <c r="LD6" s="382"/>
      <c r="LE6" s="382"/>
      <c r="LF6" s="382"/>
      <c r="LG6" s="382"/>
      <c r="LH6" s="382"/>
      <c r="LI6" s="382"/>
      <c r="LJ6" s="383"/>
      <c r="LK6" s="381" t="s">
        <v>165</v>
      </c>
      <c r="LL6" s="382"/>
      <c r="LM6" s="382"/>
      <c r="LN6" s="382"/>
      <c r="LO6" s="382"/>
      <c r="LP6" s="382"/>
      <c r="LQ6" s="382"/>
      <c r="LR6" s="382"/>
      <c r="LS6" s="382"/>
      <c r="LT6" s="382"/>
      <c r="LU6" s="382"/>
      <c r="LV6" s="382"/>
      <c r="LW6" s="382"/>
      <c r="LX6" s="382"/>
      <c r="LY6" s="382"/>
      <c r="LZ6" s="382"/>
      <c r="MA6" s="382"/>
      <c r="MB6" s="382"/>
      <c r="MC6" s="382"/>
      <c r="MD6" s="382"/>
      <c r="ME6" s="382"/>
      <c r="MF6" s="382"/>
      <c r="MG6" s="382"/>
      <c r="MH6" s="382"/>
      <c r="MI6" s="382"/>
      <c r="MJ6" s="382"/>
      <c r="MK6" s="382"/>
      <c r="ML6" s="382"/>
      <c r="MM6" s="383"/>
      <c r="MN6" s="381" t="s">
        <v>72</v>
      </c>
      <c r="MO6" s="382"/>
      <c r="MP6" s="382"/>
      <c r="MQ6" s="382"/>
      <c r="MR6" s="382"/>
      <c r="MS6" s="382"/>
      <c r="MT6" s="382"/>
      <c r="MU6" s="382"/>
      <c r="MV6" s="382"/>
      <c r="MW6" s="382"/>
      <c r="MX6" s="382"/>
      <c r="MY6" s="382"/>
      <c r="MZ6" s="382"/>
      <c r="NA6" s="382"/>
      <c r="NB6" s="382"/>
      <c r="NC6" s="382"/>
      <c r="ND6" s="382"/>
      <c r="NE6" s="382"/>
      <c r="NF6" s="382"/>
      <c r="NG6" s="382"/>
      <c r="NH6" s="382"/>
      <c r="NI6" s="382"/>
      <c r="NJ6" s="382"/>
      <c r="NK6" s="382"/>
      <c r="NL6" s="382"/>
      <c r="NM6" s="382"/>
      <c r="NN6" s="382"/>
      <c r="NO6" s="382"/>
      <c r="NP6" s="383"/>
      <c r="NQ6" s="384" t="s">
        <v>101</v>
      </c>
      <c r="NR6" s="385"/>
      <c r="NS6" s="385"/>
      <c r="NT6" s="385"/>
      <c r="NU6" s="386"/>
      <c r="NV6" s="365" t="s">
        <v>73</v>
      </c>
      <c r="NW6" s="365"/>
      <c r="NX6" s="365"/>
      <c r="NY6" s="365"/>
      <c r="NZ6" s="365"/>
      <c r="OA6" s="365"/>
      <c r="OB6" s="365"/>
      <c r="OC6" s="365"/>
      <c r="OD6" s="365"/>
      <c r="OE6" s="365"/>
      <c r="OF6" s="365"/>
      <c r="OG6" s="365"/>
      <c r="OH6" s="365"/>
      <c r="OI6" s="365"/>
      <c r="OJ6" s="365"/>
      <c r="OK6" s="365"/>
      <c r="OL6" s="365"/>
      <c r="OM6" s="365"/>
      <c r="ON6" s="365"/>
      <c r="OO6" s="365"/>
      <c r="OP6" s="365"/>
      <c r="OQ6" s="365"/>
      <c r="OR6" s="365"/>
      <c r="OS6" s="365"/>
      <c r="OT6" s="365"/>
      <c r="OU6" s="365"/>
      <c r="OV6" s="365"/>
      <c r="OW6" s="365"/>
      <c r="OX6" s="365"/>
      <c r="OY6" s="365" t="s">
        <v>75</v>
      </c>
      <c r="OZ6" s="365"/>
      <c r="PA6" s="365"/>
      <c r="PB6" s="365"/>
      <c r="PC6" s="365"/>
      <c r="PD6" s="365"/>
      <c r="PE6" s="365"/>
      <c r="PF6" s="365"/>
      <c r="PG6" s="365"/>
      <c r="PH6" s="365"/>
      <c r="PI6" s="365"/>
      <c r="PJ6" s="365"/>
      <c r="PK6" s="365"/>
      <c r="PL6" s="365"/>
      <c r="PM6" s="365"/>
      <c r="PN6" s="365"/>
      <c r="PO6" s="365"/>
      <c r="PP6" s="365"/>
      <c r="PQ6" s="365"/>
      <c r="PR6" s="365"/>
      <c r="PS6" s="365"/>
      <c r="PT6" s="365"/>
      <c r="PU6" s="365"/>
      <c r="PV6" s="365"/>
      <c r="PW6" s="365"/>
      <c r="PX6" s="365"/>
      <c r="PY6" s="365"/>
      <c r="PZ6" s="365"/>
      <c r="QA6" s="365"/>
      <c r="QB6" s="365" t="s">
        <v>76</v>
      </c>
      <c r="QC6" s="365"/>
      <c r="QD6" s="365"/>
      <c r="QE6" s="365"/>
      <c r="QF6" s="365"/>
      <c r="QG6" s="365"/>
      <c r="QH6" s="365"/>
      <c r="QI6" s="365"/>
      <c r="QJ6" s="365"/>
      <c r="QK6" s="365"/>
      <c r="QL6" s="365"/>
      <c r="QM6" s="365"/>
      <c r="QN6" s="365"/>
      <c r="QO6" s="365"/>
      <c r="QP6" s="365"/>
      <c r="QQ6" s="365"/>
      <c r="QR6" s="365"/>
      <c r="QS6" s="365"/>
      <c r="QT6" s="365"/>
      <c r="QU6" s="365"/>
      <c r="QV6" s="365"/>
      <c r="QW6" s="365"/>
      <c r="QX6" s="365"/>
      <c r="QY6" s="365"/>
      <c r="QZ6" s="365"/>
      <c r="RA6" s="365"/>
      <c r="RB6" s="365"/>
      <c r="RC6" s="365"/>
      <c r="RD6" s="365"/>
      <c r="RE6" s="360" t="s">
        <v>77</v>
      </c>
      <c r="RF6" s="360"/>
      <c r="RG6" s="360"/>
      <c r="RH6" s="360"/>
      <c r="RI6" s="360"/>
      <c r="RJ6" s="360"/>
      <c r="RK6" s="360"/>
      <c r="RL6" s="360"/>
      <c r="RM6" s="360"/>
      <c r="RN6" s="360"/>
      <c r="RO6" s="360"/>
      <c r="RP6" s="360"/>
      <c r="RQ6" s="360"/>
      <c r="RR6" s="360"/>
      <c r="RS6" s="360"/>
      <c r="RT6" s="360"/>
      <c r="RU6" s="360"/>
      <c r="RV6" s="360"/>
      <c r="RW6" s="360"/>
      <c r="RX6" s="360"/>
      <c r="RY6" s="360"/>
      <c r="RZ6" s="360"/>
      <c r="SA6" s="360"/>
      <c r="SB6" s="360"/>
      <c r="SC6" s="360"/>
      <c r="SD6" s="360"/>
      <c r="SE6" s="360"/>
      <c r="SF6" s="360"/>
      <c r="SG6" s="360"/>
      <c r="SH6" s="360" t="s">
        <v>78</v>
      </c>
      <c r="SI6" s="360"/>
      <c r="SJ6" s="360"/>
      <c r="SK6" s="360"/>
      <c r="SL6" s="360"/>
      <c r="SM6" s="360"/>
      <c r="SN6" s="360"/>
      <c r="SO6" s="360"/>
      <c r="SP6" s="360"/>
      <c r="SQ6" s="360"/>
      <c r="SR6" s="360"/>
      <c r="SS6" s="360"/>
      <c r="ST6" s="360"/>
      <c r="SU6" s="360"/>
      <c r="SV6" s="360"/>
      <c r="SW6" s="360"/>
      <c r="SX6" s="360"/>
      <c r="SY6" s="360"/>
      <c r="SZ6" s="360"/>
      <c r="TA6" s="360"/>
      <c r="TB6" s="360"/>
      <c r="TC6" s="360"/>
      <c r="TD6" s="360"/>
      <c r="TE6" s="360"/>
      <c r="TF6" s="360"/>
      <c r="TG6" s="360"/>
      <c r="TH6" s="360"/>
      <c r="TI6" s="360"/>
      <c r="TJ6" s="360"/>
      <c r="TK6" s="360" t="s">
        <v>79</v>
      </c>
      <c r="TL6" s="360"/>
      <c r="TM6" s="360"/>
      <c r="TN6" s="360"/>
      <c r="TO6" s="360"/>
      <c r="TP6" s="360"/>
      <c r="TQ6" s="360"/>
      <c r="TR6" s="360"/>
      <c r="TS6" s="360"/>
      <c r="TT6" s="360"/>
      <c r="TU6" s="360"/>
      <c r="TV6" s="360"/>
      <c r="TW6" s="360"/>
      <c r="TX6" s="360"/>
      <c r="TY6" s="360"/>
      <c r="TZ6" s="360"/>
      <c r="UA6" s="360"/>
      <c r="UB6" s="360"/>
      <c r="UC6" s="360"/>
      <c r="UD6" s="360"/>
      <c r="UE6" s="360"/>
      <c r="UF6" s="360"/>
      <c r="UG6" s="360"/>
      <c r="UH6" s="360"/>
      <c r="UI6" s="360"/>
      <c r="UJ6" s="360"/>
      <c r="UK6" s="360"/>
      <c r="UL6" s="360"/>
      <c r="UM6" s="360"/>
      <c r="UN6" s="360" t="s">
        <v>80</v>
      </c>
      <c r="UO6" s="360"/>
      <c r="UP6" s="360"/>
      <c r="UQ6" s="360"/>
      <c r="UR6" s="360"/>
      <c r="US6" s="360"/>
      <c r="UT6" s="360"/>
      <c r="UU6" s="360"/>
      <c r="UV6" s="360"/>
      <c r="UW6" s="360"/>
      <c r="UX6" s="360"/>
      <c r="UY6" s="360"/>
      <c r="UZ6" s="360"/>
      <c r="VA6" s="360"/>
      <c r="VB6" s="360"/>
      <c r="VC6" s="360"/>
      <c r="VD6" s="360"/>
      <c r="VE6" s="360"/>
      <c r="VF6" s="360"/>
      <c r="VG6" s="360"/>
      <c r="VH6" s="360"/>
      <c r="VI6" s="360"/>
      <c r="VJ6" s="360"/>
      <c r="VK6" s="360"/>
      <c r="VL6" s="360"/>
      <c r="VM6" s="360"/>
      <c r="VN6" s="360"/>
      <c r="VO6" s="360"/>
      <c r="VP6" s="360"/>
      <c r="VQ6" s="361" t="s">
        <v>81</v>
      </c>
      <c r="VR6" s="361"/>
      <c r="VS6" s="361"/>
      <c r="VT6" s="361"/>
      <c r="VU6" s="361"/>
      <c r="VV6" s="361"/>
      <c r="VW6" s="361"/>
      <c r="VX6" s="361"/>
      <c r="VY6" s="361"/>
      <c r="VZ6" s="361"/>
      <c r="WA6" s="361"/>
      <c r="WB6" s="361"/>
      <c r="WC6" s="361"/>
      <c r="WD6" s="361"/>
      <c r="WE6" s="361"/>
      <c r="WF6" s="361"/>
      <c r="WG6" s="361"/>
      <c r="WH6" s="361"/>
      <c r="WI6" s="361"/>
      <c r="WJ6" s="361"/>
      <c r="WK6" s="361"/>
      <c r="WL6" s="361"/>
      <c r="WM6" s="361"/>
      <c r="WN6" s="361"/>
      <c r="WO6" s="361"/>
      <c r="WP6" s="361"/>
      <c r="WQ6" s="361"/>
      <c r="WR6" s="361"/>
      <c r="WS6" s="361"/>
      <c r="WT6" s="361" t="s">
        <v>82</v>
      </c>
      <c r="WU6" s="361"/>
      <c r="WV6" s="361"/>
      <c r="WW6" s="361"/>
      <c r="WX6" s="361"/>
      <c r="WY6" s="361"/>
      <c r="WZ6" s="361"/>
      <c r="XA6" s="361"/>
      <c r="XB6" s="361"/>
      <c r="XC6" s="361"/>
      <c r="XD6" s="361"/>
      <c r="XE6" s="361"/>
      <c r="XF6" s="361"/>
      <c r="XG6" s="361"/>
      <c r="XH6" s="361"/>
      <c r="XI6" s="361"/>
      <c r="XJ6" s="361"/>
      <c r="XK6" s="361"/>
      <c r="XL6" s="361"/>
      <c r="XM6" s="361"/>
      <c r="XN6" s="361"/>
      <c r="XO6" s="361"/>
      <c r="XP6" s="361"/>
      <c r="XQ6" s="361"/>
      <c r="XR6" s="361"/>
      <c r="XS6" s="361"/>
      <c r="XT6" s="361"/>
      <c r="XU6" s="361"/>
      <c r="XV6" s="361"/>
      <c r="XW6" s="361" t="s">
        <v>83</v>
      </c>
      <c r="XX6" s="361"/>
      <c r="XY6" s="361"/>
      <c r="XZ6" s="361"/>
      <c r="YA6" s="361"/>
      <c r="YB6" s="361"/>
      <c r="YC6" s="361"/>
      <c r="YD6" s="361"/>
      <c r="YE6" s="361"/>
      <c r="YF6" s="361"/>
      <c r="YG6" s="361"/>
      <c r="YH6" s="361"/>
      <c r="YI6" s="361"/>
      <c r="YJ6" s="361"/>
      <c r="YK6" s="361"/>
      <c r="YL6" s="361"/>
      <c r="YM6" s="361"/>
      <c r="YN6" s="361"/>
      <c r="YO6" s="361"/>
      <c r="YP6" s="361"/>
      <c r="YQ6" s="361"/>
      <c r="YR6" s="361"/>
      <c r="YS6" s="361"/>
      <c r="YT6" s="361"/>
      <c r="YU6" s="361"/>
      <c r="YV6" s="361"/>
      <c r="YW6" s="361"/>
      <c r="YX6" s="361"/>
      <c r="YY6" s="361"/>
      <c r="YZ6" s="361" t="s">
        <v>84</v>
      </c>
      <c r="ZA6" s="361"/>
      <c r="ZB6" s="361"/>
      <c r="ZC6" s="361"/>
      <c r="ZD6" s="361"/>
      <c r="ZE6" s="361"/>
      <c r="ZF6" s="361"/>
      <c r="ZG6" s="361"/>
      <c r="ZH6" s="361"/>
      <c r="ZI6" s="361"/>
      <c r="ZJ6" s="361"/>
      <c r="ZK6" s="361"/>
      <c r="ZL6" s="361"/>
      <c r="ZM6" s="361"/>
      <c r="ZN6" s="361"/>
      <c r="ZO6" s="361"/>
      <c r="ZP6" s="361"/>
      <c r="ZQ6" s="361"/>
      <c r="ZR6" s="361"/>
      <c r="ZS6" s="361"/>
      <c r="ZT6" s="361"/>
      <c r="ZU6" s="361"/>
      <c r="ZV6" s="361"/>
      <c r="ZW6" s="361"/>
      <c r="ZX6" s="361"/>
      <c r="ZY6" s="361"/>
      <c r="ZZ6" s="361"/>
      <c r="AAA6" s="361"/>
      <c r="AAB6" s="361"/>
      <c r="AAC6" s="361" t="s">
        <v>85</v>
      </c>
      <c r="AAD6" s="361"/>
      <c r="AAE6" s="361"/>
      <c r="AAF6" s="361"/>
      <c r="AAG6" s="361"/>
      <c r="AAH6" s="361"/>
      <c r="AAI6" s="361"/>
      <c r="AAJ6" s="361"/>
      <c r="AAK6" s="361"/>
      <c r="AAL6" s="361"/>
      <c r="AAM6" s="361"/>
      <c r="AAN6" s="361"/>
      <c r="AAO6" s="361"/>
      <c r="AAP6" s="361"/>
      <c r="AAQ6" s="361"/>
      <c r="AAR6" s="361"/>
      <c r="AAS6" s="361"/>
      <c r="AAT6" s="361"/>
      <c r="AAU6" s="361"/>
      <c r="AAV6" s="361"/>
      <c r="AAW6" s="361"/>
      <c r="AAX6" s="361"/>
      <c r="AAY6" s="361"/>
      <c r="AAZ6" s="361"/>
      <c r="ABA6" s="361"/>
      <c r="ABB6" s="361"/>
      <c r="ABC6" s="361"/>
      <c r="ABD6" s="361"/>
      <c r="ABE6" s="361"/>
      <c r="ABF6" s="361" t="s">
        <v>86</v>
      </c>
      <c r="ABG6" s="361"/>
      <c r="ABH6" s="361"/>
      <c r="ABI6" s="361"/>
      <c r="ABJ6" s="361"/>
      <c r="ABK6" s="361"/>
      <c r="ABL6" s="361"/>
      <c r="ABM6" s="361"/>
      <c r="ABN6" s="361"/>
      <c r="ABO6" s="361"/>
      <c r="ABP6" s="361"/>
      <c r="ABQ6" s="361"/>
      <c r="ABR6" s="361"/>
      <c r="ABS6" s="361"/>
      <c r="ABT6" s="361"/>
      <c r="ABU6" s="361"/>
      <c r="ABV6" s="361"/>
      <c r="ABW6" s="361"/>
      <c r="ABX6" s="361"/>
      <c r="ABY6" s="361"/>
      <c r="ABZ6" s="361"/>
      <c r="ACA6" s="361"/>
      <c r="ACB6" s="361"/>
      <c r="ACC6" s="361"/>
      <c r="ACD6" s="361"/>
      <c r="ACE6" s="361"/>
      <c r="ACF6" s="361"/>
      <c r="ACG6" s="361"/>
      <c r="ACH6" s="361"/>
      <c r="ACI6" s="362" t="s">
        <v>102</v>
      </c>
      <c r="ACJ6" s="363"/>
      <c r="ACK6" s="363"/>
      <c r="ACL6" s="363"/>
      <c r="ACM6" s="364"/>
      <c r="ACN6" s="360" t="s">
        <v>87</v>
      </c>
      <c r="ACO6" s="360"/>
      <c r="ACP6" s="360"/>
      <c r="ACQ6" s="360"/>
      <c r="ACR6" s="360"/>
      <c r="ACS6" s="360"/>
      <c r="ACT6" s="360"/>
      <c r="ACU6" s="360"/>
      <c r="ACV6" s="360"/>
      <c r="ACW6" s="360"/>
      <c r="ACX6" s="360"/>
      <c r="ACY6" s="360"/>
      <c r="ACZ6" s="360"/>
      <c r="ADA6" s="360"/>
      <c r="ADB6" s="360"/>
      <c r="ADC6" s="360"/>
      <c r="ADD6" s="360"/>
      <c r="ADE6" s="360"/>
      <c r="ADF6" s="360"/>
      <c r="ADG6" s="360"/>
      <c r="ADH6" s="360"/>
      <c r="ADI6" s="360"/>
      <c r="ADJ6" s="360"/>
      <c r="ADK6" s="360"/>
      <c r="ADL6" s="360"/>
      <c r="ADM6" s="360"/>
      <c r="ADN6" s="360"/>
      <c r="ADO6" s="360"/>
      <c r="ADP6" s="360"/>
      <c r="ADQ6" s="360" t="s">
        <v>88</v>
      </c>
      <c r="ADR6" s="360"/>
      <c r="ADS6" s="360"/>
      <c r="ADT6" s="360"/>
      <c r="ADU6" s="360"/>
      <c r="ADV6" s="360"/>
      <c r="ADW6" s="360"/>
      <c r="ADX6" s="360"/>
      <c r="ADY6" s="360"/>
      <c r="ADZ6" s="360"/>
      <c r="AEA6" s="360"/>
      <c r="AEB6" s="360"/>
      <c r="AEC6" s="360"/>
      <c r="AED6" s="360"/>
      <c r="AEE6" s="360"/>
      <c r="AEF6" s="360"/>
      <c r="AEG6" s="360"/>
      <c r="AEH6" s="360"/>
      <c r="AEI6" s="360"/>
      <c r="AEJ6" s="360"/>
      <c r="AEK6" s="360"/>
      <c r="AEL6" s="360"/>
      <c r="AEM6" s="360"/>
      <c r="AEN6" s="360"/>
      <c r="AEO6" s="360"/>
      <c r="AEP6" s="360"/>
      <c r="AEQ6" s="360"/>
      <c r="AER6" s="360"/>
      <c r="AES6" s="360"/>
      <c r="AET6" s="361"/>
      <c r="AEU6" s="361"/>
      <c r="AEV6" s="361"/>
      <c r="AEW6" s="361"/>
      <c r="AEX6" s="361"/>
      <c r="AEY6" s="361"/>
      <c r="AEZ6" s="361"/>
      <c r="AFA6" s="361"/>
      <c r="AFB6" s="361"/>
      <c r="AFC6" s="361"/>
      <c r="AFD6" s="361"/>
      <c r="AFE6" s="361"/>
      <c r="AFF6" s="361"/>
      <c r="AFG6" s="361"/>
      <c r="AFH6" s="361"/>
      <c r="AFI6" s="361"/>
      <c r="AFJ6" s="361"/>
      <c r="AFK6" s="361"/>
      <c r="AFL6" s="361"/>
      <c r="AFM6" s="361"/>
      <c r="AFN6" s="361"/>
      <c r="AFO6" s="361"/>
      <c r="AFP6" s="361"/>
      <c r="AFQ6" s="361"/>
      <c r="AFR6" s="361"/>
      <c r="AFS6" s="361"/>
      <c r="AFT6" s="361"/>
      <c r="AFU6" s="361"/>
      <c r="AFV6" s="362"/>
      <c r="AFW6" s="366"/>
      <c r="AFX6" s="367"/>
      <c r="AFY6" s="367"/>
      <c r="AFZ6" s="367"/>
      <c r="AGA6" s="368"/>
      <c r="AGB6" s="369"/>
      <c r="AGC6" s="367"/>
      <c r="AGD6" s="367"/>
      <c r="AGE6" s="367"/>
      <c r="AGF6" s="370"/>
      <c r="AGG6" s="366"/>
      <c r="AGH6" s="367"/>
      <c r="AGI6" s="367"/>
      <c r="AGJ6" s="367"/>
      <c r="AGK6" s="368"/>
      <c r="AGL6" s="371"/>
      <c r="AGM6" s="371"/>
      <c r="AGN6" s="371"/>
      <c r="AGO6" s="371"/>
      <c r="AGP6" s="371"/>
    </row>
    <row r="7" spans="1:892" ht="65.25" customHeight="1" x14ac:dyDescent="0.25">
      <c r="B7" s="380"/>
      <c r="C7" s="380"/>
      <c r="D7" s="380"/>
      <c r="E7" s="379"/>
      <c r="F7" s="109" t="s">
        <v>98</v>
      </c>
      <c r="G7" s="109" t="s">
        <v>99</v>
      </c>
      <c r="H7" s="109" t="s">
        <v>95</v>
      </c>
      <c r="I7" s="110" t="s">
        <v>16</v>
      </c>
      <c r="J7" s="110" t="s">
        <v>17</v>
      </c>
      <c r="K7" s="116" t="s">
        <v>97</v>
      </c>
      <c r="L7" s="301" t="s">
        <v>12</v>
      </c>
      <c r="M7" s="301" t="s">
        <v>13</v>
      </c>
      <c r="N7" s="241">
        <v>44197</v>
      </c>
      <c r="O7" s="301" t="s">
        <v>746</v>
      </c>
      <c r="P7" s="301" t="s">
        <v>747</v>
      </c>
      <c r="Q7" s="301" t="s">
        <v>5</v>
      </c>
      <c r="R7" s="301" t="s">
        <v>6</v>
      </c>
      <c r="S7" s="301" t="s">
        <v>7</v>
      </c>
      <c r="T7" s="301" t="s">
        <v>8</v>
      </c>
      <c r="U7" s="301" t="s">
        <v>9</v>
      </c>
      <c r="V7" s="301" t="s">
        <v>10</v>
      </c>
      <c r="W7" s="301" t="s">
        <v>11</v>
      </c>
      <c r="X7" s="117" t="s">
        <v>15</v>
      </c>
      <c r="Y7" s="236" t="s">
        <v>12</v>
      </c>
      <c r="Z7" s="236" t="s">
        <v>13</v>
      </c>
      <c r="AA7" s="224">
        <v>44197</v>
      </c>
      <c r="AB7" s="236" t="s">
        <v>746</v>
      </c>
      <c r="AC7" s="236" t="s">
        <v>747</v>
      </c>
      <c r="AD7" s="236" t="s">
        <v>5</v>
      </c>
      <c r="AE7" s="236" t="s">
        <v>6</v>
      </c>
      <c r="AF7" s="236" t="s">
        <v>7</v>
      </c>
      <c r="AG7" s="236" t="s">
        <v>8</v>
      </c>
      <c r="AH7" s="236" t="s">
        <v>9</v>
      </c>
      <c r="AI7" s="236" t="s">
        <v>10</v>
      </c>
      <c r="AJ7" s="236" t="s">
        <v>11</v>
      </c>
      <c r="AK7" s="7" t="s">
        <v>18</v>
      </c>
      <c r="AL7" s="107" t="s">
        <v>16</v>
      </c>
      <c r="AM7" s="107" t="s">
        <v>17</v>
      </c>
      <c r="AN7" s="4" t="s">
        <v>39</v>
      </c>
      <c r="AO7" s="8" t="s">
        <v>12</v>
      </c>
      <c r="AP7" s="8" t="s">
        <v>13</v>
      </c>
      <c r="AQ7" s="242">
        <v>44197</v>
      </c>
      <c r="AR7" s="8" t="s">
        <v>746</v>
      </c>
      <c r="AS7" s="8" t="s">
        <v>747</v>
      </c>
      <c r="AT7" s="8" t="s">
        <v>748</v>
      </c>
      <c r="AU7" s="8" t="s">
        <v>749</v>
      </c>
      <c r="AV7" s="8" t="s">
        <v>750</v>
      </c>
      <c r="AW7" s="8" t="s">
        <v>8</v>
      </c>
      <c r="AX7" s="8" t="s">
        <v>9</v>
      </c>
      <c r="AY7" s="8" t="s">
        <v>10</v>
      </c>
      <c r="AZ7" s="8" t="s">
        <v>11</v>
      </c>
      <c r="BA7" s="116" t="s">
        <v>15</v>
      </c>
      <c r="BB7" s="3" t="s">
        <v>12</v>
      </c>
      <c r="BC7" s="3" t="s">
        <v>13</v>
      </c>
      <c r="BD7" s="243">
        <v>44197</v>
      </c>
      <c r="BE7" s="3" t="s">
        <v>746</v>
      </c>
      <c r="BF7" s="3" t="s">
        <v>4</v>
      </c>
      <c r="BG7" s="3" t="s">
        <v>748</v>
      </c>
      <c r="BH7" s="3" t="s">
        <v>6</v>
      </c>
      <c r="BI7" s="3" t="s">
        <v>7</v>
      </c>
      <c r="BJ7" s="3" t="s">
        <v>8</v>
      </c>
      <c r="BK7" s="3" t="s">
        <v>9</v>
      </c>
      <c r="BL7" s="3" t="s">
        <v>10</v>
      </c>
      <c r="BM7" s="3" t="s">
        <v>11</v>
      </c>
      <c r="BN7" s="2" t="s">
        <v>18</v>
      </c>
      <c r="BO7" s="105" t="s">
        <v>16</v>
      </c>
      <c r="BP7" s="2" t="s">
        <v>17</v>
      </c>
      <c r="BQ7" s="4" t="s">
        <v>39</v>
      </c>
      <c r="BR7" s="3" t="s">
        <v>12</v>
      </c>
      <c r="BS7" s="3" t="s">
        <v>13</v>
      </c>
      <c r="BT7" s="244">
        <v>44197</v>
      </c>
      <c r="BU7" s="216" t="s">
        <v>746</v>
      </c>
      <c r="BV7" s="216" t="s">
        <v>4</v>
      </c>
      <c r="BW7" s="216" t="s">
        <v>748</v>
      </c>
      <c r="BX7" s="216" t="s">
        <v>6</v>
      </c>
      <c r="BY7" s="216" t="s">
        <v>7</v>
      </c>
      <c r="BZ7" s="216" t="s">
        <v>8</v>
      </c>
      <c r="CA7" s="216" t="s">
        <v>9</v>
      </c>
      <c r="CB7" s="216" t="s">
        <v>10</v>
      </c>
      <c r="CC7" s="216" t="s">
        <v>11</v>
      </c>
      <c r="CD7" s="116" t="s">
        <v>15</v>
      </c>
      <c r="CE7" s="236" t="s">
        <v>12</v>
      </c>
      <c r="CF7" s="236" t="s">
        <v>13</v>
      </c>
      <c r="CG7" s="236" t="s">
        <v>739</v>
      </c>
      <c r="CH7" s="236" t="s">
        <v>740</v>
      </c>
      <c r="CI7" s="236" t="s">
        <v>747</v>
      </c>
      <c r="CJ7" s="236" t="s">
        <v>5</v>
      </c>
      <c r="CK7" s="236" t="s">
        <v>6</v>
      </c>
      <c r="CL7" s="236" t="s">
        <v>7</v>
      </c>
      <c r="CM7" s="236" t="s">
        <v>8</v>
      </c>
      <c r="CN7" s="236" t="s">
        <v>9</v>
      </c>
      <c r="CO7" s="236" t="s">
        <v>10</v>
      </c>
      <c r="CP7" s="236" t="s">
        <v>1411</v>
      </c>
      <c r="CQ7" s="4" t="s">
        <v>18</v>
      </c>
      <c r="CR7" s="2" t="s">
        <v>16</v>
      </c>
      <c r="CS7" s="105" t="s">
        <v>17</v>
      </c>
      <c r="CT7" s="4" t="s">
        <v>39</v>
      </c>
      <c r="CU7" s="236" t="s">
        <v>12</v>
      </c>
      <c r="CV7" s="236" t="s">
        <v>13</v>
      </c>
      <c r="CW7" s="224">
        <v>44197</v>
      </c>
      <c r="CX7" s="236" t="s">
        <v>740</v>
      </c>
      <c r="CY7" s="236" t="s">
        <v>747</v>
      </c>
      <c r="CZ7" s="236" t="s">
        <v>5</v>
      </c>
      <c r="DA7" s="236" t="s">
        <v>6</v>
      </c>
      <c r="DB7" s="236" t="s">
        <v>7</v>
      </c>
      <c r="DC7" s="236" t="s">
        <v>8</v>
      </c>
      <c r="DD7" s="236" t="s">
        <v>9</v>
      </c>
      <c r="DE7" s="236" t="s">
        <v>10</v>
      </c>
      <c r="DF7" s="236" t="s">
        <v>11</v>
      </c>
      <c r="DG7" s="116" t="s">
        <v>15</v>
      </c>
      <c r="DH7" s="236" t="s">
        <v>12</v>
      </c>
      <c r="DI7" s="236" t="s">
        <v>13</v>
      </c>
      <c r="DJ7" s="236" t="s">
        <v>739</v>
      </c>
      <c r="DK7" s="236" t="s">
        <v>740</v>
      </c>
      <c r="DL7" s="236" t="s">
        <v>747</v>
      </c>
      <c r="DM7" s="236" t="s">
        <v>748</v>
      </c>
      <c r="DN7" s="236" t="s">
        <v>6</v>
      </c>
      <c r="DO7" s="236" t="s">
        <v>7</v>
      </c>
      <c r="DP7" s="236" t="s">
        <v>8</v>
      </c>
      <c r="DQ7" s="236" t="s">
        <v>9</v>
      </c>
      <c r="DR7" s="236" t="s">
        <v>10</v>
      </c>
      <c r="DS7" s="236" t="s">
        <v>11</v>
      </c>
      <c r="DT7" s="4" t="s">
        <v>18</v>
      </c>
      <c r="DU7" s="2" t="s">
        <v>16</v>
      </c>
      <c r="DV7" s="2" t="s">
        <v>17</v>
      </c>
      <c r="DW7" s="4" t="s">
        <v>39</v>
      </c>
      <c r="DX7" s="236" t="s">
        <v>12</v>
      </c>
      <c r="DY7" s="236" t="s">
        <v>13</v>
      </c>
      <c r="DZ7" s="224">
        <v>44197</v>
      </c>
      <c r="EA7" s="236" t="s">
        <v>740</v>
      </c>
      <c r="EB7" s="236" t="s">
        <v>747</v>
      </c>
      <c r="EC7" s="236" t="s">
        <v>748</v>
      </c>
      <c r="ED7" s="236" t="s">
        <v>6</v>
      </c>
      <c r="EE7" s="236" t="s">
        <v>7</v>
      </c>
      <c r="EF7" s="236" t="s">
        <v>8</v>
      </c>
      <c r="EG7" s="236" t="s">
        <v>9</v>
      </c>
      <c r="EH7" s="236" t="s">
        <v>10</v>
      </c>
      <c r="EI7" s="236" t="s">
        <v>1411</v>
      </c>
      <c r="EJ7" s="236"/>
      <c r="EK7" s="116" t="s">
        <v>15</v>
      </c>
      <c r="EL7" s="236" t="s">
        <v>12</v>
      </c>
      <c r="EM7" s="236" t="s">
        <v>13</v>
      </c>
      <c r="EN7" s="236" t="s">
        <v>739</v>
      </c>
      <c r="EO7" s="236" t="s">
        <v>740</v>
      </c>
      <c r="EP7" s="236" t="s">
        <v>747</v>
      </c>
      <c r="EQ7" s="236" t="s">
        <v>5</v>
      </c>
      <c r="ER7" s="236" t="s">
        <v>6</v>
      </c>
      <c r="ES7" s="236" t="s">
        <v>7</v>
      </c>
      <c r="ET7" s="236" t="s">
        <v>8</v>
      </c>
      <c r="EU7" s="236" t="s">
        <v>9</v>
      </c>
      <c r="EV7" s="236" t="s">
        <v>10</v>
      </c>
      <c r="EW7" s="236" t="s">
        <v>11</v>
      </c>
      <c r="EX7" s="4" t="s">
        <v>21</v>
      </c>
      <c r="EY7" s="105" t="s">
        <v>16</v>
      </c>
      <c r="EZ7" s="105" t="s">
        <v>17</v>
      </c>
      <c r="FA7" s="4" t="s">
        <v>39</v>
      </c>
      <c r="FB7" s="236" t="s">
        <v>12</v>
      </c>
      <c r="FC7" s="236" t="s">
        <v>13</v>
      </c>
      <c r="FD7" s="224">
        <v>44197</v>
      </c>
      <c r="FE7" s="236" t="s">
        <v>740</v>
      </c>
      <c r="FF7" s="236" t="s">
        <v>747</v>
      </c>
      <c r="FG7" s="236" t="s">
        <v>748</v>
      </c>
      <c r="FH7" s="236" t="s">
        <v>6</v>
      </c>
      <c r="FI7" s="236" t="s">
        <v>7</v>
      </c>
      <c r="FJ7" s="236" t="s">
        <v>8</v>
      </c>
      <c r="FK7" s="236" t="s">
        <v>9</v>
      </c>
      <c r="FL7" s="236" t="s">
        <v>10</v>
      </c>
      <c r="FM7" s="236" t="s">
        <v>11</v>
      </c>
      <c r="FN7" s="116" t="s">
        <v>15</v>
      </c>
      <c r="FO7" s="236" t="s">
        <v>12</v>
      </c>
      <c r="FP7" s="236" t="s">
        <v>13</v>
      </c>
      <c r="FQ7" s="236" t="s">
        <v>739</v>
      </c>
      <c r="FR7" s="236" t="s">
        <v>740</v>
      </c>
      <c r="FS7" s="236" t="s">
        <v>751</v>
      </c>
      <c r="FT7" s="236" t="s">
        <v>748</v>
      </c>
      <c r="FU7" s="236" t="s">
        <v>6</v>
      </c>
      <c r="FV7" s="236" t="s">
        <v>7</v>
      </c>
      <c r="FW7" s="236" t="s">
        <v>8</v>
      </c>
      <c r="FX7" s="236" t="s">
        <v>9</v>
      </c>
      <c r="FY7" s="236" t="s">
        <v>10</v>
      </c>
      <c r="FZ7" s="236" t="s">
        <v>11</v>
      </c>
      <c r="GA7" s="4" t="s">
        <v>21</v>
      </c>
      <c r="GB7" s="2" t="s">
        <v>16</v>
      </c>
      <c r="GC7" s="2" t="s">
        <v>17</v>
      </c>
      <c r="GD7" s="4" t="s">
        <v>39</v>
      </c>
      <c r="GE7" s="236" t="s">
        <v>12</v>
      </c>
      <c r="GF7" s="236" t="s">
        <v>13</v>
      </c>
      <c r="GG7" s="224">
        <v>44197</v>
      </c>
      <c r="GH7" s="236" t="s">
        <v>740</v>
      </c>
      <c r="GI7" s="236" t="s">
        <v>747</v>
      </c>
      <c r="GJ7" s="236" t="s">
        <v>748</v>
      </c>
      <c r="GK7" s="236" t="s">
        <v>6</v>
      </c>
      <c r="GL7" s="236" t="s">
        <v>7</v>
      </c>
      <c r="GM7" s="236" t="s">
        <v>8</v>
      </c>
      <c r="GN7" s="236" t="s">
        <v>1412</v>
      </c>
      <c r="GO7" s="236" t="s">
        <v>10</v>
      </c>
      <c r="GP7" s="236" t="s">
        <v>11</v>
      </c>
      <c r="GQ7" s="116" t="s">
        <v>15</v>
      </c>
      <c r="GR7" s="236" t="s">
        <v>12</v>
      </c>
      <c r="GS7" s="236" t="s">
        <v>8</v>
      </c>
      <c r="GT7" s="236" t="s">
        <v>1413</v>
      </c>
      <c r="GU7" s="236" t="s">
        <v>11</v>
      </c>
      <c r="GV7" s="4" t="s">
        <v>21</v>
      </c>
      <c r="GW7" s="105" t="s">
        <v>16</v>
      </c>
      <c r="GX7" s="105" t="s">
        <v>17</v>
      </c>
      <c r="GY7" s="4" t="s">
        <v>39</v>
      </c>
      <c r="GZ7" s="236" t="s">
        <v>12</v>
      </c>
      <c r="HA7" s="236" t="s">
        <v>13</v>
      </c>
      <c r="HB7" s="224">
        <v>44197</v>
      </c>
      <c r="HC7" s="236" t="s">
        <v>740</v>
      </c>
      <c r="HD7" s="236" t="s">
        <v>4</v>
      </c>
      <c r="HE7" s="236" t="s">
        <v>5</v>
      </c>
      <c r="HF7" s="236" t="s">
        <v>6</v>
      </c>
      <c r="HG7" s="236" t="s">
        <v>7</v>
      </c>
      <c r="HH7" s="236" t="s">
        <v>8</v>
      </c>
      <c r="HI7" s="236" t="s">
        <v>9</v>
      </c>
      <c r="HJ7" s="236" t="s">
        <v>10</v>
      </c>
      <c r="HK7" s="236" t="s">
        <v>11</v>
      </c>
      <c r="HL7" s="116" t="s">
        <v>15</v>
      </c>
      <c r="HM7" s="236" t="s">
        <v>12</v>
      </c>
      <c r="HN7" s="236" t="s">
        <v>13</v>
      </c>
      <c r="HO7" s="236" t="s">
        <v>739</v>
      </c>
      <c r="HP7" s="236" t="s">
        <v>740</v>
      </c>
      <c r="HQ7" s="236" t="s">
        <v>747</v>
      </c>
      <c r="HR7" s="236" t="s">
        <v>5</v>
      </c>
      <c r="HS7" s="236" t="s">
        <v>6</v>
      </c>
      <c r="HT7" s="236" t="s">
        <v>7</v>
      </c>
      <c r="HU7" s="236" t="s">
        <v>8</v>
      </c>
      <c r="HV7" s="236" t="s">
        <v>9</v>
      </c>
      <c r="HW7" s="236" t="s">
        <v>10</v>
      </c>
      <c r="HX7" s="236" t="s">
        <v>11</v>
      </c>
      <c r="HY7" s="4" t="s">
        <v>21</v>
      </c>
      <c r="HZ7" s="2" t="s">
        <v>16</v>
      </c>
      <c r="IA7" s="2" t="s">
        <v>17</v>
      </c>
      <c r="IB7" s="17" t="s">
        <v>39</v>
      </c>
      <c r="IC7" s="118" t="s">
        <v>12</v>
      </c>
      <c r="ID7" s="118" t="s">
        <v>13</v>
      </c>
      <c r="IE7" s="245">
        <v>44197</v>
      </c>
      <c r="IF7" s="118" t="s">
        <v>740</v>
      </c>
      <c r="IG7" s="118" t="s">
        <v>747</v>
      </c>
      <c r="IH7" s="118" t="s">
        <v>5</v>
      </c>
      <c r="II7" s="118" t="s">
        <v>6</v>
      </c>
      <c r="IJ7" s="118" t="s">
        <v>7</v>
      </c>
      <c r="IK7" s="118" t="s">
        <v>8</v>
      </c>
      <c r="IL7" s="118" t="s">
        <v>9</v>
      </c>
      <c r="IM7" s="118" t="s">
        <v>10</v>
      </c>
      <c r="IN7" s="118" t="s">
        <v>11</v>
      </c>
      <c r="IO7" s="16" t="s">
        <v>15</v>
      </c>
      <c r="IP7" s="236" t="s">
        <v>12</v>
      </c>
      <c r="IQ7" s="236" t="s">
        <v>13</v>
      </c>
      <c r="IR7" s="236" t="s">
        <v>739</v>
      </c>
      <c r="IS7" s="236" t="s">
        <v>740</v>
      </c>
      <c r="IT7" s="236" t="s">
        <v>747</v>
      </c>
      <c r="IU7" s="236" t="s">
        <v>5</v>
      </c>
      <c r="IV7" s="236" t="s">
        <v>6</v>
      </c>
      <c r="IW7" s="236" t="s">
        <v>7</v>
      </c>
      <c r="IX7" s="236" t="s">
        <v>8</v>
      </c>
      <c r="IY7" s="236" t="s">
        <v>9</v>
      </c>
      <c r="IZ7" s="236" t="s">
        <v>10</v>
      </c>
      <c r="JA7" s="236" t="s">
        <v>11</v>
      </c>
      <c r="JB7" s="17" t="s">
        <v>21</v>
      </c>
      <c r="JC7" s="119" t="s">
        <v>16</v>
      </c>
      <c r="JD7" s="119" t="s">
        <v>17</v>
      </c>
      <c r="JE7" s="17" t="s">
        <v>39</v>
      </c>
      <c r="JF7" s="118" t="s">
        <v>12</v>
      </c>
      <c r="JG7" s="118" t="s">
        <v>13</v>
      </c>
      <c r="JH7" s="245">
        <v>44197</v>
      </c>
      <c r="JI7" s="118" t="s">
        <v>740</v>
      </c>
      <c r="JJ7" s="118" t="s">
        <v>4</v>
      </c>
      <c r="JK7" s="118" t="s">
        <v>5</v>
      </c>
      <c r="JL7" s="118" t="s">
        <v>6</v>
      </c>
      <c r="JM7" s="118" t="s">
        <v>7</v>
      </c>
      <c r="JN7" s="118" t="s">
        <v>8</v>
      </c>
      <c r="JO7" s="118" t="s">
        <v>9</v>
      </c>
      <c r="JP7" s="118" t="s">
        <v>10</v>
      </c>
      <c r="JQ7" s="118" t="s">
        <v>11</v>
      </c>
      <c r="JR7" s="16" t="s">
        <v>15</v>
      </c>
      <c r="JS7" s="236" t="s">
        <v>12</v>
      </c>
      <c r="JT7" s="236" t="s">
        <v>13</v>
      </c>
      <c r="JU7" s="236" t="s">
        <v>739</v>
      </c>
      <c r="JV7" s="236" t="s">
        <v>740</v>
      </c>
      <c r="JW7" s="236" t="s">
        <v>4</v>
      </c>
      <c r="JX7" s="236" t="s">
        <v>5</v>
      </c>
      <c r="JY7" s="236" t="s">
        <v>6</v>
      </c>
      <c r="JZ7" s="236" t="s">
        <v>7</v>
      </c>
      <c r="KA7" s="236" t="s">
        <v>8</v>
      </c>
      <c r="KB7" s="236" t="s">
        <v>9</v>
      </c>
      <c r="KC7" s="236" t="s">
        <v>10</v>
      </c>
      <c r="KD7" s="236" t="s">
        <v>11</v>
      </c>
      <c r="KE7" s="17" t="s">
        <v>21</v>
      </c>
      <c r="KF7" s="119" t="s">
        <v>16</v>
      </c>
      <c r="KG7" s="119" t="s">
        <v>17</v>
      </c>
      <c r="KH7" s="17" t="s">
        <v>39</v>
      </c>
      <c r="KI7" s="118" t="s">
        <v>12</v>
      </c>
      <c r="KJ7" s="118" t="s">
        <v>13</v>
      </c>
      <c r="KK7" s="245">
        <v>44197</v>
      </c>
      <c r="KL7" s="118" t="s">
        <v>740</v>
      </c>
      <c r="KM7" s="118" t="s">
        <v>747</v>
      </c>
      <c r="KN7" s="118" t="s">
        <v>748</v>
      </c>
      <c r="KO7" s="118" t="s">
        <v>6</v>
      </c>
      <c r="KP7" s="118" t="s">
        <v>7</v>
      </c>
      <c r="KQ7" s="118" t="s">
        <v>8</v>
      </c>
      <c r="KR7" s="118" t="s">
        <v>9</v>
      </c>
      <c r="KS7" s="118" t="s">
        <v>10</v>
      </c>
      <c r="KT7" s="118" t="s">
        <v>11</v>
      </c>
      <c r="KU7" s="16" t="s">
        <v>15</v>
      </c>
      <c r="KV7" s="236" t="s">
        <v>12</v>
      </c>
      <c r="KW7" s="236" t="s">
        <v>13</v>
      </c>
      <c r="KX7" s="236" t="s">
        <v>739</v>
      </c>
      <c r="KY7" s="236" t="s">
        <v>740</v>
      </c>
      <c r="KZ7" s="236" t="s">
        <v>747</v>
      </c>
      <c r="LA7" s="236" t="s">
        <v>5</v>
      </c>
      <c r="LB7" s="236" t="s">
        <v>6</v>
      </c>
      <c r="LC7" s="236" t="s">
        <v>7</v>
      </c>
      <c r="LD7" s="236" t="s">
        <v>8</v>
      </c>
      <c r="LE7" s="236" t="s">
        <v>9</v>
      </c>
      <c r="LF7" s="236" t="s">
        <v>10</v>
      </c>
      <c r="LG7" s="236" t="s">
        <v>11</v>
      </c>
      <c r="LH7" s="17" t="s">
        <v>21</v>
      </c>
      <c r="LI7" s="119" t="s">
        <v>16</v>
      </c>
      <c r="LJ7" s="119" t="s">
        <v>17</v>
      </c>
      <c r="LK7" s="17" t="s">
        <v>39</v>
      </c>
      <c r="LL7" s="118" t="s">
        <v>20</v>
      </c>
      <c r="LM7" s="118" t="s">
        <v>3</v>
      </c>
      <c r="LN7" s="118" t="s">
        <v>4</v>
      </c>
      <c r="LO7" s="118" t="s">
        <v>5</v>
      </c>
      <c r="LP7" s="118" t="s">
        <v>6</v>
      </c>
      <c r="LQ7" s="118" t="s">
        <v>7</v>
      </c>
      <c r="LR7" s="118" t="s">
        <v>8</v>
      </c>
      <c r="LS7" s="118" t="s">
        <v>9</v>
      </c>
      <c r="LT7" s="118" t="s">
        <v>10</v>
      </c>
      <c r="LU7" s="118" t="s">
        <v>11</v>
      </c>
      <c r="LV7" s="118" t="s">
        <v>12</v>
      </c>
      <c r="LW7" s="118" t="s">
        <v>13</v>
      </c>
      <c r="LX7" s="16" t="s">
        <v>15</v>
      </c>
      <c r="LY7" s="118" t="s">
        <v>20</v>
      </c>
      <c r="LZ7" s="118" t="s">
        <v>3</v>
      </c>
      <c r="MA7" s="118" t="s">
        <v>4</v>
      </c>
      <c r="MB7" s="118" t="s">
        <v>5</v>
      </c>
      <c r="MC7" s="118" t="s">
        <v>6</v>
      </c>
      <c r="MD7" s="118" t="s">
        <v>7</v>
      </c>
      <c r="ME7" s="118" t="s">
        <v>8</v>
      </c>
      <c r="MF7" s="118" t="s">
        <v>9</v>
      </c>
      <c r="MG7" s="118" t="s">
        <v>10</v>
      </c>
      <c r="MH7" s="118" t="s">
        <v>11</v>
      </c>
      <c r="MI7" s="118" t="s">
        <v>12</v>
      </c>
      <c r="MJ7" s="118" t="s">
        <v>13</v>
      </c>
      <c r="MK7" s="17" t="s">
        <v>21</v>
      </c>
      <c r="ML7" s="119" t="s">
        <v>16</v>
      </c>
      <c r="MM7" s="119" t="s">
        <v>17</v>
      </c>
      <c r="MN7" s="122" t="s">
        <v>39</v>
      </c>
      <c r="MO7" s="124" t="s">
        <v>12</v>
      </c>
      <c r="MP7" s="124" t="s">
        <v>13</v>
      </c>
      <c r="MQ7" s="246">
        <v>44197</v>
      </c>
      <c r="MR7" s="124" t="s">
        <v>740</v>
      </c>
      <c r="MS7" s="124" t="s">
        <v>747</v>
      </c>
      <c r="MT7" s="124" t="s">
        <v>5</v>
      </c>
      <c r="MU7" s="124" t="s">
        <v>6</v>
      </c>
      <c r="MV7" s="124" t="s">
        <v>7</v>
      </c>
      <c r="MW7" s="124" t="s">
        <v>8</v>
      </c>
      <c r="MX7" s="124" t="s">
        <v>9</v>
      </c>
      <c r="MY7" s="124" t="s">
        <v>1414</v>
      </c>
      <c r="MZ7" s="124" t="s">
        <v>11</v>
      </c>
      <c r="NA7" s="100" t="s">
        <v>15</v>
      </c>
      <c r="NB7" s="123" t="s">
        <v>12</v>
      </c>
      <c r="NC7" s="123" t="s">
        <v>13</v>
      </c>
      <c r="ND7" s="123" t="s">
        <v>739</v>
      </c>
      <c r="NE7" s="123" t="s">
        <v>740</v>
      </c>
      <c r="NF7" s="123" t="s">
        <v>747</v>
      </c>
      <c r="NG7" s="123" t="s">
        <v>5</v>
      </c>
      <c r="NH7" s="123" t="s">
        <v>6</v>
      </c>
      <c r="NI7" s="123" t="s">
        <v>7</v>
      </c>
      <c r="NJ7" s="123" t="s">
        <v>8</v>
      </c>
      <c r="NK7" s="123" t="s">
        <v>9</v>
      </c>
      <c r="NL7" s="123" t="s">
        <v>10</v>
      </c>
      <c r="NM7" s="123" t="s">
        <v>11</v>
      </c>
      <c r="NN7" s="122" t="s">
        <v>21</v>
      </c>
      <c r="NO7" s="125" t="s">
        <v>16</v>
      </c>
      <c r="NP7" s="125" t="s">
        <v>17</v>
      </c>
      <c r="NQ7" s="109" t="s">
        <v>98</v>
      </c>
      <c r="NR7" s="109" t="s">
        <v>99</v>
      </c>
      <c r="NS7" s="109" t="s">
        <v>95</v>
      </c>
      <c r="NT7" s="110" t="s">
        <v>16</v>
      </c>
      <c r="NU7" s="110" t="s">
        <v>17</v>
      </c>
      <c r="NV7" s="17" t="s">
        <v>39</v>
      </c>
      <c r="NW7" s="236" t="s">
        <v>12</v>
      </c>
      <c r="NX7" s="236" t="s">
        <v>13</v>
      </c>
      <c r="NY7" s="224">
        <v>44197</v>
      </c>
      <c r="NZ7" s="236" t="s">
        <v>740</v>
      </c>
      <c r="OA7" s="236" t="s">
        <v>747</v>
      </c>
      <c r="OB7" s="236" t="s">
        <v>748</v>
      </c>
      <c r="OC7" s="236" t="s">
        <v>6</v>
      </c>
      <c r="OD7" s="236" t="s">
        <v>7</v>
      </c>
      <c r="OE7" s="236" t="s">
        <v>8</v>
      </c>
      <c r="OF7" s="236" t="s">
        <v>9</v>
      </c>
      <c r="OG7" s="236" t="s">
        <v>10</v>
      </c>
      <c r="OH7" s="236" t="s">
        <v>11</v>
      </c>
      <c r="OI7" s="16" t="s">
        <v>15</v>
      </c>
      <c r="OJ7" s="236" t="s">
        <v>12</v>
      </c>
      <c r="OK7" s="236" t="s">
        <v>13</v>
      </c>
      <c r="OL7" s="224">
        <v>44197</v>
      </c>
      <c r="OM7" s="224">
        <v>44228</v>
      </c>
      <c r="ON7" s="236" t="s">
        <v>747</v>
      </c>
      <c r="OO7" s="236" t="s">
        <v>748</v>
      </c>
      <c r="OP7" s="236" t="s">
        <v>6</v>
      </c>
      <c r="OQ7" s="236" t="s">
        <v>7</v>
      </c>
      <c r="OR7" s="236" t="s">
        <v>752</v>
      </c>
      <c r="OS7" s="236" t="s">
        <v>9</v>
      </c>
      <c r="OT7" s="236" t="s">
        <v>10</v>
      </c>
      <c r="OU7" s="236" t="s">
        <v>11</v>
      </c>
      <c r="OV7" s="4" t="s">
        <v>21</v>
      </c>
      <c r="OW7" s="2" t="s">
        <v>16</v>
      </c>
      <c r="OX7" s="2" t="s">
        <v>17</v>
      </c>
      <c r="OY7" s="17" t="s">
        <v>39</v>
      </c>
      <c r="OZ7" s="236" t="s">
        <v>12</v>
      </c>
      <c r="PA7" s="236" t="s">
        <v>13</v>
      </c>
      <c r="PB7" s="224">
        <v>44197</v>
      </c>
      <c r="PC7" s="236" t="s">
        <v>740</v>
      </c>
      <c r="PD7" s="236" t="s">
        <v>747</v>
      </c>
      <c r="PE7" s="236" t="s">
        <v>748</v>
      </c>
      <c r="PF7" s="236" t="s">
        <v>6</v>
      </c>
      <c r="PG7" s="236" t="s">
        <v>7</v>
      </c>
      <c r="PH7" s="236" t="s">
        <v>8</v>
      </c>
      <c r="PI7" s="236" t="s">
        <v>9</v>
      </c>
      <c r="PJ7" s="236" t="s">
        <v>10</v>
      </c>
      <c r="PK7" s="236" t="s">
        <v>11</v>
      </c>
      <c r="PL7" s="16" t="s">
        <v>15</v>
      </c>
      <c r="PM7" s="236" t="s">
        <v>12</v>
      </c>
      <c r="PN7" s="236" t="s">
        <v>13</v>
      </c>
      <c r="PO7" s="236" t="s">
        <v>739</v>
      </c>
      <c r="PP7" s="236" t="s">
        <v>740</v>
      </c>
      <c r="PQ7" s="236" t="s">
        <v>4</v>
      </c>
      <c r="PR7" s="236" t="s">
        <v>5</v>
      </c>
      <c r="PS7" s="236" t="s">
        <v>6</v>
      </c>
      <c r="PT7" s="236" t="s">
        <v>7</v>
      </c>
      <c r="PU7" s="236" t="s">
        <v>8</v>
      </c>
      <c r="PV7" s="236" t="s">
        <v>9</v>
      </c>
      <c r="PW7" s="236" t="s">
        <v>10</v>
      </c>
      <c r="PX7" s="236" t="s">
        <v>11</v>
      </c>
      <c r="PY7" s="4" t="s">
        <v>21</v>
      </c>
      <c r="PZ7" s="2" t="s">
        <v>16</v>
      </c>
      <c r="QA7" s="2" t="s">
        <v>17</v>
      </c>
      <c r="QB7" s="17" t="s">
        <v>39</v>
      </c>
      <c r="QC7" s="236" t="s">
        <v>12</v>
      </c>
      <c r="QD7" s="236" t="s">
        <v>13</v>
      </c>
      <c r="QE7" s="224">
        <v>44197</v>
      </c>
      <c r="QF7" s="236" t="s">
        <v>740</v>
      </c>
      <c r="QG7" s="236" t="s">
        <v>4</v>
      </c>
      <c r="QH7" s="236" t="s">
        <v>5</v>
      </c>
      <c r="QI7" s="236" t="s">
        <v>6</v>
      </c>
      <c r="QJ7" s="236" t="s">
        <v>7</v>
      </c>
      <c r="QK7" s="236" t="s">
        <v>8</v>
      </c>
      <c r="QL7" s="236" t="s">
        <v>9</v>
      </c>
      <c r="QM7" s="236" t="s">
        <v>10</v>
      </c>
      <c r="QN7" s="236" t="s">
        <v>11</v>
      </c>
      <c r="QO7" s="16" t="s">
        <v>15</v>
      </c>
      <c r="QP7" s="236" t="s">
        <v>12</v>
      </c>
      <c r="QQ7" s="236" t="s">
        <v>13</v>
      </c>
      <c r="QR7" s="236" t="s">
        <v>739</v>
      </c>
      <c r="QS7" s="236" t="s">
        <v>740</v>
      </c>
      <c r="QT7" s="236" t="s">
        <v>747</v>
      </c>
      <c r="QU7" s="236" t="s">
        <v>5</v>
      </c>
      <c r="QV7" s="236" t="s">
        <v>6</v>
      </c>
      <c r="QW7" s="236" t="s">
        <v>7</v>
      </c>
      <c r="QX7" s="236" t="s">
        <v>8</v>
      </c>
      <c r="QY7" s="236" t="s">
        <v>9</v>
      </c>
      <c r="QZ7" s="236" t="s">
        <v>10</v>
      </c>
      <c r="RA7" s="236" t="s">
        <v>11</v>
      </c>
      <c r="RB7" s="4" t="s">
        <v>21</v>
      </c>
      <c r="RC7" s="2" t="s">
        <v>16</v>
      </c>
      <c r="RD7" s="2" t="s">
        <v>17</v>
      </c>
      <c r="RE7" s="17" t="s">
        <v>39</v>
      </c>
      <c r="RF7" s="236" t="s">
        <v>12</v>
      </c>
      <c r="RG7" s="236" t="s">
        <v>13</v>
      </c>
      <c r="RH7" s="224">
        <v>44197</v>
      </c>
      <c r="RI7" s="236" t="s">
        <v>746</v>
      </c>
      <c r="RJ7" s="236" t="s">
        <v>4</v>
      </c>
      <c r="RK7" s="236" t="s">
        <v>5</v>
      </c>
      <c r="RL7" s="236" t="s">
        <v>6</v>
      </c>
      <c r="RM7" s="236" t="s">
        <v>7</v>
      </c>
      <c r="RN7" s="236" t="s">
        <v>8</v>
      </c>
      <c r="RO7" s="236" t="s">
        <v>9</v>
      </c>
      <c r="RP7" s="236" t="s">
        <v>10</v>
      </c>
      <c r="RQ7" s="236" t="s">
        <v>11</v>
      </c>
      <c r="RR7" s="16" t="s">
        <v>15</v>
      </c>
      <c r="RS7" s="236" t="s">
        <v>12</v>
      </c>
      <c r="RT7" s="236" t="s">
        <v>13</v>
      </c>
      <c r="RU7" s="236" t="s">
        <v>739</v>
      </c>
      <c r="RV7" s="236" t="s">
        <v>740</v>
      </c>
      <c r="RW7" s="236" t="s">
        <v>4</v>
      </c>
      <c r="RX7" s="236" t="s">
        <v>5</v>
      </c>
      <c r="RY7" s="236" t="s">
        <v>6</v>
      </c>
      <c r="RZ7" s="236" t="s">
        <v>7</v>
      </c>
      <c r="SA7" s="236" t="s">
        <v>8</v>
      </c>
      <c r="SB7" s="236" t="s">
        <v>9</v>
      </c>
      <c r="SC7" s="236" t="s">
        <v>10</v>
      </c>
      <c r="SD7" s="236" t="s">
        <v>11</v>
      </c>
      <c r="SE7" s="4" t="s">
        <v>21</v>
      </c>
      <c r="SF7" s="2" t="s">
        <v>16</v>
      </c>
      <c r="SG7" s="2" t="s">
        <v>17</v>
      </c>
      <c r="SH7" s="17" t="s">
        <v>39</v>
      </c>
      <c r="SI7" s="236" t="s">
        <v>12</v>
      </c>
      <c r="SJ7" s="236" t="s">
        <v>13</v>
      </c>
      <c r="SK7" s="224">
        <v>44197</v>
      </c>
      <c r="SL7" s="236" t="s">
        <v>740</v>
      </c>
      <c r="SM7" s="236" t="s">
        <v>4</v>
      </c>
      <c r="SN7" s="236" t="s">
        <v>5</v>
      </c>
      <c r="SO7" s="236" t="s">
        <v>6</v>
      </c>
      <c r="SP7" s="236" t="s">
        <v>7</v>
      </c>
      <c r="SQ7" s="236" t="s">
        <v>8</v>
      </c>
      <c r="SR7" s="236" t="s">
        <v>9</v>
      </c>
      <c r="SS7" s="236" t="s">
        <v>10</v>
      </c>
      <c r="ST7" s="236" t="s">
        <v>11</v>
      </c>
      <c r="SU7" s="16" t="s">
        <v>15</v>
      </c>
      <c r="SV7" s="236" t="s">
        <v>12</v>
      </c>
      <c r="SW7" s="236" t="s">
        <v>13</v>
      </c>
      <c r="SX7" s="236" t="s">
        <v>739</v>
      </c>
      <c r="SY7" s="236" t="s">
        <v>740</v>
      </c>
      <c r="SZ7" s="236" t="s">
        <v>4</v>
      </c>
      <c r="TA7" s="236" t="s">
        <v>5</v>
      </c>
      <c r="TB7" s="236" t="s">
        <v>6</v>
      </c>
      <c r="TC7" s="236" t="s">
        <v>7</v>
      </c>
      <c r="TD7" s="236" t="s">
        <v>8</v>
      </c>
      <c r="TE7" s="236" t="s">
        <v>9</v>
      </c>
      <c r="TF7" s="236" t="s">
        <v>10</v>
      </c>
      <c r="TG7" s="236" t="s">
        <v>11</v>
      </c>
      <c r="TH7" s="4" t="s">
        <v>21</v>
      </c>
      <c r="TI7" s="2" t="s">
        <v>16</v>
      </c>
      <c r="TJ7" s="2" t="s">
        <v>17</v>
      </c>
      <c r="TK7" s="17" t="s">
        <v>39</v>
      </c>
      <c r="TL7" s="236" t="s">
        <v>12</v>
      </c>
      <c r="TM7" s="236" t="s">
        <v>13</v>
      </c>
      <c r="TN7" s="224">
        <v>44197</v>
      </c>
      <c r="TO7" s="236" t="s">
        <v>740</v>
      </c>
      <c r="TP7" s="236" t="s">
        <v>4</v>
      </c>
      <c r="TQ7" s="236" t="s">
        <v>748</v>
      </c>
      <c r="TR7" s="236" t="s">
        <v>6</v>
      </c>
      <c r="TS7" s="236" t="s">
        <v>7</v>
      </c>
      <c r="TT7" s="236" t="s">
        <v>8</v>
      </c>
      <c r="TU7" s="236" t="s">
        <v>9</v>
      </c>
      <c r="TV7" s="236" t="s">
        <v>10</v>
      </c>
      <c r="TW7" s="236" t="s">
        <v>11</v>
      </c>
      <c r="TX7" s="16" t="s">
        <v>15</v>
      </c>
      <c r="TY7" s="236" t="s">
        <v>12</v>
      </c>
      <c r="TZ7" s="236" t="s">
        <v>13</v>
      </c>
      <c r="UA7" s="236" t="s">
        <v>739</v>
      </c>
      <c r="UB7" s="236" t="s">
        <v>740</v>
      </c>
      <c r="UC7" s="236" t="s">
        <v>4</v>
      </c>
      <c r="UD7" s="236" t="s">
        <v>5</v>
      </c>
      <c r="UE7" s="236" t="s">
        <v>6</v>
      </c>
      <c r="UF7" s="236" t="s">
        <v>7</v>
      </c>
      <c r="UG7" s="236" t="s">
        <v>752</v>
      </c>
      <c r="UH7" s="236" t="s">
        <v>9</v>
      </c>
      <c r="UI7" s="236" t="s">
        <v>10</v>
      </c>
      <c r="UJ7" s="236" t="s">
        <v>11</v>
      </c>
      <c r="UK7" s="4" t="s">
        <v>21</v>
      </c>
      <c r="UL7" s="2" t="s">
        <v>16</v>
      </c>
      <c r="UM7" s="2" t="s">
        <v>17</v>
      </c>
      <c r="UN7" s="17" t="s">
        <v>39</v>
      </c>
      <c r="UO7" s="236" t="s">
        <v>12</v>
      </c>
      <c r="UP7" s="236" t="s">
        <v>13</v>
      </c>
      <c r="UQ7" s="224">
        <v>44197</v>
      </c>
      <c r="UR7" s="236" t="s">
        <v>740</v>
      </c>
      <c r="US7" s="236" t="s">
        <v>4</v>
      </c>
      <c r="UT7" s="236" t="s">
        <v>5</v>
      </c>
      <c r="UU7" s="236" t="s">
        <v>6</v>
      </c>
      <c r="UV7" s="236" t="s">
        <v>7</v>
      </c>
      <c r="UW7" s="236" t="s">
        <v>8</v>
      </c>
      <c r="UX7" s="236" t="s">
        <v>9</v>
      </c>
      <c r="UY7" s="236" t="s">
        <v>10</v>
      </c>
      <c r="UZ7" s="236" t="s">
        <v>11</v>
      </c>
      <c r="VA7" s="16" t="s">
        <v>15</v>
      </c>
      <c r="VB7" s="236" t="s">
        <v>20</v>
      </c>
      <c r="VC7" s="236" t="s">
        <v>3</v>
      </c>
      <c r="VD7" s="236" t="s">
        <v>4</v>
      </c>
      <c r="VE7" s="236" t="s">
        <v>5</v>
      </c>
      <c r="VF7" s="236" t="s">
        <v>6</v>
      </c>
      <c r="VG7" s="236" t="s">
        <v>7</v>
      </c>
      <c r="VH7" s="236" t="s">
        <v>8</v>
      </c>
      <c r="VI7" s="236" t="s">
        <v>9</v>
      </c>
      <c r="VJ7" s="236" t="s">
        <v>10</v>
      </c>
      <c r="VK7" s="236" t="s">
        <v>11</v>
      </c>
      <c r="VL7" s="236" t="s">
        <v>12</v>
      </c>
      <c r="VM7" s="236" t="s">
        <v>13</v>
      </c>
      <c r="VN7" s="4" t="s">
        <v>21</v>
      </c>
      <c r="VO7" s="2" t="s">
        <v>16</v>
      </c>
      <c r="VP7" s="2" t="s">
        <v>17</v>
      </c>
      <c r="VQ7" s="17" t="s">
        <v>39</v>
      </c>
      <c r="VR7" s="118" t="s">
        <v>20</v>
      </c>
      <c r="VS7" s="118" t="s">
        <v>3</v>
      </c>
      <c r="VT7" s="118" t="s">
        <v>4</v>
      </c>
      <c r="VU7" s="118" t="s">
        <v>5</v>
      </c>
      <c r="VV7" s="118" t="s">
        <v>6</v>
      </c>
      <c r="VW7" s="118" t="s">
        <v>7</v>
      </c>
      <c r="VX7" s="118" t="s">
        <v>8</v>
      </c>
      <c r="VY7" s="118" t="s">
        <v>9</v>
      </c>
      <c r="VZ7" s="118" t="s">
        <v>10</v>
      </c>
      <c r="WA7" s="118" t="s">
        <v>11</v>
      </c>
      <c r="WB7" s="118" t="s">
        <v>12</v>
      </c>
      <c r="WC7" s="118" t="s">
        <v>13</v>
      </c>
      <c r="WD7" s="16" t="s">
        <v>15</v>
      </c>
      <c r="WE7" s="236" t="s">
        <v>20</v>
      </c>
      <c r="WF7" s="236" t="s">
        <v>3</v>
      </c>
      <c r="WG7" s="236" t="s">
        <v>4</v>
      </c>
      <c r="WH7" s="236" t="s">
        <v>5</v>
      </c>
      <c r="WI7" s="236" t="s">
        <v>6</v>
      </c>
      <c r="WJ7" s="236" t="s">
        <v>7</v>
      </c>
      <c r="WK7" s="236" t="s">
        <v>8</v>
      </c>
      <c r="WL7" s="236" t="s">
        <v>9</v>
      </c>
      <c r="WM7" s="236" t="s">
        <v>10</v>
      </c>
      <c r="WN7" s="236" t="s">
        <v>11</v>
      </c>
      <c r="WO7" s="236" t="s">
        <v>12</v>
      </c>
      <c r="WP7" s="236" t="s">
        <v>13</v>
      </c>
      <c r="WQ7" s="17" t="s">
        <v>21</v>
      </c>
      <c r="WR7" s="119" t="s">
        <v>16</v>
      </c>
      <c r="WS7" s="119" t="s">
        <v>17</v>
      </c>
      <c r="WT7" s="17" t="s">
        <v>39</v>
      </c>
      <c r="WU7" s="118" t="s">
        <v>12</v>
      </c>
      <c r="WV7" s="118" t="s">
        <v>13</v>
      </c>
      <c r="WW7" s="245">
        <v>44197</v>
      </c>
      <c r="WX7" s="118" t="s">
        <v>740</v>
      </c>
      <c r="WY7" s="118" t="s">
        <v>4</v>
      </c>
      <c r="WZ7" s="118" t="s">
        <v>5</v>
      </c>
      <c r="XA7" s="118" t="s">
        <v>6</v>
      </c>
      <c r="XB7" s="118" t="s">
        <v>7</v>
      </c>
      <c r="XC7" s="118" t="s">
        <v>8</v>
      </c>
      <c r="XD7" s="118" t="s">
        <v>9</v>
      </c>
      <c r="XE7" s="118" t="s">
        <v>10</v>
      </c>
      <c r="XF7" s="118" t="s">
        <v>11</v>
      </c>
      <c r="XG7" s="16" t="s">
        <v>15</v>
      </c>
      <c r="XH7" s="236" t="s">
        <v>12</v>
      </c>
      <c r="XI7" s="224">
        <v>44166</v>
      </c>
      <c r="XJ7" s="224">
        <v>44197</v>
      </c>
      <c r="XK7" s="224">
        <v>44228</v>
      </c>
      <c r="XL7" s="224" t="s">
        <v>4</v>
      </c>
      <c r="XM7" s="224" t="s">
        <v>5</v>
      </c>
      <c r="XN7" s="224" t="s">
        <v>6</v>
      </c>
      <c r="XO7" s="224" t="s">
        <v>7</v>
      </c>
      <c r="XP7" s="224" t="s">
        <v>8</v>
      </c>
      <c r="XQ7" s="224" t="s">
        <v>9</v>
      </c>
      <c r="XR7" s="224" t="s">
        <v>10</v>
      </c>
      <c r="XS7" s="224" t="s">
        <v>11</v>
      </c>
      <c r="XT7" s="17" t="s">
        <v>21</v>
      </c>
      <c r="XU7" s="119" t="s">
        <v>16</v>
      </c>
      <c r="XV7" s="119" t="s">
        <v>17</v>
      </c>
      <c r="XW7" s="17" t="s">
        <v>14</v>
      </c>
      <c r="XX7" s="118" t="s">
        <v>12</v>
      </c>
      <c r="XY7" s="118" t="s">
        <v>13</v>
      </c>
      <c r="XZ7" s="245">
        <v>44197</v>
      </c>
      <c r="YA7" s="118" t="s">
        <v>740</v>
      </c>
      <c r="YB7" s="118" t="s">
        <v>4</v>
      </c>
      <c r="YC7" s="118" t="s">
        <v>5</v>
      </c>
      <c r="YD7" s="118" t="s">
        <v>6</v>
      </c>
      <c r="YE7" s="118" t="s">
        <v>7</v>
      </c>
      <c r="YF7" s="118" t="s">
        <v>8</v>
      </c>
      <c r="YG7" s="118" t="s">
        <v>9</v>
      </c>
      <c r="YH7" s="118" t="s">
        <v>10</v>
      </c>
      <c r="YI7" s="118" t="s">
        <v>11</v>
      </c>
      <c r="YJ7" s="16" t="s">
        <v>15</v>
      </c>
      <c r="YK7" s="236" t="s">
        <v>12</v>
      </c>
      <c r="YL7" s="236" t="s">
        <v>13</v>
      </c>
      <c r="YM7" s="8" t="s">
        <v>739</v>
      </c>
      <c r="YN7" s="8" t="s">
        <v>740</v>
      </c>
      <c r="YO7" s="8" t="s">
        <v>747</v>
      </c>
      <c r="YP7" s="8" t="s">
        <v>5</v>
      </c>
      <c r="YQ7" s="8" t="s">
        <v>6</v>
      </c>
      <c r="YR7" s="8" t="s">
        <v>7</v>
      </c>
      <c r="YS7" s="8" t="s">
        <v>8</v>
      </c>
      <c r="YT7" s="8" t="s">
        <v>9</v>
      </c>
      <c r="YU7" s="8" t="s">
        <v>10</v>
      </c>
      <c r="YV7" s="8" t="s">
        <v>11</v>
      </c>
      <c r="YW7" s="8" t="s">
        <v>21</v>
      </c>
      <c r="YX7" s="119" t="s">
        <v>16</v>
      </c>
      <c r="YY7" s="119" t="s">
        <v>17</v>
      </c>
      <c r="YZ7" s="17" t="s">
        <v>14</v>
      </c>
      <c r="ZA7" s="118" t="s">
        <v>12</v>
      </c>
      <c r="ZB7" s="118" t="s">
        <v>13</v>
      </c>
      <c r="ZC7" s="245">
        <v>44197</v>
      </c>
      <c r="ZD7" s="118" t="s">
        <v>740</v>
      </c>
      <c r="ZE7" s="118" t="s">
        <v>4</v>
      </c>
      <c r="ZF7" s="118" t="s">
        <v>5</v>
      </c>
      <c r="ZG7" s="118" t="s">
        <v>6</v>
      </c>
      <c r="ZH7" s="118" t="s">
        <v>7</v>
      </c>
      <c r="ZI7" s="118" t="s">
        <v>8</v>
      </c>
      <c r="ZJ7" s="118" t="s">
        <v>9</v>
      </c>
      <c r="ZK7" s="118" t="s">
        <v>10</v>
      </c>
      <c r="ZL7" s="118" t="s">
        <v>11</v>
      </c>
      <c r="ZM7" s="16" t="s">
        <v>15</v>
      </c>
      <c r="ZN7" s="236" t="s">
        <v>12</v>
      </c>
      <c r="ZO7" s="236" t="s">
        <v>13</v>
      </c>
      <c r="ZP7" s="236" t="s">
        <v>739</v>
      </c>
      <c r="ZQ7" s="236" t="s">
        <v>740</v>
      </c>
      <c r="ZR7" s="236" t="s">
        <v>4</v>
      </c>
      <c r="ZS7" s="236" t="s">
        <v>5</v>
      </c>
      <c r="ZT7" s="236"/>
      <c r="ZU7" s="236"/>
      <c r="ZV7" s="236"/>
      <c r="ZW7" s="236"/>
      <c r="ZX7" s="236"/>
      <c r="ZY7" s="236"/>
      <c r="ZZ7" s="17" t="s">
        <v>21</v>
      </c>
      <c r="AAA7" s="119" t="s">
        <v>16</v>
      </c>
      <c r="AAB7" s="119" t="s">
        <v>17</v>
      </c>
      <c r="AAC7" s="17" t="s">
        <v>14</v>
      </c>
      <c r="AAD7" s="118" t="s">
        <v>12</v>
      </c>
      <c r="AAE7" s="118" t="s">
        <v>13</v>
      </c>
      <c r="AAF7" s="245">
        <v>44197</v>
      </c>
      <c r="AAG7" s="118" t="s">
        <v>740</v>
      </c>
      <c r="AAH7" s="118" t="s">
        <v>4</v>
      </c>
      <c r="AAI7" s="118" t="s">
        <v>5</v>
      </c>
      <c r="AAJ7" s="118" t="s">
        <v>6</v>
      </c>
      <c r="AAK7" s="118" t="s">
        <v>7</v>
      </c>
      <c r="AAL7" s="118" t="s">
        <v>8</v>
      </c>
      <c r="AAM7" s="118" t="s">
        <v>9</v>
      </c>
      <c r="AAN7" s="118" t="s">
        <v>10</v>
      </c>
      <c r="AAO7" s="118" t="s">
        <v>11</v>
      </c>
      <c r="AAP7" s="16" t="s">
        <v>15</v>
      </c>
      <c r="AAQ7" s="236" t="s">
        <v>12</v>
      </c>
      <c r="AAR7" s="236" t="s">
        <v>13</v>
      </c>
      <c r="AAS7" s="236" t="s">
        <v>739</v>
      </c>
      <c r="AAT7" s="236" t="s">
        <v>740</v>
      </c>
      <c r="AAU7" s="236" t="s">
        <v>4</v>
      </c>
      <c r="AAV7" s="236" t="s">
        <v>5</v>
      </c>
      <c r="AAW7" s="236" t="s">
        <v>6</v>
      </c>
      <c r="AAX7" s="236" t="s">
        <v>7</v>
      </c>
      <c r="AAY7" s="236" t="s">
        <v>8</v>
      </c>
      <c r="AAZ7" s="236" t="s">
        <v>9</v>
      </c>
      <c r="ABA7" s="236" t="s">
        <v>10</v>
      </c>
      <c r="ABB7" s="236" t="s">
        <v>11</v>
      </c>
      <c r="ABC7" s="17" t="s">
        <v>21</v>
      </c>
      <c r="ABD7" s="119" t="s">
        <v>16</v>
      </c>
      <c r="ABE7" s="119" t="s">
        <v>17</v>
      </c>
      <c r="ABF7" s="17" t="s">
        <v>14</v>
      </c>
      <c r="ABG7" s="118" t="s">
        <v>12</v>
      </c>
      <c r="ABH7" s="118" t="s">
        <v>13</v>
      </c>
      <c r="ABI7" s="245">
        <v>44197</v>
      </c>
      <c r="ABJ7" s="118" t="s">
        <v>740</v>
      </c>
      <c r="ABK7" s="118" t="s">
        <v>4</v>
      </c>
      <c r="ABL7" s="118" t="s">
        <v>5</v>
      </c>
      <c r="ABM7" s="118" t="s">
        <v>6</v>
      </c>
      <c r="ABN7" s="118" t="s">
        <v>7</v>
      </c>
      <c r="ABO7" s="118" t="s">
        <v>8</v>
      </c>
      <c r="ABP7" s="118" t="s">
        <v>9</v>
      </c>
      <c r="ABQ7" s="118" t="s">
        <v>10</v>
      </c>
      <c r="ABR7" s="118" t="s">
        <v>11</v>
      </c>
      <c r="ABS7" s="16" t="s">
        <v>15</v>
      </c>
      <c r="ABT7" s="236" t="s">
        <v>12</v>
      </c>
      <c r="ABU7" s="236" t="s">
        <v>13</v>
      </c>
      <c r="ABV7" s="224">
        <v>44197</v>
      </c>
      <c r="ABW7" s="224" t="s">
        <v>753</v>
      </c>
      <c r="ABX7" s="224" t="s">
        <v>4</v>
      </c>
      <c r="ABY7" s="224" t="s">
        <v>5</v>
      </c>
      <c r="ABZ7" s="224" t="s">
        <v>6</v>
      </c>
      <c r="ACA7" s="224" t="s">
        <v>7</v>
      </c>
      <c r="ACB7" s="224" t="s">
        <v>8</v>
      </c>
      <c r="ACC7" s="224" t="s">
        <v>9</v>
      </c>
      <c r="ACD7" s="224" t="s">
        <v>10</v>
      </c>
      <c r="ACE7" s="224" t="s">
        <v>11</v>
      </c>
      <c r="ACF7" s="17" t="s">
        <v>21</v>
      </c>
      <c r="ACG7" s="119" t="s">
        <v>16</v>
      </c>
      <c r="ACH7" s="119" t="s">
        <v>17</v>
      </c>
      <c r="ACI7" s="109" t="s">
        <v>98</v>
      </c>
      <c r="ACJ7" s="109" t="s">
        <v>99</v>
      </c>
      <c r="ACK7" s="109" t="s">
        <v>95</v>
      </c>
      <c r="ACL7" s="110" t="s">
        <v>16</v>
      </c>
      <c r="ACM7" s="110" t="s">
        <v>17</v>
      </c>
      <c r="ACN7" s="17" t="s">
        <v>14</v>
      </c>
      <c r="ACO7" s="236" t="s">
        <v>12</v>
      </c>
      <c r="ACP7" s="236" t="s">
        <v>13</v>
      </c>
      <c r="ACQ7" s="224">
        <v>44197</v>
      </c>
      <c r="ACR7" s="236" t="s">
        <v>740</v>
      </c>
      <c r="ACS7" s="236" t="s">
        <v>4</v>
      </c>
      <c r="ACT7" s="236" t="s">
        <v>5</v>
      </c>
      <c r="ACU7" s="236" t="s">
        <v>6</v>
      </c>
      <c r="ACV7" s="236" t="s">
        <v>7</v>
      </c>
      <c r="ACW7" s="236" t="s">
        <v>8</v>
      </c>
      <c r="ACX7" s="236" t="s">
        <v>9</v>
      </c>
      <c r="ACY7" s="236" t="s">
        <v>10</v>
      </c>
      <c r="ACZ7" s="236" t="s">
        <v>11</v>
      </c>
      <c r="ADA7" s="16" t="s">
        <v>15</v>
      </c>
      <c r="ADB7" s="236" t="s">
        <v>12</v>
      </c>
      <c r="ADC7" s="236" t="s">
        <v>13</v>
      </c>
      <c r="ADD7" s="236" t="s">
        <v>739</v>
      </c>
      <c r="ADE7" s="236" t="s">
        <v>740</v>
      </c>
      <c r="ADF7" s="236" t="s">
        <v>4</v>
      </c>
      <c r="ADG7" s="236" t="s">
        <v>5</v>
      </c>
      <c r="ADH7" s="236" t="s">
        <v>6</v>
      </c>
      <c r="ADI7" s="236" t="s">
        <v>7</v>
      </c>
      <c r="ADJ7" s="236" t="s">
        <v>8</v>
      </c>
      <c r="ADK7" s="236" t="s">
        <v>9</v>
      </c>
      <c r="ADL7" s="236" t="s">
        <v>10</v>
      </c>
      <c r="ADM7" s="236" t="s">
        <v>11</v>
      </c>
      <c r="ADN7" s="4" t="s">
        <v>21</v>
      </c>
      <c r="ADO7" s="2" t="s">
        <v>16</v>
      </c>
      <c r="ADP7" s="2" t="s">
        <v>17</v>
      </c>
      <c r="ADQ7" s="17" t="s">
        <v>14</v>
      </c>
      <c r="ADR7" s="236" t="s">
        <v>12</v>
      </c>
      <c r="ADS7" s="236" t="s">
        <v>13</v>
      </c>
      <c r="ADT7" s="224">
        <v>44197</v>
      </c>
      <c r="ADU7" s="236" t="s">
        <v>740</v>
      </c>
      <c r="ADV7" s="236" t="s">
        <v>4</v>
      </c>
      <c r="ADW7" s="236" t="s">
        <v>5</v>
      </c>
      <c r="ADX7" s="236" t="s">
        <v>6</v>
      </c>
      <c r="ADY7" s="236" t="s">
        <v>7</v>
      </c>
      <c r="ADZ7" s="236" t="s">
        <v>8</v>
      </c>
      <c r="AEA7" s="236" t="s">
        <v>9</v>
      </c>
      <c r="AEB7" s="236" t="s">
        <v>10</v>
      </c>
      <c r="AEC7" s="236" t="s">
        <v>11</v>
      </c>
      <c r="AED7" s="16" t="s">
        <v>15</v>
      </c>
      <c r="AEE7" s="236" t="s">
        <v>12</v>
      </c>
      <c r="AEF7" s="236" t="s">
        <v>13</v>
      </c>
      <c r="AEG7" s="236" t="s">
        <v>739</v>
      </c>
      <c r="AEH7" s="236" t="s">
        <v>740</v>
      </c>
      <c r="AEI7" s="236" t="s">
        <v>4</v>
      </c>
      <c r="AEJ7" s="236" t="s">
        <v>5</v>
      </c>
      <c r="AEK7" s="236" t="s">
        <v>6</v>
      </c>
      <c r="AEL7" s="236" t="s">
        <v>7</v>
      </c>
      <c r="AEM7" s="236" t="s">
        <v>8</v>
      </c>
      <c r="AEN7" s="236" t="s">
        <v>9</v>
      </c>
      <c r="AEO7" s="236" t="s">
        <v>10</v>
      </c>
      <c r="AEP7" s="236" t="s">
        <v>11</v>
      </c>
      <c r="AEQ7" s="4" t="s">
        <v>21</v>
      </c>
      <c r="AER7" s="2" t="s">
        <v>16</v>
      </c>
      <c r="AES7" s="2" t="s">
        <v>17</v>
      </c>
      <c r="AET7" s="17" t="s">
        <v>14</v>
      </c>
      <c r="AEU7" s="224">
        <v>44136</v>
      </c>
      <c r="AEV7" s="236" t="s">
        <v>13</v>
      </c>
      <c r="AEW7" s="224">
        <v>44197</v>
      </c>
      <c r="AEX7" s="224">
        <v>44228</v>
      </c>
      <c r="AEY7" s="224" t="s">
        <v>4</v>
      </c>
      <c r="AEZ7" s="224" t="s">
        <v>5</v>
      </c>
      <c r="AFA7" s="224" t="s">
        <v>6</v>
      </c>
      <c r="AFB7" s="224" t="s">
        <v>7</v>
      </c>
      <c r="AFC7" s="224" t="s">
        <v>8</v>
      </c>
      <c r="AFD7" s="224" t="s">
        <v>9</v>
      </c>
      <c r="AFE7" s="224" t="s">
        <v>10</v>
      </c>
      <c r="AFF7" s="224" t="s">
        <v>11</v>
      </c>
      <c r="AFG7" s="16" t="s">
        <v>15</v>
      </c>
      <c r="AFH7" s="236" t="s">
        <v>12</v>
      </c>
      <c r="AFI7" s="236" t="s">
        <v>13</v>
      </c>
      <c r="AFJ7" s="236" t="s">
        <v>739</v>
      </c>
      <c r="AFK7" s="236" t="s">
        <v>740</v>
      </c>
      <c r="AFL7" s="236" t="s">
        <v>4</v>
      </c>
      <c r="AFM7" s="236" t="s">
        <v>5</v>
      </c>
      <c r="AFN7" s="236" t="s">
        <v>6</v>
      </c>
      <c r="AFO7" s="236" t="s">
        <v>7</v>
      </c>
      <c r="AFP7" s="236" t="s">
        <v>8</v>
      </c>
      <c r="AFQ7" s="236" t="s">
        <v>9</v>
      </c>
      <c r="AFR7" s="236" t="s">
        <v>10</v>
      </c>
      <c r="AFS7" s="236" t="s">
        <v>11</v>
      </c>
      <c r="AFT7" s="4" t="s">
        <v>21</v>
      </c>
      <c r="AFU7" s="2" t="s">
        <v>16</v>
      </c>
      <c r="AFV7" s="135" t="s">
        <v>17</v>
      </c>
      <c r="AFW7" s="138" t="s">
        <v>93</v>
      </c>
      <c r="AFX7" s="133" t="s">
        <v>94</v>
      </c>
      <c r="AFY7" s="133" t="s">
        <v>95</v>
      </c>
      <c r="AFZ7" s="134" t="s">
        <v>16</v>
      </c>
      <c r="AGA7" s="139" t="s">
        <v>17</v>
      </c>
      <c r="AGB7" s="137" t="s">
        <v>93</v>
      </c>
      <c r="AGC7" s="133" t="s">
        <v>94</v>
      </c>
      <c r="AGD7" s="133" t="s">
        <v>95</v>
      </c>
      <c r="AGE7" s="134" t="s">
        <v>16</v>
      </c>
      <c r="AGF7" s="214" t="s">
        <v>17</v>
      </c>
      <c r="AGG7" s="138" t="s">
        <v>93</v>
      </c>
      <c r="AGH7" s="133" t="s">
        <v>94</v>
      </c>
      <c r="AGI7" s="133" t="s">
        <v>95</v>
      </c>
      <c r="AGJ7" s="134" t="s">
        <v>16</v>
      </c>
      <c r="AGK7" s="139" t="s">
        <v>17</v>
      </c>
      <c r="AGL7" s="113" t="s">
        <v>93</v>
      </c>
      <c r="AGM7" s="113" t="s">
        <v>94</v>
      </c>
      <c r="AGN7" s="113" t="s">
        <v>95</v>
      </c>
      <c r="AGO7" s="112" t="s">
        <v>16</v>
      </c>
      <c r="AGP7" s="112" t="s">
        <v>17</v>
      </c>
    </row>
    <row r="8" spans="1:892" ht="15.75" customHeight="1" thickBot="1" x14ac:dyDescent="0.3">
      <c r="B8" s="304"/>
      <c r="C8" s="303"/>
      <c r="D8" s="303"/>
      <c r="E8" s="303"/>
      <c r="F8" s="109"/>
      <c r="G8" s="109"/>
      <c r="H8" s="109"/>
      <c r="I8" s="110"/>
      <c r="J8" s="110"/>
      <c r="K8" s="116"/>
      <c r="L8" s="301"/>
      <c r="M8" s="301"/>
      <c r="N8" s="241"/>
      <c r="O8" s="301"/>
      <c r="P8" s="301"/>
      <c r="Q8" s="301"/>
      <c r="R8" s="301"/>
      <c r="S8" s="301"/>
      <c r="T8" s="301"/>
      <c r="U8" s="301"/>
      <c r="V8" s="301"/>
      <c r="W8" s="301"/>
      <c r="X8" s="117"/>
      <c r="Y8" s="236"/>
      <c r="Z8" s="236"/>
      <c r="AA8" s="224"/>
      <c r="AB8" s="236"/>
      <c r="AC8" s="236"/>
      <c r="AD8" s="236"/>
      <c r="AE8" s="236"/>
      <c r="AF8" s="236"/>
      <c r="AG8" s="236"/>
      <c r="AH8" s="236"/>
      <c r="AI8" s="236"/>
      <c r="AJ8" s="236"/>
      <c r="AK8" s="7"/>
      <c r="AL8" s="107"/>
      <c r="AM8" s="107"/>
      <c r="AN8" s="4"/>
      <c r="AO8" s="8"/>
      <c r="AP8" s="8"/>
      <c r="AQ8" s="242"/>
      <c r="AR8" s="8"/>
      <c r="AS8" s="8"/>
      <c r="AT8" s="8"/>
      <c r="AU8" s="8"/>
      <c r="AV8" s="8"/>
      <c r="AW8" s="8"/>
      <c r="AX8" s="8"/>
      <c r="AY8" s="8"/>
      <c r="AZ8" s="8"/>
      <c r="BA8" s="116"/>
      <c r="BB8" s="3"/>
      <c r="BC8" s="3"/>
      <c r="BD8" s="243"/>
      <c r="BE8" s="3"/>
      <c r="BF8" s="3"/>
      <c r="BG8" s="3"/>
      <c r="BH8" s="3"/>
      <c r="BI8" s="3"/>
      <c r="BJ8" s="3"/>
      <c r="BK8" s="3"/>
      <c r="BL8" s="3"/>
      <c r="BM8" s="3"/>
      <c r="BN8" s="2"/>
      <c r="BO8" s="105"/>
      <c r="BP8" s="2"/>
      <c r="BQ8" s="4"/>
      <c r="BR8" s="3"/>
      <c r="BS8" s="3"/>
      <c r="BT8" s="244"/>
      <c r="BU8" s="216"/>
      <c r="BV8" s="216"/>
      <c r="BW8" s="216"/>
      <c r="BX8" s="216"/>
      <c r="BY8" s="216"/>
      <c r="BZ8" s="216"/>
      <c r="CA8" s="216"/>
      <c r="CB8" s="216"/>
      <c r="CC8" s="216"/>
      <c r="CD8" s="11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4"/>
      <c r="CR8" s="2"/>
      <c r="CS8" s="105"/>
      <c r="CT8" s="4"/>
      <c r="CU8" s="236"/>
      <c r="CV8" s="236"/>
      <c r="CW8" s="224"/>
      <c r="CX8" s="236"/>
      <c r="CY8" s="236"/>
      <c r="CZ8" s="236"/>
      <c r="DA8" s="236"/>
      <c r="DB8" s="236"/>
      <c r="DC8" s="236"/>
      <c r="DD8" s="236"/>
      <c r="DE8" s="236"/>
      <c r="DF8" s="236"/>
      <c r="DG8" s="116"/>
      <c r="DH8" s="236"/>
      <c r="DI8" s="236"/>
      <c r="DJ8" s="236"/>
      <c r="DK8" s="236"/>
      <c r="DL8" s="236"/>
      <c r="DM8" s="236"/>
      <c r="DN8" s="236"/>
      <c r="DO8" s="236"/>
      <c r="DP8" s="236"/>
      <c r="DQ8" s="236"/>
      <c r="DR8" s="236"/>
      <c r="DS8" s="236"/>
      <c r="DT8" s="4"/>
      <c r="DU8" s="2"/>
      <c r="DV8" s="2"/>
      <c r="DW8" s="4"/>
      <c r="DX8" s="236"/>
      <c r="DY8" s="236"/>
      <c r="DZ8" s="224"/>
      <c r="EA8" s="236"/>
      <c r="EB8" s="236"/>
      <c r="EC8" s="236"/>
      <c r="ED8" s="236"/>
      <c r="EE8" s="236"/>
      <c r="EF8" s="236"/>
      <c r="EG8" s="236"/>
      <c r="EH8" s="236"/>
      <c r="EI8" s="236"/>
      <c r="EJ8" s="236"/>
      <c r="EK8" s="116"/>
      <c r="EL8" s="236"/>
      <c r="EM8" s="236"/>
      <c r="EN8" s="236"/>
      <c r="EO8" s="236"/>
      <c r="EP8" s="236"/>
      <c r="EQ8" s="236"/>
      <c r="ER8" s="236"/>
      <c r="ES8" s="236"/>
      <c r="ET8" s="236"/>
      <c r="EU8" s="236"/>
      <c r="EV8" s="236"/>
      <c r="EW8" s="236"/>
      <c r="EX8" s="4"/>
      <c r="EY8" s="105"/>
      <c r="EZ8" s="105"/>
      <c r="FA8" s="4"/>
      <c r="FB8" s="236"/>
      <c r="FC8" s="236"/>
      <c r="FD8" s="224"/>
      <c r="FE8" s="236"/>
      <c r="FF8" s="236"/>
      <c r="FG8" s="236"/>
      <c r="FH8" s="236"/>
      <c r="FI8" s="236"/>
      <c r="FJ8" s="236"/>
      <c r="FK8" s="236"/>
      <c r="FL8" s="236"/>
      <c r="FM8" s="236"/>
      <c r="FN8" s="116"/>
      <c r="FO8" s="236"/>
      <c r="FP8" s="236"/>
      <c r="FQ8" s="236"/>
      <c r="FR8" s="236"/>
      <c r="FS8" s="236"/>
      <c r="FT8" s="236"/>
      <c r="FU8" s="236"/>
      <c r="FV8" s="236"/>
      <c r="FW8" s="236"/>
      <c r="FX8" s="236"/>
      <c r="FY8" s="236"/>
      <c r="FZ8" s="236"/>
      <c r="GA8" s="4"/>
      <c r="GB8" s="2"/>
      <c r="GC8" s="2"/>
      <c r="GD8" s="4"/>
      <c r="GE8" s="236"/>
      <c r="GF8" s="236"/>
      <c r="GG8" s="224"/>
      <c r="GH8" s="236"/>
      <c r="GI8" s="236"/>
      <c r="GJ8" s="236"/>
      <c r="GK8" s="236"/>
      <c r="GL8" s="236"/>
      <c r="GM8" s="236"/>
      <c r="GN8" s="236"/>
      <c r="GO8" s="236"/>
      <c r="GP8" s="236"/>
      <c r="GQ8" s="116"/>
      <c r="GR8" s="236"/>
      <c r="GS8" s="236"/>
      <c r="GT8" s="236"/>
      <c r="GU8" s="236"/>
      <c r="GV8" s="4"/>
      <c r="GW8" s="105"/>
      <c r="GX8" s="105"/>
      <c r="GY8" s="4"/>
      <c r="GZ8" s="236"/>
      <c r="HA8" s="236"/>
      <c r="HB8" s="224"/>
      <c r="HC8" s="236"/>
      <c r="HD8" s="236"/>
      <c r="HE8" s="236"/>
      <c r="HF8" s="236"/>
      <c r="HG8" s="236"/>
      <c r="HH8" s="236"/>
      <c r="HI8" s="236"/>
      <c r="HJ8" s="236"/>
      <c r="HK8" s="236"/>
      <c r="HL8" s="116"/>
      <c r="HM8" s="236"/>
      <c r="HN8" s="236"/>
      <c r="HO8" s="236"/>
      <c r="HP8" s="236"/>
      <c r="HQ8" s="236"/>
      <c r="HR8" s="236"/>
      <c r="HS8" s="236"/>
      <c r="HT8" s="236"/>
      <c r="HU8" s="236"/>
      <c r="HV8" s="236"/>
      <c r="HW8" s="236"/>
      <c r="HX8" s="236"/>
      <c r="HY8" s="4"/>
      <c r="HZ8" s="2"/>
      <c r="IA8" s="2"/>
      <c r="IB8" s="17"/>
      <c r="IC8" s="118"/>
      <c r="ID8" s="118"/>
      <c r="IE8" s="245"/>
      <c r="IF8" s="118"/>
      <c r="IG8" s="118"/>
      <c r="IH8" s="118"/>
      <c r="II8" s="118"/>
      <c r="IJ8" s="118"/>
      <c r="IK8" s="118"/>
      <c r="IL8" s="118"/>
      <c r="IM8" s="118"/>
      <c r="IN8" s="118"/>
      <c r="IO8" s="16"/>
      <c r="IP8" s="236"/>
      <c r="IQ8" s="236"/>
      <c r="IR8" s="236"/>
      <c r="IS8" s="236"/>
      <c r="IT8" s="236"/>
      <c r="IU8" s="236"/>
      <c r="IV8" s="236"/>
      <c r="IW8" s="236"/>
      <c r="IX8" s="236"/>
      <c r="IY8" s="236"/>
      <c r="IZ8" s="236"/>
      <c r="JA8" s="236"/>
      <c r="JB8" s="17"/>
      <c r="JC8" s="119"/>
      <c r="JD8" s="119"/>
      <c r="JE8" s="17"/>
      <c r="JF8" s="118"/>
      <c r="JG8" s="118"/>
      <c r="JH8" s="245"/>
      <c r="JI8" s="118"/>
      <c r="JJ8" s="118"/>
      <c r="JK8" s="118"/>
      <c r="JL8" s="118"/>
      <c r="JM8" s="118"/>
      <c r="JN8" s="118"/>
      <c r="JO8" s="118"/>
      <c r="JP8" s="118"/>
      <c r="JQ8" s="118"/>
      <c r="JR8" s="16"/>
      <c r="JS8" s="236"/>
      <c r="JT8" s="236"/>
      <c r="JU8" s="236"/>
      <c r="JV8" s="236"/>
      <c r="JW8" s="236"/>
      <c r="JX8" s="236"/>
      <c r="JY8" s="236"/>
      <c r="JZ8" s="236"/>
      <c r="KA8" s="236"/>
      <c r="KB8" s="236"/>
      <c r="KC8" s="236"/>
      <c r="KD8" s="236"/>
      <c r="KE8" s="17"/>
      <c r="KF8" s="119"/>
      <c r="KG8" s="119"/>
      <c r="KH8" s="17"/>
      <c r="KI8" s="118"/>
      <c r="KJ8" s="118"/>
      <c r="KK8" s="245"/>
      <c r="KL8" s="118"/>
      <c r="KM8" s="118"/>
      <c r="KN8" s="118"/>
      <c r="KO8" s="118"/>
      <c r="KP8" s="118"/>
      <c r="KQ8" s="118"/>
      <c r="KR8" s="118"/>
      <c r="KS8" s="118"/>
      <c r="KT8" s="118"/>
      <c r="KU8" s="16"/>
      <c r="KV8" s="236"/>
      <c r="KW8" s="236"/>
      <c r="KX8" s="236"/>
      <c r="KY8" s="236"/>
      <c r="KZ8" s="236"/>
      <c r="LA8" s="236"/>
      <c r="LB8" s="236"/>
      <c r="LC8" s="236"/>
      <c r="LD8" s="236"/>
      <c r="LE8" s="236"/>
      <c r="LF8" s="236"/>
      <c r="LG8" s="236"/>
      <c r="LH8" s="17"/>
      <c r="LI8" s="119"/>
      <c r="LJ8" s="119"/>
      <c r="LK8" s="17"/>
      <c r="LL8" s="118"/>
      <c r="LM8" s="118"/>
      <c r="LN8" s="118"/>
      <c r="LO8" s="118"/>
      <c r="LP8" s="118"/>
      <c r="LQ8" s="118"/>
      <c r="LR8" s="118"/>
      <c r="LS8" s="118"/>
      <c r="LT8" s="118"/>
      <c r="LU8" s="118"/>
      <c r="LV8" s="118"/>
      <c r="LW8" s="118"/>
      <c r="LX8" s="16"/>
      <c r="LY8" s="118"/>
      <c r="LZ8" s="118"/>
      <c r="MA8" s="118"/>
      <c r="MB8" s="118"/>
      <c r="MC8" s="118"/>
      <c r="MD8" s="118"/>
      <c r="ME8" s="118"/>
      <c r="MF8" s="118"/>
      <c r="MG8" s="118"/>
      <c r="MH8" s="118"/>
      <c r="MI8" s="118"/>
      <c r="MJ8" s="118"/>
      <c r="MK8" s="17"/>
      <c r="ML8" s="119"/>
      <c r="MM8" s="119"/>
      <c r="MN8" s="122"/>
      <c r="MO8" s="124"/>
      <c r="MP8" s="124"/>
      <c r="MQ8" s="246"/>
      <c r="MR8" s="124"/>
      <c r="MS8" s="124"/>
      <c r="MT8" s="124"/>
      <c r="MU8" s="124"/>
      <c r="MV8" s="124"/>
      <c r="MW8" s="124"/>
      <c r="MX8" s="124"/>
      <c r="MY8" s="124"/>
      <c r="MZ8" s="124"/>
      <c r="NA8" s="100"/>
      <c r="NB8" s="123"/>
      <c r="NC8" s="123"/>
      <c r="ND8" s="123"/>
      <c r="NE8" s="123"/>
      <c r="NF8" s="123"/>
      <c r="NG8" s="123"/>
      <c r="NH8" s="123"/>
      <c r="NI8" s="123"/>
      <c r="NJ8" s="123"/>
      <c r="NK8" s="123"/>
      <c r="NL8" s="123"/>
      <c r="NM8" s="123"/>
      <c r="NN8" s="122"/>
      <c r="NO8" s="125"/>
      <c r="NP8" s="125"/>
      <c r="NQ8" s="109"/>
      <c r="NR8" s="109"/>
      <c r="NS8" s="109"/>
      <c r="NT8" s="110"/>
      <c r="NU8" s="110"/>
      <c r="NV8" s="17"/>
      <c r="NW8" s="236"/>
      <c r="NX8" s="236"/>
      <c r="NY8" s="224"/>
      <c r="NZ8" s="236"/>
      <c r="OA8" s="236"/>
      <c r="OB8" s="236"/>
      <c r="OC8" s="236"/>
      <c r="OD8" s="236"/>
      <c r="OE8" s="236"/>
      <c r="OF8" s="236"/>
      <c r="OG8" s="236"/>
      <c r="OH8" s="236"/>
      <c r="OI8" s="16"/>
      <c r="OJ8" s="236"/>
      <c r="OK8" s="236"/>
      <c r="OL8" s="224"/>
      <c r="OM8" s="224"/>
      <c r="ON8" s="236"/>
      <c r="OO8" s="236"/>
      <c r="OP8" s="236"/>
      <c r="OQ8" s="236"/>
      <c r="OR8" s="236"/>
      <c r="OS8" s="236"/>
      <c r="OT8" s="236"/>
      <c r="OU8" s="236"/>
      <c r="OV8" s="4"/>
      <c r="OW8" s="2"/>
      <c r="OX8" s="2"/>
      <c r="OY8" s="17"/>
      <c r="OZ8" s="236"/>
      <c r="PA8" s="236"/>
      <c r="PB8" s="224"/>
      <c r="PC8" s="236"/>
      <c r="PD8" s="236"/>
      <c r="PE8" s="236"/>
      <c r="PF8" s="236"/>
      <c r="PG8" s="236"/>
      <c r="PH8" s="236"/>
      <c r="PI8" s="236"/>
      <c r="PJ8" s="236"/>
      <c r="PK8" s="236"/>
      <c r="PL8" s="16"/>
      <c r="PM8" s="236"/>
      <c r="PN8" s="236"/>
      <c r="PO8" s="236"/>
      <c r="PP8" s="236"/>
      <c r="PQ8" s="236"/>
      <c r="PR8" s="236"/>
      <c r="PS8" s="236"/>
      <c r="PT8" s="236"/>
      <c r="PU8" s="236"/>
      <c r="PV8" s="236"/>
      <c r="PW8" s="236"/>
      <c r="PX8" s="236"/>
      <c r="PY8" s="4"/>
      <c r="PZ8" s="2"/>
      <c r="QA8" s="2"/>
      <c r="QB8" s="17"/>
      <c r="QC8" s="236"/>
      <c r="QD8" s="236"/>
      <c r="QE8" s="224"/>
      <c r="QF8" s="236"/>
      <c r="QG8" s="236"/>
      <c r="QH8" s="236"/>
      <c r="QI8" s="236"/>
      <c r="QJ8" s="236"/>
      <c r="QK8" s="236"/>
      <c r="QL8" s="236"/>
      <c r="QM8" s="236"/>
      <c r="QN8" s="236"/>
      <c r="QO8" s="16"/>
      <c r="QP8" s="236"/>
      <c r="QQ8" s="236"/>
      <c r="QR8" s="236"/>
      <c r="QS8" s="236"/>
      <c r="QT8" s="236"/>
      <c r="QU8" s="236"/>
      <c r="QV8" s="236"/>
      <c r="QW8" s="236"/>
      <c r="QX8" s="236"/>
      <c r="QY8" s="236"/>
      <c r="QZ8" s="236"/>
      <c r="RA8" s="236"/>
      <c r="RB8" s="4"/>
      <c r="RC8" s="2"/>
      <c r="RD8" s="2"/>
      <c r="RE8" s="17"/>
      <c r="RF8" s="236"/>
      <c r="RG8" s="236"/>
      <c r="RH8" s="224"/>
      <c r="RI8" s="236"/>
      <c r="RJ8" s="236"/>
      <c r="RK8" s="236"/>
      <c r="RL8" s="236"/>
      <c r="RM8" s="236"/>
      <c r="RN8" s="236"/>
      <c r="RO8" s="236"/>
      <c r="RP8" s="236"/>
      <c r="RQ8" s="236"/>
      <c r="RR8" s="16"/>
      <c r="RS8" s="236"/>
      <c r="RT8" s="236"/>
      <c r="RU8" s="236"/>
      <c r="RV8" s="236"/>
      <c r="RW8" s="236"/>
      <c r="RX8" s="236"/>
      <c r="RY8" s="236"/>
      <c r="RZ8" s="236"/>
      <c r="SA8" s="236"/>
      <c r="SB8" s="236"/>
      <c r="SC8" s="236"/>
      <c r="SD8" s="236"/>
      <c r="SE8" s="4"/>
      <c r="SF8" s="2"/>
      <c r="SG8" s="2"/>
      <c r="SH8" s="17"/>
      <c r="SI8" s="236"/>
      <c r="SJ8" s="236"/>
      <c r="SK8" s="224"/>
      <c r="SL8" s="236"/>
      <c r="SM8" s="236"/>
      <c r="SN8" s="236"/>
      <c r="SO8" s="236"/>
      <c r="SP8" s="236"/>
      <c r="SQ8" s="236"/>
      <c r="SR8" s="236"/>
      <c r="SS8" s="236"/>
      <c r="ST8" s="236"/>
      <c r="SU8" s="16"/>
      <c r="SV8" s="236"/>
      <c r="SW8" s="236"/>
      <c r="SX8" s="236"/>
      <c r="SY8" s="236"/>
      <c r="SZ8" s="236"/>
      <c r="TA8" s="236"/>
      <c r="TB8" s="236"/>
      <c r="TC8" s="236"/>
      <c r="TD8" s="236"/>
      <c r="TE8" s="236"/>
      <c r="TF8" s="236"/>
      <c r="TG8" s="236"/>
      <c r="TH8" s="4"/>
      <c r="TI8" s="2"/>
      <c r="TJ8" s="2"/>
      <c r="TK8" s="17"/>
      <c r="TL8" s="236"/>
      <c r="TM8" s="236"/>
      <c r="TN8" s="224"/>
      <c r="TO8" s="236"/>
      <c r="TP8" s="236"/>
      <c r="TQ8" s="236"/>
      <c r="TR8" s="236"/>
      <c r="TS8" s="236"/>
      <c r="TT8" s="236"/>
      <c r="TU8" s="236"/>
      <c r="TV8" s="236"/>
      <c r="TW8" s="236"/>
      <c r="TX8" s="16"/>
      <c r="TY8" s="236"/>
      <c r="TZ8" s="236"/>
      <c r="UA8" s="236"/>
      <c r="UB8" s="236"/>
      <c r="UC8" s="236"/>
      <c r="UD8" s="236"/>
      <c r="UE8" s="236"/>
      <c r="UF8" s="236"/>
      <c r="UG8" s="236"/>
      <c r="UH8" s="236"/>
      <c r="UI8" s="236"/>
      <c r="UJ8" s="236"/>
      <c r="UK8" s="4"/>
      <c r="UL8" s="2"/>
      <c r="UM8" s="2"/>
      <c r="UN8" s="17"/>
      <c r="UO8" s="236"/>
      <c r="UP8" s="236"/>
      <c r="UQ8" s="224"/>
      <c r="UR8" s="236"/>
      <c r="US8" s="236"/>
      <c r="UT8" s="236"/>
      <c r="UU8" s="236"/>
      <c r="UV8" s="236"/>
      <c r="UW8" s="236"/>
      <c r="UX8" s="236"/>
      <c r="UY8" s="236"/>
      <c r="UZ8" s="236"/>
      <c r="VA8" s="16"/>
      <c r="VB8" s="236"/>
      <c r="VC8" s="236"/>
      <c r="VD8" s="236"/>
      <c r="VE8" s="236"/>
      <c r="VF8" s="236"/>
      <c r="VG8" s="236"/>
      <c r="VH8" s="236"/>
      <c r="VI8" s="236"/>
      <c r="VJ8" s="236"/>
      <c r="VK8" s="236"/>
      <c r="VL8" s="236"/>
      <c r="VM8" s="236"/>
      <c r="VN8" s="4"/>
      <c r="VO8" s="2"/>
      <c r="VP8" s="2"/>
      <c r="VQ8" s="17"/>
      <c r="VR8" s="118"/>
      <c r="VS8" s="118"/>
      <c r="VT8" s="118"/>
      <c r="VU8" s="118"/>
      <c r="VV8" s="118"/>
      <c r="VW8" s="118"/>
      <c r="VX8" s="118"/>
      <c r="VY8" s="118"/>
      <c r="VZ8" s="118"/>
      <c r="WA8" s="118"/>
      <c r="WB8" s="118"/>
      <c r="WC8" s="118"/>
      <c r="WD8" s="16"/>
      <c r="WE8" s="236"/>
      <c r="WF8" s="236"/>
      <c r="WG8" s="236"/>
      <c r="WH8" s="236"/>
      <c r="WI8" s="236"/>
      <c r="WJ8" s="236"/>
      <c r="WK8" s="236"/>
      <c r="WL8" s="236"/>
      <c r="WM8" s="236"/>
      <c r="WN8" s="236"/>
      <c r="WO8" s="236"/>
      <c r="WP8" s="236"/>
      <c r="WQ8" s="17"/>
      <c r="WR8" s="119"/>
      <c r="WS8" s="119"/>
      <c r="WT8" s="17"/>
      <c r="WU8" s="118"/>
      <c r="WV8" s="118"/>
      <c r="WW8" s="245"/>
      <c r="WX8" s="118"/>
      <c r="WY8" s="118"/>
      <c r="WZ8" s="118"/>
      <c r="XA8" s="118"/>
      <c r="XB8" s="118"/>
      <c r="XC8" s="118"/>
      <c r="XD8" s="118"/>
      <c r="XE8" s="118"/>
      <c r="XF8" s="118"/>
      <c r="XG8" s="16"/>
      <c r="XH8" s="236"/>
      <c r="XI8" s="224"/>
      <c r="XJ8" s="224"/>
      <c r="XK8" s="224"/>
      <c r="XL8" s="224"/>
      <c r="XM8" s="224"/>
      <c r="XN8" s="224"/>
      <c r="XO8" s="224"/>
      <c r="XP8" s="224"/>
      <c r="XQ8" s="224"/>
      <c r="XR8" s="224"/>
      <c r="XS8" s="224"/>
      <c r="XT8" s="17"/>
      <c r="XU8" s="119"/>
      <c r="XV8" s="119"/>
      <c r="XW8" s="17"/>
      <c r="XX8" s="118"/>
      <c r="XY8" s="118"/>
      <c r="XZ8" s="245"/>
      <c r="YA8" s="118"/>
      <c r="YB8" s="118"/>
      <c r="YC8" s="118"/>
      <c r="YD8" s="118"/>
      <c r="YE8" s="118"/>
      <c r="YF8" s="118"/>
      <c r="YG8" s="118"/>
      <c r="YH8" s="118"/>
      <c r="YI8" s="118"/>
      <c r="YJ8" s="16"/>
      <c r="YK8" s="236"/>
      <c r="YL8" s="236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119"/>
      <c r="YY8" s="119"/>
      <c r="YZ8" s="17"/>
      <c r="ZA8" s="118"/>
      <c r="ZB8" s="118"/>
      <c r="ZC8" s="245"/>
      <c r="ZD8" s="118"/>
      <c r="ZE8" s="118"/>
      <c r="ZF8" s="118"/>
      <c r="ZG8" s="118"/>
      <c r="ZH8" s="118"/>
      <c r="ZI8" s="118"/>
      <c r="ZJ8" s="118"/>
      <c r="ZK8" s="118"/>
      <c r="ZL8" s="118"/>
      <c r="ZM8" s="16"/>
      <c r="ZN8" s="236"/>
      <c r="ZO8" s="236"/>
      <c r="ZP8" s="236"/>
      <c r="ZQ8" s="236"/>
      <c r="ZR8" s="236"/>
      <c r="ZS8" s="236"/>
      <c r="ZT8" s="236"/>
      <c r="ZU8" s="236"/>
      <c r="ZV8" s="236"/>
      <c r="ZW8" s="236"/>
      <c r="ZX8" s="236"/>
      <c r="ZY8" s="236"/>
      <c r="ZZ8" s="17"/>
      <c r="AAA8" s="119"/>
      <c r="AAB8" s="119"/>
      <c r="AAC8" s="17"/>
      <c r="AAD8" s="118"/>
      <c r="AAE8" s="118"/>
      <c r="AAF8" s="245"/>
      <c r="AAG8" s="118"/>
      <c r="AAH8" s="118"/>
      <c r="AAI8" s="118"/>
      <c r="AAJ8" s="118"/>
      <c r="AAK8" s="118"/>
      <c r="AAL8" s="118"/>
      <c r="AAM8" s="118"/>
      <c r="AAN8" s="118"/>
      <c r="AAO8" s="118"/>
      <c r="AAP8" s="16"/>
      <c r="AAQ8" s="236"/>
      <c r="AAR8" s="236"/>
      <c r="AAS8" s="236"/>
      <c r="AAT8" s="236"/>
      <c r="AAU8" s="236"/>
      <c r="AAV8" s="236"/>
      <c r="AAW8" s="236"/>
      <c r="AAX8" s="236"/>
      <c r="AAY8" s="236"/>
      <c r="AAZ8" s="236"/>
      <c r="ABA8" s="236"/>
      <c r="ABB8" s="236"/>
      <c r="ABC8" s="17"/>
      <c r="ABD8" s="119"/>
      <c r="ABE8" s="119"/>
      <c r="ABF8" s="17"/>
      <c r="ABG8" s="118"/>
      <c r="ABH8" s="118"/>
      <c r="ABI8" s="245"/>
      <c r="ABJ8" s="118"/>
      <c r="ABK8" s="118"/>
      <c r="ABL8" s="118"/>
      <c r="ABM8" s="118"/>
      <c r="ABN8" s="118"/>
      <c r="ABO8" s="118"/>
      <c r="ABP8" s="118"/>
      <c r="ABQ8" s="118"/>
      <c r="ABR8" s="118"/>
      <c r="ABS8" s="16"/>
      <c r="ABT8" s="236"/>
      <c r="ABU8" s="236"/>
      <c r="ABV8" s="224"/>
      <c r="ABW8" s="224"/>
      <c r="ABX8" s="224"/>
      <c r="ABY8" s="224"/>
      <c r="ABZ8" s="224"/>
      <c r="ACA8" s="224"/>
      <c r="ACB8" s="224"/>
      <c r="ACC8" s="224"/>
      <c r="ACD8" s="224"/>
      <c r="ACE8" s="224"/>
      <c r="ACF8" s="17"/>
      <c r="ACG8" s="119"/>
      <c r="ACH8" s="119"/>
      <c r="ACI8" s="109"/>
      <c r="ACJ8" s="109"/>
      <c r="ACK8" s="109"/>
      <c r="ACL8" s="110"/>
      <c r="ACM8" s="110"/>
      <c r="ACN8" s="17"/>
      <c r="ACO8" s="236"/>
      <c r="ACP8" s="236"/>
      <c r="ACQ8" s="224"/>
      <c r="ACR8" s="236"/>
      <c r="ACS8" s="236"/>
      <c r="ACT8" s="236"/>
      <c r="ACU8" s="236"/>
      <c r="ACV8" s="236"/>
      <c r="ACW8" s="236"/>
      <c r="ACX8" s="236"/>
      <c r="ACY8" s="236"/>
      <c r="ACZ8" s="236"/>
      <c r="ADA8" s="16"/>
      <c r="ADB8" s="236"/>
      <c r="ADC8" s="236"/>
      <c r="ADD8" s="236"/>
      <c r="ADE8" s="236"/>
      <c r="ADF8" s="236"/>
      <c r="ADG8" s="236"/>
      <c r="ADH8" s="236"/>
      <c r="ADI8" s="236"/>
      <c r="ADJ8" s="236"/>
      <c r="ADK8" s="236"/>
      <c r="ADL8" s="236"/>
      <c r="ADM8" s="236"/>
      <c r="ADN8" s="4"/>
      <c r="ADO8" s="2"/>
      <c r="ADP8" s="2"/>
      <c r="ADQ8" s="17"/>
      <c r="ADR8" s="236"/>
      <c r="ADS8" s="236"/>
      <c r="ADT8" s="224"/>
      <c r="ADU8" s="236"/>
      <c r="ADV8" s="236"/>
      <c r="ADW8" s="236"/>
      <c r="ADX8" s="236"/>
      <c r="ADY8" s="236"/>
      <c r="ADZ8" s="236"/>
      <c r="AEA8" s="236"/>
      <c r="AEB8" s="236"/>
      <c r="AEC8" s="236"/>
      <c r="AED8" s="16"/>
      <c r="AEE8" s="236"/>
      <c r="AEF8" s="236"/>
      <c r="AEG8" s="236"/>
      <c r="AEH8" s="236"/>
      <c r="AEI8" s="236"/>
      <c r="AEJ8" s="236"/>
      <c r="AEK8" s="236"/>
      <c r="AEL8" s="236"/>
      <c r="AEM8" s="236"/>
      <c r="AEN8" s="236"/>
      <c r="AEO8" s="236"/>
      <c r="AEP8" s="236"/>
      <c r="AEQ8" s="4"/>
      <c r="AER8" s="2"/>
      <c r="AES8" s="2"/>
      <c r="AET8" s="17"/>
      <c r="AEU8" s="224"/>
      <c r="AEV8" s="236"/>
      <c r="AEW8" s="224"/>
      <c r="AEX8" s="224"/>
      <c r="AEY8" s="224"/>
      <c r="AEZ8" s="224"/>
      <c r="AFA8" s="224"/>
      <c r="AFB8" s="224"/>
      <c r="AFC8" s="224"/>
      <c r="AFD8" s="224"/>
      <c r="AFE8" s="224"/>
      <c r="AFF8" s="224"/>
      <c r="AFG8" s="16"/>
      <c r="AFH8" s="236"/>
      <c r="AFI8" s="236"/>
      <c r="AFJ8" s="236"/>
      <c r="AFK8" s="236"/>
      <c r="AFL8" s="236"/>
      <c r="AFM8" s="236"/>
      <c r="AFN8" s="236"/>
      <c r="AFO8" s="236"/>
      <c r="AFP8" s="236"/>
      <c r="AFQ8" s="236"/>
      <c r="AFR8" s="236"/>
      <c r="AFS8" s="236"/>
      <c r="AFT8" s="4"/>
      <c r="AFU8" s="2"/>
      <c r="AFV8" s="135"/>
      <c r="AFW8" s="138"/>
      <c r="AFX8" s="133"/>
      <c r="AFY8" s="133"/>
      <c r="AFZ8" s="134"/>
      <c r="AGA8" s="139"/>
      <c r="AGB8" s="137"/>
      <c r="AGC8" s="133"/>
      <c r="AGD8" s="133"/>
      <c r="AGE8" s="134"/>
      <c r="AGF8" s="214"/>
      <c r="AGG8" s="138"/>
      <c r="AGH8" s="133"/>
      <c r="AGI8" s="133"/>
      <c r="AGJ8" s="134"/>
      <c r="AGK8" s="139"/>
      <c r="AGL8" s="113"/>
      <c r="AGM8" s="113"/>
      <c r="AGN8" s="113"/>
      <c r="AGO8" s="112"/>
      <c r="AGP8" s="309"/>
    </row>
    <row r="9" spans="1:892" s="225" customFormat="1" ht="21" customHeight="1" x14ac:dyDescent="0.25">
      <c r="A9" s="1">
        <v>438</v>
      </c>
      <c r="B9" s="21">
        <v>3</v>
      </c>
      <c r="C9" s="247" t="s">
        <v>754</v>
      </c>
      <c r="D9" s="248">
        <v>5</v>
      </c>
      <c r="E9" s="249">
        <v>2075.7800000000002</v>
      </c>
      <c r="F9" s="132">
        <f t="shared" ref="F9:F72" si="0">K9+AN9+BQ9+CT9+DW9+FA9+GD9+GY9</f>
        <v>21140.38</v>
      </c>
      <c r="G9" s="114">
        <f t="shared" ref="G9:G72" si="1">X9+BA9+CD9+DG9+EK9+FN9+GQ9+HL9</f>
        <v>27838.847234752247</v>
      </c>
      <c r="H9" s="132">
        <f t="shared" ref="H9:H72" si="2">G9-F9</f>
        <v>6698.4672347522464</v>
      </c>
      <c r="I9" s="121">
        <f t="shared" ref="I9:I72" si="3">IF(H9&lt;0,H9,0)</f>
        <v>0</v>
      </c>
      <c r="J9" s="121">
        <f t="shared" ref="J9:J72" si="4">IF(H9&gt;0,H9,0)</f>
        <v>6698.4672347522464</v>
      </c>
      <c r="K9" s="18">
        <f>SUM(L9:W9)</f>
        <v>7651.9500000000007</v>
      </c>
      <c r="L9" s="234">
        <v>482</v>
      </c>
      <c r="M9" s="234">
        <v>482</v>
      </c>
      <c r="N9" s="234">
        <v>482</v>
      </c>
      <c r="O9" s="234">
        <v>482</v>
      </c>
      <c r="P9" s="234">
        <v>482</v>
      </c>
      <c r="Q9" s="234">
        <v>482</v>
      </c>
      <c r="R9" s="234">
        <v>482</v>
      </c>
      <c r="S9" s="234">
        <v>855.59</v>
      </c>
      <c r="T9" s="234">
        <v>855.59</v>
      </c>
      <c r="U9" s="234">
        <v>855.59</v>
      </c>
      <c r="V9" s="234">
        <v>855.59</v>
      </c>
      <c r="W9" s="234">
        <v>855.59</v>
      </c>
      <c r="X9" s="234">
        <f>SUM(Y9:AJ9)</f>
        <v>9386.7540057278875</v>
      </c>
      <c r="Y9" s="18">
        <v>0</v>
      </c>
      <c r="Z9" s="18">
        <v>0</v>
      </c>
      <c r="AA9" s="18">
        <v>4432.081002365876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4954.6730033620115</v>
      </c>
      <c r="AH9" s="18">
        <v>0</v>
      </c>
      <c r="AI9" s="18">
        <v>0</v>
      </c>
      <c r="AJ9" s="18">
        <v>0</v>
      </c>
      <c r="AK9" s="20">
        <f t="shared" ref="AK9:AK72" si="5">X9-K9</f>
        <v>1734.8040057278868</v>
      </c>
      <c r="AL9" s="234">
        <f>IF(AK9&lt;0,AK9,0)</f>
        <v>0</v>
      </c>
      <c r="AM9" s="234">
        <f t="shared" ref="AM9:AM72" si="6">IF(AK9&gt;0,AK9,0)</f>
        <v>1734.8040057278868</v>
      </c>
      <c r="AN9" s="18">
        <f>SUM(AO9:AZ9)</f>
        <v>1992.4299999999998</v>
      </c>
      <c r="AO9" s="234">
        <v>151.74</v>
      </c>
      <c r="AP9" s="234">
        <v>151.74</v>
      </c>
      <c r="AQ9" s="234">
        <v>151.74</v>
      </c>
      <c r="AR9" s="234">
        <v>151.74</v>
      </c>
      <c r="AS9" s="234">
        <v>151.74</v>
      </c>
      <c r="AT9" s="234">
        <v>151.74</v>
      </c>
      <c r="AU9" s="234">
        <v>151.74</v>
      </c>
      <c r="AV9" s="234">
        <v>186.05</v>
      </c>
      <c r="AW9" s="234">
        <v>186.05</v>
      </c>
      <c r="AX9" s="234">
        <v>186.05</v>
      </c>
      <c r="AY9" s="234">
        <v>186.05</v>
      </c>
      <c r="AZ9" s="234">
        <v>186.05</v>
      </c>
      <c r="BA9" s="226">
        <f>SUM(BB9:BM9)</f>
        <v>2072.0634828771977</v>
      </c>
      <c r="BB9" s="18">
        <v>0</v>
      </c>
      <c r="BC9" s="18">
        <v>0</v>
      </c>
      <c r="BD9" s="18">
        <v>977.99865098467933</v>
      </c>
      <c r="BE9" s="18">
        <v>0</v>
      </c>
      <c r="BF9" s="18">
        <v>0</v>
      </c>
      <c r="BG9" s="18">
        <v>0</v>
      </c>
      <c r="BH9" s="18">
        <v>0</v>
      </c>
      <c r="BI9" s="18">
        <v>0</v>
      </c>
      <c r="BJ9" s="18">
        <v>1094.0648318925182</v>
      </c>
      <c r="BK9" s="18">
        <v>0</v>
      </c>
      <c r="BL9" s="18">
        <v>0</v>
      </c>
      <c r="BM9" s="18">
        <v>0</v>
      </c>
      <c r="BN9" s="20">
        <f t="shared" ref="BN9:BN72" si="7">BA9-AN9</f>
        <v>79.633482877197821</v>
      </c>
      <c r="BO9" s="20">
        <f t="shared" ref="BO9:BO72" si="8">IF(BN9&lt;0,BN9,0)</f>
        <v>0</v>
      </c>
      <c r="BP9" s="20">
        <f t="shared" ref="BP9:BP72" si="9">IF(BN9&gt;0,BN9,0)</f>
        <v>79.633482877197821</v>
      </c>
      <c r="BQ9" s="18">
        <f>SUM(BR9:CC9)</f>
        <v>1079.8499999999999</v>
      </c>
      <c r="BR9" s="234">
        <v>82.2</v>
      </c>
      <c r="BS9" s="234">
        <v>82.2</v>
      </c>
      <c r="BT9" s="234">
        <v>82.2</v>
      </c>
      <c r="BU9" s="234">
        <v>82.2</v>
      </c>
      <c r="BV9" s="234">
        <v>82.2</v>
      </c>
      <c r="BW9" s="234">
        <v>82.2</v>
      </c>
      <c r="BX9" s="234">
        <v>82.2</v>
      </c>
      <c r="BY9" s="234">
        <v>100.89</v>
      </c>
      <c r="BZ9" s="234">
        <v>100.89</v>
      </c>
      <c r="CA9" s="234">
        <v>100.89</v>
      </c>
      <c r="CB9" s="234">
        <v>100.89</v>
      </c>
      <c r="CC9" s="234">
        <v>100.89</v>
      </c>
      <c r="CD9" s="18">
        <f>SUM(CE9:CP9)</f>
        <v>988.33000000000015</v>
      </c>
      <c r="CE9" s="18">
        <v>74.59</v>
      </c>
      <c r="CF9" s="18">
        <v>74.59</v>
      </c>
      <c r="CG9" s="18">
        <v>74.59</v>
      </c>
      <c r="CH9" s="18">
        <v>74.59</v>
      </c>
      <c r="CI9" s="18">
        <v>74.59</v>
      </c>
      <c r="CJ9" s="18">
        <v>74.59</v>
      </c>
      <c r="CK9" s="18">
        <v>74.59</v>
      </c>
      <c r="CL9" s="18">
        <v>93.24</v>
      </c>
      <c r="CM9" s="18">
        <v>93.24</v>
      </c>
      <c r="CN9" s="18">
        <v>93.24</v>
      </c>
      <c r="CO9" s="18">
        <v>93.24</v>
      </c>
      <c r="CP9" s="18">
        <v>93.24</v>
      </c>
      <c r="CQ9" s="20">
        <f t="shared" ref="CQ9:CQ72" si="10">CD9-BQ9</f>
        <v>-91.519999999999754</v>
      </c>
      <c r="CR9" s="20">
        <f t="shared" ref="CR9:CR72" si="11">IF(CQ9&lt;0,CQ9,0)</f>
        <v>-91.519999999999754</v>
      </c>
      <c r="CS9" s="20">
        <f t="shared" ref="CS9:CS72" si="12">IF(CQ9&gt;0,CQ9,0)</f>
        <v>0</v>
      </c>
      <c r="CT9" s="18">
        <f>SUM(CU9:DF9)</f>
        <v>267.63000000000005</v>
      </c>
      <c r="CU9" s="18">
        <v>20.34</v>
      </c>
      <c r="CV9" s="234">
        <v>20.34</v>
      </c>
      <c r="CW9" s="234">
        <v>20.34</v>
      </c>
      <c r="CX9" s="234">
        <v>20.34</v>
      </c>
      <c r="CY9" s="234">
        <v>20.34</v>
      </c>
      <c r="CZ9" s="234">
        <v>20.34</v>
      </c>
      <c r="DA9" s="234">
        <v>20.34</v>
      </c>
      <c r="DB9" s="234">
        <v>25.05</v>
      </c>
      <c r="DC9" s="234">
        <v>25.05</v>
      </c>
      <c r="DD9" s="234">
        <v>25.05</v>
      </c>
      <c r="DE9" s="234">
        <v>25.05</v>
      </c>
      <c r="DF9" s="234">
        <v>25.05</v>
      </c>
      <c r="DG9" s="18">
        <f>SUM(DH9:DS9)</f>
        <v>245.39000000000001</v>
      </c>
      <c r="DH9" s="18">
        <v>18.52</v>
      </c>
      <c r="DI9" s="18">
        <v>18.52</v>
      </c>
      <c r="DJ9" s="18">
        <v>18.52</v>
      </c>
      <c r="DK9" s="18">
        <v>18.52</v>
      </c>
      <c r="DL9" s="18">
        <v>18.52</v>
      </c>
      <c r="DM9" s="18">
        <v>18.52</v>
      </c>
      <c r="DN9" s="18">
        <v>18.52</v>
      </c>
      <c r="DO9" s="18">
        <v>23.15</v>
      </c>
      <c r="DP9" s="18">
        <v>23.15</v>
      </c>
      <c r="DQ9" s="18">
        <v>23.15</v>
      </c>
      <c r="DR9" s="18">
        <v>23.15</v>
      </c>
      <c r="DS9" s="18">
        <v>23.15</v>
      </c>
      <c r="DT9" s="234">
        <f>DG9-CT9</f>
        <v>-22.240000000000038</v>
      </c>
      <c r="DU9" s="20">
        <f t="shared" ref="DU9:DU72" si="13">IF(DT9&lt;0,DT9,0)</f>
        <v>-22.240000000000038</v>
      </c>
      <c r="DV9" s="20">
        <f>IF(DT9&gt;0,DT9,0)</f>
        <v>0</v>
      </c>
      <c r="DW9" s="18">
        <f>SUM(DX9:EJ9)</f>
        <v>460.36</v>
      </c>
      <c r="DX9" s="18">
        <v>36.53</v>
      </c>
      <c r="DY9" s="234">
        <v>36.53</v>
      </c>
      <c r="DZ9" s="234">
        <v>36.53</v>
      </c>
      <c r="EA9" s="234">
        <v>36.53</v>
      </c>
      <c r="EB9" s="234">
        <v>36.53</v>
      </c>
      <c r="EC9" s="234">
        <v>36.53</v>
      </c>
      <c r="ED9" s="234">
        <v>36.53</v>
      </c>
      <c r="EE9" s="234">
        <v>40.93</v>
      </c>
      <c r="EF9" s="234">
        <v>40.93</v>
      </c>
      <c r="EG9" s="234">
        <v>40.93</v>
      </c>
      <c r="EH9" s="234">
        <v>40.93</v>
      </c>
      <c r="EI9" s="234">
        <v>40.93</v>
      </c>
      <c r="EJ9" s="234"/>
      <c r="EK9" s="18">
        <f>SUM(EL9:EW9)</f>
        <v>452.65327467954558</v>
      </c>
      <c r="EL9" s="18">
        <v>0</v>
      </c>
      <c r="EM9" s="18">
        <v>0</v>
      </c>
      <c r="EN9" s="18">
        <v>213.72777358176614</v>
      </c>
      <c r="EO9" s="18">
        <v>0</v>
      </c>
      <c r="EP9" s="18">
        <v>0</v>
      </c>
      <c r="EQ9" s="18">
        <v>0</v>
      </c>
      <c r="ER9" s="18">
        <v>0</v>
      </c>
      <c r="ES9" s="18">
        <v>0</v>
      </c>
      <c r="ET9" s="18">
        <v>238.92550109777943</v>
      </c>
      <c r="EU9" s="18">
        <v>0</v>
      </c>
      <c r="EV9" s="18">
        <v>0</v>
      </c>
      <c r="EW9" s="18">
        <v>0</v>
      </c>
      <c r="EX9" s="20">
        <f t="shared" ref="EX9:EX72" si="14">EK9-DW9</f>
        <v>-7.7067253204544386</v>
      </c>
      <c r="EY9" s="20">
        <f>IF(EX9&lt;0,EX9,0)</f>
        <v>-7.7067253204544386</v>
      </c>
      <c r="EZ9" s="20">
        <f>IF(EX9&gt;0,EX9,0)</f>
        <v>0</v>
      </c>
      <c r="FA9" s="18">
        <f>SUM(FB9:FM9)</f>
        <v>3869.76</v>
      </c>
      <c r="FB9" s="18">
        <v>292.48</v>
      </c>
      <c r="FC9" s="234">
        <v>292.48</v>
      </c>
      <c r="FD9" s="234">
        <v>292.48</v>
      </c>
      <c r="FE9" s="234">
        <v>292.48</v>
      </c>
      <c r="FF9" s="234">
        <v>292.48</v>
      </c>
      <c r="FG9" s="234">
        <v>292.48</v>
      </c>
      <c r="FH9" s="234">
        <v>292.48</v>
      </c>
      <c r="FI9" s="234">
        <v>364.48</v>
      </c>
      <c r="FJ9" s="234">
        <v>364.48</v>
      </c>
      <c r="FK9" s="234">
        <v>364.48</v>
      </c>
      <c r="FL9" s="234">
        <v>364.48</v>
      </c>
      <c r="FM9" s="234">
        <v>364.48</v>
      </c>
      <c r="FN9" s="20">
        <f>SUM(FO9:FZ9)</f>
        <v>4201.9015548976795</v>
      </c>
      <c r="FO9" s="18">
        <v>0</v>
      </c>
      <c r="FP9" s="18">
        <v>0</v>
      </c>
      <c r="FQ9" s="18">
        <v>1931.0562089930818</v>
      </c>
      <c r="FR9" s="18">
        <v>0</v>
      </c>
      <c r="FS9" s="18">
        <v>0</v>
      </c>
      <c r="FT9" s="18">
        <v>0</v>
      </c>
      <c r="FU9" s="18">
        <v>0</v>
      </c>
      <c r="FV9" s="18">
        <v>131.60310810874128</v>
      </c>
      <c r="FW9" s="18">
        <v>2139.2422377958565</v>
      </c>
      <c r="FX9" s="18">
        <v>0</v>
      </c>
      <c r="FY9" s="18">
        <v>0</v>
      </c>
      <c r="FZ9" s="18">
        <v>0</v>
      </c>
      <c r="GA9" s="234">
        <f>FN9-FA9</f>
        <v>332.14155489767927</v>
      </c>
      <c r="GB9" s="20">
        <f>IF(GA9&lt;0,GA9,0)</f>
        <v>0</v>
      </c>
      <c r="GC9" s="20">
        <f>IF(GA9&gt;0,GA9,0)</f>
        <v>332.14155489767927</v>
      </c>
      <c r="GD9" s="18">
        <f>SUM(GE9:GP9)</f>
        <v>352.8</v>
      </c>
      <c r="GE9" s="18">
        <v>0</v>
      </c>
      <c r="GF9" s="234">
        <v>0</v>
      </c>
      <c r="GG9" s="234">
        <v>0</v>
      </c>
      <c r="GH9" s="234">
        <v>0</v>
      </c>
      <c r="GI9" s="234">
        <v>0</v>
      </c>
      <c r="GJ9" s="234">
        <v>0</v>
      </c>
      <c r="GK9" s="234">
        <v>0</v>
      </c>
      <c r="GL9" s="234">
        <v>70.56</v>
      </c>
      <c r="GM9" s="234">
        <v>70.56</v>
      </c>
      <c r="GN9" s="234">
        <v>70.56</v>
      </c>
      <c r="GO9" s="234">
        <v>70.56</v>
      </c>
      <c r="GP9" s="234">
        <v>70.56</v>
      </c>
      <c r="GQ9" s="20">
        <f>SUM(GR9:GU9)</f>
        <v>0</v>
      </c>
      <c r="GR9" s="18">
        <v>0</v>
      </c>
      <c r="GS9" s="18">
        <v>0</v>
      </c>
      <c r="GT9" s="18">
        <v>0</v>
      </c>
      <c r="GU9" s="18"/>
      <c r="GV9" s="234">
        <f>GQ9-GD9</f>
        <v>-352.8</v>
      </c>
      <c r="GW9" s="20">
        <f t="shared" ref="GW9:GW72" si="15">IF(GV9&lt;0,GV9,0)</f>
        <v>-352.8</v>
      </c>
      <c r="GX9" s="20">
        <f t="shared" ref="GX9:GX72" si="16">IF(GV9&gt;0,GV9,0)</f>
        <v>0</v>
      </c>
      <c r="GY9" s="18">
        <f>SUM(GZ9:HK9)</f>
        <v>5465.5999999999995</v>
      </c>
      <c r="GZ9" s="18">
        <v>301.39999999999998</v>
      </c>
      <c r="HA9" s="234">
        <v>301.39999999999998</v>
      </c>
      <c r="HB9" s="234">
        <v>301.39999999999998</v>
      </c>
      <c r="HC9" s="234">
        <v>301.39999999999998</v>
      </c>
      <c r="HD9" s="234">
        <v>301.39999999999998</v>
      </c>
      <c r="HE9" s="234">
        <v>301.39999999999998</v>
      </c>
      <c r="HF9" s="234">
        <v>301.39999999999998</v>
      </c>
      <c r="HG9" s="234">
        <v>671.16</v>
      </c>
      <c r="HH9" s="234">
        <v>671.16</v>
      </c>
      <c r="HI9" s="234">
        <v>671.16</v>
      </c>
      <c r="HJ9" s="234">
        <v>671.16</v>
      </c>
      <c r="HK9" s="234">
        <v>671.16</v>
      </c>
      <c r="HL9" s="20">
        <f>SUM(HM9:HX9)</f>
        <v>10491.75491656994</v>
      </c>
      <c r="HM9" s="18">
        <v>592.47415313077454</v>
      </c>
      <c r="HN9" s="18">
        <v>627.63239408142499</v>
      </c>
      <c r="HO9" s="18">
        <v>680.63980554313673</v>
      </c>
      <c r="HP9" s="18">
        <v>1939.013717057147</v>
      </c>
      <c r="HQ9" s="18">
        <v>2302.9646930923623</v>
      </c>
      <c r="HR9" s="18">
        <v>558.19755560123872</v>
      </c>
      <c r="HS9" s="18">
        <v>725.70557628821643</v>
      </c>
      <c r="HT9" s="18">
        <v>440.92159909221471</v>
      </c>
      <c r="HU9" s="18">
        <v>453.35165355433617</v>
      </c>
      <c r="HV9" s="18">
        <v>749.91185930807194</v>
      </c>
      <c r="HW9" s="18">
        <v>661.74610928487436</v>
      </c>
      <c r="HX9" s="18">
        <v>759.19580053614357</v>
      </c>
      <c r="HY9" s="20">
        <f t="shared" ref="HY9:HY72" si="17">HL9-GY9</f>
        <v>5026.1549165699407</v>
      </c>
      <c r="HZ9" s="20">
        <f t="shared" ref="HZ9:HZ72" si="18">IF(HY9&lt;0,HY9,0)</f>
        <v>0</v>
      </c>
      <c r="IA9" s="20">
        <f t="shared" ref="IA9:IA72" si="19">IF(HY9&gt;0,HY9,0)</f>
        <v>5026.1549165699407</v>
      </c>
      <c r="IB9" s="120">
        <f>SUM(IC9:IN9)</f>
        <v>0</v>
      </c>
      <c r="IC9" s="120">
        <v>0</v>
      </c>
      <c r="ID9" s="250">
        <v>0</v>
      </c>
      <c r="IE9" s="250">
        <v>0</v>
      </c>
      <c r="IF9" s="120">
        <v>0</v>
      </c>
      <c r="IG9" s="120">
        <v>0</v>
      </c>
      <c r="IH9" s="120">
        <v>0</v>
      </c>
      <c r="II9" s="120">
        <v>0</v>
      </c>
      <c r="IJ9" s="120">
        <v>0</v>
      </c>
      <c r="IK9" s="120">
        <v>0</v>
      </c>
      <c r="IL9" s="120">
        <v>0</v>
      </c>
      <c r="IM9" s="120">
        <v>0</v>
      </c>
      <c r="IN9" s="120">
        <v>0</v>
      </c>
      <c r="IO9" s="121">
        <f t="shared" ref="IO9:IO72" si="20">SUM(IP9:JA9)</f>
        <v>0</v>
      </c>
      <c r="IP9" s="18">
        <v>0</v>
      </c>
      <c r="IQ9" s="18">
        <v>0</v>
      </c>
      <c r="IR9" s="18">
        <v>0</v>
      </c>
      <c r="IS9" s="18">
        <v>0</v>
      </c>
      <c r="IT9" s="18">
        <v>0</v>
      </c>
      <c r="IU9" s="18">
        <v>0</v>
      </c>
      <c r="IV9" s="18">
        <v>0</v>
      </c>
      <c r="IW9" s="18">
        <v>0</v>
      </c>
      <c r="IX9" s="18">
        <v>0</v>
      </c>
      <c r="IY9" s="18">
        <v>0</v>
      </c>
      <c r="IZ9" s="18">
        <v>0</v>
      </c>
      <c r="JA9" s="18">
        <v>0</v>
      </c>
      <c r="JB9" s="250">
        <f t="shared" ref="JB9:JB72" si="21">IO9-IB9</f>
        <v>0</v>
      </c>
      <c r="JC9" s="121">
        <f t="shared" ref="JC9:JC72" si="22">IF(JB9&lt;0,JB9,0)</f>
        <v>0</v>
      </c>
      <c r="JD9" s="121">
        <f t="shared" ref="JD9:JD72" si="23">IF(JB9&gt;0,JB9,0)</f>
        <v>0</v>
      </c>
      <c r="JE9" s="120">
        <f>SUM(JF9:JQ9)</f>
        <v>0</v>
      </c>
      <c r="JF9" s="120">
        <v>0</v>
      </c>
      <c r="JG9" s="250">
        <v>0</v>
      </c>
      <c r="JH9" s="250">
        <v>0</v>
      </c>
      <c r="JI9" s="250">
        <v>0</v>
      </c>
      <c r="JJ9" s="250">
        <v>0</v>
      </c>
      <c r="JK9" s="250">
        <v>0</v>
      </c>
      <c r="JL9" s="250">
        <v>0</v>
      </c>
      <c r="JM9" s="250">
        <v>0</v>
      </c>
      <c r="JN9" s="250">
        <v>0</v>
      </c>
      <c r="JO9" s="250">
        <v>0</v>
      </c>
      <c r="JP9" s="250">
        <v>0</v>
      </c>
      <c r="JQ9" s="250">
        <v>0</v>
      </c>
      <c r="JR9" s="120">
        <f>SUM(JS9:KD9)</f>
        <v>0</v>
      </c>
      <c r="JS9" s="18">
        <v>0</v>
      </c>
      <c r="JT9" s="18">
        <v>0</v>
      </c>
      <c r="JU9" s="18">
        <v>0</v>
      </c>
      <c r="JV9" s="18">
        <v>0</v>
      </c>
      <c r="JW9" s="18">
        <v>0</v>
      </c>
      <c r="JX9" s="18">
        <v>0</v>
      </c>
      <c r="JY9" s="18">
        <v>0</v>
      </c>
      <c r="JZ9" s="18">
        <v>0</v>
      </c>
      <c r="KA9" s="18">
        <v>0</v>
      </c>
      <c r="KB9" s="18">
        <v>0</v>
      </c>
      <c r="KC9" s="18">
        <v>0</v>
      </c>
      <c r="KD9" s="18">
        <v>0</v>
      </c>
      <c r="KE9" s="250">
        <f t="shared" ref="KE9:KE72" si="24">JR9-JE9</f>
        <v>0</v>
      </c>
      <c r="KF9" s="121">
        <f t="shared" ref="KF9:KF72" si="25">IF(KE9&lt;0,KE9,0)</f>
        <v>0</v>
      </c>
      <c r="KG9" s="121">
        <f t="shared" ref="KG9:KG72" si="26">IF(KE9&gt;0,KE9,0)</f>
        <v>0</v>
      </c>
      <c r="KH9" s="120">
        <f>SUM(KI9:KT9)</f>
        <v>1806.33</v>
      </c>
      <c r="KI9" s="120">
        <v>83.24</v>
      </c>
      <c r="KJ9" s="250">
        <v>83.24</v>
      </c>
      <c r="KK9" s="250">
        <v>83.24</v>
      </c>
      <c r="KL9" s="250">
        <v>83.24</v>
      </c>
      <c r="KM9" s="250">
        <v>83.24</v>
      </c>
      <c r="KN9" s="250">
        <v>83.24</v>
      </c>
      <c r="KO9" s="250">
        <v>83.24</v>
      </c>
      <c r="KP9" s="250">
        <v>244.73</v>
      </c>
      <c r="KQ9" s="250">
        <v>244.73</v>
      </c>
      <c r="KR9" s="250">
        <v>244.73</v>
      </c>
      <c r="KS9" s="250">
        <v>244.73</v>
      </c>
      <c r="KT9" s="250">
        <v>244.73</v>
      </c>
      <c r="KU9" s="121">
        <f>SUM(KV9:LG9)</f>
        <v>1942.4513935926443</v>
      </c>
      <c r="KV9" s="18">
        <v>100.44283988736794</v>
      </c>
      <c r="KW9" s="18">
        <v>108.17326298883522</v>
      </c>
      <c r="KX9" s="18">
        <v>96.002462247682601</v>
      </c>
      <c r="KY9" s="18">
        <v>105.25778082446156</v>
      </c>
      <c r="KZ9" s="18">
        <v>104.84971923051924</v>
      </c>
      <c r="LA9" s="18">
        <v>107.16784200374819</v>
      </c>
      <c r="LB9" s="18">
        <v>94.830795338416948</v>
      </c>
      <c r="LC9" s="18">
        <v>185.93740296539227</v>
      </c>
      <c r="LD9" s="18">
        <v>239.66292696387086</v>
      </c>
      <c r="LE9" s="18">
        <v>231.42277613457142</v>
      </c>
      <c r="LF9" s="18">
        <v>281.96017130477765</v>
      </c>
      <c r="LG9" s="18">
        <v>286.74341370300033</v>
      </c>
      <c r="LH9" s="250">
        <f>KU9-KH9</f>
        <v>136.12139359264438</v>
      </c>
      <c r="LI9" s="121">
        <f t="shared" ref="LI9:LI72" si="27">IF(LH9&lt;0,LH9,0)</f>
        <v>0</v>
      </c>
      <c r="LJ9" s="121">
        <f t="shared" ref="LJ9:LJ72" si="28">IF(LH9&gt;0,LH9,0)</f>
        <v>136.12139359264438</v>
      </c>
      <c r="LK9" s="121">
        <f t="shared" ref="LK9:LK72" si="29">SUM(LL9:LW9)</f>
        <v>0</v>
      </c>
      <c r="LL9" s="250"/>
      <c r="LM9" s="250"/>
      <c r="LN9" s="250"/>
      <c r="LO9" s="250"/>
      <c r="LP9" s="250"/>
      <c r="LQ9" s="250"/>
      <c r="LR9" s="250"/>
      <c r="LS9" s="250"/>
      <c r="LT9" s="250"/>
      <c r="LU9" s="250"/>
      <c r="LV9" s="250"/>
      <c r="LW9" s="250"/>
      <c r="LX9" s="121">
        <f t="shared" ref="LX9:LX72" si="30">SUM(LY9:MJ9)</f>
        <v>0</v>
      </c>
      <c r="LY9" s="250"/>
      <c r="LZ9" s="250"/>
      <c r="MA9" s="250"/>
      <c r="MB9" s="250"/>
      <c r="MC9" s="250"/>
      <c r="MD9" s="250"/>
      <c r="ME9" s="250"/>
      <c r="MF9" s="250"/>
      <c r="MG9" s="250"/>
      <c r="MH9" s="250"/>
      <c r="MI9" s="250"/>
      <c r="MJ9" s="120">
        <v>0</v>
      </c>
      <c r="MK9" s="250"/>
      <c r="ML9" s="121">
        <f t="shared" ref="ML9:ML72" si="31">IF(MK9&lt;0,MK9,0)</f>
        <v>0</v>
      </c>
      <c r="MM9" s="121">
        <f t="shared" ref="MM9:MM72" si="32">IF(MK9&gt;0,MK9,0)</f>
        <v>0</v>
      </c>
      <c r="MN9" s="121">
        <f>SUM(MO9:MZ9)</f>
        <v>19679.019999999993</v>
      </c>
      <c r="MO9" s="121">
        <v>1832.71</v>
      </c>
      <c r="MP9" s="250">
        <v>1832.71</v>
      </c>
      <c r="MQ9" s="250">
        <v>1832.71</v>
      </c>
      <c r="MR9" s="250">
        <v>1832.71</v>
      </c>
      <c r="MS9" s="250">
        <v>1832.71</v>
      </c>
      <c r="MT9" s="250">
        <v>1832.71</v>
      </c>
      <c r="MU9" s="250">
        <v>1832.71</v>
      </c>
      <c r="MV9" s="250">
        <v>1370.01</v>
      </c>
      <c r="MW9" s="250">
        <v>1370.01</v>
      </c>
      <c r="MX9" s="250">
        <v>1370.01</v>
      </c>
      <c r="MY9" s="250">
        <v>1370.01</v>
      </c>
      <c r="MZ9" s="250">
        <v>1370.01</v>
      </c>
      <c r="NA9" s="121">
        <f>SUM(NB9:NM9)</f>
        <v>9442.3875866470771</v>
      </c>
      <c r="NB9" s="20">
        <v>0</v>
      </c>
      <c r="NC9" s="20">
        <v>0</v>
      </c>
      <c r="ND9" s="20">
        <v>0</v>
      </c>
      <c r="NE9" s="20">
        <v>1326.1240590414764</v>
      </c>
      <c r="NF9" s="20">
        <v>0</v>
      </c>
      <c r="NG9" s="20">
        <v>8116.2635276056008</v>
      </c>
      <c r="NH9" s="20">
        <v>0</v>
      </c>
      <c r="NI9" s="20">
        <v>0</v>
      </c>
      <c r="NJ9" s="20">
        <v>0</v>
      </c>
      <c r="NK9" s="20">
        <v>0</v>
      </c>
      <c r="NL9" s="20">
        <v>0</v>
      </c>
      <c r="NM9" s="20">
        <v>0</v>
      </c>
      <c r="NN9" s="250">
        <f>NA9-MN9</f>
        <v>-10236.632413352916</v>
      </c>
      <c r="NO9" s="121">
        <f t="shared" ref="NO9:NO72" si="33">IF(NN9&lt;0,NN9,0)</f>
        <v>-10236.632413352916</v>
      </c>
      <c r="NP9" s="121">
        <f t="shared" ref="NP9:NP72" si="34">IF(NN9&gt;0,NN9,0)</f>
        <v>0</v>
      </c>
      <c r="NQ9" s="115">
        <f t="shared" ref="NQ9:NQ72" si="35">NV9+OY9+QB9+RE9+SH9+TK9+UN9</f>
        <v>16598.620000000003</v>
      </c>
      <c r="NR9" s="114">
        <f t="shared" ref="NR9:NR72" si="36">OI9+PL9+QO9+RR9+SU9+TX9+VA9</f>
        <v>29169.73</v>
      </c>
      <c r="NS9" s="132">
        <f t="shared" ref="NS9:NS72" si="37">NR9-NQ9</f>
        <v>12571.109999999997</v>
      </c>
      <c r="NT9" s="121">
        <f t="shared" ref="NT9:NT72" si="38">IF(NS9&lt;0,NS9,0)</f>
        <v>0</v>
      </c>
      <c r="NU9" s="121">
        <f t="shared" ref="NU9:NU72" si="39">IF(NS9&gt;0,NS9,0)</f>
        <v>12571.109999999997</v>
      </c>
      <c r="NV9" s="18">
        <f>SUM(NW9:OH9)</f>
        <v>4876.0000000000009</v>
      </c>
      <c r="NW9" s="18">
        <v>501.3</v>
      </c>
      <c r="NX9" s="234">
        <v>501.3</v>
      </c>
      <c r="NY9" s="234">
        <v>501.3</v>
      </c>
      <c r="NZ9" s="18">
        <v>501.3</v>
      </c>
      <c r="OA9" s="18">
        <v>501.3</v>
      </c>
      <c r="OB9" s="18">
        <v>501.3</v>
      </c>
      <c r="OC9" s="18">
        <v>501.3</v>
      </c>
      <c r="OD9" s="18">
        <v>273.38</v>
      </c>
      <c r="OE9" s="18">
        <v>273.38</v>
      </c>
      <c r="OF9" s="18">
        <v>273.38</v>
      </c>
      <c r="OG9" s="18">
        <v>273.38</v>
      </c>
      <c r="OH9" s="18">
        <v>273.38</v>
      </c>
      <c r="OI9" s="20">
        <f>SUM(OJ9:OU9)</f>
        <v>9095.4599999999991</v>
      </c>
      <c r="OJ9" s="20">
        <v>0</v>
      </c>
      <c r="OK9" s="20">
        <v>0</v>
      </c>
      <c r="OL9" s="20">
        <v>2682.86</v>
      </c>
      <c r="OM9" s="20">
        <v>3232.96</v>
      </c>
      <c r="ON9" s="20">
        <v>0</v>
      </c>
      <c r="OO9" s="20">
        <v>0</v>
      </c>
      <c r="OP9" s="20">
        <v>0</v>
      </c>
      <c r="OQ9" s="20">
        <v>0</v>
      </c>
      <c r="OR9" s="20">
        <v>3179.64</v>
      </c>
      <c r="OS9" s="20">
        <v>0</v>
      </c>
      <c r="OT9" s="20">
        <v>0</v>
      </c>
      <c r="OU9" s="20">
        <v>0</v>
      </c>
      <c r="OV9" s="234">
        <f>OI9-NV9</f>
        <v>4219.4599999999982</v>
      </c>
      <c r="OW9" s="20">
        <f t="shared" ref="OW9:OW72" si="40">IF(OV9&lt;0,OV9,0)</f>
        <v>0</v>
      </c>
      <c r="OX9" s="20">
        <f t="shared" ref="OX9:OX72" si="41">IF(OV9&gt;0,OV9,0)</f>
        <v>4219.4599999999982</v>
      </c>
      <c r="OY9" s="18">
        <f>SUM(OZ9:PK9)</f>
        <v>4141.0099999999993</v>
      </c>
      <c r="OZ9" s="18">
        <v>428.03</v>
      </c>
      <c r="PA9" s="234">
        <v>428.03</v>
      </c>
      <c r="PB9" s="234">
        <v>428.03</v>
      </c>
      <c r="PC9" s="234">
        <v>428.03</v>
      </c>
      <c r="PD9" s="234">
        <v>428.03</v>
      </c>
      <c r="PE9" s="234">
        <v>428.03</v>
      </c>
      <c r="PF9" s="234">
        <v>428.03</v>
      </c>
      <c r="PG9" s="234">
        <v>228.96</v>
      </c>
      <c r="PH9" s="234">
        <v>228.96</v>
      </c>
      <c r="PI9" s="234">
        <v>228.96</v>
      </c>
      <c r="PJ9" s="234">
        <v>228.96</v>
      </c>
      <c r="PK9" s="234">
        <v>228.96</v>
      </c>
      <c r="PL9" s="20">
        <f>SUM(PM9:PX9)</f>
        <v>7384.14</v>
      </c>
      <c r="PM9" s="18">
        <v>0</v>
      </c>
      <c r="PN9" s="18">
        <v>0</v>
      </c>
      <c r="PO9" s="18">
        <v>0</v>
      </c>
      <c r="PP9" s="18">
        <v>7384.14</v>
      </c>
      <c r="PQ9" s="18">
        <v>0</v>
      </c>
      <c r="PR9" s="18">
        <v>0</v>
      </c>
      <c r="PS9" s="18">
        <v>0</v>
      </c>
      <c r="PT9" s="18">
        <v>0</v>
      </c>
      <c r="PU9" s="18">
        <v>0</v>
      </c>
      <c r="PV9" s="18">
        <v>0</v>
      </c>
      <c r="PW9" s="18">
        <v>0</v>
      </c>
      <c r="PX9" s="18">
        <v>0</v>
      </c>
      <c r="PY9" s="234">
        <f>PL9-OY9</f>
        <v>3243.130000000001</v>
      </c>
      <c r="PZ9" s="20">
        <f t="shared" ref="PZ9:PZ72" si="42">IF(PY9&lt;0,PY9,0)</f>
        <v>0</v>
      </c>
      <c r="QA9" s="20">
        <f t="shared" ref="QA9:QA72" si="43">IF(PY9&gt;0,PY9,0)</f>
        <v>3243.130000000001</v>
      </c>
      <c r="QB9" s="18">
        <f>SUM(QC9:QN9)</f>
        <v>880.78</v>
      </c>
      <c r="QC9" s="18">
        <v>90.09</v>
      </c>
      <c r="QD9" s="234">
        <v>90.09</v>
      </c>
      <c r="QE9" s="234">
        <v>90.09</v>
      </c>
      <c r="QF9" s="234">
        <v>90.09</v>
      </c>
      <c r="QG9" s="234">
        <v>90.09</v>
      </c>
      <c r="QH9" s="234">
        <v>90.09</v>
      </c>
      <c r="QI9" s="234">
        <v>90.09</v>
      </c>
      <c r="QJ9" s="234">
        <v>50.03</v>
      </c>
      <c r="QK9" s="234">
        <v>50.03</v>
      </c>
      <c r="QL9" s="234">
        <v>50.03</v>
      </c>
      <c r="QM9" s="234">
        <v>50.03</v>
      </c>
      <c r="QN9" s="234">
        <v>50.03</v>
      </c>
      <c r="QO9" s="20">
        <f>SUM(QP9:RA9)</f>
        <v>0</v>
      </c>
      <c r="QP9" s="18">
        <v>0</v>
      </c>
      <c r="QQ9" s="18">
        <v>0</v>
      </c>
      <c r="QR9" s="18">
        <v>0</v>
      </c>
      <c r="QS9" s="18">
        <v>0</v>
      </c>
      <c r="QT9" s="18">
        <v>0</v>
      </c>
      <c r="QU9" s="18">
        <v>0</v>
      </c>
      <c r="QV9" s="18">
        <v>0</v>
      </c>
      <c r="QW9" s="18">
        <v>0</v>
      </c>
      <c r="QX9" s="18">
        <v>0</v>
      </c>
      <c r="QY9" s="18">
        <v>0</v>
      </c>
      <c r="QZ9" s="18">
        <v>0</v>
      </c>
      <c r="RA9" s="18">
        <v>0</v>
      </c>
      <c r="RB9" s="234">
        <f>QO9-QB9</f>
        <v>-880.78</v>
      </c>
      <c r="RC9" s="20">
        <f t="shared" ref="RC9:RC72" si="44">IF(RB9&lt;0,RB9,0)</f>
        <v>-880.78</v>
      </c>
      <c r="RD9" s="20">
        <f t="shared" ref="RD9:RD72" si="45">IF(RB9&gt;0,RB9,0)</f>
        <v>0</v>
      </c>
      <c r="RE9" s="18">
        <f>SUM(RF9:RQ9)</f>
        <v>3849.4900000000007</v>
      </c>
      <c r="RF9" s="20">
        <v>396.47</v>
      </c>
      <c r="RG9" s="234">
        <v>396.47</v>
      </c>
      <c r="RH9" s="234">
        <v>396.47</v>
      </c>
      <c r="RI9" s="234">
        <v>396.47</v>
      </c>
      <c r="RJ9" s="234">
        <v>396.47</v>
      </c>
      <c r="RK9" s="234">
        <v>396.47</v>
      </c>
      <c r="RL9" s="234">
        <v>396.47</v>
      </c>
      <c r="RM9" s="234">
        <v>214.84</v>
      </c>
      <c r="RN9" s="234">
        <v>214.84</v>
      </c>
      <c r="RO9" s="234">
        <v>214.84</v>
      </c>
      <c r="RP9" s="234">
        <v>214.84</v>
      </c>
      <c r="RQ9" s="234">
        <v>214.84</v>
      </c>
      <c r="RR9" s="20">
        <f>SUM(RS9:SD9)</f>
        <v>2128.5</v>
      </c>
      <c r="RS9" s="18">
        <v>0</v>
      </c>
      <c r="RT9" s="18">
        <v>0</v>
      </c>
      <c r="RU9" s="18">
        <v>0</v>
      </c>
      <c r="RV9" s="18">
        <v>0</v>
      </c>
      <c r="RW9" s="18">
        <v>0</v>
      </c>
      <c r="RX9" s="18">
        <v>0</v>
      </c>
      <c r="RY9" s="18">
        <v>2128.5</v>
      </c>
      <c r="RZ9" s="18">
        <v>0</v>
      </c>
      <c r="SA9" s="18">
        <v>0</v>
      </c>
      <c r="SB9" s="18">
        <v>0</v>
      </c>
      <c r="SC9" s="18">
        <v>0</v>
      </c>
      <c r="SD9" s="18">
        <v>0</v>
      </c>
      <c r="SE9" s="20">
        <f t="shared" ref="SE9:SE72" si="46">RR9-RE9</f>
        <v>-1720.9900000000007</v>
      </c>
      <c r="SF9" s="20">
        <f t="shared" ref="SF9:SF72" si="47">IF(SE9&lt;0,SE9,0)</f>
        <v>-1720.9900000000007</v>
      </c>
      <c r="SG9" s="20">
        <f t="shared" ref="SG9:SG72" si="48">IF(SE9&gt;0,SE9,0)</f>
        <v>0</v>
      </c>
      <c r="SH9" s="18">
        <f>SUM(SI9:ST9)</f>
        <v>1346.16</v>
      </c>
      <c r="SI9" s="18">
        <v>139.08000000000001</v>
      </c>
      <c r="SJ9" s="234">
        <v>139.08000000000001</v>
      </c>
      <c r="SK9" s="234">
        <v>139.08000000000001</v>
      </c>
      <c r="SL9" s="234">
        <v>139.08000000000001</v>
      </c>
      <c r="SM9" s="234">
        <v>139.08000000000001</v>
      </c>
      <c r="SN9" s="234">
        <v>139.08000000000001</v>
      </c>
      <c r="SO9" s="234">
        <v>139.08000000000001</v>
      </c>
      <c r="SP9" s="234">
        <v>74.52</v>
      </c>
      <c r="SQ9" s="234">
        <v>74.52</v>
      </c>
      <c r="SR9" s="234">
        <v>74.52</v>
      </c>
      <c r="SS9" s="234">
        <v>74.52</v>
      </c>
      <c r="ST9" s="234">
        <v>74.52</v>
      </c>
      <c r="SU9" s="20">
        <f>SUM(SV9:TG9)</f>
        <v>0</v>
      </c>
      <c r="SV9" s="18">
        <v>0</v>
      </c>
      <c r="SW9" s="18">
        <v>0</v>
      </c>
      <c r="SX9" s="18">
        <v>0</v>
      </c>
      <c r="SY9" s="18">
        <v>0</v>
      </c>
      <c r="SZ9" s="18">
        <v>0</v>
      </c>
      <c r="TA9" s="18">
        <v>0</v>
      </c>
      <c r="TB9" s="18">
        <v>0</v>
      </c>
      <c r="TC9" s="18">
        <v>0</v>
      </c>
      <c r="TD9" s="18">
        <v>0</v>
      </c>
      <c r="TE9" s="18">
        <v>0</v>
      </c>
      <c r="TF9" s="18">
        <v>0</v>
      </c>
      <c r="TG9" s="18">
        <v>0</v>
      </c>
      <c r="TH9" s="20">
        <f t="shared" ref="TH9:TH72" si="49">SU9-SH9</f>
        <v>-1346.16</v>
      </c>
      <c r="TI9" s="20">
        <f t="shared" ref="TI9:TI72" si="50">IF(TH9&lt;0,TH9,0)</f>
        <v>-1346.16</v>
      </c>
      <c r="TJ9" s="20">
        <f t="shared" ref="TJ9:TJ72" si="51">IF(TH9&gt;0,TH9,0)</f>
        <v>0</v>
      </c>
      <c r="TK9" s="18">
        <f>SUM(TL9:TW9)</f>
        <v>1505.18</v>
      </c>
      <c r="TL9" s="18">
        <v>140.74</v>
      </c>
      <c r="TM9" s="234">
        <v>140.74</v>
      </c>
      <c r="TN9" s="234">
        <v>140.74</v>
      </c>
      <c r="TO9" s="234">
        <v>140.74</v>
      </c>
      <c r="TP9" s="234">
        <v>140.74</v>
      </c>
      <c r="TQ9" s="234">
        <v>140.74</v>
      </c>
      <c r="TR9" s="234">
        <v>140.74</v>
      </c>
      <c r="TS9" s="234">
        <v>104</v>
      </c>
      <c r="TT9" s="234">
        <v>104</v>
      </c>
      <c r="TU9" s="234">
        <v>104</v>
      </c>
      <c r="TV9" s="234">
        <v>104</v>
      </c>
      <c r="TW9" s="234">
        <v>104</v>
      </c>
      <c r="TX9" s="20">
        <f>SUM(TY9:UJ9)</f>
        <v>10561.630000000001</v>
      </c>
      <c r="TY9" s="18">
        <v>0</v>
      </c>
      <c r="TZ9" s="18">
        <v>0</v>
      </c>
      <c r="UA9" s="18">
        <v>0</v>
      </c>
      <c r="UB9" s="18">
        <v>1288.18</v>
      </c>
      <c r="UC9" s="18">
        <v>146.19</v>
      </c>
      <c r="UD9" s="18">
        <v>0</v>
      </c>
      <c r="UE9" s="18">
        <v>9127.26</v>
      </c>
      <c r="UF9" s="18">
        <v>0</v>
      </c>
      <c r="UG9" s="18">
        <v>0</v>
      </c>
      <c r="UH9" s="18">
        <v>0</v>
      </c>
      <c r="UI9" s="18">
        <v>0</v>
      </c>
      <c r="UJ9" s="18">
        <v>0</v>
      </c>
      <c r="UK9" s="20">
        <f t="shared" ref="UK9:UK72" si="52">TX9-TK9</f>
        <v>9056.4500000000007</v>
      </c>
      <c r="UL9" s="20">
        <f t="shared" ref="UL9:UL72" si="53">IF(UK9&lt;0,UK9,0)</f>
        <v>0</v>
      </c>
      <c r="UM9" s="20">
        <f t="shared" ref="UM9:UM72" si="54">IF(UK9&gt;0,UK9,0)</f>
        <v>9056.4500000000007</v>
      </c>
      <c r="UN9" s="18">
        <f>SUM(UO9:UZ9)</f>
        <v>0</v>
      </c>
      <c r="UO9" s="18">
        <v>0</v>
      </c>
      <c r="UP9" s="234">
        <v>0</v>
      </c>
      <c r="UQ9" s="234">
        <v>0</v>
      </c>
      <c r="UR9" s="234">
        <v>0</v>
      </c>
      <c r="US9" s="234">
        <v>0</v>
      </c>
      <c r="UT9" s="234">
        <v>0</v>
      </c>
      <c r="UU9" s="234">
        <v>0</v>
      </c>
      <c r="UV9" s="234">
        <v>0</v>
      </c>
      <c r="UW9" s="234">
        <v>0</v>
      </c>
      <c r="UX9" s="234">
        <v>0</v>
      </c>
      <c r="UY9" s="234">
        <v>0</v>
      </c>
      <c r="UZ9" s="234">
        <v>0</v>
      </c>
      <c r="VA9" s="20">
        <f t="shared" ref="VA9:VA72" si="55">SUM(VB9:VM9)</f>
        <v>0</v>
      </c>
      <c r="VB9" s="234"/>
      <c r="VC9" s="234"/>
      <c r="VD9" s="234"/>
      <c r="VE9" s="234"/>
      <c r="VF9" s="234"/>
      <c r="VG9" s="234"/>
      <c r="VH9" s="234">
        <v>0</v>
      </c>
      <c r="VI9" s="234"/>
      <c r="VJ9" s="234"/>
      <c r="VK9" s="234"/>
      <c r="VL9" s="234"/>
      <c r="VM9" s="234"/>
      <c r="VN9" s="20">
        <f t="shared" ref="VN9:VN72" si="56">VA9-UN9</f>
        <v>0</v>
      </c>
      <c r="VO9" s="20">
        <f t="shared" ref="VO9:VO72" si="57">IF(VN9&lt;0,VN9,0)</f>
        <v>0</v>
      </c>
      <c r="VP9" s="20">
        <f t="shared" ref="VP9:VP72" si="58">IF(VN9&gt;0,VN9,0)</f>
        <v>0</v>
      </c>
      <c r="VQ9" s="121">
        <f t="shared" ref="VQ9:VQ72" si="59">SUM(VR9:WC9)</f>
        <v>0</v>
      </c>
      <c r="VR9" s="250"/>
      <c r="VS9" s="250"/>
      <c r="VT9" s="250"/>
      <c r="VU9" s="250"/>
      <c r="VV9" s="250"/>
      <c r="VW9" s="250"/>
      <c r="VX9" s="250"/>
      <c r="VY9" s="250"/>
      <c r="VZ9" s="250"/>
      <c r="WA9" s="250"/>
      <c r="WB9" s="250"/>
      <c r="WC9" s="250"/>
      <c r="WD9" s="121">
        <f t="shared" ref="WD9:WD72" si="60">SUM(WE9:WP9)</f>
        <v>0</v>
      </c>
      <c r="WE9" s="234"/>
      <c r="WF9" s="234"/>
      <c r="WG9" s="234"/>
      <c r="WH9" s="234"/>
      <c r="WI9" s="234"/>
      <c r="WJ9" s="234"/>
      <c r="WK9" s="234"/>
      <c r="WL9" s="234"/>
      <c r="WM9" s="234"/>
      <c r="WN9" s="234"/>
      <c r="WO9" s="234"/>
      <c r="WP9" s="234"/>
      <c r="WQ9" s="121">
        <f t="shared" ref="WQ9:WQ72" si="61">WD9-VQ9</f>
        <v>0</v>
      </c>
      <c r="WR9" s="121">
        <f t="shared" ref="WR9:WR72" si="62">IF(WQ9&lt;0,WQ9,0)</f>
        <v>0</v>
      </c>
      <c r="WS9" s="121">
        <f t="shared" ref="WS9:WS72" si="63">IF(WQ9&gt;0,WQ9,0)</f>
        <v>0</v>
      </c>
      <c r="WT9" s="120">
        <f>SUM(WU9:XF9)</f>
        <v>30571.479999999996</v>
      </c>
      <c r="WU9" s="120">
        <v>1951.44</v>
      </c>
      <c r="WV9" s="250">
        <v>1951.44</v>
      </c>
      <c r="WW9" s="250">
        <v>1951.44</v>
      </c>
      <c r="WX9" s="250">
        <v>1951.44</v>
      </c>
      <c r="WY9" s="250">
        <v>1951.44</v>
      </c>
      <c r="WZ9" s="250">
        <v>1951.44</v>
      </c>
      <c r="XA9" s="250">
        <v>1951.44</v>
      </c>
      <c r="XB9" s="250">
        <v>3382.28</v>
      </c>
      <c r="XC9" s="250">
        <v>3382.28</v>
      </c>
      <c r="XD9" s="250">
        <v>3382.28</v>
      </c>
      <c r="XE9" s="250">
        <v>3382.28</v>
      </c>
      <c r="XF9" s="250">
        <v>3382.28</v>
      </c>
      <c r="XG9" s="120">
        <f>SUM(XH9:XS9)</f>
        <v>34177.755275928226</v>
      </c>
      <c r="XH9" s="18">
        <v>2540.2449131819744</v>
      </c>
      <c r="XI9" s="18">
        <v>2596.1451951386371</v>
      </c>
      <c r="XJ9" s="18">
        <v>2494.0149510043279</v>
      </c>
      <c r="XK9" s="18">
        <v>123.62942352622338</v>
      </c>
      <c r="XL9" s="18">
        <v>2110.4278681827482</v>
      </c>
      <c r="XM9" s="18">
        <v>1995.4161772414338</v>
      </c>
      <c r="XN9" s="18">
        <v>2966.8994306203354</v>
      </c>
      <c r="XO9" s="18">
        <v>3187.347753980031</v>
      </c>
      <c r="XP9" s="18">
        <v>4665.6022726927122</v>
      </c>
      <c r="XQ9" s="18">
        <v>4654.3210325192849</v>
      </c>
      <c r="XR9" s="18">
        <v>3297.5938834710505</v>
      </c>
      <c r="XS9" s="18">
        <v>3546.1123743694661</v>
      </c>
      <c r="XT9" s="121">
        <f t="shared" ref="XT9:XT72" si="64">XG9-WT9</f>
        <v>3606.2752759282303</v>
      </c>
      <c r="XU9" s="121">
        <f t="shared" ref="XU9:XU72" si="65">IF(XT9&lt;0,XT9,0)</f>
        <v>0</v>
      </c>
      <c r="XV9" s="121">
        <f t="shared" ref="XV9:XV72" si="66">IF(XT9&gt;0,XT9,0)</f>
        <v>3606.2752759282303</v>
      </c>
      <c r="XW9" s="120">
        <f>SUM(XX9:YI9)</f>
        <v>5254.84</v>
      </c>
      <c r="XX9" s="120">
        <v>319.67</v>
      </c>
      <c r="XY9" s="250">
        <v>319.67</v>
      </c>
      <c r="XZ9" s="250">
        <v>319.67</v>
      </c>
      <c r="YA9" s="250">
        <v>319.67</v>
      </c>
      <c r="YB9" s="250">
        <v>319.67</v>
      </c>
      <c r="YC9" s="250">
        <v>319.67</v>
      </c>
      <c r="YD9" s="250">
        <v>319.67</v>
      </c>
      <c r="YE9" s="250">
        <v>603.42999999999995</v>
      </c>
      <c r="YF9" s="250">
        <v>603.42999999999995</v>
      </c>
      <c r="YG9" s="250">
        <v>603.42999999999995</v>
      </c>
      <c r="YH9" s="250">
        <v>603.42999999999995</v>
      </c>
      <c r="YI9" s="250">
        <v>603.42999999999995</v>
      </c>
      <c r="YJ9" s="121">
        <f>YK9+YL9+YM9+YN9+YO9+YV9+YP9+YU9+YQ9+YR9+YS9+YT9</f>
        <v>5730.8468151127763</v>
      </c>
      <c r="YK9" s="18">
        <v>350.45875458204046</v>
      </c>
      <c r="YL9" s="18">
        <v>307.42955683240086</v>
      </c>
      <c r="YM9" s="18">
        <v>316.57687604410091</v>
      </c>
      <c r="YN9" s="18">
        <v>339.42756971901201</v>
      </c>
      <c r="YO9" s="18">
        <v>306.0842461757141</v>
      </c>
      <c r="YP9" s="18">
        <v>329.32472003755748</v>
      </c>
      <c r="YQ9" s="18">
        <v>341.93285507408621</v>
      </c>
      <c r="YR9" s="18">
        <v>352.01884183850996</v>
      </c>
      <c r="YS9" s="18">
        <v>474.61926533176216</v>
      </c>
      <c r="YT9" s="18">
        <v>1460.0521690579299</v>
      </c>
      <c r="YU9" s="18">
        <v>552.43906484834565</v>
      </c>
      <c r="YV9" s="18">
        <v>600.48289557131636</v>
      </c>
      <c r="YW9" s="234">
        <f>YJ9-XW9</f>
        <v>476.00681511277617</v>
      </c>
      <c r="YX9" s="121">
        <f t="shared" ref="YX9:YX72" si="67">IF(YW9&lt;0,YW9,0)</f>
        <v>0</v>
      </c>
      <c r="YY9" s="121">
        <f t="shared" ref="YY9:YY72" si="68">IF(YW9&gt;0,YW9,0)</f>
        <v>476.00681511277617</v>
      </c>
      <c r="YZ9" s="120">
        <f>SUM(ZA9:ZL9)</f>
        <v>1846.1600000000003</v>
      </c>
      <c r="ZA9" s="120">
        <v>50.23</v>
      </c>
      <c r="ZB9" s="250">
        <v>50.23</v>
      </c>
      <c r="ZC9" s="250">
        <v>50.23</v>
      </c>
      <c r="ZD9" s="250">
        <v>50.23</v>
      </c>
      <c r="ZE9" s="250">
        <v>50.23</v>
      </c>
      <c r="ZF9" s="250">
        <v>50.23</v>
      </c>
      <c r="ZG9" s="250">
        <v>50.23</v>
      </c>
      <c r="ZH9" s="250">
        <v>298.91000000000003</v>
      </c>
      <c r="ZI9" s="250">
        <v>298.91000000000003</v>
      </c>
      <c r="ZJ9" s="250">
        <v>298.91000000000003</v>
      </c>
      <c r="ZK9" s="250">
        <v>298.91000000000003</v>
      </c>
      <c r="ZL9" s="250">
        <v>298.91000000000003</v>
      </c>
      <c r="ZM9" s="121">
        <f>SUM(ZN9:ZY9)</f>
        <v>3022.3622731334463</v>
      </c>
      <c r="ZN9" s="120">
        <v>0</v>
      </c>
      <c r="ZO9" s="18">
        <v>0</v>
      </c>
      <c r="ZP9" s="18">
        <v>0</v>
      </c>
      <c r="ZQ9" s="18">
        <v>2942.2920471611692</v>
      </c>
      <c r="ZR9" s="18">
        <v>80.070225972276845</v>
      </c>
      <c r="ZS9" s="18">
        <v>0</v>
      </c>
      <c r="ZT9" s="18"/>
      <c r="ZU9" s="18"/>
      <c r="ZV9" s="18"/>
      <c r="ZW9" s="18"/>
      <c r="ZX9" s="18"/>
      <c r="ZY9" s="18"/>
      <c r="ZZ9" s="121">
        <f t="shared" ref="ZZ9:ZZ72" si="69">ZM9-YZ9</f>
        <v>1176.2022731334459</v>
      </c>
      <c r="AAA9" s="121">
        <f t="shared" ref="AAA9:AAA72" si="70">IF(ZZ9&lt;0,ZZ9,0)</f>
        <v>0</v>
      </c>
      <c r="AAB9" s="121">
        <f t="shared" ref="AAB9:AAB72" si="71">IF(ZZ9&gt;0,ZZ9,0)</f>
        <v>1176.2022731334459</v>
      </c>
      <c r="AAC9" s="120">
        <f>SUM(AAD9:AAO9)</f>
        <v>1087.8699999999999</v>
      </c>
      <c r="AAD9" s="120">
        <v>78.459999999999994</v>
      </c>
      <c r="AAE9" s="250">
        <v>78.459999999999994</v>
      </c>
      <c r="AAF9" s="250">
        <v>78.459999999999994</v>
      </c>
      <c r="AAG9" s="250">
        <v>78.459999999999994</v>
      </c>
      <c r="AAH9" s="250">
        <v>78.459999999999994</v>
      </c>
      <c r="AAI9" s="250">
        <v>78.459999999999994</v>
      </c>
      <c r="AAJ9" s="250">
        <v>78.459999999999994</v>
      </c>
      <c r="AAK9" s="250">
        <v>107.73</v>
      </c>
      <c r="AAL9" s="250">
        <v>107.73</v>
      </c>
      <c r="AAM9" s="250">
        <v>107.73</v>
      </c>
      <c r="AAN9" s="250">
        <v>107.73</v>
      </c>
      <c r="AAO9" s="250">
        <v>107.73</v>
      </c>
      <c r="AAP9" s="121">
        <f>SUM(AAQ9:ABB9)</f>
        <v>743.09776172212423</v>
      </c>
      <c r="AAQ9" s="18">
        <v>106.13287717579712</v>
      </c>
      <c r="AAR9" s="18">
        <v>105.8788380682327</v>
      </c>
      <c r="AAS9" s="18">
        <v>106.23514556169823</v>
      </c>
      <c r="AAT9" s="18">
        <v>106.671129579872</v>
      </c>
      <c r="AAU9" s="18">
        <v>107.50402216252159</v>
      </c>
      <c r="AAV9" s="18">
        <v>106.28644214805759</v>
      </c>
      <c r="AAW9" s="18">
        <v>104.38930702594494</v>
      </c>
      <c r="AAX9" s="18">
        <v>0</v>
      </c>
      <c r="AAY9" s="18">
        <v>0</v>
      </c>
      <c r="AAZ9" s="18">
        <v>0</v>
      </c>
      <c r="ABA9" s="18">
        <v>0</v>
      </c>
      <c r="ABB9" s="18">
        <v>0</v>
      </c>
      <c r="ABC9" s="121">
        <f t="shared" ref="ABC9:ABC72" si="72">AAP9-AAC9</f>
        <v>-344.77223827787566</v>
      </c>
      <c r="ABD9" s="121">
        <f t="shared" ref="ABD9:ABD72" si="73">IF(ABC9&lt;0,ABC9,0)</f>
        <v>-344.77223827787566</v>
      </c>
      <c r="ABE9" s="121">
        <f t="shared" ref="ABE9:ABE72" si="74">IF(ABC9&gt;0,ABC9,0)</f>
        <v>0</v>
      </c>
      <c r="ABF9" s="120">
        <f>SUM(ABG9:ABR9)</f>
        <v>157.15</v>
      </c>
      <c r="ABG9" s="120">
        <v>5.4</v>
      </c>
      <c r="ABH9" s="250">
        <v>5.4</v>
      </c>
      <c r="ABI9" s="250">
        <v>5.4</v>
      </c>
      <c r="ABJ9" s="250">
        <v>5.4</v>
      </c>
      <c r="ABK9" s="250">
        <v>5.4</v>
      </c>
      <c r="ABL9" s="250">
        <v>5.4</v>
      </c>
      <c r="ABM9" s="250">
        <v>5.4</v>
      </c>
      <c r="ABN9" s="250">
        <v>23.87</v>
      </c>
      <c r="ABO9" s="250">
        <v>23.87</v>
      </c>
      <c r="ABP9" s="250">
        <v>23.87</v>
      </c>
      <c r="ABQ9" s="250">
        <v>23.87</v>
      </c>
      <c r="ABR9" s="250">
        <v>23.87</v>
      </c>
      <c r="ABS9" s="121">
        <f>SUM(ABT9:ACE9)</f>
        <v>537.42650000000003</v>
      </c>
      <c r="ABT9" s="18">
        <v>0</v>
      </c>
      <c r="ABU9" s="18">
        <v>0</v>
      </c>
      <c r="ABV9" s="18">
        <v>0</v>
      </c>
      <c r="ABW9" s="18">
        <v>0</v>
      </c>
      <c r="ABX9" s="18">
        <v>0</v>
      </c>
      <c r="ABY9" s="18">
        <v>0</v>
      </c>
      <c r="ABZ9" s="18"/>
      <c r="ACA9" s="18"/>
      <c r="ACB9" s="18">
        <v>537.42650000000003</v>
      </c>
      <c r="ACC9" s="18">
        <v>0</v>
      </c>
      <c r="ACD9" s="18">
        <v>0</v>
      </c>
      <c r="ACE9" s="18">
        <v>0</v>
      </c>
      <c r="ACF9" s="121">
        <f t="shared" ref="ACF9:ACF72" si="75">ABS9-ABF9</f>
        <v>380.27650000000006</v>
      </c>
      <c r="ACG9" s="121">
        <f t="shared" ref="ACG9:ACG72" si="76">IF(ACF9&lt;0,ACF9,0)</f>
        <v>0</v>
      </c>
      <c r="ACH9" s="121">
        <f t="shared" ref="ACH9:ACH72" si="77">IF(ACF9&gt;0,ACF9,0)</f>
        <v>380.27650000000006</v>
      </c>
      <c r="ACI9" s="115">
        <f t="shared" ref="ACI9:ACI72" si="78">ACN9+ADQ9</f>
        <v>0</v>
      </c>
      <c r="ACJ9" s="121">
        <f t="shared" ref="ACJ9:ACJ72" si="79">ADA9+AED9</f>
        <v>1379.3175609229288</v>
      </c>
      <c r="ACK9" s="132">
        <f t="shared" ref="ACK9:ACK72" si="80">ACJ9-ACI9</f>
        <v>1379.3175609229288</v>
      </c>
      <c r="ACL9" s="121">
        <f t="shared" ref="ACL9:ACL72" si="81">IF(ACK9&lt;0,ACK9,0)</f>
        <v>0</v>
      </c>
      <c r="ACM9" s="121">
        <f t="shared" ref="ACM9:ACM72" si="82">IF(ACK9&gt;0,ACK9,0)</f>
        <v>1379.3175609229288</v>
      </c>
      <c r="ACN9" s="18">
        <f>SUM(ACO9:ACZ9)</f>
        <v>0</v>
      </c>
      <c r="ACO9" s="18">
        <v>0</v>
      </c>
      <c r="ACP9" s="234">
        <v>0</v>
      </c>
      <c r="ACQ9" s="234">
        <v>0</v>
      </c>
      <c r="ACR9" s="234">
        <v>0</v>
      </c>
      <c r="ACS9" s="234">
        <v>0</v>
      </c>
      <c r="ACT9" s="234">
        <v>0</v>
      </c>
      <c r="ACU9" s="234">
        <v>0</v>
      </c>
      <c r="ACV9" s="234">
        <v>0</v>
      </c>
      <c r="ACW9" s="234">
        <v>0</v>
      </c>
      <c r="ACX9" s="234">
        <v>0</v>
      </c>
      <c r="ACY9" s="234">
        <v>0</v>
      </c>
      <c r="ACZ9" s="234">
        <v>0</v>
      </c>
      <c r="ADA9" s="20">
        <f>SUM(ADB9:ADM9)</f>
        <v>1379.3175609229288</v>
      </c>
      <c r="ADB9" s="18">
        <v>0</v>
      </c>
      <c r="ADC9" s="18">
        <v>0</v>
      </c>
      <c r="ADD9" s="18">
        <v>157.81971534461425</v>
      </c>
      <c r="ADE9" s="18">
        <v>144.20533399999999</v>
      </c>
      <c r="ADF9" s="18">
        <v>159.70472000000001</v>
      </c>
      <c r="ADG9" s="18">
        <v>153.15904239999998</v>
      </c>
      <c r="ADH9" s="18">
        <v>155.07759350965597</v>
      </c>
      <c r="ADI9" s="18">
        <v>151.77666310969906</v>
      </c>
      <c r="ADJ9" s="18">
        <v>0</v>
      </c>
      <c r="ADK9" s="18">
        <v>153.25015999999999</v>
      </c>
      <c r="ADL9" s="18">
        <v>148.45349091999998</v>
      </c>
      <c r="ADM9" s="18">
        <v>155.87084163895952</v>
      </c>
      <c r="ADN9" s="20">
        <f t="shared" ref="ADN9:ADN72" si="83">ADA9-ACN9</f>
        <v>1379.3175609229288</v>
      </c>
      <c r="ADO9" s="20">
        <f t="shared" ref="ADO9:ADO72" si="84">IF(ADN9&lt;0,ADN9,0)</f>
        <v>0</v>
      </c>
      <c r="ADP9" s="20">
        <f t="shared" ref="ADP9:ADP72" si="85">IF(ADN9&gt;0,ADN9,0)</f>
        <v>1379.3175609229288</v>
      </c>
      <c r="ADQ9" s="18">
        <f>SUM(ADR9:AEC9)</f>
        <v>0</v>
      </c>
      <c r="ADR9" s="18">
        <v>0</v>
      </c>
      <c r="ADS9" s="234">
        <v>0</v>
      </c>
      <c r="ADT9" s="234">
        <v>0</v>
      </c>
      <c r="ADU9" s="234">
        <v>0</v>
      </c>
      <c r="ADV9" s="234">
        <v>0</v>
      </c>
      <c r="ADW9" s="234">
        <v>0</v>
      </c>
      <c r="ADX9" s="234">
        <v>0</v>
      </c>
      <c r="ADY9" s="234">
        <v>0</v>
      </c>
      <c r="ADZ9" s="234">
        <v>0</v>
      </c>
      <c r="AEA9" s="234">
        <v>0</v>
      </c>
      <c r="AEB9" s="234">
        <v>0</v>
      </c>
      <c r="AEC9" s="234">
        <v>0</v>
      </c>
      <c r="AED9" s="20">
        <f>SUM(AEE9:AEP9)</f>
        <v>0</v>
      </c>
      <c r="AEE9" s="18">
        <v>0</v>
      </c>
      <c r="AEF9" s="18">
        <v>0</v>
      </c>
      <c r="AEG9" s="18">
        <v>0</v>
      </c>
      <c r="AEH9" s="18">
        <v>0</v>
      </c>
      <c r="AEI9" s="18">
        <v>0</v>
      </c>
      <c r="AEJ9" s="18">
        <v>0</v>
      </c>
      <c r="AEK9" s="18">
        <v>0</v>
      </c>
      <c r="AEL9" s="18">
        <v>0</v>
      </c>
      <c r="AEM9" s="18">
        <v>0</v>
      </c>
      <c r="AEN9" s="18">
        <v>0</v>
      </c>
      <c r="AEO9" s="18">
        <v>0</v>
      </c>
      <c r="AEP9" s="18">
        <v>0</v>
      </c>
      <c r="AEQ9" s="20">
        <f t="shared" ref="AEQ9:AEQ72" si="86">AED9-ADQ9</f>
        <v>0</v>
      </c>
      <c r="AER9" s="20">
        <f t="shared" ref="AER9:AER72" si="87">IF(AEQ9&lt;0,AEQ9,0)</f>
        <v>0</v>
      </c>
      <c r="AES9" s="20">
        <f t="shared" ref="AES9:AES72" si="88">IF(AEQ9&gt;0,AEQ9,0)</f>
        <v>0</v>
      </c>
      <c r="AET9" s="18">
        <f>SUM(AEU9:AFF9)</f>
        <v>6001.16</v>
      </c>
      <c r="AEU9" s="18">
        <v>405.43</v>
      </c>
      <c r="AEV9" s="234">
        <v>405.43</v>
      </c>
      <c r="AEW9" s="234">
        <v>405.43</v>
      </c>
      <c r="AEX9" s="234">
        <v>405.43</v>
      </c>
      <c r="AEY9" s="234">
        <v>405.43</v>
      </c>
      <c r="AEZ9" s="234">
        <v>405.43</v>
      </c>
      <c r="AFA9" s="234">
        <v>405.43</v>
      </c>
      <c r="AFB9" s="234">
        <v>632.63</v>
      </c>
      <c r="AFC9" s="234">
        <v>632.63</v>
      </c>
      <c r="AFD9" s="234">
        <v>632.63</v>
      </c>
      <c r="AFE9" s="234">
        <v>632.63</v>
      </c>
      <c r="AFF9" s="234">
        <v>632.63</v>
      </c>
      <c r="AFG9" s="20">
        <f>SUM(AFH9:AFS9)</f>
        <v>0</v>
      </c>
      <c r="AFH9" s="18">
        <v>0</v>
      </c>
      <c r="AFI9" s="18">
        <v>0</v>
      </c>
      <c r="AFJ9" s="18">
        <v>0</v>
      </c>
      <c r="AFK9" s="18">
        <v>0</v>
      </c>
      <c r="AFL9" s="18">
        <v>0</v>
      </c>
      <c r="AFM9" s="18">
        <v>0</v>
      </c>
      <c r="AFN9" s="18">
        <v>0</v>
      </c>
      <c r="AFO9" s="18">
        <v>0</v>
      </c>
      <c r="AFP9" s="18">
        <v>0</v>
      </c>
      <c r="AFQ9" s="18">
        <v>0</v>
      </c>
      <c r="AFR9" s="18">
        <v>0</v>
      </c>
      <c r="AFS9" s="18">
        <v>0</v>
      </c>
      <c r="AFT9" s="20">
        <f t="shared" ref="AFT9:AFT72" si="89">AFG9-AET9</f>
        <v>-6001.16</v>
      </c>
      <c r="AFU9" s="20">
        <f t="shared" ref="AFU9:AFU72" si="90">IF(AFT9&lt;0,AFT9,0)</f>
        <v>-6001.16</v>
      </c>
      <c r="AFV9" s="136">
        <f t="shared" ref="AFV9:AFV72" si="91">IF(AFT9&gt;0,AFT9,0)</f>
        <v>0</v>
      </c>
      <c r="AFW9" s="141">
        <f t="shared" ref="AFW9:AFW72" si="92">F9+IB9+JE9+KH9+LK9+MN9+NQ9+VQ9+WT9+XW9+YZ9+AAC9+ABF9+ACI9+AET9</f>
        <v>104143.00999999998</v>
      </c>
      <c r="AFX9" s="111">
        <f t="shared" ref="AFX9:AFX72" si="93">G9+IO9+JR9+KU9+LX9+NA9+NR9+WD9+XG9+YJ9+ZM9+AAP9+ABS9+ACJ9+AFG9</f>
        <v>113984.22240181146</v>
      </c>
      <c r="AFY9" s="126">
        <f t="shared" ref="AFY9:AFY72" si="94">AFX9-AFW9</f>
        <v>9841.2124018114846</v>
      </c>
      <c r="AFZ9" s="20">
        <f t="shared" ref="AFZ9:AFZ72" si="95">IF(AFY9&lt;0,AFY9,0)</f>
        <v>0</v>
      </c>
      <c r="AGA9" s="140">
        <f t="shared" ref="AGA9:AGA72" si="96">IF(AFY9&gt;0,AFY9,0)</f>
        <v>9841.2124018114846</v>
      </c>
      <c r="AGB9" s="215">
        <f t="shared" ref="AGB9:AGC24" si="97">AFW9*1.2</f>
        <v>124971.61199999996</v>
      </c>
      <c r="AGC9" s="126">
        <f t="shared" si="97"/>
        <v>136781.06688217376</v>
      </c>
      <c r="AGD9" s="126">
        <f t="shared" ref="AGD9:AGD72" si="98">AGC9-AGB9</f>
        <v>11809.454882173799</v>
      </c>
      <c r="AGE9" s="20">
        <f t="shared" ref="AGE9:AGE72" si="99">IF(AGD9&lt;0,AGD9,0)</f>
        <v>0</v>
      </c>
      <c r="AGF9" s="136">
        <f t="shared" ref="AGF9:AGF72" si="100">IF(AGD9&gt;0,AGD9,0)</f>
        <v>11809.454882173799</v>
      </c>
      <c r="AGG9" s="166">
        <f>AGB9*AGT9</f>
        <v>7706.582739999998</v>
      </c>
      <c r="AGH9" s="220">
        <f t="shared" ref="AGH9:AGH12" si="101">AGC9*AGT9</f>
        <v>8434.8324577340481</v>
      </c>
      <c r="AGI9" s="126">
        <f t="shared" ref="AGI9:AGI72" si="102">AGH9-AGG9</f>
        <v>728.24971773405014</v>
      </c>
      <c r="AGJ9" s="20">
        <f t="shared" ref="AGJ9:AGJ72" si="103">IF(AGI9&lt;0,AGI9,0)</f>
        <v>0</v>
      </c>
      <c r="AGK9" s="140">
        <f t="shared" ref="AGK9:AGK72" si="104">IF(AGI9&gt;0,AGI9,0)</f>
        <v>728.24971773405014</v>
      </c>
      <c r="AGL9" s="167">
        <f t="shared" ref="AGL9:AGM24" si="105">AGB9+AGG9</f>
        <v>132678.19473999995</v>
      </c>
      <c r="AGM9" s="167">
        <f t="shared" si="105"/>
        <v>145215.8993399078</v>
      </c>
      <c r="AGN9" s="168">
        <f t="shared" ref="AGN9:AGN95" si="106">AGM9-AGL9</f>
        <v>12537.704599907855</v>
      </c>
      <c r="AGO9" s="167">
        <f t="shared" ref="AGO9:AGO72" si="107">IF(AGN9&lt;0,AGN9,0)</f>
        <v>0</v>
      </c>
      <c r="AGP9" s="169">
        <f t="shared" ref="AGP9:AGP72" si="108">IF(AGN9&gt;0,AGN9,0)</f>
        <v>12537.704599907855</v>
      </c>
      <c r="AGQ9" s="217" t="e">
        <f>#REF!/#REF!</f>
        <v>#REF!</v>
      </c>
      <c r="AGR9" s="294">
        <v>7.0000000000000007E-2</v>
      </c>
      <c r="AGS9" s="294">
        <v>0.05</v>
      </c>
      <c r="AGT9" s="251">
        <f>(AGR9*7+AGS9*5)/12</f>
        <v>6.1666666666666668E-2</v>
      </c>
      <c r="AGU9" s="22"/>
      <c r="AGV9" s="22"/>
      <c r="AGW9" s="22"/>
      <c r="AGX9" s="22"/>
      <c r="AGY9" s="22"/>
      <c r="AGZ9" s="22"/>
      <c r="AHA9" s="22"/>
      <c r="AHB9" s="22"/>
      <c r="AHC9" s="22"/>
      <c r="AHD9" s="22"/>
      <c r="AHE9" s="22"/>
      <c r="AHF9" s="22"/>
      <c r="AHG9" s="22"/>
      <c r="AHH9" s="22"/>
    </row>
    <row r="10" spans="1:892" s="225" customFormat="1" ht="20.25" customHeight="1" x14ac:dyDescent="0.25">
      <c r="A10" s="1">
        <v>439</v>
      </c>
      <c r="B10" s="21">
        <v>3</v>
      </c>
      <c r="C10" s="252" t="s">
        <v>755</v>
      </c>
      <c r="D10" s="253">
        <v>5</v>
      </c>
      <c r="E10" s="249">
        <v>1978.61</v>
      </c>
      <c r="F10" s="132">
        <f t="shared" si="0"/>
        <v>18292.329999999998</v>
      </c>
      <c r="G10" s="114">
        <f t="shared" si="1"/>
        <v>25383.807451706452</v>
      </c>
      <c r="H10" s="132">
        <f t="shared" si="2"/>
        <v>7091.4774517064543</v>
      </c>
      <c r="I10" s="121">
        <f t="shared" si="3"/>
        <v>0</v>
      </c>
      <c r="J10" s="121">
        <f t="shared" si="4"/>
        <v>7091.4774517064543</v>
      </c>
      <c r="K10" s="18">
        <f t="shared" ref="K10:K73" si="109">SUM(L10:W10)</f>
        <v>7402.0699999999988</v>
      </c>
      <c r="L10" s="234">
        <v>465.96</v>
      </c>
      <c r="M10" s="234">
        <v>465.96</v>
      </c>
      <c r="N10" s="234">
        <v>465.96</v>
      </c>
      <c r="O10" s="234">
        <v>465.96</v>
      </c>
      <c r="P10" s="234">
        <v>465.96</v>
      </c>
      <c r="Q10" s="234">
        <v>465.96</v>
      </c>
      <c r="R10" s="234">
        <v>465.96</v>
      </c>
      <c r="S10" s="234">
        <v>828.07</v>
      </c>
      <c r="T10" s="234">
        <v>828.07</v>
      </c>
      <c r="U10" s="234">
        <v>828.07</v>
      </c>
      <c r="V10" s="234">
        <v>828.07</v>
      </c>
      <c r="W10" s="234">
        <v>828.07</v>
      </c>
      <c r="X10" s="234">
        <f t="shared" ref="X10:X73" si="110">SUM(Y10:AJ10)</f>
        <v>10592.833770855505</v>
      </c>
      <c r="Y10" s="18">
        <v>0</v>
      </c>
      <c r="Z10" s="18">
        <v>0</v>
      </c>
      <c r="AA10" s="18">
        <v>0</v>
      </c>
      <c r="AB10" s="18">
        <v>4496.11874407496</v>
      </c>
      <c r="AC10" s="18">
        <v>0</v>
      </c>
      <c r="AD10" s="18">
        <v>0</v>
      </c>
      <c r="AE10" s="18">
        <v>1164.4111878382168</v>
      </c>
      <c r="AF10" s="18">
        <v>0</v>
      </c>
      <c r="AG10" s="18">
        <v>0</v>
      </c>
      <c r="AH10" s="18">
        <v>4932.3038389423282</v>
      </c>
      <c r="AI10" s="18">
        <v>0</v>
      </c>
      <c r="AJ10" s="18">
        <v>0</v>
      </c>
      <c r="AK10" s="20">
        <f t="shared" si="5"/>
        <v>3190.7637708555058</v>
      </c>
      <c r="AL10" s="234">
        <f t="shared" ref="AL10:AL73" si="111">IF(AK10&lt;0,AK10,0)</f>
        <v>0</v>
      </c>
      <c r="AM10" s="234">
        <f t="shared" si="6"/>
        <v>3190.7637708555058</v>
      </c>
      <c r="AN10" s="18">
        <f t="shared" ref="AN10:AN73" si="112">SUM(AO10:AZ10)</f>
        <v>1743.1699999999998</v>
      </c>
      <c r="AO10" s="234">
        <v>132.76</v>
      </c>
      <c r="AP10" s="234">
        <v>132.76</v>
      </c>
      <c r="AQ10" s="234">
        <v>132.76</v>
      </c>
      <c r="AR10" s="234">
        <v>132.76</v>
      </c>
      <c r="AS10" s="234">
        <v>132.76</v>
      </c>
      <c r="AT10" s="234">
        <v>132.76</v>
      </c>
      <c r="AU10" s="234">
        <v>132.76</v>
      </c>
      <c r="AV10" s="234">
        <v>162.77000000000001</v>
      </c>
      <c r="AW10" s="234">
        <v>162.77000000000001</v>
      </c>
      <c r="AX10" s="234">
        <v>162.77000000000001</v>
      </c>
      <c r="AY10" s="234">
        <v>162.77000000000001</v>
      </c>
      <c r="AZ10" s="234">
        <v>162.77000000000001</v>
      </c>
      <c r="BA10" s="226">
        <f t="shared" ref="BA10:BA73" si="113">SUM(BB10:BM10)</f>
        <v>1871.5982260977648</v>
      </c>
      <c r="BB10" s="18">
        <v>0</v>
      </c>
      <c r="BC10" s="18">
        <v>0</v>
      </c>
      <c r="BD10" s="18">
        <v>0</v>
      </c>
      <c r="BE10" s="18">
        <v>892.50302981237894</v>
      </c>
      <c r="BF10" s="18">
        <v>0</v>
      </c>
      <c r="BG10" s="18">
        <v>0</v>
      </c>
      <c r="BH10" s="18">
        <v>0</v>
      </c>
      <c r="BI10" s="18">
        <v>0</v>
      </c>
      <c r="BJ10" s="18">
        <v>0</v>
      </c>
      <c r="BK10" s="18">
        <v>979.09519628538601</v>
      </c>
      <c r="BL10" s="18">
        <v>0</v>
      </c>
      <c r="BM10" s="18">
        <v>0</v>
      </c>
      <c r="BN10" s="20">
        <f t="shared" si="7"/>
        <v>128.42822609776499</v>
      </c>
      <c r="BO10" s="20">
        <f t="shared" si="8"/>
        <v>0</v>
      </c>
      <c r="BP10" s="20">
        <f t="shared" si="9"/>
        <v>128.42822609776499</v>
      </c>
      <c r="BQ10" s="18">
        <f t="shared" ref="BQ10:BQ73" si="114">SUM(BR10:CC10)</f>
        <v>1107.08</v>
      </c>
      <c r="BR10" s="234">
        <v>84.29</v>
      </c>
      <c r="BS10" s="234">
        <v>84.29</v>
      </c>
      <c r="BT10" s="234">
        <v>84.29</v>
      </c>
      <c r="BU10" s="234">
        <v>84.29</v>
      </c>
      <c r="BV10" s="234">
        <v>84.29</v>
      </c>
      <c r="BW10" s="234">
        <v>84.29</v>
      </c>
      <c r="BX10" s="234">
        <v>84.29</v>
      </c>
      <c r="BY10" s="234">
        <v>103.41</v>
      </c>
      <c r="BZ10" s="234">
        <v>103.41</v>
      </c>
      <c r="CA10" s="234">
        <v>103.41</v>
      </c>
      <c r="CB10" s="234">
        <v>103.41</v>
      </c>
      <c r="CC10" s="234">
        <v>103.41</v>
      </c>
      <c r="CD10" s="18">
        <f t="shared" ref="CD10:CD73" si="115">SUM(CE10:CP10)</f>
        <v>1012.9999999999998</v>
      </c>
      <c r="CE10" s="18">
        <v>76.45</v>
      </c>
      <c r="CF10" s="18">
        <v>76.45</v>
      </c>
      <c r="CG10" s="18">
        <v>76.45</v>
      </c>
      <c r="CH10" s="18">
        <v>76.45</v>
      </c>
      <c r="CI10" s="18">
        <v>76.45</v>
      </c>
      <c r="CJ10" s="18">
        <v>76.45</v>
      </c>
      <c r="CK10" s="18">
        <v>76.45</v>
      </c>
      <c r="CL10" s="18">
        <v>95.57</v>
      </c>
      <c r="CM10" s="18">
        <v>95.57</v>
      </c>
      <c r="CN10" s="18">
        <v>95.57</v>
      </c>
      <c r="CO10" s="18">
        <v>95.57</v>
      </c>
      <c r="CP10" s="18">
        <v>95.57</v>
      </c>
      <c r="CQ10" s="20">
        <f t="shared" si="10"/>
        <v>-94.080000000000155</v>
      </c>
      <c r="CR10" s="20">
        <f t="shared" si="11"/>
        <v>-94.080000000000155</v>
      </c>
      <c r="CS10" s="20">
        <f t="shared" si="12"/>
        <v>0</v>
      </c>
      <c r="CT10" s="18">
        <f t="shared" ref="CT10:CT73" si="116">SUM(CU10:DF10)</f>
        <v>280.79000000000002</v>
      </c>
      <c r="CU10" s="18">
        <v>21.37</v>
      </c>
      <c r="CV10" s="234">
        <v>21.37</v>
      </c>
      <c r="CW10" s="234">
        <v>21.37</v>
      </c>
      <c r="CX10" s="234">
        <v>21.37</v>
      </c>
      <c r="CY10" s="234">
        <v>21.37</v>
      </c>
      <c r="CZ10" s="234">
        <v>21.37</v>
      </c>
      <c r="DA10" s="234">
        <v>21.37</v>
      </c>
      <c r="DB10" s="234">
        <v>26.24</v>
      </c>
      <c r="DC10" s="234">
        <v>26.24</v>
      </c>
      <c r="DD10" s="234">
        <v>26.24</v>
      </c>
      <c r="DE10" s="234">
        <v>26.24</v>
      </c>
      <c r="DF10" s="234">
        <v>26.24</v>
      </c>
      <c r="DG10" s="18">
        <f t="shared" ref="DG10:DG73" si="117">SUM(DH10:DS10)</f>
        <v>257.05</v>
      </c>
      <c r="DH10" s="18">
        <v>19.399999999999999</v>
      </c>
      <c r="DI10" s="18">
        <v>19.399999999999999</v>
      </c>
      <c r="DJ10" s="18">
        <v>19.399999999999999</v>
      </c>
      <c r="DK10" s="18">
        <v>19.399999999999999</v>
      </c>
      <c r="DL10" s="18">
        <v>19.399999999999999</v>
      </c>
      <c r="DM10" s="18">
        <v>19.399999999999999</v>
      </c>
      <c r="DN10" s="18">
        <v>19.399999999999999</v>
      </c>
      <c r="DO10" s="18">
        <v>24.25</v>
      </c>
      <c r="DP10" s="18">
        <v>24.25</v>
      </c>
      <c r="DQ10" s="18">
        <v>24.25</v>
      </c>
      <c r="DR10" s="18">
        <v>24.25</v>
      </c>
      <c r="DS10" s="18">
        <v>24.25</v>
      </c>
      <c r="DT10" s="234">
        <f t="shared" ref="DT10:DT73" si="118">DG10-CT10</f>
        <v>-23.740000000000009</v>
      </c>
      <c r="DU10" s="20">
        <f t="shared" si="13"/>
        <v>-23.740000000000009</v>
      </c>
      <c r="DV10" s="20">
        <f t="shared" ref="DV10:DV73" si="119">IF(DT10&gt;0,DT10,0)</f>
        <v>0</v>
      </c>
      <c r="DW10" s="18">
        <f t="shared" ref="DW10:DW73" si="120">SUM(DX10:EJ10)</f>
        <v>460.85</v>
      </c>
      <c r="DX10" s="18">
        <v>36.6</v>
      </c>
      <c r="DY10" s="234">
        <v>36.6</v>
      </c>
      <c r="DZ10" s="234">
        <v>36.6</v>
      </c>
      <c r="EA10" s="234">
        <v>36.6</v>
      </c>
      <c r="EB10" s="234">
        <v>36.6</v>
      </c>
      <c r="EC10" s="234">
        <v>36.6</v>
      </c>
      <c r="ED10" s="234">
        <v>36.6</v>
      </c>
      <c r="EE10" s="234">
        <v>40.93</v>
      </c>
      <c r="EF10" s="234">
        <v>40.93</v>
      </c>
      <c r="EG10" s="234">
        <v>40.93</v>
      </c>
      <c r="EH10" s="234">
        <v>40.93</v>
      </c>
      <c r="EI10" s="234">
        <v>40.93</v>
      </c>
      <c r="EJ10" s="234"/>
      <c r="EK10" s="18">
        <f t="shared" ref="EK10:EK73" si="121">SUM(EL10:EW10)</f>
        <v>470.8213309971382</v>
      </c>
      <c r="EL10" s="18">
        <v>0</v>
      </c>
      <c r="EM10" s="18">
        <v>0</v>
      </c>
      <c r="EN10" s="18">
        <v>0</v>
      </c>
      <c r="EO10" s="18">
        <v>224.51710127176983</v>
      </c>
      <c r="EP10" s="18">
        <v>0</v>
      </c>
      <c r="EQ10" s="18">
        <v>0</v>
      </c>
      <c r="ER10" s="18">
        <v>0</v>
      </c>
      <c r="ES10" s="18">
        <v>0</v>
      </c>
      <c r="ET10" s="18">
        <v>0</v>
      </c>
      <c r="EU10" s="18">
        <v>246.30422972536837</v>
      </c>
      <c r="EV10" s="18">
        <v>0</v>
      </c>
      <c r="EW10" s="18">
        <v>0</v>
      </c>
      <c r="EX10" s="20">
        <f t="shared" si="14"/>
        <v>9.9713309971381818</v>
      </c>
      <c r="EY10" s="20">
        <f t="shared" ref="EY10:EY73" si="122">IF(EX10&lt;0,EX10,0)</f>
        <v>0</v>
      </c>
      <c r="EZ10" s="20">
        <f t="shared" ref="EZ10:EZ73" si="123">IF(EX10&gt;0,EX10,0)</f>
        <v>9.9713309971381818</v>
      </c>
      <c r="FA10" s="18">
        <f t="shared" ref="FA10:FA73" si="124">SUM(FB10:FM10)</f>
        <v>1688.3500000000001</v>
      </c>
      <c r="FB10" s="18">
        <v>0</v>
      </c>
      <c r="FC10" s="234">
        <v>0</v>
      </c>
      <c r="FD10" s="234">
        <v>0</v>
      </c>
      <c r="FE10" s="234">
        <v>0</v>
      </c>
      <c r="FF10" s="234">
        <v>0</v>
      </c>
      <c r="FG10" s="234">
        <v>0</v>
      </c>
      <c r="FH10" s="234">
        <v>0</v>
      </c>
      <c r="FI10" s="234">
        <v>337.67</v>
      </c>
      <c r="FJ10" s="234">
        <v>337.67</v>
      </c>
      <c r="FK10" s="234">
        <v>337.67</v>
      </c>
      <c r="FL10" s="234">
        <v>337.67</v>
      </c>
      <c r="FM10" s="234">
        <v>337.67</v>
      </c>
      <c r="FN10" s="20">
        <f t="shared" ref="FN10:FN73" si="125">SUM(FO10:FZ10)</f>
        <v>3945.0743103517716</v>
      </c>
      <c r="FO10" s="18">
        <v>0</v>
      </c>
      <c r="FP10" s="18">
        <v>0</v>
      </c>
      <c r="FQ10" s="18">
        <v>0</v>
      </c>
      <c r="FR10" s="18">
        <v>1889.2153369089035</v>
      </c>
      <c r="FS10" s="18">
        <v>0</v>
      </c>
      <c r="FT10" s="18">
        <v>0</v>
      </c>
      <c r="FU10" s="18">
        <v>0</v>
      </c>
      <c r="FV10" s="18">
        <v>0</v>
      </c>
      <c r="FW10" s="18">
        <v>0</v>
      </c>
      <c r="FX10" s="18">
        <v>2055.8589734428683</v>
      </c>
      <c r="FY10" s="18">
        <v>0</v>
      </c>
      <c r="FZ10" s="18">
        <v>0</v>
      </c>
      <c r="GA10" s="234">
        <f t="shared" ref="GA10:GA73" si="126">FN10-FA10</f>
        <v>2256.7243103517712</v>
      </c>
      <c r="GB10" s="20">
        <f t="shared" ref="GB10:GB73" si="127">IF(GA10&lt;0,GA10,0)</f>
        <v>0</v>
      </c>
      <c r="GC10" s="20">
        <f t="shared" ref="GC10:GC73" si="128">IF(GA10&gt;0,GA10,0)</f>
        <v>2256.7243103517712</v>
      </c>
      <c r="GD10" s="18">
        <f t="shared" ref="GD10:GD73" si="129">SUM(GE10:GP10)</f>
        <v>443.5</v>
      </c>
      <c r="GE10" s="18">
        <v>0</v>
      </c>
      <c r="GF10" s="234">
        <v>0</v>
      </c>
      <c r="GG10" s="234">
        <v>0</v>
      </c>
      <c r="GH10" s="234">
        <v>0</v>
      </c>
      <c r="GI10" s="234">
        <v>0</v>
      </c>
      <c r="GJ10" s="234">
        <v>0</v>
      </c>
      <c r="GK10" s="234">
        <v>0</v>
      </c>
      <c r="GL10" s="234">
        <v>88.7</v>
      </c>
      <c r="GM10" s="234">
        <v>88.7</v>
      </c>
      <c r="GN10" s="234">
        <v>88.7</v>
      </c>
      <c r="GO10" s="234">
        <v>88.7</v>
      </c>
      <c r="GP10" s="234">
        <v>88.7</v>
      </c>
      <c r="GQ10" s="20">
        <f t="shared" ref="GQ10:GQ73" si="130">SUM(GR10:GU10)</f>
        <v>0</v>
      </c>
      <c r="GR10" s="18">
        <v>0</v>
      </c>
      <c r="GS10" s="18">
        <v>0</v>
      </c>
      <c r="GT10" s="18">
        <v>0</v>
      </c>
      <c r="GU10" s="18"/>
      <c r="GV10" s="234">
        <f t="shared" ref="GV10:GV73" si="131">GQ10-GD10</f>
        <v>-443.5</v>
      </c>
      <c r="GW10" s="20">
        <f t="shared" si="15"/>
        <v>-443.5</v>
      </c>
      <c r="GX10" s="20">
        <f t="shared" si="16"/>
        <v>0</v>
      </c>
      <c r="GY10" s="18">
        <f t="shared" ref="GY10:GY73" si="132">SUM(GZ10:HK10)</f>
        <v>5166.5199999999995</v>
      </c>
      <c r="GZ10" s="18">
        <v>281.56</v>
      </c>
      <c r="HA10" s="234">
        <v>281.56</v>
      </c>
      <c r="HB10" s="234">
        <v>281.56</v>
      </c>
      <c r="HC10" s="234">
        <v>281.56</v>
      </c>
      <c r="HD10" s="234">
        <v>281.56</v>
      </c>
      <c r="HE10" s="234">
        <v>281.56</v>
      </c>
      <c r="HF10" s="234">
        <v>281.56</v>
      </c>
      <c r="HG10" s="234">
        <v>639.12</v>
      </c>
      <c r="HH10" s="234">
        <v>639.12</v>
      </c>
      <c r="HI10" s="234">
        <v>639.12</v>
      </c>
      <c r="HJ10" s="234">
        <v>639.12</v>
      </c>
      <c r="HK10" s="234">
        <v>639.12</v>
      </c>
      <c r="HL10" s="20">
        <f t="shared" ref="HL10:HL73" si="133">SUM(HM10:HX10)</f>
        <v>7233.4298134042747</v>
      </c>
      <c r="HM10" s="18">
        <v>569.8103344306478</v>
      </c>
      <c r="HN10" s="18">
        <v>603.53424951525665</v>
      </c>
      <c r="HO10" s="18">
        <v>653.60155098187715</v>
      </c>
      <c r="HP10" s="18">
        <v>611.29667612818832</v>
      </c>
      <c r="HQ10" s="18">
        <v>635.53219157758781</v>
      </c>
      <c r="HR10" s="18">
        <v>537.36406418825061</v>
      </c>
      <c r="HS10" s="18">
        <v>696.42767179492364</v>
      </c>
      <c r="HT10" s="18">
        <v>421.32600404839656</v>
      </c>
      <c r="HU10" s="18">
        <v>432.79423721397023</v>
      </c>
      <c r="HV10" s="18">
        <v>715.57915736433893</v>
      </c>
      <c r="HW10" s="18">
        <v>631.54107301500198</v>
      </c>
      <c r="HX10" s="18">
        <v>724.62260314583375</v>
      </c>
      <c r="HY10" s="20">
        <f t="shared" si="17"/>
        <v>2066.9098134042752</v>
      </c>
      <c r="HZ10" s="20">
        <f t="shared" si="18"/>
        <v>0</v>
      </c>
      <c r="IA10" s="20">
        <f t="shared" si="19"/>
        <v>2066.9098134042752</v>
      </c>
      <c r="IB10" s="120">
        <f t="shared" ref="IB10:IB73" si="134">SUM(IC10:IN10)</f>
        <v>0</v>
      </c>
      <c r="IC10" s="120">
        <v>0</v>
      </c>
      <c r="ID10" s="250">
        <v>0</v>
      </c>
      <c r="IE10" s="250">
        <v>0</v>
      </c>
      <c r="IF10" s="120">
        <v>0</v>
      </c>
      <c r="IG10" s="120">
        <v>0</v>
      </c>
      <c r="IH10" s="120">
        <v>0</v>
      </c>
      <c r="II10" s="120">
        <v>0</v>
      </c>
      <c r="IJ10" s="120">
        <v>0</v>
      </c>
      <c r="IK10" s="120">
        <v>0</v>
      </c>
      <c r="IL10" s="120">
        <v>0</v>
      </c>
      <c r="IM10" s="120">
        <v>0</v>
      </c>
      <c r="IN10" s="120">
        <v>0</v>
      </c>
      <c r="IO10" s="121">
        <f t="shared" si="20"/>
        <v>0</v>
      </c>
      <c r="IP10" s="18">
        <v>0</v>
      </c>
      <c r="IQ10" s="18">
        <v>0</v>
      </c>
      <c r="IR10" s="18">
        <v>0</v>
      </c>
      <c r="IS10" s="18">
        <v>0</v>
      </c>
      <c r="IT10" s="18">
        <v>0</v>
      </c>
      <c r="IU10" s="18">
        <v>0</v>
      </c>
      <c r="IV10" s="18">
        <v>0</v>
      </c>
      <c r="IW10" s="18">
        <v>0</v>
      </c>
      <c r="IX10" s="18">
        <v>0</v>
      </c>
      <c r="IY10" s="18">
        <v>0</v>
      </c>
      <c r="IZ10" s="18">
        <v>0</v>
      </c>
      <c r="JA10" s="18">
        <v>0</v>
      </c>
      <c r="JB10" s="250">
        <f t="shared" si="21"/>
        <v>0</v>
      </c>
      <c r="JC10" s="121">
        <f t="shared" si="22"/>
        <v>0</v>
      </c>
      <c r="JD10" s="121">
        <f t="shared" si="23"/>
        <v>0</v>
      </c>
      <c r="JE10" s="120">
        <f t="shared" ref="JE10:JE73" si="135">SUM(JF10:JQ10)</f>
        <v>0</v>
      </c>
      <c r="JF10" s="120">
        <v>0</v>
      </c>
      <c r="JG10" s="250">
        <v>0</v>
      </c>
      <c r="JH10" s="250">
        <v>0</v>
      </c>
      <c r="JI10" s="250">
        <v>0</v>
      </c>
      <c r="JJ10" s="250">
        <v>0</v>
      </c>
      <c r="JK10" s="250">
        <v>0</v>
      </c>
      <c r="JL10" s="250">
        <v>0</v>
      </c>
      <c r="JM10" s="250">
        <v>0</v>
      </c>
      <c r="JN10" s="250">
        <v>0</v>
      </c>
      <c r="JO10" s="250">
        <v>0</v>
      </c>
      <c r="JP10" s="250">
        <v>0</v>
      </c>
      <c r="JQ10" s="250">
        <v>0</v>
      </c>
      <c r="JR10" s="120">
        <f t="shared" ref="JR10:JR73" si="136">SUM(JS10:KD10)</f>
        <v>0</v>
      </c>
      <c r="JS10" s="18">
        <v>0</v>
      </c>
      <c r="JT10" s="18">
        <v>0</v>
      </c>
      <c r="JU10" s="18">
        <v>0</v>
      </c>
      <c r="JV10" s="18">
        <v>0</v>
      </c>
      <c r="JW10" s="18">
        <v>0</v>
      </c>
      <c r="JX10" s="18">
        <v>0</v>
      </c>
      <c r="JY10" s="18">
        <v>0</v>
      </c>
      <c r="JZ10" s="18">
        <v>0</v>
      </c>
      <c r="KA10" s="18">
        <v>0</v>
      </c>
      <c r="KB10" s="18">
        <v>0</v>
      </c>
      <c r="KC10" s="18">
        <v>0</v>
      </c>
      <c r="KD10" s="18">
        <v>0</v>
      </c>
      <c r="KE10" s="250">
        <f t="shared" si="24"/>
        <v>0</v>
      </c>
      <c r="KF10" s="121">
        <f t="shared" si="25"/>
        <v>0</v>
      </c>
      <c r="KG10" s="121">
        <f t="shared" si="26"/>
        <v>0</v>
      </c>
      <c r="KH10" s="120">
        <f t="shared" ref="KH10:KH73" si="137">SUM(KI10:KT10)</f>
        <v>1805.45</v>
      </c>
      <c r="KI10" s="120">
        <v>83.1</v>
      </c>
      <c r="KJ10" s="250">
        <v>83.1</v>
      </c>
      <c r="KK10" s="250">
        <v>83.1</v>
      </c>
      <c r="KL10" s="250">
        <v>83.1</v>
      </c>
      <c r="KM10" s="250">
        <v>83.1</v>
      </c>
      <c r="KN10" s="250">
        <v>83.1</v>
      </c>
      <c r="KO10" s="250">
        <v>83.1</v>
      </c>
      <c r="KP10" s="250">
        <v>244.75</v>
      </c>
      <c r="KQ10" s="250">
        <v>244.75</v>
      </c>
      <c r="KR10" s="250">
        <v>244.75</v>
      </c>
      <c r="KS10" s="250">
        <v>244.75</v>
      </c>
      <c r="KT10" s="250">
        <v>244.75</v>
      </c>
      <c r="KU10" s="121">
        <f t="shared" ref="KU10:KU73" si="138">SUM(KV10:LG10)</f>
        <v>1942.4513935926443</v>
      </c>
      <c r="KV10" s="18">
        <v>100.44283988736794</v>
      </c>
      <c r="KW10" s="18">
        <v>108.17326298883522</v>
      </c>
      <c r="KX10" s="18">
        <v>96.002462247682601</v>
      </c>
      <c r="KY10" s="18">
        <v>105.25778082446156</v>
      </c>
      <c r="KZ10" s="18">
        <v>104.84971923051924</v>
      </c>
      <c r="LA10" s="18">
        <v>107.16784200374819</v>
      </c>
      <c r="LB10" s="18">
        <v>94.830795338416948</v>
      </c>
      <c r="LC10" s="18">
        <v>185.93740296539227</v>
      </c>
      <c r="LD10" s="18">
        <v>239.66292696387086</v>
      </c>
      <c r="LE10" s="18">
        <v>231.42277613457142</v>
      </c>
      <c r="LF10" s="18">
        <v>281.96017130477765</v>
      </c>
      <c r="LG10" s="18">
        <v>286.74341370300033</v>
      </c>
      <c r="LH10" s="250">
        <f t="shared" ref="LH10:LH73" si="139">KU10-KH10</f>
        <v>137.00139359264426</v>
      </c>
      <c r="LI10" s="121">
        <f t="shared" si="27"/>
        <v>0</v>
      </c>
      <c r="LJ10" s="121">
        <f t="shared" si="28"/>
        <v>137.00139359264426</v>
      </c>
      <c r="LK10" s="121">
        <f t="shared" si="29"/>
        <v>0</v>
      </c>
      <c r="LL10" s="250"/>
      <c r="LM10" s="250"/>
      <c r="LN10" s="250"/>
      <c r="LO10" s="250"/>
      <c r="LP10" s="250"/>
      <c r="LQ10" s="250"/>
      <c r="LR10" s="250"/>
      <c r="LS10" s="250"/>
      <c r="LT10" s="250"/>
      <c r="LU10" s="250"/>
      <c r="LV10" s="250"/>
      <c r="LW10" s="250"/>
      <c r="LX10" s="121">
        <f t="shared" si="30"/>
        <v>0</v>
      </c>
      <c r="LY10" s="250"/>
      <c r="LZ10" s="250"/>
      <c r="MA10" s="250"/>
      <c r="MB10" s="250"/>
      <c r="MC10" s="250"/>
      <c r="MD10" s="250"/>
      <c r="ME10" s="250"/>
      <c r="MF10" s="250"/>
      <c r="MG10" s="250"/>
      <c r="MH10" s="250"/>
      <c r="MI10" s="250"/>
      <c r="MJ10" s="120">
        <v>0</v>
      </c>
      <c r="MK10" s="250"/>
      <c r="ML10" s="121">
        <f t="shared" si="31"/>
        <v>0</v>
      </c>
      <c r="MM10" s="121">
        <f t="shared" si="32"/>
        <v>0</v>
      </c>
      <c r="MN10" s="121">
        <f t="shared" ref="MN10:MN73" si="140">SUM(MO10:MZ10)</f>
        <v>23675.222500000007</v>
      </c>
      <c r="MO10" s="121">
        <v>1935.67</v>
      </c>
      <c r="MP10" s="250">
        <v>1935.67</v>
      </c>
      <c r="MQ10" s="250">
        <v>1935.67</v>
      </c>
      <c r="MR10" s="250">
        <v>1935.67</v>
      </c>
      <c r="MS10" s="250">
        <v>1935.67</v>
      </c>
      <c r="MT10" s="250">
        <v>1935.67</v>
      </c>
      <c r="MU10" s="250">
        <v>1935.67</v>
      </c>
      <c r="MV10" s="250">
        <v>2025.1065000000001</v>
      </c>
      <c r="MW10" s="250">
        <v>2025.1065000000001</v>
      </c>
      <c r="MX10" s="250">
        <v>2025.1065000000001</v>
      </c>
      <c r="MY10" s="250">
        <v>2025.1065000000001</v>
      </c>
      <c r="MZ10" s="250">
        <v>2025.1065000000001</v>
      </c>
      <c r="NA10" s="121">
        <f t="shared" ref="NA10:NA73" si="141">SUM(NB10:NM10)</f>
        <v>2920.4390012146064</v>
      </c>
      <c r="NB10" s="20">
        <v>0</v>
      </c>
      <c r="NC10" s="20">
        <v>0</v>
      </c>
      <c r="ND10" s="20">
        <v>0</v>
      </c>
      <c r="NE10" s="20">
        <v>0</v>
      </c>
      <c r="NF10" s="20">
        <v>0</v>
      </c>
      <c r="NG10" s="20">
        <v>233.30510973308267</v>
      </c>
      <c r="NH10" s="20">
        <v>584.89854495121415</v>
      </c>
      <c r="NI10" s="20">
        <v>0</v>
      </c>
      <c r="NJ10" s="20">
        <v>0</v>
      </c>
      <c r="NK10" s="20">
        <v>0</v>
      </c>
      <c r="NL10" s="20">
        <v>0</v>
      </c>
      <c r="NM10" s="20">
        <v>2102.2353465303095</v>
      </c>
      <c r="NN10" s="250">
        <f t="shared" ref="NN10:NN73" si="142">NA10-MN10</f>
        <v>-20754.7834987854</v>
      </c>
      <c r="NO10" s="121">
        <f t="shared" si="33"/>
        <v>-20754.7834987854</v>
      </c>
      <c r="NP10" s="121">
        <f t="shared" si="34"/>
        <v>0</v>
      </c>
      <c r="NQ10" s="115">
        <f t="shared" si="35"/>
        <v>15930.779999999999</v>
      </c>
      <c r="NR10" s="114">
        <f t="shared" si="36"/>
        <v>9182.39</v>
      </c>
      <c r="NS10" s="132">
        <f t="shared" si="37"/>
        <v>-6748.3899999999994</v>
      </c>
      <c r="NT10" s="121">
        <f t="shared" si="38"/>
        <v>-6748.3899999999994</v>
      </c>
      <c r="NU10" s="121">
        <f t="shared" si="39"/>
        <v>0</v>
      </c>
      <c r="NV10" s="18">
        <f t="shared" ref="NV10:NV73" si="143">SUM(NW10:OH10)</f>
        <v>4686.08</v>
      </c>
      <c r="NW10" s="18">
        <v>481.79</v>
      </c>
      <c r="NX10" s="234">
        <v>481.79</v>
      </c>
      <c r="NY10" s="234">
        <v>481.79</v>
      </c>
      <c r="NZ10" s="18">
        <v>481.79</v>
      </c>
      <c r="OA10" s="18">
        <v>481.79</v>
      </c>
      <c r="OB10" s="18">
        <v>481.79</v>
      </c>
      <c r="OC10" s="18">
        <v>481.79</v>
      </c>
      <c r="OD10" s="18">
        <v>262.70999999999998</v>
      </c>
      <c r="OE10" s="18">
        <v>262.70999999999998</v>
      </c>
      <c r="OF10" s="18">
        <v>262.70999999999998</v>
      </c>
      <c r="OG10" s="18">
        <v>262.70999999999998</v>
      </c>
      <c r="OH10" s="18">
        <v>262.70999999999998</v>
      </c>
      <c r="OI10" s="20">
        <f t="shared" ref="OI10:OI73" si="144">SUM(OJ10:OU10)</f>
        <v>868.45</v>
      </c>
      <c r="OJ10" s="20">
        <v>0</v>
      </c>
      <c r="OK10" s="20">
        <v>0</v>
      </c>
      <c r="OL10" s="20">
        <v>0</v>
      </c>
      <c r="OM10" s="20">
        <v>0</v>
      </c>
      <c r="ON10" s="20">
        <v>0</v>
      </c>
      <c r="OO10" s="20">
        <v>868.45</v>
      </c>
      <c r="OP10" s="20">
        <v>0</v>
      </c>
      <c r="OQ10" s="20">
        <v>0</v>
      </c>
      <c r="OR10" s="20">
        <v>0</v>
      </c>
      <c r="OS10" s="20">
        <v>0</v>
      </c>
      <c r="OT10" s="20">
        <v>0</v>
      </c>
      <c r="OU10" s="20">
        <v>0</v>
      </c>
      <c r="OV10" s="234">
        <f t="shared" ref="OV10:OV73" si="145">OI10-NV10</f>
        <v>-3817.63</v>
      </c>
      <c r="OW10" s="20">
        <f t="shared" si="40"/>
        <v>-3817.63</v>
      </c>
      <c r="OX10" s="20">
        <f t="shared" si="41"/>
        <v>0</v>
      </c>
      <c r="OY10" s="18">
        <f t="shared" ref="OY10:OY73" si="146">SUM(OZ10:PK10)</f>
        <v>3623.3</v>
      </c>
      <c r="OZ10" s="18">
        <v>374.55</v>
      </c>
      <c r="PA10" s="234">
        <v>374.55</v>
      </c>
      <c r="PB10" s="234">
        <v>374.55</v>
      </c>
      <c r="PC10" s="234">
        <v>374.55</v>
      </c>
      <c r="PD10" s="234">
        <v>374.55</v>
      </c>
      <c r="PE10" s="234">
        <v>374.55</v>
      </c>
      <c r="PF10" s="234">
        <v>374.55</v>
      </c>
      <c r="PG10" s="234">
        <v>200.29</v>
      </c>
      <c r="PH10" s="234">
        <v>200.29</v>
      </c>
      <c r="PI10" s="234">
        <v>200.29</v>
      </c>
      <c r="PJ10" s="234">
        <v>200.29</v>
      </c>
      <c r="PK10" s="234">
        <v>200.29</v>
      </c>
      <c r="PL10" s="20">
        <f t="shared" ref="PL10:PL73" si="147">SUM(PM10:PX10)</f>
        <v>846.55</v>
      </c>
      <c r="PM10" s="18">
        <v>0</v>
      </c>
      <c r="PN10" s="18">
        <v>0</v>
      </c>
      <c r="PO10" s="18">
        <v>0</v>
      </c>
      <c r="PP10" s="18">
        <v>0</v>
      </c>
      <c r="PQ10" s="18">
        <v>0</v>
      </c>
      <c r="PR10" s="18">
        <v>846.55</v>
      </c>
      <c r="PS10" s="18">
        <v>0</v>
      </c>
      <c r="PT10" s="18">
        <v>0</v>
      </c>
      <c r="PU10" s="18">
        <v>0</v>
      </c>
      <c r="PV10" s="18">
        <v>0</v>
      </c>
      <c r="PW10" s="18">
        <v>0</v>
      </c>
      <c r="PX10" s="18">
        <v>0</v>
      </c>
      <c r="PY10" s="234">
        <f t="shared" ref="PY10:PY73" si="148">PL10-OY10</f>
        <v>-2776.75</v>
      </c>
      <c r="PZ10" s="20">
        <f t="shared" si="42"/>
        <v>-2776.75</v>
      </c>
      <c r="QA10" s="20">
        <f t="shared" si="43"/>
        <v>0</v>
      </c>
      <c r="QB10" s="18">
        <f t="shared" ref="QB10:QB73" si="149">SUM(QC10:QN10)</f>
        <v>893.42000000000007</v>
      </c>
      <c r="QC10" s="18">
        <v>91.41</v>
      </c>
      <c r="QD10" s="234">
        <v>91.41</v>
      </c>
      <c r="QE10" s="234">
        <v>91.41</v>
      </c>
      <c r="QF10" s="234">
        <v>91.41</v>
      </c>
      <c r="QG10" s="234">
        <v>91.41</v>
      </c>
      <c r="QH10" s="234">
        <v>91.41</v>
      </c>
      <c r="QI10" s="234">
        <v>91.41</v>
      </c>
      <c r="QJ10" s="234">
        <v>50.71</v>
      </c>
      <c r="QK10" s="234">
        <v>50.71</v>
      </c>
      <c r="QL10" s="234">
        <v>50.71</v>
      </c>
      <c r="QM10" s="234">
        <v>50.71</v>
      </c>
      <c r="QN10" s="234">
        <v>50.71</v>
      </c>
      <c r="QO10" s="20">
        <f t="shared" ref="QO10:QO73" si="150">SUM(QP10:RA10)</f>
        <v>0</v>
      </c>
      <c r="QP10" s="18">
        <v>0</v>
      </c>
      <c r="QQ10" s="18">
        <v>0</v>
      </c>
      <c r="QR10" s="18">
        <v>0</v>
      </c>
      <c r="QS10" s="18">
        <v>0</v>
      </c>
      <c r="QT10" s="18">
        <v>0</v>
      </c>
      <c r="QU10" s="18">
        <v>0</v>
      </c>
      <c r="QV10" s="18">
        <v>0</v>
      </c>
      <c r="QW10" s="18">
        <v>0</v>
      </c>
      <c r="QX10" s="18">
        <v>0</v>
      </c>
      <c r="QY10" s="18">
        <v>0</v>
      </c>
      <c r="QZ10" s="18">
        <v>0</v>
      </c>
      <c r="RA10" s="18">
        <v>0</v>
      </c>
      <c r="RB10" s="234">
        <f t="shared" ref="RB10:RB73" si="151">QO10-QB10</f>
        <v>-893.42000000000007</v>
      </c>
      <c r="RC10" s="20">
        <f t="shared" si="44"/>
        <v>-893.42000000000007</v>
      </c>
      <c r="RD10" s="20">
        <f t="shared" si="45"/>
        <v>0</v>
      </c>
      <c r="RE10" s="18">
        <f t="shared" ref="RE10:RE73" si="152">SUM(RF10:RQ10)</f>
        <v>4019.5399999999991</v>
      </c>
      <c r="RF10" s="20">
        <v>414.12</v>
      </c>
      <c r="RG10" s="234">
        <v>414.12</v>
      </c>
      <c r="RH10" s="234">
        <v>414.12</v>
      </c>
      <c r="RI10" s="234">
        <v>414.12</v>
      </c>
      <c r="RJ10" s="234">
        <v>414.12</v>
      </c>
      <c r="RK10" s="234">
        <v>414.12</v>
      </c>
      <c r="RL10" s="234">
        <v>414.12</v>
      </c>
      <c r="RM10" s="234">
        <v>224.14</v>
      </c>
      <c r="RN10" s="234">
        <v>224.14</v>
      </c>
      <c r="RO10" s="234">
        <v>224.14</v>
      </c>
      <c r="RP10" s="234">
        <v>224.14</v>
      </c>
      <c r="RQ10" s="234">
        <v>224.14</v>
      </c>
      <c r="RR10" s="20">
        <f t="shared" ref="RR10:RR73" si="153">SUM(RS10:SD10)</f>
        <v>0</v>
      </c>
      <c r="RS10" s="18">
        <v>0</v>
      </c>
      <c r="RT10" s="18">
        <v>0</v>
      </c>
      <c r="RU10" s="18">
        <v>0</v>
      </c>
      <c r="RV10" s="18">
        <v>0</v>
      </c>
      <c r="RW10" s="18">
        <v>0</v>
      </c>
      <c r="RX10" s="18">
        <v>0</v>
      </c>
      <c r="RY10" s="18">
        <v>0</v>
      </c>
      <c r="RZ10" s="18">
        <v>0</v>
      </c>
      <c r="SA10" s="18">
        <v>0</v>
      </c>
      <c r="SB10" s="18">
        <v>0</v>
      </c>
      <c r="SC10" s="18">
        <v>0</v>
      </c>
      <c r="SD10" s="18">
        <v>0</v>
      </c>
      <c r="SE10" s="20">
        <f t="shared" si="46"/>
        <v>-4019.5399999999991</v>
      </c>
      <c r="SF10" s="20">
        <f t="shared" si="47"/>
        <v>-4019.5399999999991</v>
      </c>
      <c r="SG10" s="20">
        <f t="shared" si="48"/>
        <v>0</v>
      </c>
      <c r="SH10" s="18">
        <f t="shared" ref="SH10:SH73" si="154">SUM(SI10:ST10)</f>
        <v>1346.0500000000002</v>
      </c>
      <c r="SI10" s="18">
        <v>139.1</v>
      </c>
      <c r="SJ10" s="234">
        <v>139.1</v>
      </c>
      <c r="SK10" s="234">
        <v>139.1</v>
      </c>
      <c r="SL10" s="234">
        <v>139.1</v>
      </c>
      <c r="SM10" s="234">
        <v>139.1</v>
      </c>
      <c r="SN10" s="234">
        <v>139.1</v>
      </c>
      <c r="SO10" s="234">
        <v>139.1</v>
      </c>
      <c r="SP10" s="234">
        <v>74.47</v>
      </c>
      <c r="SQ10" s="234">
        <v>74.47</v>
      </c>
      <c r="SR10" s="234">
        <v>74.47</v>
      </c>
      <c r="SS10" s="234">
        <v>74.47</v>
      </c>
      <c r="ST10" s="234">
        <v>74.47</v>
      </c>
      <c r="SU10" s="20">
        <f t="shared" ref="SU10:SU73" si="155">SUM(SV10:TG10)</f>
        <v>0</v>
      </c>
      <c r="SV10" s="18">
        <v>0</v>
      </c>
      <c r="SW10" s="18">
        <v>0</v>
      </c>
      <c r="SX10" s="18">
        <v>0</v>
      </c>
      <c r="SY10" s="18">
        <v>0</v>
      </c>
      <c r="SZ10" s="18">
        <v>0</v>
      </c>
      <c r="TA10" s="18">
        <v>0</v>
      </c>
      <c r="TB10" s="18">
        <v>0</v>
      </c>
      <c r="TC10" s="18">
        <v>0</v>
      </c>
      <c r="TD10" s="18">
        <v>0</v>
      </c>
      <c r="TE10" s="18">
        <v>0</v>
      </c>
      <c r="TF10" s="18">
        <v>0</v>
      </c>
      <c r="TG10" s="18">
        <v>0</v>
      </c>
      <c r="TH10" s="20">
        <f t="shared" si="49"/>
        <v>-1346.0500000000002</v>
      </c>
      <c r="TI10" s="20">
        <f t="shared" si="50"/>
        <v>-1346.0500000000002</v>
      </c>
      <c r="TJ10" s="20">
        <f t="shared" si="51"/>
        <v>0</v>
      </c>
      <c r="TK10" s="18">
        <f t="shared" ref="TK10:TK73" si="156">SUM(TL10:TW10)</f>
        <v>1362.3899999999996</v>
      </c>
      <c r="TL10" s="18">
        <v>127.42</v>
      </c>
      <c r="TM10" s="234">
        <v>127.42</v>
      </c>
      <c r="TN10" s="234">
        <v>127.42</v>
      </c>
      <c r="TO10" s="234">
        <v>127.42</v>
      </c>
      <c r="TP10" s="234">
        <v>127.42</v>
      </c>
      <c r="TQ10" s="234">
        <v>127.42</v>
      </c>
      <c r="TR10" s="234">
        <v>127.42</v>
      </c>
      <c r="TS10" s="234">
        <v>94.09</v>
      </c>
      <c r="TT10" s="234">
        <v>94.09</v>
      </c>
      <c r="TU10" s="234">
        <v>94.09</v>
      </c>
      <c r="TV10" s="234">
        <v>94.09</v>
      </c>
      <c r="TW10" s="234">
        <v>94.09</v>
      </c>
      <c r="TX10" s="20">
        <f t="shared" ref="TX10:TX73" si="157">SUM(TY10:UJ10)</f>
        <v>7467.3899999999994</v>
      </c>
      <c r="TY10" s="18">
        <v>0</v>
      </c>
      <c r="TZ10" s="18">
        <v>2018.67</v>
      </c>
      <c r="UA10" s="18">
        <v>0</v>
      </c>
      <c r="UB10" s="18">
        <v>0</v>
      </c>
      <c r="UC10" s="18">
        <v>0</v>
      </c>
      <c r="UD10" s="18">
        <v>44.3</v>
      </c>
      <c r="UE10" s="18">
        <v>5125.6899999999996</v>
      </c>
      <c r="UF10" s="18">
        <v>0</v>
      </c>
      <c r="UG10" s="18">
        <v>0</v>
      </c>
      <c r="UH10" s="18">
        <v>0</v>
      </c>
      <c r="UI10" s="18">
        <v>278.73</v>
      </c>
      <c r="UJ10" s="18">
        <v>0</v>
      </c>
      <c r="UK10" s="20">
        <f t="shared" si="52"/>
        <v>6105</v>
      </c>
      <c r="UL10" s="20">
        <f t="shared" si="53"/>
        <v>0</v>
      </c>
      <c r="UM10" s="20">
        <f t="shared" si="54"/>
        <v>6105</v>
      </c>
      <c r="UN10" s="18">
        <f t="shared" ref="UN10:UN73" si="158">SUM(UO10:UZ10)</f>
        <v>0</v>
      </c>
      <c r="UO10" s="18">
        <v>0</v>
      </c>
      <c r="UP10" s="234">
        <v>0</v>
      </c>
      <c r="UQ10" s="234">
        <v>0</v>
      </c>
      <c r="UR10" s="234">
        <v>0</v>
      </c>
      <c r="US10" s="234">
        <v>0</v>
      </c>
      <c r="UT10" s="234">
        <v>0</v>
      </c>
      <c r="UU10" s="234">
        <v>0</v>
      </c>
      <c r="UV10" s="234">
        <v>0</v>
      </c>
      <c r="UW10" s="234">
        <v>0</v>
      </c>
      <c r="UX10" s="234">
        <v>0</v>
      </c>
      <c r="UY10" s="234">
        <v>0</v>
      </c>
      <c r="UZ10" s="234">
        <v>0</v>
      </c>
      <c r="VA10" s="20">
        <f t="shared" si="55"/>
        <v>0</v>
      </c>
      <c r="VB10" s="234"/>
      <c r="VC10" s="234"/>
      <c r="VD10" s="234"/>
      <c r="VE10" s="234"/>
      <c r="VF10" s="234"/>
      <c r="VG10" s="234"/>
      <c r="VH10" s="234">
        <v>0</v>
      </c>
      <c r="VI10" s="234"/>
      <c r="VJ10" s="234"/>
      <c r="VK10" s="234"/>
      <c r="VL10" s="234"/>
      <c r="VM10" s="234"/>
      <c r="VN10" s="20">
        <f t="shared" si="56"/>
        <v>0</v>
      </c>
      <c r="VO10" s="20">
        <f t="shared" si="57"/>
        <v>0</v>
      </c>
      <c r="VP10" s="20">
        <f t="shared" si="58"/>
        <v>0</v>
      </c>
      <c r="VQ10" s="121">
        <f t="shared" si="59"/>
        <v>0</v>
      </c>
      <c r="VR10" s="250"/>
      <c r="VS10" s="250"/>
      <c r="VT10" s="250"/>
      <c r="VU10" s="250"/>
      <c r="VV10" s="250"/>
      <c r="VW10" s="250"/>
      <c r="VX10" s="250"/>
      <c r="VY10" s="250"/>
      <c r="VZ10" s="250"/>
      <c r="WA10" s="250"/>
      <c r="WB10" s="250"/>
      <c r="WC10" s="250"/>
      <c r="WD10" s="121">
        <f t="shared" si="60"/>
        <v>0</v>
      </c>
      <c r="WE10" s="234"/>
      <c r="WF10" s="234"/>
      <c r="WG10" s="234"/>
      <c r="WH10" s="234"/>
      <c r="WI10" s="234"/>
      <c r="WJ10" s="234"/>
      <c r="WK10" s="234"/>
      <c r="WL10" s="234"/>
      <c r="WM10" s="234"/>
      <c r="WN10" s="234"/>
      <c r="WO10" s="234"/>
      <c r="WP10" s="234"/>
      <c r="WQ10" s="121">
        <f t="shared" si="61"/>
        <v>0</v>
      </c>
      <c r="WR10" s="121">
        <f t="shared" si="62"/>
        <v>0</v>
      </c>
      <c r="WS10" s="121">
        <f t="shared" si="63"/>
        <v>0</v>
      </c>
      <c r="WT10" s="120">
        <f t="shared" ref="WT10:WT73" si="159">SUM(WU10:XF10)</f>
        <v>21969.520000000004</v>
      </c>
      <c r="WU10" s="120">
        <v>1414.71</v>
      </c>
      <c r="WV10" s="250">
        <v>1414.71</v>
      </c>
      <c r="WW10" s="250">
        <v>1414.71</v>
      </c>
      <c r="WX10" s="250">
        <v>1414.71</v>
      </c>
      <c r="WY10" s="250">
        <v>1414.71</v>
      </c>
      <c r="WZ10" s="250">
        <v>1414.71</v>
      </c>
      <c r="XA10" s="250">
        <v>1414.71</v>
      </c>
      <c r="XB10" s="250">
        <v>2413.31</v>
      </c>
      <c r="XC10" s="250">
        <v>2413.31</v>
      </c>
      <c r="XD10" s="250">
        <v>2413.31</v>
      </c>
      <c r="XE10" s="250">
        <v>2413.31</v>
      </c>
      <c r="XF10" s="250">
        <v>2413.31</v>
      </c>
      <c r="XG10" s="120">
        <f t="shared" ref="XG10:XG73" si="160">SUM(XH10:XS10)</f>
        <v>24039.183493565739</v>
      </c>
      <c r="XH10" s="18">
        <v>1868.4153924932602</v>
      </c>
      <c r="XI10" s="18">
        <v>1969.2835907770568</v>
      </c>
      <c r="XJ10" s="18">
        <v>1897.4245853164562</v>
      </c>
      <c r="XK10" s="18">
        <v>122.54073747983591</v>
      </c>
      <c r="XL10" s="18">
        <v>1569.5255849680352</v>
      </c>
      <c r="XM10" s="18">
        <v>1450.7921490151934</v>
      </c>
      <c r="XN10" s="18">
        <v>2259.4790653233968</v>
      </c>
      <c r="XO10" s="18">
        <v>2468.136371483266</v>
      </c>
      <c r="XP10" s="18">
        <v>3206.5771034814557</v>
      </c>
      <c r="XQ10" s="18">
        <v>3114.2495148574981</v>
      </c>
      <c r="XR10" s="18">
        <v>1989.1912547220268</v>
      </c>
      <c r="XS10" s="18">
        <v>2123.5681436482555</v>
      </c>
      <c r="XT10" s="121">
        <f t="shared" si="64"/>
        <v>2069.6634935657348</v>
      </c>
      <c r="XU10" s="121">
        <f t="shared" si="65"/>
        <v>0</v>
      </c>
      <c r="XV10" s="121">
        <f t="shared" si="66"/>
        <v>2069.6634935657348</v>
      </c>
      <c r="XW10" s="120">
        <f t="shared" ref="XW10:XW73" si="161">SUM(XX10:YI10)</f>
        <v>5233.8100000000004</v>
      </c>
      <c r="XX10" s="120">
        <v>318.48</v>
      </c>
      <c r="XY10" s="250">
        <v>318.48</v>
      </c>
      <c r="XZ10" s="250">
        <v>318.48</v>
      </c>
      <c r="YA10" s="250">
        <v>318.48</v>
      </c>
      <c r="YB10" s="250">
        <v>318.48</v>
      </c>
      <c r="YC10" s="250">
        <v>318.48</v>
      </c>
      <c r="YD10" s="250">
        <v>318.48</v>
      </c>
      <c r="YE10" s="250">
        <v>600.89</v>
      </c>
      <c r="YF10" s="250">
        <v>600.89</v>
      </c>
      <c r="YG10" s="250">
        <v>600.89</v>
      </c>
      <c r="YH10" s="250">
        <v>600.89</v>
      </c>
      <c r="YI10" s="250">
        <v>600.89</v>
      </c>
      <c r="YJ10" s="121">
        <f t="shared" ref="YJ10:YJ73" si="162">YK10+YL10+YM10+YN10+YO10+YV10+YP10+YU10+YQ10+YR10+YS10+YT10</f>
        <v>4393.5316824664405</v>
      </c>
      <c r="YK10" s="18">
        <v>346.69874574634702</v>
      </c>
      <c r="YL10" s="18">
        <v>304.13120050678492</v>
      </c>
      <c r="YM10" s="18">
        <v>313.15282989535376</v>
      </c>
      <c r="YN10" s="18">
        <v>335.7720071683699</v>
      </c>
      <c r="YO10" s="18">
        <v>302.77368667621306</v>
      </c>
      <c r="YP10" s="18">
        <v>325.43255050771029</v>
      </c>
      <c r="YQ10" s="18">
        <v>340.67111022141421</v>
      </c>
      <c r="YR10" s="18">
        <v>348.20052094794056</v>
      </c>
      <c r="YS10" s="18">
        <v>400.00452217507063</v>
      </c>
      <c r="YT10" s="18">
        <v>440.1961659604288</v>
      </c>
      <c r="YU10" s="18">
        <v>448.73973976311578</v>
      </c>
      <c r="YV10" s="18">
        <v>487.75860289769167</v>
      </c>
      <c r="YW10" s="234">
        <f t="shared" ref="YW10:YW73" si="163">YJ10-XW10</f>
        <v>-840.27831753355986</v>
      </c>
      <c r="YX10" s="121">
        <f t="shared" si="67"/>
        <v>-840.27831753355986</v>
      </c>
      <c r="YY10" s="121">
        <f t="shared" si="68"/>
        <v>0</v>
      </c>
      <c r="YZ10" s="120">
        <f t="shared" ref="YZ10:YZ73" si="164">SUM(ZA10:ZL10)</f>
        <v>1720.7600000000002</v>
      </c>
      <c r="ZA10" s="120">
        <v>47.68</v>
      </c>
      <c r="ZB10" s="250">
        <v>47.68</v>
      </c>
      <c r="ZC10" s="250">
        <v>47.68</v>
      </c>
      <c r="ZD10" s="250">
        <v>47.68</v>
      </c>
      <c r="ZE10" s="250">
        <v>47.68</v>
      </c>
      <c r="ZF10" s="250">
        <v>47.68</v>
      </c>
      <c r="ZG10" s="250">
        <v>47.68</v>
      </c>
      <c r="ZH10" s="250">
        <v>277.39999999999998</v>
      </c>
      <c r="ZI10" s="250">
        <v>277.39999999999998</v>
      </c>
      <c r="ZJ10" s="250">
        <v>277.39999999999998</v>
      </c>
      <c r="ZK10" s="250">
        <v>277.39999999999998</v>
      </c>
      <c r="ZL10" s="250">
        <v>277.39999999999998</v>
      </c>
      <c r="ZM10" s="121">
        <f t="shared" ref="ZM10:ZM73" si="165">SUM(ZN10:ZY10)</f>
        <v>2625.3407777104949</v>
      </c>
      <c r="ZN10" s="120">
        <v>0</v>
      </c>
      <c r="ZO10" s="18">
        <v>79.05098233883929</v>
      </c>
      <c r="ZP10" s="18">
        <v>266.87319963292555</v>
      </c>
      <c r="ZQ10" s="18">
        <v>2222.525752739165</v>
      </c>
      <c r="ZR10" s="18">
        <v>56.890842999564882</v>
      </c>
      <c r="ZS10" s="18">
        <v>0</v>
      </c>
      <c r="ZT10" s="18"/>
      <c r="ZU10" s="18"/>
      <c r="ZV10" s="18"/>
      <c r="ZW10" s="18"/>
      <c r="ZX10" s="18"/>
      <c r="ZY10" s="18"/>
      <c r="ZZ10" s="121">
        <f t="shared" si="69"/>
        <v>904.58077771049466</v>
      </c>
      <c r="AAA10" s="121">
        <f t="shared" si="70"/>
        <v>0</v>
      </c>
      <c r="AAB10" s="121">
        <f t="shared" si="71"/>
        <v>904.58077771049466</v>
      </c>
      <c r="AAC10" s="120">
        <f t="shared" ref="AAC10:AAC73" si="166">SUM(AAD10:AAO10)</f>
        <v>1087.6500000000001</v>
      </c>
      <c r="AAD10" s="120">
        <v>78.349999999999994</v>
      </c>
      <c r="AAE10" s="250">
        <v>78.349999999999994</v>
      </c>
      <c r="AAF10" s="250">
        <v>78.349999999999994</v>
      </c>
      <c r="AAG10" s="250">
        <v>78.349999999999994</v>
      </c>
      <c r="AAH10" s="250">
        <v>78.349999999999994</v>
      </c>
      <c r="AAI10" s="250">
        <v>78.349999999999994</v>
      </c>
      <c r="AAJ10" s="250">
        <v>78.349999999999994</v>
      </c>
      <c r="AAK10" s="250">
        <v>107.84</v>
      </c>
      <c r="AAL10" s="250">
        <v>107.84</v>
      </c>
      <c r="AAM10" s="250">
        <v>107.84</v>
      </c>
      <c r="AAN10" s="250">
        <v>107.84</v>
      </c>
      <c r="AAO10" s="250">
        <v>107.84</v>
      </c>
      <c r="AAP10" s="121">
        <f t="shared" ref="AAP10:AAP73" si="167">SUM(AAQ10:ABB10)</f>
        <v>1344.3267088136079</v>
      </c>
      <c r="AAQ10" s="18">
        <v>106.13287717579712</v>
      </c>
      <c r="AAR10" s="18">
        <v>105.8788380682327</v>
      </c>
      <c r="AAS10" s="18">
        <v>106.23514556169823</v>
      </c>
      <c r="AAT10" s="18">
        <v>106.671129579872</v>
      </c>
      <c r="AAU10" s="18">
        <v>107.50402216252159</v>
      </c>
      <c r="AAV10" s="18">
        <v>106.28644214805759</v>
      </c>
      <c r="AAW10" s="18">
        <v>104.38930702594494</v>
      </c>
      <c r="AAX10" s="18">
        <v>122.31539712</v>
      </c>
      <c r="AAY10" s="18">
        <v>117.63191232</v>
      </c>
      <c r="AAZ10" s="18">
        <v>119.79783936</v>
      </c>
      <c r="ABA10" s="18">
        <v>119.63733465599999</v>
      </c>
      <c r="ABB10" s="18">
        <v>121.84646363548379</v>
      </c>
      <c r="ABC10" s="121">
        <f t="shared" si="72"/>
        <v>256.67670881360777</v>
      </c>
      <c r="ABD10" s="121">
        <f t="shared" si="73"/>
        <v>0</v>
      </c>
      <c r="ABE10" s="121">
        <f t="shared" si="74"/>
        <v>256.67670881360777</v>
      </c>
      <c r="ABF10" s="120">
        <f t="shared" ref="ABF10:ABF73" si="168">SUM(ABG10:ABR10)</f>
        <v>157.07999999999998</v>
      </c>
      <c r="ABG10" s="120">
        <v>5.34</v>
      </c>
      <c r="ABH10" s="250">
        <v>5.34</v>
      </c>
      <c r="ABI10" s="250">
        <v>5.34</v>
      </c>
      <c r="ABJ10" s="250">
        <v>5.34</v>
      </c>
      <c r="ABK10" s="250">
        <v>5.34</v>
      </c>
      <c r="ABL10" s="250">
        <v>5.34</v>
      </c>
      <c r="ABM10" s="250">
        <v>5.34</v>
      </c>
      <c r="ABN10" s="250">
        <v>23.94</v>
      </c>
      <c r="ABO10" s="250">
        <v>23.94</v>
      </c>
      <c r="ABP10" s="250">
        <v>23.94</v>
      </c>
      <c r="ABQ10" s="250">
        <v>23.94</v>
      </c>
      <c r="ABR10" s="250">
        <v>23.94</v>
      </c>
      <c r="ABS10" s="121">
        <f t="shared" ref="ABS10:ABS73" si="169">SUM(ABT10:ACE10)</f>
        <v>0</v>
      </c>
      <c r="ABT10" s="18">
        <v>0</v>
      </c>
      <c r="ABU10" s="18">
        <v>0</v>
      </c>
      <c r="ABV10" s="18">
        <v>0</v>
      </c>
      <c r="ABW10" s="18">
        <v>0</v>
      </c>
      <c r="ABX10" s="18">
        <v>0</v>
      </c>
      <c r="ABY10" s="18">
        <v>0</v>
      </c>
      <c r="ABZ10" s="18"/>
      <c r="ACA10" s="18"/>
      <c r="ACB10" s="18">
        <v>0</v>
      </c>
      <c r="ACC10" s="18">
        <v>0</v>
      </c>
      <c r="ACD10" s="18">
        <v>0</v>
      </c>
      <c r="ACE10" s="18">
        <v>0</v>
      </c>
      <c r="ACF10" s="121">
        <f t="shared" si="75"/>
        <v>-157.07999999999998</v>
      </c>
      <c r="ACG10" s="121">
        <f t="shared" si="76"/>
        <v>-157.07999999999998</v>
      </c>
      <c r="ACH10" s="121">
        <f t="shared" si="77"/>
        <v>0</v>
      </c>
      <c r="ACI10" s="115">
        <f t="shared" si="78"/>
        <v>6452.18</v>
      </c>
      <c r="ACJ10" s="121">
        <f t="shared" si="79"/>
        <v>3924.7771791855507</v>
      </c>
      <c r="ACK10" s="132">
        <f t="shared" si="80"/>
        <v>-2527.4028208144496</v>
      </c>
      <c r="ACL10" s="121">
        <f t="shared" si="81"/>
        <v>-2527.4028208144496</v>
      </c>
      <c r="ACM10" s="121">
        <f t="shared" si="82"/>
        <v>0</v>
      </c>
      <c r="ACN10" s="18">
        <f t="shared" ref="ACN10:ACN73" si="170">SUM(ACO10:ACZ10)</f>
        <v>6452.18</v>
      </c>
      <c r="ACO10" s="18">
        <v>546.29</v>
      </c>
      <c r="ACP10" s="234">
        <v>546.29</v>
      </c>
      <c r="ACQ10" s="234">
        <v>546.29</v>
      </c>
      <c r="ACR10" s="234">
        <v>546.29</v>
      </c>
      <c r="ACS10" s="234">
        <v>546.29</v>
      </c>
      <c r="ACT10" s="234">
        <v>546.29</v>
      </c>
      <c r="ACU10" s="234">
        <v>546.29</v>
      </c>
      <c r="ACV10" s="234">
        <v>525.63</v>
      </c>
      <c r="ACW10" s="234">
        <v>525.63</v>
      </c>
      <c r="ACX10" s="234">
        <v>525.63</v>
      </c>
      <c r="ACY10" s="234">
        <v>525.63</v>
      </c>
      <c r="ACZ10" s="234">
        <v>525.63</v>
      </c>
      <c r="ADA10" s="20">
        <f t="shared" ref="ADA10:ADA73" si="171">SUM(ADB10:ADM10)</f>
        <v>3924.7771791855507</v>
      </c>
      <c r="ADB10" s="18">
        <v>0</v>
      </c>
      <c r="ADC10" s="18">
        <v>1127.7721373242564</v>
      </c>
      <c r="ADD10" s="18">
        <v>0</v>
      </c>
      <c r="ADE10" s="18">
        <v>703.59525599999984</v>
      </c>
      <c r="ADF10" s="18">
        <v>0</v>
      </c>
      <c r="ADG10" s="18">
        <v>574.74114880000002</v>
      </c>
      <c r="ADH10" s="18">
        <v>0</v>
      </c>
      <c r="ADI10" s="18">
        <v>0</v>
      </c>
      <c r="ADJ10" s="18">
        <v>341.58828339999997</v>
      </c>
      <c r="ADK10" s="18">
        <v>350.94286639999996</v>
      </c>
      <c r="ADL10" s="18">
        <v>420.87329899999997</v>
      </c>
      <c r="ADM10" s="18">
        <v>405.26418826129475</v>
      </c>
      <c r="ADN10" s="20">
        <f t="shared" si="83"/>
        <v>-2527.4028208144496</v>
      </c>
      <c r="ADO10" s="20">
        <f t="shared" si="84"/>
        <v>-2527.4028208144496</v>
      </c>
      <c r="ADP10" s="20">
        <f t="shared" si="85"/>
        <v>0</v>
      </c>
      <c r="ADQ10" s="18">
        <f t="shared" ref="ADQ10:ADQ73" si="172">SUM(ADR10:AEC10)</f>
        <v>0</v>
      </c>
      <c r="ADR10" s="18">
        <v>0</v>
      </c>
      <c r="ADS10" s="234">
        <v>0</v>
      </c>
      <c r="ADT10" s="234">
        <v>0</v>
      </c>
      <c r="ADU10" s="234">
        <v>0</v>
      </c>
      <c r="ADV10" s="234">
        <v>0</v>
      </c>
      <c r="ADW10" s="234">
        <v>0</v>
      </c>
      <c r="ADX10" s="234">
        <v>0</v>
      </c>
      <c r="ADY10" s="234">
        <v>0</v>
      </c>
      <c r="ADZ10" s="234">
        <v>0</v>
      </c>
      <c r="AEA10" s="234">
        <v>0</v>
      </c>
      <c r="AEB10" s="234">
        <v>0</v>
      </c>
      <c r="AEC10" s="234">
        <v>0</v>
      </c>
      <c r="AED10" s="20">
        <f t="shared" ref="AED10:AED73" si="173">SUM(AEE10:AEP10)</f>
        <v>0</v>
      </c>
      <c r="AEE10" s="18">
        <v>0</v>
      </c>
      <c r="AEF10" s="18">
        <v>0</v>
      </c>
      <c r="AEG10" s="18">
        <v>0</v>
      </c>
      <c r="AEH10" s="18">
        <v>0</v>
      </c>
      <c r="AEI10" s="18">
        <v>0</v>
      </c>
      <c r="AEJ10" s="18">
        <v>0</v>
      </c>
      <c r="AEK10" s="18">
        <v>0</v>
      </c>
      <c r="AEL10" s="18">
        <v>0</v>
      </c>
      <c r="AEM10" s="18">
        <v>0</v>
      </c>
      <c r="AEN10" s="18">
        <v>0</v>
      </c>
      <c r="AEO10" s="18">
        <v>0</v>
      </c>
      <c r="AEP10" s="18">
        <v>0</v>
      </c>
      <c r="AEQ10" s="20">
        <f t="shared" si="86"/>
        <v>0</v>
      </c>
      <c r="AER10" s="20">
        <f t="shared" si="87"/>
        <v>0</v>
      </c>
      <c r="AES10" s="20">
        <f t="shared" si="88"/>
        <v>0</v>
      </c>
      <c r="AET10" s="18">
        <f t="shared" ref="AET10:AET73" si="174">SUM(AEU10:AFF10)</f>
        <v>0</v>
      </c>
      <c r="AEU10" s="18">
        <v>0</v>
      </c>
      <c r="AEV10" s="234">
        <v>0</v>
      </c>
      <c r="AEW10" s="234">
        <v>0</v>
      </c>
      <c r="AEX10" s="234">
        <v>0</v>
      </c>
      <c r="AEY10" s="234">
        <v>0</v>
      </c>
      <c r="AEZ10" s="234">
        <v>0</v>
      </c>
      <c r="AFA10" s="234">
        <v>0</v>
      </c>
      <c r="AFB10" s="234">
        <v>0</v>
      </c>
      <c r="AFC10" s="234">
        <v>0</v>
      </c>
      <c r="AFD10" s="234">
        <v>0</v>
      </c>
      <c r="AFE10" s="234">
        <v>0</v>
      </c>
      <c r="AFF10" s="234">
        <v>0</v>
      </c>
      <c r="AFG10" s="20">
        <f t="shared" ref="AFG10:AFG73" si="175">SUM(AFH10:AFS10)</f>
        <v>0</v>
      </c>
      <c r="AFH10" s="18">
        <v>0</v>
      </c>
      <c r="AFI10" s="18">
        <v>0</v>
      </c>
      <c r="AFJ10" s="18">
        <v>0</v>
      </c>
      <c r="AFK10" s="18">
        <v>0</v>
      </c>
      <c r="AFL10" s="18">
        <v>0</v>
      </c>
      <c r="AFM10" s="18">
        <v>0</v>
      </c>
      <c r="AFN10" s="18">
        <v>0</v>
      </c>
      <c r="AFO10" s="18">
        <v>0</v>
      </c>
      <c r="AFP10" s="18">
        <v>0</v>
      </c>
      <c r="AFQ10" s="18">
        <v>0</v>
      </c>
      <c r="AFR10" s="18">
        <v>0</v>
      </c>
      <c r="AFS10" s="18">
        <v>0</v>
      </c>
      <c r="AFT10" s="20">
        <f t="shared" si="89"/>
        <v>0</v>
      </c>
      <c r="AFU10" s="20">
        <f t="shared" si="90"/>
        <v>0</v>
      </c>
      <c r="AFV10" s="136">
        <f t="shared" si="91"/>
        <v>0</v>
      </c>
      <c r="AFW10" s="141">
        <f t="shared" si="92"/>
        <v>96324.782500000001</v>
      </c>
      <c r="AFX10" s="111">
        <f t="shared" si="93"/>
        <v>75756.24768825552</v>
      </c>
      <c r="AFY10" s="126">
        <f t="shared" si="94"/>
        <v>-20568.534811744481</v>
      </c>
      <c r="AFZ10" s="20">
        <f t="shared" si="95"/>
        <v>-20568.534811744481</v>
      </c>
      <c r="AGA10" s="140">
        <f t="shared" si="96"/>
        <v>0</v>
      </c>
      <c r="AGB10" s="215">
        <f t="shared" si="97"/>
        <v>115589.739</v>
      </c>
      <c r="AGC10" s="126">
        <f t="shared" si="97"/>
        <v>90907.497225906627</v>
      </c>
      <c r="AGD10" s="126">
        <f t="shared" si="98"/>
        <v>-24682.241774093374</v>
      </c>
      <c r="AGE10" s="20">
        <f t="shared" si="99"/>
        <v>-24682.241774093374</v>
      </c>
      <c r="AGF10" s="136">
        <f t="shared" si="100"/>
        <v>0</v>
      </c>
      <c r="AGG10" s="166">
        <f t="shared" ref="AGG10:AGG12" si="176">AGB10*AGT10</f>
        <v>7128.0339050000002</v>
      </c>
      <c r="AGH10" s="220">
        <f t="shared" si="101"/>
        <v>5605.9623289309084</v>
      </c>
      <c r="AGI10" s="126">
        <f t="shared" si="102"/>
        <v>-1522.0715760690919</v>
      </c>
      <c r="AGJ10" s="20">
        <f t="shared" si="103"/>
        <v>-1522.0715760690919</v>
      </c>
      <c r="AGK10" s="140">
        <f t="shared" si="104"/>
        <v>0</v>
      </c>
      <c r="AGL10" s="167">
        <f t="shared" si="105"/>
        <v>122717.77290500001</v>
      </c>
      <c r="AGM10" s="167">
        <f t="shared" si="105"/>
        <v>96513.459554837536</v>
      </c>
      <c r="AGN10" s="168">
        <f t="shared" si="106"/>
        <v>-26204.313350162469</v>
      </c>
      <c r="AGO10" s="167">
        <f t="shared" si="107"/>
        <v>-26204.313350162469</v>
      </c>
      <c r="AGP10" s="169">
        <f t="shared" si="108"/>
        <v>0</v>
      </c>
      <c r="AGQ10" s="217">
        <f t="shared" ref="AGQ10:AGQ73" si="177">AGG9/AGL9</f>
        <v>5.8084772370486662E-2</v>
      </c>
      <c r="AGR10" s="294">
        <v>7.0000000000000007E-2</v>
      </c>
      <c r="AGS10" s="294">
        <v>0.05</v>
      </c>
      <c r="AGT10" s="251">
        <f t="shared" ref="AGT10:AGT73" si="178">(AGR10*7+AGS10*5)/12</f>
        <v>6.1666666666666668E-2</v>
      </c>
      <c r="AGU10" s="22"/>
      <c r="AGV10" s="22"/>
      <c r="AGW10" s="22"/>
      <c r="AGX10" s="22"/>
      <c r="AGY10" s="22"/>
      <c r="AGZ10" s="22"/>
      <c r="AHA10" s="22"/>
      <c r="AHB10" s="22"/>
      <c r="AHC10" s="22"/>
      <c r="AHD10" s="22"/>
      <c r="AHE10" s="22"/>
      <c r="AHF10" s="22"/>
      <c r="AHG10" s="22"/>
      <c r="AHH10" s="22"/>
    </row>
    <row r="11" spans="1:892" s="225" customFormat="1" ht="17.25" customHeight="1" x14ac:dyDescent="0.25">
      <c r="A11" s="22">
        <v>440</v>
      </c>
      <c r="B11" s="21">
        <v>3</v>
      </c>
      <c r="C11" s="252" t="s">
        <v>756</v>
      </c>
      <c r="D11" s="253">
        <v>5</v>
      </c>
      <c r="E11" s="249">
        <v>3437.1</v>
      </c>
      <c r="F11" s="132">
        <f t="shared" si="0"/>
        <v>31533.93</v>
      </c>
      <c r="G11" s="114">
        <f t="shared" si="1"/>
        <v>37523.211412942081</v>
      </c>
      <c r="H11" s="132">
        <f t="shared" si="2"/>
        <v>5989.2814129420804</v>
      </c>
      <c r="I11" s="121">
        <f t="shared" si="3"/>
        <v>0</v>
      </c>
      <c r="J11" s="121">
        <f t="shared" si="4"/>
        <v>5989.2814129420804</v>
      </c>
      <c r="K11" s="18">
        <f t="shared" si="109"/>
        <v>10464.57</v>
      </c>
      <c r="L11" s="234">
        <v>657.86</v>
      </c>
      <c r="M11" s="234">
        <v>657.86</v>
      </c>
      <c r="N11" s="234">
        <v>657.86</v>
      </c>
      <c r="O11" s="234">
        <v>657.86</v>
      </c>
      <c r="P11" s="234">
        <v>657.86</v>
      </c>
      <c r="Q11" s="234">
        <v>657.86</v>
      </c>
      <c r="R11" s="234">
        <v>657.86</v>
      </c>
      <c r="S11" s="234">
        <v>1171.9100000000001</v>
      </c>
      <c r="T11" s="234">
        <v>1171.9100000000001</v>
      </c>
      <c r="U11" s="234">
        <v>1171.9100000000001</v>
      </c>
      <c r="V11" s="234">
        <v>1171.9100000000001</v>
      </c>
      <c r="W11" s="234">
        <v>1171.9100000000001</v>
      </c>
      <c r="X11" s="234">
        <f t="shared" si="110"/>
        <v>12815.681686594362</v>
      </c>
      <c r="Y11" s="18">
        <v>0</v>
      </c>
      <c r="Z11" s="18">
        <v>0</v>
      </c>
      <c r="AA11" s="18">
        <v>0</v>
      </c>
      <c r="AB11" s="18">
        <v>0</v>
      </c>
      <c r="AC11" s="18">
        <v>5827.8588915498613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6987.8227950445016</v>
      </c>
      <c r="AJ11" s="18">
        <v>0</v>
      </c>
      <c r="AK11" s="20">
        <f t="shared" si="5"/>
        <v>2351.1116865943623</v>
      </c>
      <c r="AL11" s="234">
        <f t="shared" si="111"/>
        <v>0</v>
      </c>
      <c r="AM11" s="234">
        <f t="shared" si="6"/>
        <v>2351.1116865943623</v>
      </c>
      <c r="AN11" s="18">
        <f t="shared" si="112"/>
        <v>2248.09</v>
      </c>
      <c r="AO11" s="234">
        <v>171.17</v>
      </c>
      <c r="AP11" s="234">
        <v>171.17</v>
      </c>
      <c r="AQ11" s="234">
        <v>171.17</v>
      </c>
      <c r="AR11" s="234">
        <v>171.17</v>
      </c>
      <c r="AS11" s="234">
        <v>171.17</v>
      </c>
      <c r="AT11" s="234">
        <v>171.17</v>
      </c>
      <c r="AU11" s="234">
        <v>171.17</v>
      </c>
      <c r="AV11" s="234">
        <v>209.98</v>
      </c>
      <c r="AW11" s="234">
        <v>209.98</v>
      </c>
      <c r="AX11" s="234">
        <v>209.98</v>
      </c>
      <c r="AY11" s="234">
        <v>209.98</v>
      </c>
      <c r="AZ11" s="234">
        <v>209.98</v>
      </c>
      <c r="BA11" s="226">
        <f t="shared" si="113"/>
        <v>2300.0274920082129</v>
      </c>
      <c r="BB11" s="18">
        <v>0</v>
      </c>
      <c r="BC11" s="18">
        <v>0</v>
      </c>
      <c r="BD11" s="18">
        <v>0</v>
      </c>
      <c r="BE11" s="18">
        <v>0</v>
      </c>
      <c r="BF11" s="18">
        <v>1046.2269970472898</v>
      </c>
      <c r="BG11" s="18">
        <v>0</v>
      </c>
      <c r="BH11" s="18">
        <v>0</v>
      </c>
      <c r="BI11" s="18">
        <v>0</v>
      </c>
      <c r="BJ11" s="18">
        <v>0</v>
      </c>
      <c r="BK11" s="18">
        <v>0</v>
      </c>
      <c r="BL11" s="18">
        <v>1253.8004949609231</v>
      </c>
      <c r="BM11" s="18">
        <v>0</v>
      </c>
      <c r="BN11" s="20">
        <f t="shared" si="7"/>
        <v>51.937492008212757</v>
      </c>
      <c r="BO11" s="20">
        <f t="shared" si="8"/>
        <v>0</v>
      </c>
      <c r="BP11" s="20">
        <f t="shared" si="9"/>
        <v>51.937492008212757</v>
      </c>
      <c r="BQ11" s="18">
        <f t="shared" si="114"/>
        <v>2032.2400000000002</v>
      </c>
      <c r="BR11" s="234">
        <v>154.66999999999999</v>
      </c>
      <c r="BS11" s="234">
        <v>154.66999999999999</v>
      </c>
      <c r="BT11" s="234">
        <v>154.66999999999999</v>
      </c>
      <c r="BU11" s="234">
        <v>154.66999999999999</v>
      </c>
      <c r="BV11" s="234">
        <v>154.66999999999999</v>
      </c>
      <c r="BW11" s="234">
        <v>154.66999999999999</v>
      </c>
      <c r="BX11" s="234">
        <v>154.66999999999999</v>
      </c>
      <c r="BY11" s="234">
        <v>189.91</v>
      </c>
      <c r="BZ11" s="234">
        <v>189.91</v>
      </c>
      <c r="CA11" s="234">
        <v>189.91</v>
      </c>
      <c r="CB11" s="234">
        <v>189.91</v>
      </c>
      <c r="CC11" s="234">
        <v>189.91</v>
      </c>
      <c r="CD11" s="18">
        <f t="shared" si="115"/>
        <v>1860.5399999999997</v>
      </c>
      <c r="CE11" s="18">
        <v>140.41999999999999</v>
      </c>
      <c r="CF11" s="18">
        <v>140.41999999999999</v>
      </c>
      <c r="CG11" s="18">
        <v>140.41999999999999</v>
      </c>
      <c r="CH11" s="18">
        <v>140.41999999999999</v>
      </c>
      <c r="CI11" s="18">
        <v>140.41999999999999</v>
      </c>
      <c r="CJ11" s="18">
        <v>140.41999999999999</v>
      </c>
      <c r="CK11" s="18">
        <v>140.41999999999999</v>
      </c>
      <c r="CL11" s="18">
        <v>175.52</v>
      </c>
      <c r="CM11" s="18">
        <v>175.52</v>
      </c>
      <c r="CN11" s="18">
        <v>175.52</v>
      </c>
      <c r="CO11" s="18">
        <v>175.52</v>
      </c>
      <c r="CP11" s="18">
        <v>175.52</v>
      </c>
      <c r="CQ11" s="20">
        <f t="shared" si="10"/>
        <v>-171.7000000000005</v>
      </c>
      <c r="CR11" s="20">
        <f t="shared" si="11"/>
        <v>-171.7000000000005</v>
      </c>
      <c r="CS11" s="20">
        <f t="shared" si="12"/>
        <v>0</v>
      </c>
      <c r="CT11" s="18">
        <f t="shared" si="116"/>
        <v>456.12</v>
      </c>
      <c r="CU11" s="18">
        <v>34.71</v>
      </c>
      <c r="CV11" s="234">
        <v>34.71</v>
      </c>
      <c r="CW11" s="234">
        <v>34.71</v>
      </c>
      <c r="CX11" s="234">
        <v>34.71</v>
      </c>
      <c r="CY11" s="234">
        <v>34.71</v>
      </c>
      <c r="CZ11" s="234">
        <v>34.71</v>
      </c>
      <c r="DA11" s="234">
        <v>34.71</v>
      </c>
      <c r="DB11" s="234">
        <v>42.63</v>
      </c>
      <c r="DC11" s="234">
        <v>42.63</v>
      </c>
      <c r="DD11" s="234">
        <v>42.63</v>
      </c>
      <c r="DE11" s="234">
        <v>42.63</v>
      </c>
      <c r="DF11" s="234">
        <v>42.63</v>
      </c>
      <c r="DG11" s="18">
        <f t="shared" si="117"/>
        <v>417.63999999999993</v>
      </c>
      <c r="DH11" s="18">
        <v>31.52</v>
      </c>
      <c r="DI11" s="18">
        <v>31.52</v>
      </c>
      <c r="DJ11" s="18">
        <v>31.52</v>
      </c>
      <c r="DK11" s="18">
        <v>31.52</v>
      </c>
      <c r="DL11" s="18">
        <v>31.52</v>
      </c>
      <c r="DM11" s="18">
        <v>31.52</v>
      </c>
      <c r="DN11" s="18">
        <v>31.52</v>
      </c>
      <c r="DO11" s="18">
        <v>39.4</v>
      </c>
      <c r="DP11" s="18">
        <v>39.4</v>
      </c>
      <c r="DQ11" s="18">
        <v>39.4</v>
      </c>
      <c r="DR11" s="18">
        <v>39.4</v>
      </c>
      <c r="DS11" s="18">
        <v>39.4</v>
      </c>
      <c r="DT11" s="234">
        <f t="shared" si="118"/>
        <v>-38.480000000000075</v>
      </c>
      <c r="DU11" s="20">
        <f t="shared" si="13"/>
        <v>-38.480000000000075</v>
      </c>
      <c r="DV11" s="20">
        <f t="shared" si="119"/>
        <v>0</v>
      </c>
      <c r="DW11" s="18">
        <f t="shared" si="120"/>
        <v>614.57000000000005</v>
      </c>
      <c r="DX11" s="18">
        <v>48.81</v>
      </c>
      <c r="DY11" s="234">
        <v>48.81</v>
      </c>
      <c r="DZ11" s="234">
        <v>48.81</v>
      </c>
      <c r="EA11" s="234">
        <v>48.81</v>
      </c>
      <c r="EB11" s="234">
        <v>48.81</v>
      </c>
      <c r="EC11" s="234">
        <v>48.81</v>
      </c>
      <c r="ED11" s="234">
        <v>48.81</v>
      </c>
      <c r="EE11" s="234">
        <v>54.58</v>
      </c>
      <c r="EF11" s="234">
        <v>54.58</v>
      </c>
      <c r="EG11" s="234">
        <v>54.58</v>
      </c>
      <c r="EH11" s="234">
        <v>54.58</v>
      </c>
      <c r="EI11" s="234">
        <v>54.58</v>
      </c>
      <c r="EJ11" s="234"/>
      <c r="EK11" s="18">
        <f t="shared" si="121"/>
        <v>596.37080018117081</v>
      </c>
      <c r="EL11" s="18">
        <v>0</v>
      </c>
      <c r="EM11" s="18">
        <v>0</v>
      </c>
      <c r="EN11" s="18">
        <v>0</v>
      </c>
      <c r="EO11" s="18">
        <v>0</v>
      </c>
      <c r="EP11" s="18">
        <v>271.37897902777593</v>
      </c>
      <c r="EQ11" s="18">
        <v>0</v>
      </c>
      <c r="ER11" s="18">
        <v>0</v>
      </c>
      <c r="ES11" s="18">
        <v>0</v>
      </c>
      <c r="ET11" s="18">
        <v>0</v>
      </c>
      <c r="EU11" s="18">
        <v>0</v>
      </c>
      <c r="EV11" s="18">
        <v>324.99182115339488</v>
      </c>
      <c r="EW11" s="18">
        <v>0</v>
      </c>
      <c r="EX11" s="20">
        <f t="shared" si="14"/>
        <v>-18.199199818829243</v>
      </c>
      <c r="EY11" s="20">
        <f t="shared" si="122"/>
        <v>-18.199199818829243</v>
      </c>
      <c r="EZ11" s="20">
        <f t="shared" si="123"/>
        <v>0</v>
      </c>
      <c r="FA11" s="18">
        <f t="shared" si="124"/>
        <v>5828.579999999999</v>
      </c>
      <c r="FB11" s="18">
        <v>440.64</v>
      </c>
      <c r="FC11" s="234">
        <v>440.64</v>
      </c>
      <c r="FD11" s="234">
        <v>440.64</v>
      </c>
      <c r="FE11" s="234">
        <v>440.64</v>
      </c>
      <c r="FF11" s="234">
        <v>440.64</v>
      </c>
      <c r="FG11" s="234">
        <v>440.64</v>
      </c>
      <c r="FH11" s="234">
        <v>440.64</v>
      </c>
      <c r="FI11" s="234">
        <v>548.82000000000005</v>
      </c>
      <c r="FJ11" s="234">
        <v>548.82000000000005</v>
      </c>
      <c r="FK11" s="234">
        <v>548.82000000000005</v>
      </c>
      <c r="FL11" s="234">
        <v>548.82000000000005</v>
      </c>
      <c r="FM11" s="234">
        <v>548.82000000000005</v>
      </c>
      <c r="FN11" s="20">
        <f t="shared" si="125"/>
        <v>6050.0450707429063</v>
      </c>
      <c r="FO11" s="18">
        <v>0</v>
      </c>
      <c r="FP11" s="18">
        <v>0</v>
      </c>
      <c r="FQ11" s="18">
        <v>0</v>
      </c>
      <c r="FR11" s="18">
        <v>0</v>
      </c>
      <c r="FS11" s="18">
        <v>2800.6972638616685</v>
      </c>
      <c r="FT11" s="18">
        <v>0</v>
      </c>
      <c r="FU11" s="18">
        <v>0</v>
      </c>
      <c r="FV11" s="18">
        <v>0</v>
      </c>
      <c r="FW11" s="18">
        <v>0</v>
      </c>
      <c r="FX11" s="18">
        <v>0</v>
      </c>
      <c r="FY11" s="18">
        <v>3249.3478068812378</v>
      </c>
      <c r="FZ11" s="18">
        <v>0</v>
      </c>
      <c r="GA11" s="234">
        <f t="shared" si="126"/>
        <v>221.4650707429073</v>
      </c>
      <c r="GB11" s="20">
        <f t="shared" si="127"/>
        <v>0</v>
      </c>
      <c r="GC11" s="20">
        <f t="shared" si="128"/>
        <v>221.4650707429073</v>
      </c>
      <c r="GD11" s="18">
        <f t="shared" si="129"/>
        <v>840.47000000000014</v>
      </c>
      <c r="GE11" s="18">
        <v>56.71</v>
      </c>
      <c r="GF11" s="234">
        <v>56.71</v>
      </c>
      <c r="GG11" s="234">
        <v>56.71</v>
      </c>
      <c r="GH11" s="234">
        <v>56.71</v>
      </c>
      <c r="GI11" s="234">
        <v>56.71</v>
      </c>
      <c r="GJ11" s="234">
        <v>56.71</v>
      </c>
      <c r="GK11" s="234">
        <v>56.71</v>
      </c>
      <c r="GL11" s="234">
        <v>88.7</v>
      </c>
      <c r="GM11" s="234">
        <v>88.7</v>
      </c>
      <c r="GN11" s="234">
        <v>88.7</v>
      </c>
      <c r="GO11" s="234">
        <v>88.7</v>
      </c>
      <c r="GP11" s="234">
        <v>88.7</v>
      </c>
      <c r="GQ11" s="20">
        <f t="shared" si="130"/>
        <v>0</v>
      </c>
      <c r="GR11" s="18">
        <v>0</v>
      </c>
      <c r="GS11" s="18">
        <v>0</v>
      </c>
      <c r="GT11" s="18">
        <v>0</v>
      </c>
      <c r="GU11" s="18"/>
      <c r="GV11" s="234">
        <f t="shared" si="131"/>
        <v>-840.47000000000014</v>
      </c>
      <c r="GW11" s="20">
        <f t="shared" si="15"/>
        <v>-840.47000000000014</v>
      </c>
      <c r="GX11" s="20">
        <f t="shared" si="16"/>
        <v>0</v>
      </c>
      <c r="GY11" s="18">
        <f t="shared" si="132"/>
        <v>9049.2900000000009</v>
      </c>
      <c r="GZ11" s="18">
        <v>499.07</v>
      </c>
      <c r="HA11" s="234">
        <v>499.07</v>
      </c>
      <c r="HB11" s="234">
        <v>499.07</v>
      </c>
      <c r="HC11" s="234">
        <v>499.07</v>
      </c>
      <c r="HD11" s="234">
        <v>499.07</v>
      </c>
      <c r="HE11" s="234">
        <v>499.07</v>
      </c>
      <c r="HF11" s="234">
        <v>499.07</v>
      </c>
      <c r="HG11" s="234">
        <v>1111.1600000000001</v>
      </c>
      <c r="HH11" s="234">
        <v>1111.1600000000001</v>
      </c>
      <c r="HI11" s="234">
        <v>1111.1600000000001</v>
      </c>
      <c r="HJ11" s="234">
        <v>1111.1600000000001</v>
      </c>
      <c r="HK11" s="234">
        <v>1111.1600000000001</v>
      </c>
      <c r="HL11" s="20">
        <f t="shared" si="133"/>
        <v>13482.906363415426</v>
      </c>
      <c r="HM11" s="18">
        <v>965.19072975534357</v>
      </c>
      <c r="HN11" s="18">
        <v>1022.3597028560542</v>
      </c>
      <c r="HO11" s="18">
        <v>1112.2997849648229</v>
      </c>
      <c r="HP11" s="18">
        <v>2122.4041038823652</v>
      </c>
      <c r="HQ11" s="18">
        <v>1078.9034427747167</v>
      </c>
      <c r="HR11" s="18">
        <v>907.53650942911997</v>
      </c>
      <c r="HS11" s="18">
        <v>1186.5333309837101</v>
      </c>
      <c r="HT11" s="18">
        <v>732.59187292619208</v>
      </c>
      <c r="HU11" s="18">
        <v>752.21943904584418</v>
      </c>
      <c r="HV11" s="18">
        <v>1244.48492320181</v>
      </c>
      <c r="HW11" s="18">
        <v>1098.3397346392753</v>
      </c>
      <c r="HX11" s="18">
        <v>1260.0427889561729</v>
      </c>
      <c r="HY11" s="20">
        <f t="shared" si="17"/>
        <v>4433.6163634154254</v>
      </c>
      <c r="HZ11" s="20">
        <f t="shared" si="18"/>
        <v>0</v>
      </c>
      <c r="IA11" s="20">
        <f t="shared" si="19"/>
        <v>4433.6163634154254</v>
      </c>
      <c r="IB11" s="120">
        <f t="shared" si="134"/>
        <v>0</v>
      </c>
      <c r="IC11" s="120">
        <v>0</v>
      </c>
      <c r="ID11" s="250">
        <v>0</v>
      </c>
      <c r="IE11" s="250">
        <v>0</v>
      </c>
      <c r="IF11" s="120">
        <v>0</v>
      </c>
      <c r="IG11" s="120">
        <v>0</v>
      </c>
      <c r="IH11" s="120">
        <v>0</v>
      </c>
      <c r="II11" s="120">
        <v>0</v>
      </c>
      <c r="IJ11" s="120">
        <v>0</v>
      </c>
      <c r="IK11" s="120">
        <v>0</v>
      </c>
      <c r="IL11" s="120">
        <v>0</v>
      </c>
      <c r="IM11" s="120">
        <v>0</v>
      </c>
      <c r="IN11" s="120">
        <v>0</v>
      </c>
      <c r="IO11" s="121">
        <f t="shared" si="20"/>
        <v>0</v>
      </c>
      <c r="IP11" s="18">
        <v>0</v>
      </c>
      <c r="IQ11" s="18">
        <v>0</v>
      </c>
      <c r="IR11" s="18">
        <v>0</v>
      </c>
      <c r="IS11" s="18">
        <v>0</v>
      </c>
      <c r="IT11" s="18">
        <v>0</v>
      </c>
      <c r="IU11" s="18">
        <v>0</v>
      </c>
      <c r="IV11" s="18">
        <v>0</v>
      </c>
      <c r="IW11" s="18">
        <v>0</v>
      </c>
      <c r="IX11" s="18">
        <v>0</v>
      </c>
      <c r="IY11" s="18">
        <v>0</v>
      </c>
      <c r="IZ11" s="18">
        <v>0</v>
      </c>
      <c r="JA11" s="18">
        <v>0</v>
      </c>
      <c r="JB11" s="250">
        <f t="shared" si="21"/>
        <v>0</v>
      </c>
      <c r="JC11" s="121">
        <f t="shared" si="22"/>
        <v>0</v>
      </c>
      <c r="JD11" s="121">
        <f t="shared" si="23"/>
        <v>0</v>
      </c>
      <c r="JE11" s="120">
        <f t="shared" si="135"/>
        <v>0</v>
      </c>
      <c r="JF11" s="120">
        <v>0</v>
      </c>
      <c r="JG11" s="250">
        <v>0</v>
      </c>
      <c r="JH11" s="250">
        <v>0</v>
      </c>
      <c r="JI11" s="250">
        <v>0</v>
      </c>
      <c r="JJ11" s="250">
        <v>0</v>
      </c>
      <c r="JK11" s="250">
        <v>0</v>
      </c>
      <c r="JL11" s="250">
        <v>0</v>
      </c>
      <c r="JM11" s="250">
        <v>0</v>
      </c>
      <c r="JN11" s="250">
        <v>0</v>
      </c>
      <c r="JO11" s="250">
        <v>0</v>
      </c>
      <c r="JP11" s="250">
        <v>0</v>
      </c>
      <c r="JQ11" s="250">
        <v>0</v>
      </c>
      <c r="JR11" s="120">
        <f t="shared" si="136"/>
        <v>0</v>
      </c>
      <c r="JS11" s="18">
        <v>0</v>
      </c>
      <c r="JT11" s="18">
        <v>0</v>
      </c>
      <c r="JU11" s="18">
        <v>0</v>
      </c>
      <c r="JV11" s="18">
        <v>0</v>
      </c>
      <c r="JW11" s="18">
        <v>0</v>
      </c>
      <c r="JX11" s="18">
        <v>0</v>
      </c>
      <c r="JY11" s="18">
        <v>0</v>
      </c>
      <c r="JZ11" s="18">
        <v>0</v>
      </c>
      <c r="KA11" s="18">
        <v>0</v>
      </c>
      <c r="KB11" s="18">
        <v>0</v>
      </c>
      <c r="KC11" s="18">
        <v>0</v>
      </c>
      <c r="KD11" s="18">
        <v>0</v>
      </c>
      <c r="KE11" s="250">
        <f t="shared" si="24"/>
        <v>0</v>
      </c>
      <c r="KF11" s="121">
        <f t="shared" si="25"/>
        <v>0</v>
      </c>
      <c r="KG11" s="121">
        <f t="shared" si="26"/>
        <v>0</v>
      </c>
      <c r="KH11" s="120">
        <f t="shared" si="137"/>
        <v>2678.63</v>
      </c>
      <c r="KI11" s="120">
        <v>120.99</v>
      </c>
      <c r="KJ11" s="250">
        <v>120.99</v>
      </c>
      <c r="KK11" s="250">
        <v>120.99</v>
      </c>
      <c r="KL11" s="250">
        <v>120.99</v>
      </c>
      <c r="KM11" s="250">
        <v>120.99</v>
      </c>
      <c r="KN11" s="250">
        <v>120.99</v>
      </c>
      <c r="KO11" s="250">
        <v>120.99</v>
      </c>
      <c r="KP11" s="250">
        <v>366.34</v>
      </c>
      <c r="KQ11" s="250">
        <v>366.34</v>
      </c>
      <c r="KR11" s="250">
        <v>366.34</v>
      </c>
      <c r="KS11" s="250">
        <v>366.34</v>
      </c>
      <c r="KT11" s="250">
        <v>366.34</v>
      </c>
      <c r="KU11" s="121">
        <f t="shared" si="138"/>
        <v>2876.2597062647624</v>
      </c>
      <c r="KV11" s="18">
        <v>145.95553752340689</v>
      </c>
      <c r="KW11" s="18">
        <v>157.18877286724265</v>
      </c>
      <c r="KX11" s="18">
        <v>139.50313428656156</v>
      </c>
      <c r="KY11" s="18">
        <v>152.95222632078668</v>
      </c>
      <c r="KZ11" s="18">
        <v>152.35926370291068</v>
      </c>
      <c r="LA11" s="18">
        <v>155.7277751447545</v>
      </c>
      <c r="LB11" s="18">
        <v>137.8005612237925</v>
      </c>
      <c r="LC11" s="18">
        <v>278.32699093339079</v>
      </c>
      <c r="LD11" s="18">
        <v>358.74794547151248</v>
      </c>
      <c r="LE11" s="18">
        <v>346.41338368577487</v>
      </c>
      <c r="LF11" s="18">
        <v>422.06207460544545</v>
      </c>
      <c r="LG11" s="18">
        <v>429.22204049918292</v>
      </c>
      <c r="LH11" s="250">
        <f t="shared" si="139"/>
        <v>197.62970626476226</v>
      </c>
      <c r="LI11" s="121">
        <f t="shared" si="27"/>
        <v>0</v>
      </c>
      <c r="LJ11" s="121">
        <f t="shared" si="28"/>
        <v>197.62970626476226</v>
      </c>
      <c r="LK11" s="121">
        <f t="shared" si="29"/>
        <v>0</v>
      </c>
      <c r="LL11" s="250"/>
      <c r="LM11" s="250"/>
      <c r="LN11" s="250"/>
      <c r="LO11" s="250"/>
      <c r="LP11" s="250"/>
      <c r="LQ11" s="250"/>
      <c r="LR11" s="250"/>
      <c r="LS11" s="250"/>
      <c r="LT11" s="250"/>
      <c r="LU11" s="250"/>
      <c r="LV11" s="250"/>
      <c r="LW11" s="250"/>
      <c r="LX11" s="121">
        <f t="shared" si="30"/>
        <v>0</v>
      </c>
      <c r="LY11" s="250"/>
      <c r="LZ11" s="250"/>
      <c r="MA11" s="250"/>
      <c r="MB11" s="250"/>
      <c r="MC11" s="250"/>
      <c r="MD11" s="250"/>
      <c r="ME11" s="250"/>
      <c r="MF11" s="250"/>
      <c r="MG11" s="250"/>
      <c r="MH11" s="250"/>
      <c r="MI11" s="250"/>
      <c r="MJ11" s="120">
        <v>0</v>
      </c>
      <c r="MK11" s="250"/>
      <c r="ML11" s="121">
        <f t="shared" si="31"/>
        <v>0</v>
      </c>
      <c r="MM11" s="121">
        <f t="shared" si="32"/>
        <v>0</v>
      </c>
      <c r="MN11" s="121">
        <f t="shared" si="140"/>
        <v>52376.909999999989</v>
      </c>
      <c r="MO11" s="121">
        <v>4093.93</v>
      </c>
      <c r="MP11" s="250">
        <v>4093.93</v>
      </c>
      <c r="MQ11" s="250">
        <v>4093.93</v>
      </c>
      <c r="MR11" s="250">
        <v>4093.93</v>
      </c>
      <c r="MS11" s="250">
        <v>4093.93</v>
      </c>
      <c r="MT11" s="250">
        <v>4093.93</v>
      </c>
      <c r="MU11" s="250">
        <v>4093.93</v>
      </c>
      <c r="MV11" s="250">
        <v>4743.88</v>
      </c>
      <c r="MW11" s="250">
        <v>4743.88</v>
      </c>
      <c r="MX11" s="250">
        <v>4743.88</v>
      </c>
      <c r="MY11" s="250">
        <v>4743.88</v>
      </c>
      <c r="MZ11" s="250">
        <v>4743.88</v>
      </c>
      <c r="NA11" s="121">
        <f t="shared" si="141"/>
        <v>8802.0805592012239</v>
      </c>
      <c r="NB11" s="20">
        <v>0</v>
      </c>
      <c r="NC11" s="20">
        <v>1148.4400689286676</v>
      </c>
      <c r="ND11" s="20">
        <v>4235.92</v>
      </c>
      <c r="NE11" s="20">
        <v>263.55771391924071</v>
      </c>
      <c r="NF11" s="20">
        <v>0</v>
      </c>
      <c r="NG11" s="20">
        <v>1715.1505747667695</v>
      </c>
      <c r="NH11" s="20">
        <v>0</v>
      </c>
      <c r="NI11" s="20">
        <v>0</v>
      </c>
      <c r="NJ11" s="20">
        <v>216.61437906912795</v>
      </c>
      <c r="NK11" s="20">
        <v>1222.3978225174176</v>
      </c>
      <c r="NL11" s="20">
        <v>0</v>
      </c>
      <c r="NM11" s="20">
        <v>0</v>
      </c>
      <c r="NN11" s="250">
        <f t="shared" si="142"/>
        <v>-43574.829440798763</v>
      </c>
      <c r="NO11" s="121">
        <f t="shared" si="33"/>
        <v>-43574.829440798763</v>
      </c>
      <c r="NP11" s="121">
        <f t="shared" si="34"/>
        <v>0</v>
      </c>
      <c r="NQ11" s="115">
        <f t="shared" si="35"/>
        <v>22768.82</v>
      </c>
      <c r="NR11" s="114">
        <f t="shared" si="36"/>
        <v>15586.14</v>
      </c>
      <c r="NS11" s="132">
        <f t="shared" si="37"/>
        <v>-7182.68</v>
      </c>
      <c r="NT11" s="121">
        <f t="shared" si="38"/>
        <v>-7182.68</v>
      </c>
      <c r="NU11" s="121">
        <f t="shared" si="39"/>
        <v>0</v>
      </c>
      <c r="NV11" s="18">
        <f t="shared" si="143"/>
        <v>5631.5</v>
      </c>
      <c r="NW11" s="18">
        <v>579.5</v>
      </c>
      <c r="NX11" s="234">
        <v>579.5</v>
      </c>
      <c r="NY11" s="234">
        <v>579.5</v>
      </c>
      <c r="NZ11" s="18">
        <v>579.5</v>
      </c>
      <c r="OA11" s="18">
        <v>579.5</v>
      </c>
      <c r="OB11" s="18">
        <v>579.5</v>
      </c>
      <c r="OC11" s="18">
        <v>579.5</v>
      </c>
      <c r="OD11" s="18">
        <v>315</v>
      </c>
      <c r="OE11" s="18">
        <v>315</v>
      </c>
      <c r="OF11" s="18">
        <v>315</v>
      </c>
      <c r="OG11" s="18">
        <v>315</v>
      </c>
      <c r="OH11" s="18">
        <v>315</v>
      </c>
      <c r="OI11" s="20">
        <f t="shared" si="144"/>
        <v>2960.3500000000004</v>
      </c>
      <c r="OJ11" s="20">
        <v>883.98</v>
      </c>
      <c r="OK11" s="20">
        <v>630.71</v>
      </c>
      <c r="OL11" s="20">
        <v>0</v>
      </c>
      <c r="OM11" s="20">
        <v>0</v>
      </c>
      <c r="ON11" s="20">
        <v>0</v>
      </c>
      <c r="OO11" s="20">
        <v>0</v>
      </c>
      <c r="OP11" s="20">
        <v>0</v>
      </c>
      <c r="OQ11" s="20">
        <v>1445.66</v>
      </c>
      <c r="OR11" s="20">
        <v>0</v>
      </c>
      <c r="OS11" s="20">
        <v>0</v>
      </c>
      <c r="OT11" s="20">
        <v>0</v>
      </c>
      <c r="OU11" s="20">
        <v>0</v>
      </c>
      <c r="OV11" s="234">
        <f t="shared" si="145"/>
        <v>-2671.1499999999996</v>
      </c>
      <c r="OW11" s="20">
        <f t="shared" si="40"/>
        <v>-2671.1499999999996</v>
      </c>
      <c r="OX11" s="20">
        <f t="shared" si="41"/>
        <v>0</v>
      </c>
      <c r="OY11" s="18">
        <f t="shared" si="146"/>
        <v>4674.7200000000012</v>
      </c>
      <c r="OZ11" s="18">
        <v>483.26</v>
      </c>
      <c r="PA11" s="234">
        <v>483.26</v>
      </c>
      <c r="PB11" s="234">
        <v>483.26</v>
      </c>
      <c r="PC11" s="234">
        <v>483.26</v>
      </c>
      <c r="PD11" s="234">
        <v>483.26</v>
      </c>
      <c r="PE11" s="234">
        <v>483.26</v>
      </c>
      <c r="PF11" s="234">
        <v>483.26</v>
      </c>
      <c r="PG11" s="234">
        <v>258.38</v>
      </c>
      <c r="PH11" s="234">
        <v>258.38</v>
      </c>
      <c r="PI11" s="234">
        <v>258.38</v>
      </c>
      <c r="PJ11" s="234">
        <v>258.38</v>
      </c>
      <c r="PK11" s="234">
        <v>258.38</v>
      </c>
      <c r="PL11" s="20">
        <f t="shared" si="147"/>
        <v>3573.8199999999997</v>
      </c>
      <c r="PM11" s="18">
        <v>1420.72</v>
      </c>
      <c r="PN11" s="18">
        <v>0</v>
      </c>
      <c r="PO11" s="18">
        <v>0</v>
      </c>
      <c r="PP11" s="18">
        <v>0</v>
      </c>
      <c r="PQ11" s="18">
        <v>2153.1</v>
      </c>
      <c r="PR11" s="18">
        <v>0</v>
      </c>
      <c r="PS11" s="18">
        <v>0</v>
      </c>
      <c r="PT11" s="18">
        <v>0</v>
      </c>
      <c r="PU11" s="18">
        <v>0</v>
      </c>
      <c r="PV11" s="18">
        <v>0</v>
      </c>
      <c r="PW11" s="18">
        <v>0</v>
      </c>
      <c r="PX11" s="18">
        <v>0</v>
      </c>
      <c r="PY11" s="234">
        <f t="shared" si="148"/>
        <v>-1100.9000000000015</v>
      </c>
      <c r="PZ11" s="20">
        <f t="shared" si="42"/>
        <v>-1100.9000000000015</v>
      </c>
      <c r="QA11" s="20">
        <f t="shared" si="43"/>
        <v>0</v>
      </c>
      <c r="QB11" s="18">
        <f t="shared" si="149"/>
        <v>1528.7299999999998</v>
      </c>
      <c r="QC11" s="18">
        <v>156.38999999999999</v>
      </c>
      <c r="QD11" s="234">
        <v>156.38999999999999</v>
      </c>
      <c r="QE11" s="234">
        <v>156.38999999999999</v>
      </c>
      <c r="QF11" s="234">
        <v>156.38999999999999</v>
      </c>
      <c r="QG11" s="234">
        <v>156.38999999999999</v>
      </c>
      <c r="QH11" s="234">
        <v>156.38999999999999</v>
      </c>
      <c r="QI11" s="234">
        <v>156.38999999999999</v>
      </c>
      <c r="QJ11" s="234">
        <v>86.8</v>
      </c>
      <c r="QK11" s="234">
        <v>86.8</v>
      </c>
      <c r="QL11" s="234">
        <v>86.8</v>
      </c>
      <c r="QM11" s="234">
        <v>86.8</v>
      </c>
      <c r="QN11" s="234">
        <v>86.8</v>
      </c>
      <c r="QO11" s="20">
        <f t="shared" si="150"/>
        <v>305.14</v>
      </c>
      <c r="QP11" s="18">
        <v>0</v>
      </c>
      <c r="QQ11" s="18">
        <v>0</v>
      </c>
      <c r="QR11" s="18">
        <v>0</v>
      </c>
      <c r="QS11" s="18">
        <v>0</v>
      </c>
      <c r="QT11" s="18">
        <v>0</v>
      </c>
      <c r="QU11" s="18">
        <v>86.37</v>
      </c>
      <c r="QV11" s="18">
        <v>218.77</v>
      </c>
      <c r="QW11" s="18">
        <v>0</v>
      </c>
      <c r="QX11" s="18">
        <v>0</v>
      </c>
      <c r="QY11" s="18">
        <v>0</v>
      </c>
      <c r="QZ11" s="18">
        <v>0</v>
      </c>
      <c r="RA11" s="18">
        <v>0</v>
      </c>
      <c r="RB11" s="234">
        <f t="shared" si="151"/>
        <v>-1223.5899999999997</v>
      </c>
      <c r="RC11" s="20">
        <f t="shared" si="44"/>
        <v>-1223.5899999999997</v>
      </c>
      <c r="RD11" s="20">
        <f t="shared" si="45"/>
        <v>0</v>
      </c>
      <c r="RE11" s="18">
        <f t="shared" si="152"/>
        <v>7174.6100000000006</v>
      </c>
      <c r="RF11" s="20">
        <v>738.63</v>
      </c>
      <c r="RG11" s="234">
        <v>738.63</v>
      </c>
      <c r="RH11" s="234">
        <v>738.63</v>
      </c>
      <c r="RI11" s="234">
        <v>738.63</v>
      </c>
      <c r="RJ11" s="234">
        <v>738.63</v>
      </c>
      <c r="RK11" s="234">
        <v>738.63</v>
      </c>
      <c r="RL11" s="234">
        <v>738.63</v>
      </c>
      <c r="RM11" s="234">
        <v>400.84</v>
      </c>
      <c r="RN11" s="234">
        <v>400.84</v>
      </c>
      <c r="RO11" s="234">
        <v>400.84</v>
      </c>
      <c r="RP11" s="234">
        <v>400.84</v>
      </c>
      <c r="RQ11" s="234">
        <v>400.84</v>
      </c>
      <c r="RR11" s="20">
        <f t="shared" si="153"/>
        <v>4313.88</v>
      </c>
      <c r="RS11" s="18">
        <v>0</v>
      </c>
      <c r="RT11" s="18">
        <v>0</v>
      </c>
      <c r="RU11" s="18">
        <v>0</v>
      </c>
      <c r="RV11" s="18">
        <v>0</v>
      </c>
      <c r="RW11" s="18">
        <v>0</v>
      </c>
      <c r="RX11" s="18">
        <v>0</v>
      </c>
      <c r="RY11" s="18">
        <v>0</v>
      </c>
      <c r="RZ11" s="18">
        <v>0</v>
      </c>
      <c r="SA11" s="18">
        <v>0</v>
      </c>
      <c r="SB11" s="18">
        <v>0</v>
      </c>
      <c r="SC11" s="18">
        <v>4313.88</v>
      </c>
      <c r="SD11" s="18">
        <v>0</v>
      </c>
      <c r="SE11" s="20">
        <f t="shared" si="46"/>
        <v>-2860.7300000000005</v>
      </c>
      <c r="SF11" s="20">
        <f t="shared" si="47"/>
        <v>-2860.7300000000005</v>
      </c>
      <c r="SG11" s="20">
        <f t="shared" si="48"/>
        <v>0</v>
      </c>
      <c r="SH11" s="18">
        <f t="shared" si="154"/>
        <v>1795.5999999999997</v>
      </c>
      <c r="SI11" s="18">
        <v>185.6</v>
      </c>
      <c r="SJ11" s="234">
        <v>185.6</v>
      </c>
      <c r="SK11" s="234">
        <v>185.6</v>
      </c>
      <c r="SL11" s="234">
        <v>185.6</v>
      </c>
      <c r="SM11" s="234">
        <v>185.6</v>
      </c>
      <c r="SN11" s="234">
        <v>185.6</v>
      </c>
      <c r="SO11" s="234">
        <v>185.6</v>
      </c>
      <c r="SP11" s="234">
        <v>99.28</v>
      </c>
      <c r="SQ11" s="234">
        <v>99.28</v>
      </c>
      <c r="SR11" s="234">
        <v>99.28</v>
      </c>
      <c r="SS11" s="234">
        <v>99.28</v>
      </c>
      <c r="ST11" s="234">
        <v>99.28</v>
      </c>
      <c r="SU11" s="20">
        <f t="shared" si="155"/>
        <v>0</v>
      </c>
      <c r="SV11" s="18">
        <v>0</v>
      </c>
      <c r="SW11" s="18">
        <v>0</v>
      </c>
      <c r="SX11" s="18">
        <v>0</v>
      </c>
      <c r="SY11" s="18">
        <v>0</v>
      </c>
      <c r="SZ11" s="18">
        <v>0</v>
      </c>
      <c r="TA11" s="18">
        <v>0</v>
      </c>
      <c r="TB11" s="18">
        <v>0</v>
      </c>
      <c r="TC11" s="18">
        <v>0</v>
      </c>
      <c r="TD11" s="18">
        <v>0</v>
      </c>
      <c r="TE11" s="18">
        <v>0</v>
      </c>
      <c r="TF11" s="18">
        <v>0</v>
      </c>
      <c r="TG11" s="18">
        <v>0</v>
      </c>
      <c r="TH11" s="20">
        <f t="shared" si="49"/>
        <v>-1795.5999999999997</v>
      </c>
      <c r="TI11" s="20">
        <f t="shared" si="50"/>
        <v>-1795.5999999999997</v>
      </c>
      <c r="TJ11" s="20">
        <f t="shared" si="51"/>
        <v>0</v>
      </c>
      <c r="TK11" s="18">
        <f t="shared" si="156"/>
        <v>1896.7499999999995</v>
      </c>
      <c r="TL11" s="18">
        <v>177.35</v>
      </c>
      <c r="TM11" s="234">
        <v>177.35</v>
      </c>
      <c r="TN11" s="234">
        <v>177.35</v>
      </c>
      <c r="TO11" s="234">
        <v>177.35</v>
      </c>
      <c r="TP11" s="234">
        <v>177.35</v>
      </c>
      <c r="TQ11" s="234">
        <v>177.35</v>
      </c>
      <c r="TR11" s="234">
        <v>177.35</v>
      </c>
      <c r="TS11" s="234">
        <v>131.06</v>
      </c>
      <c r="TT11" s="234">
        <v>131.06</v>
      </c>
      <c r="TU11" s="234">
        <v>131.06</v>
      </c>
      <c r="TV11" s="234">
        <v>131.06</v>
      </c>
      <c r="TW11" s="234">
        <v>131.06</v>
      </c>
      <c r="TX11" s="20">
        <f t="shared" si="157"/>
        <v>4432.95</v>
      </c>
      <c r="TY11" s="18">
        <v>0</v>
      </c>
      <c r="TZ11" s="18">
        <v>0</v>
      </c>
      <c r="UA11" s="18">
        <v>0</v>
      </c>
      <c r="UB11" s="18">
        <v>0</v>
      </c>
      <c r="UC11" s="18">
        <v>0</v>
      </c>
      <c r="UD11" s="18">
        <v>179.23</v>
      </c>
      <c r="UE11" s="18">
        <v>398.21</v>
      </c>
      <c r="UF11" s="18">
        <v>1985.2</v>
      </c>
      <c r="UG11" s="18">
        <v>0</v>
      </c>
      <c r="UH11" s="18">
        <v>0</v>
      </c>
      <c r="UI11" s="18">
        <v>1870.31</v>
      </c>
      <c r="UJ11" s="18">
        <v>0</v>
      </c>
      <c r="UK11" s="20">
        <f t="shared" si="52"/>
        <v>2536.2000000000003</v>
      </c>
      <c r="UL11" s="20">
        <f t="shared" si="53"/>
        <v>0</v>
      </c>
      <c r="UM11" s="20">
        <f t="shared" si="54"/>
        <v>2536.2000000000003</v>
      </c>
      <c r="UN11" s="18">
        <f t="shared" si="158"/>
        <v>66.910000000000011</v>
      </c>
      <c r="UO11" s="18">
        <v>6.53</v>
      </c>
      <c r="UP11" s="234">
        <v>6.53</v>
      </c>
      <c r="UQ11" s="234">
        <v>6.53</v>
      </c>
      <c r="UR11" s="234">
        <v>6.53</v>
      </c>
      <c r="US11" s="234">
        <v>6.53</v>
      </c>
      <c r="UT11" s="234">
        <v>6.53</v>
      </c>
      <c r="UU11" s="234">
        <v>6.53</v>
      </c>
      <c r="UV11" s="234">
        <v>4.24</v>
      </c>
      <c r="UW11" s="234">
        <v>4.24</v>
      </c>
      <c r="UX11" s="234">
        <v>4.24</v>
      </c>
      <c r="UY11" s="234">
        <v>4.24</v>
      </c>
      <c r="UZ11" s="234">
        <v>4.24</v>
      </c>
      <c r="VA11" s="20">
        <f t="shared" si="55"/>
        <v>0</v>
      </c>
      <c r="VB11" s="234"/>
      <c r="VC11" s="234"/>
      <c r="VD11" s="234"/>
      <c r="VE11" s="234"/>
      <c r="VF11" s="234"/>
      <c r="VG11" s="234"/>
      <c r="VH11" s="234">
        <v>0</v>
      </c>
      <c r="VI11" s="234"/>
      <c r="VJ11" s="234"/>
      <c r="VK11" s="234"/>
      <c r="VL11" s="234"/>
      <c r="VM11" s="234"/>
      <c r="VN11" s="20">
        <f t="shared" si="56"/>
        <v>-66.910000000000011</v>
      </c>
      <c r="VO11" s="20">
        <f t="shared" si="57"/>
        <v>-66.910000000000011</v>
      </c>
      <c r="VP11" s="20">
        <f t="shared" si="58"/>
        <v>0</v>
      </c>
      <c r="VQ11" s="121">
        <f t="shared" si="59"/>
        <v>0</v>
      </c>
      <c r="VR11" s="250"/>
      <c r="VS11" s="250"/>
      <c r="VT11" s="250"/>
      <c r="VU11" s="250"/>
      <c r="VV11" s="250"/>
      <c r="VW11" s="250"/>
      <c r="VX11" s="250"/>
      <c r="VY11" s="250"/>
      <c r="VZ11" s="250"/>
      <c r="WA11" s="250"/>
      <c r="WB11" s="250"/>
      <c r="WC11" s="250"/>
      <c r="WD11" s="121">
        <f t="shared" si="60"/>
        <v>0</v>
      </c>
      <c r="WE11" s="234"/>
      <c r="WF11" s="234"/>
      <c r="WG11" s="234"/>
      <c r="WH11" s="234"/>
      <c r="WI11" s="234"/>
      <c r="WJ11" s="234"/>
      <c r="WK11" s="234"/>
      <c r="WL11" s="234"/>
      <c r="WM11" s="234"/>
      <c r="WN11" s="234"/>
      <c r="WO11" s="234"/>
      <c r="WP11" s="234"/>
      <c r="WQ11" s="121">
        <f t="shared" si="61"/>
        <v>0</v>
      </c>
      <c r="WR11" s="121">
        <f t="shared" si="62"/>
        <v>0</v>
      </c>
      <c r="WS11" s="121">
        <f t="shared" si="63"/>
        <v>0</v>
      </c>
      <c r="WT11" s="120">
        <f t="shared" si="159"/>
        <v>42905.340000000004</v>
      </c>
      <c r="WU11" s="120">
        <v>3083.77</v>
      </c>
      <c r="WV11" s="250">
        <v>3083.77</v>
      </c>
      <c r="WW11" s="250">
        <v>3083.77</v>
      </c>
      <c r="WX11" s="250">
        <v>3083.77</v>
      </c>
      <c r="WY11" s="250">
        <v>3083.77</v>
      </c>
      <c r="WZ11" s="250">
        <v>3083.77</v>
      </c>
      <c r="XA11" s="250">
        <v>3083.77</v>
      </c>
      <c r="XB11" s="250">
        <v>4263.79</v>
      </c>
      <c r="XC11" s="250">
        <v>4263.79</v>
      </c>
      <c r="XD11" s="250">
        <v>4263.79</v>
      </c>
      <c r="XE11" s="250">
        <v>4263.79</v>
      </c>
      <c r="XF11" s="250">
        <v>4263.79</v>
      </c>
      <c r="XG11" s="120">
        <f t="shared" si="160"/>
        <v>46949.421956566955</v>
      </c>
      <c r="XH11" s="18">
        <v>3323.4024480596981</v>
      </c>
      <c r="XI11" s="18">
        <v>4080.3500898834213</v>
      </c>
      <c r="XJ11" s="18">
        <v>3954.0861855007988</v>
      </c>
      <c r="XK11" s="18">
        <v>805.33820450300209</v>
      </c>
      <c r="XL11" s="18">
        <v>3385.55695815733</v>
      </c>
      <c r="XM11" s="18">
        <v>2585.3179375242948</v>
      </c>
      <c r="XN11" s="18">
        <v>4008.3134217550555</v>
      </c>
      <c r="XO11" s="18">
        <v>4367.1203586005731</v>
      </c>
      <c r="XP11" s="18">
        <v>5779.175599641092</v>
      </c>
      <c r="XQ11" s="18">
        <v>5588.4733144977654</v>
      </c>
      <c r="XR11" s="18">
        <v>5222.361374591841</v>
      </c>
      <c r="XS11" s="18">
        <v>3849.9260638520868</v>
      </c>
      <c r="XT11" s="121">
        <f t="shared" si="64"/>
        <v>4044.0819565669517</v>
      </c>
      <c r="XU11" s="121">
        <f t="shared" si="65"/>
        <v>0</v>
      </c>
      <c r="XV11" s="121">
        <f t="shared" si="66"/>
        <v>4044.0819565669517</v>
      </c>
      <c r="XW11" s="120">
        <f t="shared" si="161"/>
        <v>12961.570000000003</v>
      </c>
      <c r="XX11" s="120">
        <v>780.91</v>
      </c>
      <c r="XY11" s="250">
        <v>780.91</v>
      </c>
      <c r="XZ11" s="250">
        <v>780.91</v>
      </c>
      <c r="YA11" s="250">
        <v>780.91</v>
      </c>
      <c r="YB11" s="250">
        <v>780.91</v>
      </c>
      <c r="YC11" s="250">
        <v>780.91</v>
      </c>
      <c r="YD11" s="250">
        <v>780.91</v>
      </c>
      <c r="YE11" s="250">
        <v>1499.04</v>
      </c>
      <c r="YF11" s="250">
        <v>1499.04</v>
      </c>
      <c r="YG11" s="250">
        <v>1499.04</v>
      </c>
      <c r="YH11" s="250">
        <v>1499.04</v>
      </c>
      <c r="YI11" s="250">
        <v>1499.04</v>
      </c>
      <c r="YJ11" s="121">
        <f t="shared" si="162"/>
        <v>10756.073238183457</v>
      </c>
      <c r="YK11" s="18">
        <v>854.84449156874177</v>
      </c>
      <c r="YL11" s="18">
        <v>749.88699745001315</v>
      </c>
      <c r="YM11" s="18">
        <v>772.15642024595115</v>
      </c>
      <c r="YN11" s="18">
        <v>835.4309796943835</v>
      </c>
      <c r="YO11" s="18">
        <v>746.56405349010925</v>
      </c>
      <c r="YP11" s="18">
        <v>803.24943533549936</v>
      </c>
      <c r="YQ11" s="18">
        <v>840.00045064253277</v>
      </c>
      <c r="YR11" s="18">
        <v>858.56588872515817</v>
      </c>
      <c r="YS11" s="18">
        <v>982.0333029629885</v>
      </c>
      <c r="YT11" s="18">
        <v>1062.3996167702048</v>
      </c>
      <c r="YU11" s="18">
        <v>1078.5715075610558</v>
      </c>
      <c r="YV11" s="18">
        <v>1172.3700937368174</v>
      </c>
      <c r="YW11" s="234">
        <f t="shared" si="163"/>
        <v>-2205.4967618165465</v>
      </c>
      <c r="YX11" s="121">
        <f t="shared" si="67"/>
        <v>-2205.4967618165465</v>
      </c>
      <c r="YY11" s="121">
        <f t="shared" si="68"/>
        <v>0</v>
      </c>
      <c r="YZ11" s="120">
        <f t="shared" si="164"/>
        <v>3327.8</v>
      </c>
      <c r="ZA11" s="120">
        <v>95.9</v>
      </c>
      <c r="ZB11" s="250">
        <v>95.9</v>
      </c>
      <c r="ZC11" s="250">
        <v>95.9</v>
      </c>
      <c r="ZD11" s="250">
        <v>95.9</v>
      </c>
      <c r="ZE11" s="250">
        <v>95.9</v>
      </c>
      <c r="ZF11" s="250">
        <v>95.9</v>
      </c>
      <c r="ZG11" s="250">
        <v>95.9</v>
      </c>
      <c r="ZH11" s="250">
        <v>531.29999999999995</v>
      </c>
      <c r="ZI11" s="250">
        <v>531.29999999999995</v>
      </c>
      <c r="ZJ11" s="250">
        <v>531.29999999999995</v>
      </c>
      <c r="ZK11" s="250">
        <v>531.29999999999995</v>
      </c>
      <c r="ZL11" s="250">
        <v>531.29999999999995</v>
      </c>
      <c r="ZM11" s="121">
        <f t="shared" si="165"/>
        <v>4264.2540760298634</v>
      </c>
      <c r="ZN11" s="120">
        <v>0</v>
      </c>
      <c r="ZO11" s="18">
        <v>56.161326258275302</v>
      </c>
      <c r="ZP11" s="18">
        <v>189.61214950334625</v>
      </c>
      <c r="ZQ11" s="18">
        <v>3916.9936820436114</v>
      </c>
      <c r="ZR11" s="18">
        <v>101.48691822463047</v>
      </c>
      <c r="ZS11" s="18">
        <v>0</v>
      </c>
      <c r="ZT11" s="18"/>
      <c r="ZU11" s="18"/>
      <c r="ZV11" s="18"/>
      <c r="ZW11" s="18"/>
      <c r="ZX11" s="18"/>
      <c r="ZY11" s="18"/>
      <c r="ZZ11" s="121">
        <f t="shared" si="69"/>
        <v>936.45407602986324</v>
      </c>
      <c r="AAA11" s="121">
        <f t="shared" si="70"/>
        <v>0</v>
      </c>
      <c r="AAB11" s="121">
        <f t="shared" si="71"/>
        <v>936.45407602986324</v>
      </c>
      <c r="AAC11" s="120">
        <f t="shared" si="166"/>
        <v>1335.2299999999998</v>
      </c>
      <c r="AAD11" s="120">
        <v>96.24</v>
      </c>
      <c r="AAE11" s="250">
        <v>96.24</v>
      </c>
      <c r="AAF11" s="250">
        <v>96.24</v>
      </c>
      <c r="AAG11" s="250">
        <v>96.24</v>
      </c>
      <c r="AAH11" s="250">
        <v>96.24</v>
      </c>
      <c r="AAI11" s="250">
        <v>96.24</v>
      </c>
      <c r="AAJ11" s="250">
        <v>96.24</v>
      </c>
      <c r="AAK11" s="250">
        <v>132.31</v>
      </c>
      <c r="AAL11" s="250">
        <v>132.31</v>
      </c>
      <c r="AAM11" s="250">
        <v>132.31</v>
      </c>
      <c r="AAN11" s="250">
        <v>132.31</v>
      </c>
      <c r="AAO11" s="250">
        <v>132.31</v>
      </c>
      <c r="AAP11" s="121">
        <f t="shared" si="167"/>
        <v>1493.4351412644287</v>
      </c>
      <c r="AAQ11" s="18">
        <v>127.42927687225641</v>
      </c>
      <c r="AAR11" s="18">
        <v>127.12426281218728</v>
      </c>
      <c r="AAS11" s="18">
        <v>127.55206621717056</v>
      </c>
      <c r="AAT11" s="18">
        <v>128.07553387056998</v>
      </c>
      <c r="AAU11" s="18">
        <v>129.07555292539598</v>
      </c>
      <c r="AAV11" s="18">
        <v>127.61365586855599</v>
      </c>
      <c r="AAW11" s="18">
        <v>125.33584560680889</v>
      </c>
      <c r="AAX11" s="18">
        <v>122.31539712</v>
      </c>
      <c r="AAY11" s="18">
        <v>117.63191232</v>
      </c>
      <c r="AAZ11" s="18">
        <v>119.79783936</v>
      </c>
      <c r="ABA11" s="18">
        <v>119.63733465599999</v>
      </c>
      <c r="ABB11" s="18">
        <v>121.84646363548379</v>
      </c>
      <c r="ABC11" s="121">
        <f t="shared" si="72"/>
        <v>158.2051412644289</v>
      </c>
      <c r="ABD11" s="121">
        <f t="shared" si="73"/>
        <v>0</v>
      </c>
      <c r="ABE11" s="121">
        <f t="shared" si="74"/>
        <v>158.2051412644289</v>
      </c>
      <c r="ABF11" s="120">
        <f t="shared" si="168"/>
        <v>193.46000000000004</v>
      </c>
      <c r="ABG11" s="120">
        <v>6.53</v>
      </c>
      <c r="ABH11" s="250">
        <v>6.53</v>
      </c>
      <c r="ABI11" s="250">
        <v>6.53</v>
      </c>
      <c r="ABJ11" s="250">
        <v>6.53</v>
      </c>
      <c r="ABK11" s="250">
        <v>6.53</v>
      </c>
      <c r="ABL11" s="250">
        <v>6.53</v>
      </c>
      <c r="ABM11" s="250">
        <v>6.53</v>
      </c>
      <c r="ABN11" s="250">
        <v>29.55</v>
      </c>
      <c r="ABO11" s="250">
        <v>29.55</v>
      </c>
      <c r="ABP11" s="250">
        <v>29.55</v>
      </c>
      <c r="ABQ11" s="250">
        <v>29.55</v>
      </c>
      <c r="ABR11" s="250">
        <v>29.55</v>
      </c>
      <c r="ABS11" s="121">
        <f t="shared" si="169"/>
        <v>0</v>
      </c>
      <c r="ABT11" s="18">
        <v>0</v>
      </c>
      <c r="ABU11" s="18">
        <v>0</v>
      </c>
      <c r="ABV11" s="18">
        <v>0</v>
      </c>
      <c r="ABW11" s="18">
        <v>0</v>
      </c>
      <c r="ABX11" s="18">
        <v>0</v>
      </c>
      <c r="ABY11" s="18">
        <v>0</v>
      </c>
      <c r="ABZ11" s="18"/>
      <c r="ACA11" s="18"/>
      <c r="ACB11" s="18">
        <v>0</v>
      </c>
      <c r="ACC11" s="18">
        <v>0</v>
      </c>
      <c r="ACD11" s="18">
        <v>0</v>
      </c>
      <c r="ACE11" s="18">
        <v>0</v>
      </c>
      <c r="ACF11" s="121">
        <f t="shared" si="75"/>
        <v>-193.46000000000004</v>
      </c>
      <c r="ACG11" s="121">
        <f t="shared" si="76"/>
        <v>-193.46000000000004</v>
      </c>
      <c r="ACH11" s="121">
        <f t="shared" si="77"/>
        <v>0</v>
      </c>
      <c r="ACI11" s="115">
        <f t="shared" si="78"/>
        <v>5714.54</v>
      </c>
      <c r="ACJ11" s="121">
        <f t="shared" si="79"/>
        <v>3686.0353093115509</v>
      </c>
      <c r="ACK11" s="132">
        <f t="shared" si="80"/>
        <v>-2028.504690688449</v>
      </c>
      <c r="ACL11" s="121">
        <f t="shared" si="81"/>
        <v>-2028.504690688449</v>
      </c>
      <c r="ACM11" s="121">
        <f t="shared" si="82"/>
        <v>0</v>
      </c>
      <c r="ACN11" s="18">
        <f t="shared" si="170"/>
        <v>5714.54</v>
      </c>
      <c r="ACO11" s="18">
        <v>479.82</v>
      </c>
      <c r="ACP11" s="234">
        <v>479.82</v>
      </c>
      <c r="ACQ11" s="234">
        <v>479.82</v>
      </c>
      <c r="ACR11" s="234">
        <v>479.82</v>
      </c>
      <c r="ACS11" s="234">
        <v>479.82</v>
      </c>
      <c r="ACT11" s="234">
        <v>479.82</v>
      </c>
      <c r="ACU11" s="234">
        <v>479.82</v>
      </c>
      <c r="ACV11" s="234">
        <v>471.16</v>
      </c>
      <c r="ACW11" s="234">
        <v>471.16</v>
      </c>
      <c r="ACX11" s="234">
        <v>471.16</v>
      </c>
      <c r="ACY11" s="234">
        <v>471.16</v>
      </c>
      <c r="ACZ11" s="234">
        <v>471.16</v>
      </c>
      <c r="ADA11" s="20">
        <f t="shared" si="171"/>
        <v>3686.0353093115509</v>
      </c>
      <c r="ADB11" s="18">
        <v>0</v>
      </c>
      <c r="ADC11" s="18">
        <v>622.86996705774834</v>
      </c>
      <c r="ADD11" s="18">
        <v>424.5350342770123</v>
      </c>
      <c r="ADE11" s="18">
        <v>309.01143000000002</v>
      </c>
      <c r="ADF11" s="18">
        <v>253.93050479999999</v>
      </c>
      <c r="ADG11" s="18">
        <v>307.89704399999999</v>
      </c>
      <c r="ADH11" s="18">
        <v>246.57337368035297</v>
      </c>
      <c r="ADI11" s="18">
        <v>234.70618006654496</v>
      </c>
      <c r="ADJ11" s="18">
        <v>185.08968659999999</v>
      </c>
      <c r="ADK11" s="18">
        <v>254.39526559999999</v>
      </c>
      <c r="ADL11" s="18">
        <v>471.37809487999999</v>
      </c>
      <c r="ADM11" s="18">
        <v>375.64872834989245</v>
      </c>
      <c r="ADN11" s="20">
        <f t="shared" si="83"/>
        <v>-2028.504690688449</v>
      </c>
      <c r="ADO11" s="20">
        <f t="shared" si="84"/>
        <v>-2028.504690688449</v>
      </c>
      <c r="ADP11" s="20">
        <f t="shared" si="85"/>
        <v>0</v>
      </c>
      <c r="ADQ11" s="18">
        <f t="shared" si="172"/>
        <v>0</v>
      </c>
      <c r="ADR11" s="18">
        <v>0</v>
      </c>
      <c r="ADS11" s="234">
        <v>0</v>
      </c>
      <c r="ADT11" s="234">
        <v>0</v>
      </c>
      <c r="ADU11" s="234">
        <v>0</v>
      </c>
      <c r="ADV11" s="234">
        <v>0</v>
      </c>
      <c r="ADW11" s="234">
        <v>0</v>
      </c>
      <c r="ADX11" s="234">
        <v>0</v>
      </c>
      <c r="ADY11" s="234">
        <v>0</v>
      </c>
      <c r="ADZ11" s="234">
        <v>0</v>
      </c>
      <c r="AEA11" s="234">
        <v>0</v>
      </c>
      <c r="AEB11" s="234">
        <v>0</v>
      </c>
      <c r="AEC11" s="234">
        <v>0</v>
      </c>
      <c r="AED11" s="20">
        <f t="shared" si="173"/>
        <v>0</v>
      </c>
      <c r="AEE11" s="18">
        <v>0</v>
      </c>
      <c r="AEF11" s="18">
        <v>0</v>
      </c>
      <c r="AEG11" s="18">
        <v>0</v>
      </c>
      <c r="AEH11" s="18">
        <v>0</v>
      </c>
      <c r="AEI11" s="18">
        <v>0</v>
      </c>
      <c r="AEJ11" s="18">
        <v>0</v>
      </c>
      <c r="AEK11" s="18">
        <v>0</v>
      </c>
      <c r="AEL11" s="18">
        <v>0</v>
      </c>
      <c r="AEM11" s="18">
        <v>0</v>
      </c>
      <c r="AEN11" s="18">
        <v>0</v>
      </c>
      <c r="AEO11" s="18">
        <v>0</v>
      </c>
      <c r="AEP11" s="18">
        <v>0</v>
      </c>
      <c r="AEQ11" s="20">
        <f t="shared" si="86"/>
        <v>0</v>
      </c>
      <c r="AER11" s="20">
        <f t="shared" si="87"/>
        <v>0</v>
      </c>
      <c r="AES11" s="20">
        <f t="shared" si="88"/>
        <v>0</v>
      </c>
      <c r="AET11" s="18">
        <f t="shared" si="174"/>
        <v>0</v>
      </c>
      <c r="AEU11" s="18">
        <v>0</v>
      </c>
      <c r="AEV11" s="234">
        <v>0</v>
      </c>
      <c r="AEW11" s="234">
        <v>0</v>
      </c>
      <c r="AEX11" s="234">
        <v>0</v>
      </c>
      <c r="AEY11" s="234">
        <v>0</v>
      </c>
      <c r="AEZ11" s="234">
        <v>0</v>
      </c>
      <c r="AFA11" s="234">
        <v>0</v>
      </c>
      <c r="AFB11" s="234">
        <v>0</v>
      </c>
      <c r="AFC11" s="234">
        <v>0</v>
      </c>
      <c r="AFD11" s="234">
        <v>0</v>
      </c>
      <c r="AFE11" s="234">
        <v>0</v>
      </c>
      <c r="AFF11" s="234">
        <v>0</v>
      </c>
      <c r="AFG11" s="20">
        <f t="shared" si="175"/>
        <v>0</v>
      </c>
      <c r="AFH11" s="18">
        <v>0</v>
      </c>
      <c r="AFI11" s="18">
        <v>0</v>
      </c>
      <c r="AFJ11" s="18">
        <v>0</v>
      </c>
      <c r="AFK11" s="18">
        <v>0</v>
      </c>
      <c r="AFL11" s="18">
        <v>0</v>
      </c>
      <c r="AFM11" s="18">
        <v>0</v>
      </c>
      <c r="AFN11" s="18">
        <v>0</v>
      </c>
      <c r="AFO11" s="18">
        <v>0</v>
      </c>
      <c r="AFP11" s="18">
        <v>0</v>
      </c>
      <c r="AFQ11" s="18">
        <v>0</v>
      </c>
      <c r="AFR11" s="18">
        <v>0</v>
      </c>
      <c r="AFS11" s="18">
        <v>0</v>
      </c>
      <c r="AFT11" s="20">
        <f t="shared" si="89"/>
        <v>0</v>
      </c>
      <c r="AFU11" s="20">
        <f t="shared" si="90"/>
        <v>0</v>
      </c>
      <c r="AFV11" s="136">
        <f t="shared" si="91"/>
        <v>0</v>
      </c>
      <c r="AFW11" s="141">
        <f t="shared" si="92"/>
        <v>175796.22999999998</v>
      </c>
      <c r="AFX11" s="111">
        <f t="shared" si="93"/>
        <v>131936.9113997643</v>
      </c>
      <c r="AFY11" s="126">
        <f t="shared" si="94"/>
        <v>-43859.318600235682</v>
      </c>
      <c r="AFZ11" s="20">
        <f t="shared" si="95"/>
        <v>-43859.318600235682</v>
      </c>
      <c r="AGA11" s="140">
        <f t="shared" si="96"/>
        <v>0</v>
      </c>
      <c r="AGB11" s="215">
        <f t="shared" si="97"/>
        <v>210955.47599999997</v>
      </c>
      <c r="AGC11" s="126">
        <f t="shared" si="97"/>
        <v>158324.29367971714</v>
      </c>
      <c r="AGD11" s="126">
        <f t="shared" si="98"/>
        <v>-52631.182320282824</v>
      </c>
      <c r="AGE11" s="20">
        <f t="shared" si="99"/>
        <v>-52631.182320282824</v>
      </c>
      <c r="AGF11" s="136">
        <f t="shared" si="100"/>
        <v>0</v>
      </c>
      <c r="AGG11" s="166">
        <f t="shared" si="176"/>
        <v>13008.921019999998</v>
      </c>
      <c r="AGH11" s="220">
        <f t="shared" si="101"/>
        <v>9763.3314435825578</v>
      </c>
      <c r="AGI11" s="126">
        <f t="shared" si="102"/>
        <v>-3245.5895764174402</v>
      </c>
      <c r="AGJ11" s="20">
        <f t="shared" si="103"/>
        <v>-3245.5895764174402</v>
      </c>
      <c r="AGK11" s="140">
        <f t="shared" si="104"/>
        <v>0</v>
      </c>
      <c r="AGL11" s="167">
        <f t="shared" si="105"/>
        <v>223964.39701999997</v>
      </c>
      <c r="AGM11" s="167">
        <f t="shared" si="105"/>
        <v>168087.62512329969</v>
      </c>
      <c r="AGN11" s="168">
        <f t="shared" si="106"/>
        <v>-55876.771896700287</v>
      </c>
      <c r="AGO11" s="167">
        <f t="shared" si="107"/>
        <v>-55876.771896700287</v>
      </c>
      <c r="AGP11" s="169">
        <f t="shared" si="108"/>
        <v>0</v>
      </c>
      <c r="AGQ11" s="217">
        <f t="shared" si="177"/>
        <v>5.8084772370486655E-2</v>
      </c>
      <c r="AGR11" s="294">
        <v>7.0000000000000007E-2</v>
      </c>
      <c r="AGS11" s="294">
        <v>0.05</v>
      </c>
      <c r="AGT11" s="251">
        <f t="shared" si="178"/>
        <v>6.1666666666666668E-2</v>
      </c>
      <c r="AGU11" s="22"/>
      <c r="AGV11" s="22"/>
      <c r="AGW11" s="22"/>
      <c r="AGX11" s="22"/>
      <c r="AGY11" s="22"/>
      <c r="AGZ11" s="22"/>
      <c r="AHA11" s="22"/>
      <c r="AHB11" s="22"/>
      <c r="AHC11" s="22"/>
      <c r="AHD11" s="22"/>
      <c r="AHE11" s="22"/>
      <c r="AHF11" s="22"/>
      <c r="AHG11" s="22"/>
      <c r="AHH11" s="22"/>
    </row>
    <row r="12" spans="1:892" s="225" customFormat="1" ht="18" customHeight="1" x14ac:dyDescent="0.25">
      <c r="A12" s="1">
        <v>441</v>
      </c>
      <c r="B12" s="21">
        <v>3</v>
      </c>
      <c r="C12" s="252" t="s">
        <v>757</v>
      </c>
      <c r="D12" s="253">
        <v>3</v>
      </c>
      <c r="E12" s="249">
        <v>790.63</v>
      </c>
      <c r="F12" s="132">
        <f t="shared" si="0"/>
        <v>8347.3599999999988</v>
      </c>
      <c r="G12" s="114">
        <f t="shared" si="1"/>
        <v>21344.203157312215</v>
      </c>
      <c r="H12" s="132">
        <f t="shared" si="2"/>
        <v>12996.843157312216</v>
      </c>
      <c r="I12" s="121">
        <f t="shared" si="3"/>
        <v>0</v>
      </c>
      <c r="J12" s="121">
        <f t="shared" si="4"/>
        <v>12996.843157312216</v>
      </c>
      <c r="K12" s="18">
        <f t="shared" si="109"/>
        <v>2052.1600000000003</v>
      </c>
      <c r="L12" s="234">
        <v>131.47999999999999</v>
      </c>
      <c r="M12" s="234">
        <v>131.47999999999999</v>
      </c>
      <c r="N12" s="234">
        <v>131.47999999999999</v>
      </c>
      <c r="O12" s="234">
        <v>131.47999999999999</v>
      </c>
      <c r="P12" s="234">
        <v>131.47999999999999</v>
      </c>
      <c r="Q12" s="234">
        <v>131.47999999999999</v>
      </c>
      <c r="R12" s="234">
        <v>131.47999999999999</v>
      </c>
      <c r="S12" s="234">
        <v>226.36</v>
      </c>
      <c r="T12" s="234">
        <v>226.36</v>
      </c>
      <c r="U12" s="234">
        <v>226.36</v>
      </c>
      <c r="V12" s="234">
        <v>226.36</v>
      </c>
      <c r="W12" s="234">
        <v>226.36</v>
      </c>
      <c r="X12" s="234">
        <f t="shared" si="110"/>
        <v>10144.799425584848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1175.9582719108421</v>
      </c>
      <c r="AE12" s="18">
        <v>8086.4512384650034</v>
      </c>
      <c r="AF12" s="18">
        <v>0</v>
      </c>
      <c r="AG12" s="18">
        <v>0</v>
      </c>
      <c r="AH12" s="18">
        <v>0</v>
      </c>
      <c r="AI12" s="18">
        <v>0</v>
      </c>
      <c r="AJ12" s="18">
        <v>882.38991520900402</v>
      </c>
      <c r="AK12" s="20">
        <f t="shared" si="5"/>
        <v>8092.6394255848481</v>
      </c>
      <c r="AL12" s="234">
        <f t="shared" si="111"/>
        <v>0</v>
      </c>
      <c r="AM12" s="234">
        <f t="shared" si="6"/>
        <v>8092.6394255848481</v>
      </c>
      <c r="AN12" s="18">
        <f t="shared" si="112"/>
        <v>277.12</v>
      </c>
      <c r="AO12" s="234">
        <v>21.11</v>
      </c>
      <c r="AP12" s="234">
        <v>21.11</v>
      </c>
      <c r="AQ12" s="234">
        <v>21.11</v>
      </c>
      <c r="AR12" s="234">
        <v>21.11</v>
      </c>
      <c r="AS12" s="234">
        <v>21.11</v>
      </c>
      <c r="AT12" s="234">
        <v>21.11</v>
      </c>
      <c r="AU12" s="234">
        <v>21.11</v>
      </c>
      <c r="AV12" s="234">
        <v>25.87</v>
      </c>
      <c r="AW12" s="234">
        <v>25.87</v>
      </c>
      <c r="AX12" s="234">
        <v>25.87</v>
      </c>
      <c r="AY12" s="234">
        <v>25.87</v>
      </c>
      <c r="AZ12" s="234">
        <v>25.87</v>
      </c>
      <c r="BA12" s="226">
        <f t="shared" si="113"/>
        <v>244.96820851535585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8">
        <v>139.94890197153435</v>
      </c>
      <c r="BH12" s="18">
        <v>0</v>
      </c>
      <c r="BI12" s="18">
        <v>0</v>
      </c>
      <c r="BJ12" s="18">
        <v>0</v>
      </c>
      <c r="BK12" s="18">
        <v>0</v>
      </c>
      <c r="BL12" s="18">
        <v>0</v>
      </c>
      <c r="BM12" s="18">
        <v>105.01930654382151</v>
      </c>
      <c r="BN12" s="20">
        <f t="shared" si="7"/>
        <v>-32.15179148464415</v>
      </c>
      <c r="BO12" s="20">
        <f t="shared" si="8"/>
        <v>-32.15179148464415</v>
      </c>
      <c r="BP12" s="20">
        <f t="shared" si="9"/>
        <v>0</v>
      </c>
      <c r="BQ12" s="18">
        <f t="shared" si="114"/>
        <v>896.43999999999983</v>
      </c>
      <c r="BR12" s="234">
        <v>98.12</v>
      </c>
      <c r="BS12" s="234">
        <v>98.12</v>
      </c>
      <c r="BT12" s="234">
        <v>98.12</v>
      </c>
      <c r="BU12" s="234">
        <v>98.12</v>
      </c>
      <c r="BV12" s="234">
        <v>98.12</v>
      </c>
      <c r="BW12" s="234">
        <v>98.12</v>
      </c>
      <c r="BX12" s="234">
        <v>98.12</v>
      </c>
      <c r="BY12" s="234">
        <v>41.92</v>
      </c>
      <c r="BZ12" s="234">
        <v>41.92</v>
      </c>
      <c r="CA12" s="234">
        <v>41.92</v>
      </c>
      <c r="CB12" s="234">
        <v>41.92</v>
      </c>
      <c r="CC12" s="234">
        <v>41.92</v>
      </c>
      <c r="CD12" s="18">
        <f t="shared" si="115"/>
        <v>1380.5378262846552</v>
      </c>
      <c r="CE12" s="18">
        <v>0</v>
      </c>
      <c r="CF12" s="18">
        <v>0</v>
      </c>
      <c r="CG12" s="18">
        <v>0</v>
      </c>
      <c r="CH12" s="18">
        <v>0</v>
      </c>
      <c r="CI12" s="18">
        <v>0</v>
      </c>
      <c r="CJ12" s="18">
        <v>821.0803551765996</v>
      </c>
      <c r="CK12" s="18">
        <v>0</v>
      </c>
      <c r="CL12" s="18">
        <v>0</v>
      </c>
      <c r="CM12" s="18">
        <v>0</v>
      </c>
      <c r="CN12" s="18">
        <v>0</v>
      </c>
      <c r="CO12" s="18">
        <v>0</v>
      </c>
      <c r="CP12" s="18">
        <v>559.45747110805576</v>
      </c>
      <c r="CQ12" s="20">
        <f t="shared" si="10"/>
        <v>484.09782628465541</v>
      </c>
      <c r="CR12" s="20">
        <f t="shared" si="11"/>
        <v>0</v>
      </c>
      <c r="CS12" s="20">
        <f t="shared" si="12"/>
        <v>484.09782628465541</v>
      </c>
      <c r="CT12" s="18">
        <f t="shared" si="116"/>
        <v>0</v>
      </c>
      <c r="CU12" s="18">
        <v>0</v>
      </c>
      <c r="CV12" s="234">
        <v>0</v>
      </c>
      <c r="CW12" s="234">
        <v>0</v>
      </c>
      <c r="CX12" s="234">
        <v>0</v>
      </c>
      <c r="CY12" s="234">
        <v>0</v>
      </c>
      <c r="CZ12" s="234">
        <v>0</v>
      </c>
      <c r="DA12" s="234">
        <v>0</v>
      </c>
      <c r="DB12" s="234">
        <v>0</v>
      </c>
      <c r="DC12" s="234">
        <v>0</v>
      </c>
      <c r="DD12" s="234">
        <v>0</v>
      </c>
      <c r="DE12" s="234">
        <v>0</v>
      </c>
      <c r="DF12" s="234">
        <v>0</v>
      </c>
      <c r="DG12" s="18">
        <f t="shared" si="117"/>
        <v>0</v>
      </c>
      <c r="DH12" s="18">
        <v>0</v>
      </c>
      <c r="DI12" s="18">
        <v>0</v>
      </c>
      <c r="DJ12" s="18">
        <v>0</v>
      </c>
      <c r="DK12" s="18">
        <v>0</v>
      </c>
      <c r="DL12" s="18">
        <v>0</v>
      </c>
      <c r="DM12" s="18">
        <v>0</v>
      </c>
      <c r="DN12" s="18">
        <v>0</v>
      </c>
      <c r="DO12" s="18">
        <v>0</v>
      </c>
      <c r="DP12" s="18">
        <v>0</v>
      </c>
      <c r="DQ12" s="18">
        <v>0</v>
      </c>
      <c r="DR12" s="18">
        <v>0</v>
      </c>
      <c r="DS12" s="18">
        <v>0</v>
      </c>
      <c r="DT12" s="234">
        <f t="shared" si="118"/>
        <v>0</v>
      </c>
      <c r="DU12" s="20">
        <f t="shared" si="13"/>
        <v>0</v>
      </c>
      <c r="DV12" s="20">
        <f t="shared" si="119"/>
        <v>0</v>
      </c>
      <c r="DW12" s="18">
        <f t="shared" si="120"/>
        <v>0</v>
      </c>
      <c r="DX12" s="18">
        <v>0</v>
      </c>
      <c r="DY12" s="234">
        <v>0</v>
      </c>
      <c r="DZ12" s="234">
        <v>0</v>
      </c>
      <c r="EA12" s="234">
        <v>0</v>
      </c>
      <c r="EB12" s="234">
        <v>0</v>
      </c>
      <c r="EC12" s="234">
        <v>0</v>
      </c>
      <c r="ED12" s="234">
        <v>0</v>
      </c>
      <c r="EE12" s="234">
        <v>0</v>
      </c>
      <c r="EF12" s="234">
        <v>0</v>
      </c>
      <c r="EG12" s="234">
        <v>0</v>
      </c>
      <c r="EH12" s="234">
        <v>0</v>
      </c>
      <c r="EI12" s="234">
        <v>0</v>
      </c>
      <c r="EJ12" s="234"/>
      <c r="EK12" s="18">
        <f t="shared" si="121"/>
        <v>0</v>
      </c>
      <c r="EL12" s="18">
        <v>0</v>
      </c>
      <c r="EM12" s="18">
        <v>0</v>
      </c>
      <c r="EN12" s="18">
        <v>0</v>
      </c>
      <c r="EO12" s="18">
        <v>0</v>
      </c>
      <c r="EP12" s="18">
        <v>0</v>
      </c>
      <c r="EQ12" s="18">
        <v>0</v>
      </c>
      <c r="ER12" s="18">
        <v>0</v>
      </c>
      <c r="ES12" s="18">
        <v>0</v>
      </c>
      <c r="ET12" s="18">
        <v>0</v>
      </c>
      <c r="EU12" s="18">
        <v>0</v>
      </c>
      <c r="EV12" s="18">
        <v>0</v>
      </c>
      <c r="EW12" s="18">
        <v>0</v>
      </c>
      <c r="EX12" s="20">
        <f t="shared" si="14"/>
        <v>0</v>
      </c>
      <c r="EY12" s="20">
        <f t="shared" si="122"/>
        <v>0</v>
      </c>
      <c r="EZ12" s="20">
        <f t="shared" si="123"/>
        <v>0</v>
      </c>
      <c r="FA12" s="18">
        <f t="shared" si="124"/>
        <v>2896.4899999999993</v>
      </c>
      <c r="FB12" s="18">
        <v>197.97</v>
      </c>
      <c r="FC12" s="234">
        <v>197.97</v>
      </c>
      <c r="FD12" s="234">
        <v>197.97</v>
      </c>
      <c r="FE12" s="234">
        <v>197.97</v>
      </c>
      <c r="FF12" s="234">
        <v>197.97</v>
      </c>
      <c r="FG12" s="234">
        <v>197.97</v>
      </c>
      <c r="FH12" s="234">
        <v>197.97</v>
      </c>
      <c r="FI12" s="234">
        <v>302.14</v>
      </c>
      <c r="FJ12" s="234">
        <v>302.14</v>
      </c>
      <c r="FK12" s="234">
        <v>302.14</v>
      </c>
      <c r="FL12" s="234">
        <v>302.14</v>
      </c>
      <c r="FM12" s="234">
        <v>302.14</v>
      </c>
      <c r="FN12" s="20">
        <f t="shared" si="125"/>
        <v>5738.9139065897725</v>
      </c>
      <c r="FO12" s="18">
        <v>0</v>
      </c>
      <c r="FP12" s="18">
        <v>0</v>
      </c>
      <c r="FQ12" s="18">
        <v>0</v>
      </c>
      <c r="FR12" s="18">
        <v>0</v>
      </c>
      <c r="FS12" s="18">
        <v>0</v>
      </c>
      <c r="FT12" s="18">
        <v>1631.4222897840991</v>
      </c>
      <c r="FU12" s="18">
        <v>2184.0061335119981</v>
      </c>
      <c r="FV12" s="18">
        <v>0</v>
      </c>
      <c r="FW12" s="18">
        <v>0</v>
      </c>
      <c r="FX12" s="18">
        <v>0</v>
      </c>
      <c r="FY12" s="18">
        <v>0</v>
      </c>
      <c r="FZ12" s="18">
        <v>1923.4854832936749</v>
      </c>
      <c r="GA12" s="234">
        <f t="shared" si="126"/>
        <v>2842.4239065897732</v>
      </c>
      <c r="GB12" s="20">
        <f t="shared" si="127"/>
        <v>0</v>
      </c>
      <c r="GC12" s="20">
        <f t="shared" si="128"/>
        <v>2842.4239065897732</v>
      </c>
      <c r="GD12" s="18">
        <f t="shared" si="129"/>
        <v>143.35000000000002</v>
      </c>
      <c r="GE12" s="18">
        <v>13.05</v>
      </c>
      <c r="GF12" s="234">
        <v>13.05</v>
      </c>
      <c r="GG12" s="234">
        <v>13.05</v>
      </c>
      <c r="GH12" s="234">
        <v>13.05</v>
      </c>
      <c r="GI12" s="234">
        <v>13.05</v>
      </c>
      <c r="GJ12" s="234">
        <v>13.05</v>
      </c>
      <c r="GK12" s="234">
        <v>13.05</v>
      </c>
      <c r="GL12" s="234">
        <v>10.4</v>
      </c>
      <c r="GM12" s="234">
        <v>10.4</v>
      </c>
      <c r="GN12" s="234">
        <v>10.4</v>
      </c>
      <c r="GO12" s="234">
        <v>10.4</v>
      </c>
      <c r="GP12" s="234">
        <v>10.4</v>
      </c>
      <c r="GQ12" s="20">
        <f t="shared" si="130"/>
        <v>0</v>
      </c>
      <c r="GR12" s="18">
        <v>0</v>
      </c>
      <c r="GS12" s="18">
        <v>0</v>
      </c>
      <c r="GT12" s="18">
        <v>0</v>
      </c>
      <c r="GU12" s="18"/>
      <c r="GV12" s="234">
        <f t="shared" si="131"/>
        <v>-143.35000000000002</v>
      </c>
      <c r="GW12" s="20">
        <f t="shared" si="15"/>
        <v>-143.35000000000002</v>
      </c>
      <c r="GX12" s="20">
        <f t="shared" si="16"/>
        <v>0</v>
      </c>
      <c r="GY12" s="18">
        <f t="shared" si="132"/>
        <v>2081.7999999999993</v>
      </c>
      <c r="GZ12" s="18">
        <v>114.8</v>
      </c>
      <c r="HA12" s="234">
        <v>114.8</v>
      </c>
      <c r="HB12" s="234">
        <v>114.8</v>
      </c>
      <c r="HC12" s="234">
        <v>114.8</v>
      </c>
      <c r="HD12" s="234">
        <v>114.8</v>
      </c>
      <c r="HE12" s="234">
        <v>114.8</v>
      </c>
      <c r="HF12" s="234">
        <v>114.8</v>
      </c>
      <c r="HG12" s="234">
        <v>255.64</v>
      </c>
      <c r="HH12" s="234">
        <v>255.64</v>
      </c>
      <c r="HI12" s="234">
        <v>255.64</v>
      </c>
      <c r="HJ12" s="234">
        <v>255.64</v>
      </c>
      <c r="HK12" s="234">
        <v>255.64</v>
      </c>
      <c r="HL12" s="20">
        <f t="shared" si="133"/>
        <v>3834.9837903375828</v>
      </c>
      <c r="HM12" s="18">
        <v>199.19480153281845</v>
      </c>
      <c r="HN12" s="18">
        <v>211.4667107744155</v>
      </c>
      <c r="HO12" s="18">
        <v>234.08043231254064</v>
      </c>
      <c r="HP12" s="18">
        <v>214.71666467887931</v>
      </c>
      <c r="HQ12" s="18">
        <v>224.40069276161387</v>
      </c>
      <c r="HR12" s="18">
        <v>820.90028984485525</v>
      </c>
      <c r="HS12" s="18">
        <v>251.89256891983388</v>
      </c>
      <c r="HT12" s="18">
        <v>162.72421130882736</v>
      </c>
      <c r="HU12" s="18">
        <v>169.35577858527526</v>
      </c>
      <c r="HV12" s="18">
        <v>280.2974862537111</v>
      </c>
      <c r="HW12" s="18">
        <v>246.97121440645694</v>
      </c>
      <c r="HX12" s="18">
        <v>818.98293895835491</v>
      </c>
      <c r="HY12" s="20">
        <f t="shared" si="17"/>
        <v>1753.1837903375836</v>
      </c>
      <c r="HZ12" s="20">
        <f t="shared" si="18"/>
        <v>0</v>
      </c>
      <c r="IA12" s="20">
        <f t="shared" si="19"/>
        <v>1753.1837903375836</v>
      </c>
      <c r="IB12" s="120">
        <f t="shared" si="134"/>
        <v>0</v>
      </c>
      <c r="IC12" s="120">
        <v>0</v>
      </c>
      <c r="ID12" s="250">
        <v>0</v>
      </c>
      <c r="IE12" s="250">
        <v>0</v>
      </c>
      <c r="IF12" s="120">
        <v>0</v>
      </c>
      <c r="IG12" s="120">
        <v>0</v>
      </c>
      <c r="IH12" s="120">
        <v>0</v>
      </c>
      <c r="II12" s="120">
        <v>0</v>
      </c>
      <c r="IJ12" s="120">
        <v>0</v>
      </c>
      <c r="IK12" s="120">
        <v>0</v>
      </c>
      <c r="IL12" s="120">
        <v>0</v>
      </c>
      <c r="IM12" s="120">
        <v>0</v>
      </c>
      <c r="IN12" s="120">
        <v>0</v>
      </c>
      <c r="IO12" s="121">
        <f t="shared" si="20"/>
        <v>0</v>
      </c>
      <c r="IP12" s="18">
        <v>0</v>
      </c>
      <c r="IQ12" s="18">
        <v>0</v>
      </c>
      <c r="IR12" s="18">
        <v>0</v>
      </c>
      <c r="IS12" s="18">
        <v>0</v>
      </c>
      <c r="IT12" s="18">
        <v>0</v>
      </c>
      <c r="IU12" s="18">
        <v>0</v>
      </c>
      <c r="IV12" s="18">
        <v>0</v>
      </c>
      <c r="IW12" s="18">
        <v>0</v>
      </c>
      <c r="IX12" s="18">
        <v>0</v>
      </c>
      <c r="IY12" s="18">
        <v>0</v>
      </c>
      <c r="IZ12" s="18">
        <v>0</v>
      </c>
      <c r="JA12" s="18">
        <v>0</v>
      </c>
      <c r="JB12" s="250">
        <f t="shared" si="21"/>
        <v>0</v>
      </c>
      <c r="JC12" s="121">
        <f t="shared" si="22"/>
        <v>0</v>
      </c>
      <c r="JD12" s="121">
        <f t="shared" si="23"/>
        <v>0</v>
      </c>
      <c r="JE12" s="120">
        <f t="shared" si="135"/>
        <v>0</v>
      </c>
      <c r="JF12" s="120">
        <v>0</v>
      </c>
      <c r="JG12" s="250">
        <v>0</v>
      </c>
      <c r="JH12" s="250">
        <v>0</v>
      </c>
      <c r="JI12" s="250">
        <v>0</v>
      </c>
      <c r="JJ12" s="250">
        <v>0</v>
      </c>
      <c r="JK12" s="250">
        <v>0</v>
      </c>
      <c r="JL12" s="250">
        <v>0</v>
      </c>
      <c r="JM12" s="250">
        <v>0</v>
      </c>
      <c r="JN12" s="250">
        <v>0</v>
      </c>
      <c r="JO12" s="250">
        <v>0</v>
      </c>
      <c r="JP12" s="250">
        <v>0</v>
      </c>
      <c r="JQ12" s="250">
        <v>0</v>
      </c>
      <c r="JR12" s="120">
        <f t="shared" si="136"/>
        <v>0</v>
      </c>
      <c r="JS12" s="18">
        <v>0</v>
      </c>
      <c r="JT12" s="18">
        <v>0</v>
      </c>
      <c r="JU12" s="18">
        <v>0</v>
      </c>
      <c r="JV12" s="18">
        <v>0</v>
      </c>
      <c r="JW12" s="18">
        <v>0</v>
      </c>
      <c r="JX12" s="18">
        <v>0</v>
      </c>
      <c r="JY12" s="18">
        <v>0</v>
      </c>
      <c r="JZ12" s="18">
        <v>0</v>
      </c>
      <c r="KA12" s="18">
        <v>0</v>
      </c>
      <c r="KB12" s="18">
        <v>0</v>
      </c>
      <c r="KC12" s="18">
        <v>0</v>
      </c>
      <c r="KD12" s="18">
        <v>0</v>
      </c>
      <c r="KE12" s="250">
        <f t="shared" si="24"/>
        <v>0</v>
      </c>
      <c r="KF12" s="121">
        <f t="shared" si="25"/>
        <v>0</v>
      </c>
      <c r="KG12" s="121">
        <f t="shared" si="26"/>
        <v>0</v>
      </c>
      <c r="KH12" s="120">
        <f t="shared" si="137"/>
        <v>258.25</v>
      </c>
      <c r="KI12" s="120">
        <v>11.15</v>
      </c>
      <c r="KJ12" s="250">
        <v>11.15</v>
      </c>
      <c r="KK12" s="250">
        <v>11.15</v>
      </c>
      <c r="KL12" s="250">
        <v>11.15</v>
      </c>
      <c r="KM12" s="250">
        <v>11.15</v>
      </c>
      <c r="KN12" s="250">
        <v>11.15</v>
      </c>
      <c r="KO12" s="250">
        <v>11.15</v>
      </c>
      <c r="KP12" s="250">
        <v>36.04</v>
      </c>
      <c r="KQ12" s="250">
        <v>36.04</v>
      </c>
      <c r="KR12" s="250">
        <v>36.04</v>
      </c>
      <c r="KS12" s="250">
        <v>36.04</v>
      </c>
      <c r="KT12" s="250">
        <v>36.04</v>
      </c>
      <c r="KU12" s="121">
        <f t="shared" si="138"/>
        <v>276.72013885057464</v>
      </c>
      <c r="KV12" s="18">
        <v>13.487444338617285</v>
      </c>
      <c r="KW12" s="18">
        <v>14.525483997909255</v>
      </c>
      <c r="KX12" s="18">
        <v>12.891191322226529</v>
      </c>
      <c r="KY12" s="18">
        <v>14.133993639250384</v>
      </c>
      <c r="KZ12" s="18">
        <v>14.07919921048676</v>
      </c>
      <c r="LA12" s="18">
        <v>14.390476270245985</v>
      </c>
      <c r="LB12" s="18">
        <v>12.733860125300588</v>
      </c>
      <c r="LC12" s="18">
        <v>27.377801231069316</v>
      </c>
      <c r="LD12" s="18">
        <v>35.288456610821825</v>
      </c>
      <c r="LE12" s="18">
        <v>34.075160050147687</v>
      </c>
      <c r="LF12" s="18">
        <v>41.516388859627369</v>
      </c>
      <c r="LG12" s="18">
        <v>42.220683194871683</v>
      </c>
      <c r="LH12" s="250">
        <f t="shared" si="139"/>
        <v>18.470138850574642</v>
      </c>
      <c r="LI12" s="121">
        <f t="shared" si="27"/>
        <v>0</v>
      </c>
      <c r="LJ12" s="121">
        <f t="shared" si="28"/>
        <v>18.470138850574642</v>
      </c>
      <c r="LK12" s="121">
        <f t="shared" si="29"/>
        <v>0</v>
      </c>
      <c r="LL12" s="250"/>
      <c r="LM12" s="250"/>
      <c r="LN12" s="250"/>
      <c r="LO12" s="250"/>
      <c r="LP12" s="250"/>
      <c r="LQ12" s="250"/>
      <c r="LR12" s="250"/>
      <c r="LS12" s="250"/>
      <c r="LT12" s="250"/>
      <c r="LU12" s="250"/>
      <c r="LV12" s="250"/>
      <c r="LW12" s="250"/>
      <c r="LX12" s="121">
        <f t="shared" si="30"/>
        <v>0</v>
      </c>
      <c r="LY12" s="250"/>
      <c r="LZ12" s="250"/>
      <c r="MA12" s="250"/>
      <c r="MB12" s="250"/>
      <c r="MC12" s="250"/>
      <c r="MD12" s="250"/>
      <c r="ME12" s="250"/>
      <c r="MF12" s="250"/>
      <c r="MG12" s="250"/>
      <c r="MH12" s="250"/>
      <c r="MI12" s="250"/>
      <c r="MJ12" s="120">
        <v>0</v>
      </c>
      <c r="MK12" s="250"/>
      <c r="ML12" s="121">
        <f t="shared" si="31"/>
        <v>0</v>
      </c>
      <c r="MM12" s="121">
        <f t="shared" si="32"/>
        <v>0</v>
      </c>
      <c r="MN12" s="121">
        <f t="shared" si="140"/>
        <v>10027.42</v>
      </c>
      <c r="MO12" s="121">
        <v>667.61</v>
      </c>
      <c r="MP12" s="250">
        <v>667.61</v>
      </c>
      <c r="MQ12" s="250">
        <v>667.61</v>
      </c>
      <c r="MR12" s="250">
        <v>667.61</v>
      </c>
      <c r="MS12" s="250">
        <v>667.61</v>
      </c>
      <c r="MT12" s="250">
        <v>667.61</v>
      </c>
      <c r="MU12" s="250">
        <v>667.61</v>
      </c>
      <c r="MV12" s="250">
        <v>1070.83</v>
      </c>
      <c r="MW12" s="250">
        <v>1070.83</v>
      </c>
      <c r="MX12" s="250">
        <v>1070.83</v>
      </c>
      <c r="MY12" s="250">
        <v>1070.83</v>
      </c>
      <c r="MZ12" s="250">
        <v>1070.83</v>
      </c>
      <c r="NA12" s="121">
        <f t="shared" si="141"/>
        <v>587.89325229560689</v>
      </c>
      <c r="NB12" s="20">
        <v>0</v>
      </c>
      <c r="NC12" s="20">
        <v>0</v>
      </c>
      <c r="ND12" s="20">
        <v>0</v>
      </c>
      <c r="NE12" s="20">
        <v>0</v>
      </c>
      <c r="NF12" s="20">
        <v>470.37840028576295</v>
      </c>
      <c r="NG12" s="20">
        <v>0</v>
      </c>
      <c r="NH12" s="20">
        <v>0</v>
      </c>
      <c r="NI12" s="20">
        <v>0</v>
      </c>
      <c r="NJ12" s="20">
        <v>0</v>
      </c>
      <c r="NK12" s="20">
        <v>0</v>
      </c>
      <c r="NL12" s="20">
        <v>117.51485200984393</v>
      </c>
      <c r="NM12" s="20">
        <v>0</v>
      </c>
      <c r="NN12" s="250">
        <f t="shared" si="142"/>
        <v>-9439.5267477043926</v>
      </c>
      <c r="NO12" s="121">
        <f t="shared" si="33"/>
        <v>-9439.5267477043926</v>
      </c>
      <c r="NP12" s="121">
        <f t="shared" si="34"/>
        <v>0</v>
      </c>
      <c r="NQ12" s="115">
        <f t="shared" si="35"/>
        <v>3939.39</v>
      </c>
      <c r="NR12" s="114">
        <f t="shared" si="36"/>
        <v>17104.13</v>
      </c>
      <c r="NS12" s="132">
        <f t="shared" si="37"/>
        <v>13164.740000000002</v>
      </c>
      <c r="NT12" s="121">
        <f t="shared" si="38"/>
        <v>0</v>
      </c>
      <c r="NU12" s="121">
        <f t="shared" si="39"/>
        <v>13164.740000000002</v>
      </c>
      <c r="NV12" s="18">
        <f t="shared" si="143"/>
        <v>1503.0000000000002</v>
      </c>
      <c r="NW12" s="18">
        <v>162.94999999999999</v>
      </c>
      <c r="NX12" s="234">
        <v>162.94999999999999</v>
      </c>
      <c r="NY12" s="234">
        <v>162.94999999999999</v>
      </c>
      <c r="NZ12" s="18">
        <v>162.94999999999999</v>
      </c>
      <c r="OA12" s="18">
        <v>162.94999999999999</v>
      </c>
      <c r="OB12" s="18">
        <v>162.94999999999999</v>
      </c>
      <c r="OC12" s="18">
        <v>162.94999999999999</v>
      </c>
      <c r="OD12" s="18">
        <v>72.47</v>
      </c>
      <c r="OE12" s="18">
        <v>72.47</v>
      </c>
      <c r="OF12" s="18">
        <v>72.47</v>
      </c>
      <c r="OG12" s="18">
        <v>72.47</v>
      </c>
      <c r="OH12" s="18">
        <v>72.47</v>
      </c>
      <c r="OI12" s="20">
        <f t="shared" si="144"/>
        <v>4845.1099999999997</v>
      </c>
      <c r="OJ12" s="20">
        <v>0</v>
      </c>
      <c r="OK12" s="20">
        <v>0</v>
      </c>
      <c r="OL12" s="20">
        <v>0</v>
      </c>
      <c r="OM12" s="20">
        <v>0</v>
      </c>
      <c r="ON12" s="20">
        <v>0</v>
      </c>
      <c r="OO12" s="20">
        <v>0</v>
      </c>
      <c r="OP12" s="20">
        <v>4845.1099999999997</v>
      </c>
      <c r="OQ12" s="20">
        <v>0</v>
      </c>
      <c r="OR12" s="20">
        <v>0</v>
      </c>
      <c r="OS12" s="20">
        <v>0</v>
      </c>
      <c r="OT12" s="20">
        <v>0</v>
      </c>
      <c r="OU12" s="20">
        <v>0</v>
      </c>
      <c r="OV12" s="234">
        <f t="shared" si="145"/>
        <v>3342.1099999999997</v>
      </c>
      <c r="OW12" s="20">
        <f t="shared" si="40"/>
        <v>0</v>
      </c>
      <c r="OX12" s="20">
        <f t="shared" si="41"/>
        <v>3342.1099999999997</v>
      </c>
      <c r="OY12" s="18">
        <f t="shared" si="146"/>
        <v>575.86</v>
      </c>
      <c r="OZ12" s="18">
        <v>59.53</v>
      </c>
      <c r="PA12" s="234">
        <v>59.53</v>
      </c>
      <c r="PB12" s="234">
        <v>59.53</v>
      </c>
      <c r="PC12" s="234">
        <v>59.53</v>
      </c>
      <c r="PD12" s="234">
        <v>59.53</v>
      </c>
      <c r="PE12" s="234">
        <v>59.53</v>
      </c>
      <c r="PF12" s="234">
        <v>59.53</v>
      </c>
      <c r="PG12" s="234">
        <v>31.83</v>
      </c>
      <c r="PH12" s="234">
        <v>31.83</v>
      </c>
      <c r="PI12" s="234">
        <v>31.83</v>
      </c>
      <c r="PJ12" s="234">
        <v>31.83</v>
      </c>
      <c r="PK12" s="234">
        <v>31.83</v>
      </c>
      <c r="PL12" s="20">
        <f t="shared" si="147"/>
        <v>0</v>
      </c>
      <c r="PM12" s="18">
        <v>0</v>
      </c>
      <c r="PN12" s="18">
        <v>0</v>
      </c>
      <c r="PO12" s="18">
        <v>0</v>
      </c>
      <c r="PP12" s="18">
        <v>0</v>
      </c>
      <c r="PQ12" s="18">
        <v>0</v>
      </c>
      <c r="PR12" s="18">
        <v>0</v>
      </c>
      <c r="PS12" s="18">
        <v>0</v>
      </c>
      <c r="PT12" s="18">
        <v>0</v>
      </c>
      <c r="PU12" s="18">
        <v>0</v>
      </c>
      <c r="PV12" s="18">
        <v>0</v>
      </c>
      <c r="PW12" s="18">
        <v>0</v>
      </c>
      <c r="PX12" s="18">
        <v>0</v>
      </c>
      <c r="PY12" s="234">
        <f t="shared" si="148"/>
        <v>-575.86</v>
      </c>
      <c r="PZ12" s="20">
        <f t="shared" si="42"/>
        <v>-575.86</v>
      </c>
      <c r="QA12" s="20">
        <f t="shared" si="43"/>
        <v>0</v>
      </c>
      <c r="QB12" s="18">
        <f t="shared" si="149"/>
        <v>542.69999999999993</v>
      </c>
      <c r="QC12" s="18">
        <v>55.5</v>
      </c>
      <c r="QD12" s="234">
        <v>55.5</v>
      </c>
      <c r="QE12" s="234">
        <v>55.5</v>
      </c>
      <c r="QF12" s="234">
        <v>55.5</v>
      </c>
      <c r="QG12" s="234">
        <v>55.5</v>
      </c>
      <c r="QH12" s="234">
        <v>55.5</v>
      </c>
      <c r="QI12" s="234">
        <v>55.5</v>
      </c>
      <c r="QJ12" s="234">
        <v>30.84</v>
      </c>
      <c r="QK12" s="234">
        <v>30.84</v>
      </c>
      <c r="QL12" s="234">
        <v>30.84</v>
      </c>
      <c r="QM12" s="234">
        <v>30.84</v>
      </c>
      <c r="QN12" s="234">
        <v>30.84</v>
      </c>
      <c r="QO12" s="20">
        <f t="shared" si="150"/>
        <v>0</v>
      </c>
      <c r="QP12" s="18">
        <v>0</v>
      </c>
      <c r="QQ12" s="18">
        <v>0</v>
      </c>
      <c r="QR12" s="18">
        <v>0</v>
      </c>
      <c r="QS12" s="18">
        <v>0</v>
      </c>
      <c r="QT12" s="18">
        <v>0</v>
      </c>
      <c r="QU12" s="18">
        <v>0</v>
      </c>
      <c r="QV12" s="18">
        <v>0</v>
      </c>
      <c r="QW12" s="18">
        <v>0</v>
      </c>
      <c r="QX12" s="18">
        <v>0</v>
      </c>
      <c r="QY12" s="18">
        <v>0</v>
      </c>
      <c r="QZ12" s="18">
        <v>0</v>
      </c>
      <c r="RA12" s="18">
        <v>0</v>
      </c>
      <c r="RB12" s="234">
        <f t="shared" si="151"/>
        <v>-542.69999999999993</v>
      </c>
      <c r="RC12" s="20">
        <f t="shared" si="44"/>
        <v>-542.69999999999993</v>
      </c>
      <c r="RD12" s="20">
        <f t="shared" si="45"/>
        <v>0</v>
      </c>
      <c r="RE12" s="18">
        <f t="shared" si="152"/>
        <v>0</v>
      </c>
      <c r="RF12" s="20">
        <v>0</v>
      </c>
      <c r="RG12" s="234">
        <v>0</v>
      </c>
      <c r="RH12" s="234">
        <v>0</v>
      </c>
      <c r="RI12" s="234">
        <v>0</v>
      </c>
      <c r="RJ12" s="234">
        <v>0</v>
      </c>
      <c r="RK12" s="234">
        <v>0</v>
      </c>
      <c r="RL12" s="234">
        <v>0</v>
      </c>
      <c r="RM12" s="234">
        <v>0</v>
      </c>
      <c r="RN12" s="234">
        <v>0</v>
      </c>
      <c r="RO12" s="234">
        <v>0</v>
      </c>
      <c r="RP12" s="234">
        <v>0</v>
      </c>
      <c r="RQ12" s="234">
        <v>0</v>
      </c>
      <c r="RR12" s="20">
        <f t="shared" si="153"/>
        <v>0</v>
      </c>
      <c r="RS12" s="18">
        <v>0</v>
      </c>
      <c r="RT12" s="18">
        <v>0</v>
      </c>
      <c r="RU12" s="18">
        <v>0</v>
      </c>
      <c r="RV12" s="18">
        <v>0</v>
      </c>
      <c r="RW12" s="18">
        <v>0</v>
      </c>
      <c r="RX12" s="18">
        <v>0</v>
      </c>
      <c r="RY12" s="18">
        <v>0</v>
      </c>
      <c r="RZ12" s="18">
        <v>0</v>
      </c>
      <c r="SA12" s="18">
        <v>0</v>
      </c>
      <c r="SB12" s="18">
        <v>0</v>
      </c>
      <c r="SC12" s="18">
        <v>0</v>
      </c>
      <c r="SD12" s="18">
        <v>0</v>
      </c>
      <c r="SE12" s="20">
        <f t="shared" si="46"/>
        <v>0</v>
      </c>
      <c r="SF12" s="20">
        <f t="shared" si="47"/>
        <v>0</v>
      </c>
      <c r="SG12" s="20">
        <f t="shared" si="48"/>
        <v>0</v>
      </c>
      <c r="SH12" s="18">
        <f t="shared" si="154"/>
        <v>0</v>
      </c>
      <c r="SI12" s="18">
        <v>0</v>
      </c>
      <c r="SJ12" s="234">
        <v>0</v>
      </c>
      <c r="SK12" s="234">
        <v>0</v>
      </c>
      <c r="SL12" s="234">
        <v>0</v>
      </c>
      <c r="SM12" s="234">
        <v>0</v>
      </c>
      <c r="SN12" s="234">
        <v>0</v>
      </c>
      <c r="SO12" s="234">
        <v>0</v>
      </c>
      <c r="SP12" s="234">
        <v>0</v>
      </c>
      <c r="SQ12" s="234">
        <v>0</v>
      </c>
      <c r="SR12" s="234">
        <v>0</v>
      </c>
      <c r="SS12" s="234">
        <v>0</v>
      </c>
      <c r="ST12" s="234">
        <v>0</v>
      </c>
      <c r="SU12" s="20">
        <f t="shared" si="155"/>
        <v>0</v>
      </c>
      <c r="SV12" s="18">
        <v>0</v>
      </c>
      <c r="SW12" s="18">
        <v>0</v>
      </c>
      <c r="SX12" s="18">
        <v>0</v>
      </c>
      <c r="SY12" s="18">
        <v>0</v>
      </c>
      <c r="SZ12" s="18">
        <v>0</v>
      </c>
      <c r="TA12" s="18">
        <v>0</v>
      </c>
      <c r="TB12" s="18">
        <v>0</v>
      </c>
      <c r="TC12" s="18">
        <v>0</v>
      </c>
      <c r="TD12" s="18">
        <v>0</v>
      </c>
      <c r="TE12" s="18">
        <v>0</v>
      </c>
      <c r="TF12" s="18">
        <v>0</v>
      </c>
      <c r="TG12" s="18">
        <v>0</v>
      </c>
      <c r="TH12" s="20">
        <f t="shared" si="49"/>
        <v>0</v>
      </c>
      <c r="TI12" s="20">
        <f t="shared" si="50"/>
        <v>0</v>
      </c>
      <c r="TJ12" s="20">
        <f t="shared" si="51"/>
        <v>0</v>
      </c>
      <c r="TK12" s="18">
        <f t="shared" si="156"/>
        <v>1287.67</v>
      </c>
      <c r="TL12" s="18">
        <v>120.41</v>
      </c>
      <c r="TM12" s="234">
        <v>120.41</v>
      </c>
      <c r="TN12" s="234">
        <v>120.41</v>
      </c>
      <c r="TO12" s="234">
        <v>120.41</v>
      </c>
      <c r="TP12" s="234">
        <v>120.41</v>
      </c>
      <c r="TQ12" s="234">
        <v>120.41</v>
      </c>
      <c r="TR12" s="234">
        <v>120.41</v>
      </c>
      <c r="TS12" s="234">
        <v>88.96</v>
      </c>
      <c r="TT12" s="234">
        <v>88.96</v>
      </c>
      <c r="TU12" s="234">
        <v>88.96</v>
      </c>
      <c r="TV12" s="234">
        <v>88.96</v>
      </c>
      <c r="TW12" s="234">
        <v>88.96</v>
      </c>
      <c r="TX12" s="20">
        <f t="shared" si="157"/>
        <v>12259.02</v>
      </c>
      <c r="TY12" s="18">
        <v>0</v>
      </c>
      <c r="TZ12" s="18">
        <v>0</v>
      </c>
      <c r="UA12" s="18">
        <v>0</v>
      </c>
      <c r="UB12" s="18">
        <v>12259.02</v>
      </c>
      <c r="UC12" s="18">
        <v>0</v>
      </c>
      <c r="UD12" s="18">
        <v>0</v>
      </c>
      <c r="UE12" s="18">
        <v>0</v>
      </c>
      <c r="UF12" s="18">
        <v>0</v>
      </c>
      <c r="UG12" s="18">
        <v>0</v>
      </c>
      <c r="UH12" s="18">
        <v>0</v>
      </c>
      <c r="UI12" s="18">
        <v>0</v>
      </c>
      <c r="UJ12" s="18">
        <v>0</v>
      </c>
      <c r="UK12" s="20">
        <f t="shared" si="52"/>
        <v>10971.35</v>
      </c>
      <c r="UL12" s="20">
        <f t="shared" si="53"/>
        <v>0</v>
      </c>
      <c r="UM12" s="20">
        <f t="shared" si="54"/>
        <v>10971.35</v>
      </c>
      <c r="UN12" s="18">
        <f t="shared" si="158"/>
        <v>30.16</v>
      </c>
      <c r="UO12" s="18">
        <v>2.93</v>
      </c>
      <c r="UP12" s="234">
        <v>2.93</v>
      </c>
      <c r="UQ12" s="234">
        <v>2.93</v>
      </c>
      <c r="UR12" s="234">
        <v>2.93</v>
      </c>
      <c r="US12" s="234">
        <v>2.93</v>
      </c>
      <c r="UT12" s="234">
        <v>2.93</v>
      </c>
      <c r="UU12" s="234">
        <v>2.93</v>
      </c>
      <c r="UV12" s="234">
        <v>1.93</v>
      </c>
      <c r="UW12" s="234">
        <v>1.93</v>
      </c>
      <c r="UX12" s="234">
        <v>1.93</v>
      </c>
      <c r="UY12" s="234">
        <v>1.93</v>
      </c>
      <c r="UZ12" s="234">
        <v>1.93</v>
      </c>
      <c r="VA12" s="20">
        <f t="shared" si="55"/>
        <v>0</v>
      </c>
      <c r="VB12" s="234"/>
      <c r="VC12" s="234"/>
      <c r="VD12" s="234"/>
      <c r="VE12" s="234"/>
      <c r="VF12" s="234"/>
      <c r="VG12" s="234"/>
      <c r="VH12" s="234">
        <v>0</v>
      </c>
      <c r="VI12" s="234"/>
      <c r="VJ12" s="234"/>
      <c r="VK12" s="234"/>
      <c r="VL12" s="234"/>
      <c r="VM12" s="234"/>
      <c r="VN12" s="20">
        <f t="shared" si="56"/>
        <v>-30.16</v>
      </c>
      <c r="VO12" s="20">
        <f t="shared" si="57"/>
        <v>-30.16</v>
      </c>
      <c r="VP12" s="20">
        <f t="shared" si="58"/>
        <v>0</v>
      </c>
      <c r="VQ12" s="121">
        <f t="shared" si="59"/>
        <v>0</v>
      </c>
      <c r="VR12" s="250"/>
      <c r="VS12" s="250"/>
      <c r="VT12" s="250"/>
      <c r="VU12" s="250"/>
      <c r="VV12" s="250"/>
      <c r="VW12" s="250"/>
      <c r="VX12" s="250"/>
      <c r="VY12" s="250"/>
      <c r="VZ12" s="250"/>
      <c r="WA12" s="250"/>
      <c r="WB12" s="250"/>
      <c r="WC12" s="250"/>
      <c r="WD12" s="121">
        <f t="shared" si="60"/>
        <v>0</v>
      </c>
      <c r="WE12" s="234"/>
      <c r="WF12" s="234"/>
      <c r="WG12" s="234"/>
      <c r="WH12" s="234"/>
      <c r="WI12" s="234"/>
      <c r="WJ12" s="234"/>
      <c r="WK12" s="234"/>
      <c r="WL12" s="234"/>
      <c r="WM12" s="234"/>
      <c r="WN12" s="234"/>
      <c r="WO12" s="234"/>
      <c r="WP12" s="234"/>
      <c r="WQ12" s="121">
        <f t="shared" si="61"/>
        <v>0</v>
      </c>
      <c r="WR12" s="121">
        <f t="shared" si="62"/>
        <v>0</v>
      </c>
      <c r="WS12" s="121">
        <f t="shared" si="63"/>
        <v>0</v>
      </c>
      <c r="WT12" s="120">
        <f t="shared" si="159"/>
        <v>10151.510000000002</v>
      </c>
      <c r="WU12" s="120">
        <v>780.98</v>
      </c>
      <c r="WV12" s="250">
        <v>780.98</v>
      </c>
      <c r="WW12" s="250">
        <v>780.98</v>
      </c>
      <c r="WX12" s="250">
        <v>780.98</v>
      </c>
      <c r="WY12" s="250">
        <v>780.98</v>
      </c>
      <c r="WZ12" s="250">
        <v>780.98</v>
      </c>
      <c r="XA12" s="250">
        <v>780.98</v>
      </c>
      <c r="XB12" s="250">
        <v>936.93</v>
      </c>
      <c r="XC12" s="250">
        <v>936.93</v>
      </c>
      <c r="XD12" s="250">
        <v>936.93</v>
      </c>
      <c r="XE12" s="250">
        <v>936.93</v>
      </c>
      <c r="XF12" s="250">
        <v>936.93</v>
      </c>
      <c r="XG12" s="120">
        <f t="shared" si="160"/>
        <v>14075.33442001147</v>
      </c>
      <c r="XH12" s="18">
        <v>1120.0434685689784</v>
      </c>
      <c r="XI12" s="18">
        <v>1226.0407133478971</v>
      </c>
      <c r="XJ12" s="18">
        <v>1180.3564877497381</v>
      </c>
      <c r="XK12" s="18">
        <v>144.83864457122891</v>
      </c>
      <c r="XL12" s="18">
        <v>1025.9751204566799</v>
      </c>
      <c r="XM12" s="18">
        <v>887.15914335677189</v>
      </c>
      <c r="XN12" s="18">
        <v>1184.6009636660101</v>
      </c>
      <c r="XO12" s="18">
        <v>1276.1126008978317</v>
      </c>
      <c r="XP12" s="18">
        <v>1626.0884893650223</v>
      </c>
      <c r="XQ12" s="18">
        <v>1596.1683697025655</v>
      </c>
      <c r="XR12" s="18">
        <v>1490.8290554497576</v>
      </c>
      <c r="XS12" s="18">
        <v>1317.1213628789878</v>
      </c>
      <c r="XT12" s="121">
        <f t="shared" si="64"/>
        <v>3923.8244200114677</v>
      </c>
      <c r="XU12" s="121">
        <f t="shared" si="65"/>
        <v>0</v>
      </c>
      <c r="XV12" s="121">
        <f t="shared" si="66"/>
        <v>3923.8244200114677</v>
      </c>
      <c r="XW12" s="120">
        <f t="shared" si="161"/>
        <v>1538.3400000000006</v>
      </c>
      <c r="XX12" s="120">
        <v>189.67</v>
      </c>
      <c r="XY12" s="250">
        <v>189.67</v>
      </c>
      <c r="XZ12" s="250">
        <v>189.67</v>
      </c>
      <c r="YA12" s="250">
        <v>189.67</v>
      </c>
      <c r="YB12" s="250">
        <v>189.67</v>
      </c>
      <c r="YC12" s="250">
        <v>189.67</v>
      </c>
      <c r="YD12" s="250">
        <v>189.67</v>
      </c>
      <c r="YE12" s="250">
        <v>42.13</v>
      </c>
      <c r="YF12" s="250">
        <v>42.13</v>
      </c>
      <c r="YG12" s="250">
        <v>42.13</v>
      </c>
      <c r="YH12" s="250">
        <v>42.13</v>
      </c>
      <c r="YI12" s="250">
        <v>42.13</v>
      </c>
      <c r="YJ12" s="121">
        <f t="shared" si="162"/>
        <v>3507.4031574358269</v>
      </c>
      <c r="YK12" s="18">
        <v>261.74847715509554</v>
      </c>
      <c r="YL12" s="18">
        <v>229.6110948328712</v>
      </c>
      <c r="YM12" s="18">
        <v>236.4405906820314</v>
      </c>
      <c r="YN12" s="18">
        <v>252.55275769335086</v>
      </c>
      <c r="YO12" s="18">
        <v>228.60399934633409</v>
      </c>
      <c r="YP12" s="18">
        <v>245.9615253801025</v>
      </c>
      <c r="YQ12" s="18">
        <v>257.22276927901555</v>
      </c>
      <c r="YR12" s="18">
        <v>262.90782979634997</v>
      </c>
      <c r="YS12" s="18">
        <v>734.29884201648326</v>
      </c>
      <c r="YT12" s="18">
        <v>254.88958045891272</v>
      </c>
      <c r="YU12" s="18">
        <v>260.25821112839395</v>
      </c>
      <c r="YV12" s="18">
        <v>282.90747966688537</v>
      </c>
      <c r="YW12" s="234">
        <f t="shared" si="163"/>
        <v>1969.0631574358263</v>
      </c>
      <c r="YX12" s="121">
        <f t="shared" si="67"/>
        <v>0</v>
      </c>
      <c r="YY12" s="121">
        <f t="shared" si="68"/>
        <v>1969.0631574358263</v>
      </c>
      <c r="YZ12" s="120">
        <f t="shared" si="164"/>
        <v>977.94999999999982</v>
      </c>
      <c r="ZA12" s="120">
        <v>30.2</v>
      </c>
      <c r="ZB12" s="250">
        <v>30.2</v>
      </c>
      <c r="ZC12" s="250">
        <v>30.2</v>
      </c>
      <c r="ZD12" s="250">
        <v>30.2</v>
      </c>
      <c r="ZE12" s="250">
        <v>30.2</v>
      </c>
      <c r="ZF12" s="250">
        <v>30.2</v>
      </c>
      <c r="ZG12" s="250">
        <v>30.2</v>
      </c>
      <c r="ZH12" s="250">
        <v>153.31</v>
      </c>
      <c r="ZI12" s="250">
        <v>153.31</v>
      </c>
      <c r="ZJ12" s="250">
        <v>153.31</v>
      </c>
      <c r="ZK12" s="250">
        <v>153.31</v>
      </c>
      <c r="ZL12" s="250">
        <v>153.31</v>
      </c>
      <c r="ZM12" s="121">
        <f t="shared" si="165"/>
        <v>1776.922946610006</v>
      </c>
      <c r="ZN12" s="120">
        <v>0</v>
      </c>
      <c r="ZO12" s="18">
        <v>100.1953860496242</v>
      </c>
      <c r="ZP12" s="18">
        <v>338.31213396862614</v>
      </c>
      <c r="ZQ12" s="18">
        <v>1302.5226367984592</v>
      </c>
      <c r="ZR12" s="18">
        <v>35.892789793296359</v>
      </c>
      <c r="ZS12" s="18">
        <v>0</v>
      </c>
      <c r="ZT12" s="18"/>
      <c r="ZU12" s="18"/>
      <c r="ZV12" s="18"/>
      <c r="ZW12" s="18"/>
      <c r="ZX12" s="18"/>
      <c r="ZY12" s="18"/>
      <c r="ZZ12" s="121">
        <f t="shared" si="69"/>
        <v>798.97294661000615</v>
      </c>
      <c r="AAA12" s="121">
        <f t="shared" si="70"/>
        <v>0</v>
      </c>
      <c r="AAB12" s="121">
        <f t="shared" si="71"/>
        <v>798.97294661000615</v>
      </c>
      <c r="AAC12" s="120">
        <f t="shared" si="166"/>
        <v>452.65</v>
      </c>
      <c r="AAD12" s="120">
        <v>32.65</v>
      </c>
      <c r="AAE12" s="250">
        <v>32.65</v>
      </c>
      <c r="AAF12" s="250">
        <v>32.65</v>
      </c>
      <c r="AAG12" s="250">
        <v>32.65</v>
      </c>
      <c r="AAH12" s="250">
        <v>32.65</v>
      </c>
      <c r="AAI12" s="250">
        <v>32.65</v>
      </c>
      <c r="AAJ12" s="250">
        <v>32.65</v>
      </c>
      <c r="AAK12" s="250">
        <v>44.82</v>
      </c>
      <c r="AAL12" s="250">
        <v>44.82</v>
      </c>
      <c r="AAM12" s="250">
        <v>44.82</v>
      </c>
      <c r="AAN12" s="250">
        <v>44.82</v>
      </c>
      <c r="AAO12" s="250">
        <v>44.82</v>
      </c>
      <c r="AAP12" s="121">
        <f t="shared" si="167"/>
        <v>1229.0833922556985</v>
      </c>
      <c r="AAQ12" s="18">
        <v>72.442671098611527</v>
      </c>
      <c r="AAR12" s="18">
        <v>72.269272694599621</v>
      </c>
      <c r="AAS12" s="18">
        <v>72.512476000172313</v>
      </c>
      <c r="AAT12" s="18">
        <v>72.810063775734989</v>
      </c>
      <c r="AAU12" s="18">
        <v>73.378567758957999</v>
      </c>
      <c r="AAV12" s="18">
        <v>72.547489295137993</v>
      </c>
      <c r="AAW12" s="18">
        <v>71.252569762774911</v>
      </c>
      <c r="AAX12" s="18">
        <v>146.85894720000002</v>
      </c>
      <c r="AAY12" s="18">
        <v>141.23568420000001</v>
      </c>
      <c r="AAZ12" s="18">
        <v>143.83622160000002</v>
      </c>
      <c r="ABA12" s="18">
        <v>143.64351035999999</v>
      </c>
      <c r="ABB12" s="18">
        <v>146.29591850970917</v>
      </c>
      <c r="ABC12" s="121">
        <f t="shared" si="72"/>
        <v>776.43339225569855</v>
      </c>
      <c r="ABD12" s="121">
        <f t="shared" si="73"/>
        <v>0</v>
      </c>
      <c r="ABE12" s="121">
        <f t="shared" si="74"/>
        <v>776.43339225569855</v>
      </c>
      <c r="ABF12" s="120">
        <f t="shared" si="168"/>
        <v>65.220000000000013</v>
      </c>
      <c r="ABG12" s="120">
        <v>2.21</v>
      </c>
      <c r="ABH12" s="250">
        <v>2.21</v>
      </c>
      <c r="ABI12" s="250">
        <v>2.21</v>
      </c>
      <c r="ABJ12" s="250">
        <v>2.21</v>
      </c>
      <c r="ABK12" s="250">
        <v>2.21</v>
      </c>
      <c r="ABL12" s="250">
        <v>2.21</v>
      </c>
      <c r="ABM12" s="250">
        <v>2.21</v>
      </c>
      <c r="ABN12" s="250">
        <v>9.9499999999999993</v>
      </c>
      <c r="ABO12" s="250">
        <v>9.9499999999999993</v>
      </c>
      <c r="ABP12" s="250">
        <v>9.9499999999999993</v>
      </c>
      <c r="ABQ12" s="250">
        <v>9.9499999999999993</v>
      </c>
      <c r="ABR12" s="250">
        <v>9.9499999999999993</v>
      </c>
      <c r="ABS12" s="121">
        <f t="shared" si="169"/>
        <v>0</v>
      </c>
      <c r="ABT12" s="18">
        <v>0</v>
      </c>
      <c r="ABU12" s="18">
        <v>0</v>
      </c>
      <c r="ABV12" s="18">
        <v>0</v>
      </c>
      <c r="ABW12" s="18">
        <v>0</v>
      </c>
      <c r="ABX12" s="18">
        <v>0</v>
      </c>
      <c r="ABY12" s="18">
        <v>0</v>
      </c>
      <c r="ABZ12" s="18"/>
      <c r="ACA12" s="18"/>
      <c r="ACB12" s="18">
        <v>0</v>
      </c>
      <c r="ACC12" s="18">
        <v>0</v>
      </c>
      <c r="ACD12" s="18">
        <v>0</v>
      </c>
      <c r="ACE12" s="18">
        <v>0</v>
      </c>
      <c r="ACF12" s="121">
        <f t="shared" si="75"/>
        <v>-65.220000000000013</v>
      </c>
      <c r="ACG12" s="121">
        <f t="shared" si="76"/>
        <v>-65.220000000000013</v>
      </c>
      <c r="ACH12" s="121">
        <f t="shared" si="77"/>
        <v>0</v>
      </c>
      <c r="ACI12" s="115">
        <f t="shared" si="78"/>
        <v>3316.54</v>
      </c>
      <c r="ACJ12" s="121">
        <f t="shared" si="79"/>
        <v>0</v>
      </c>
      <c r="ACK12" s="132">
        <f t="shared" si="80"/>
        <v>-3316.54</v>
      </c>
      <c r="ACL12" s="121">
        <f t="shared" si="81"/>
        <v>-3316.54</v>
      </c>
      <c r="ACM12" s="121">
        <f t="shared" si="82"/>
        <v>0</v>
      </c>
      <c r="ACN12" s="18">
        <f t="shared" si="170"/>
        <v>3316.54</v>
      </c>
      <c r="ACO12" s="18">
        <v>230.07</v>
      </c>
      <c r="ACP12" s="234">
        <v>230.07</v>
      </c>
      <c r="ACQ12" s="234">
        <v>230.07</v>
      </c>
      <c r="ACR12" s="234">
        <v>230.07</v>
      </c>
      <c r="ACS12" s="234">
        <v>230.07</v>
      </c>
      <c r="ACT12" s="234">
        <v>230.07</v>
      </c>
      <c r="ACU12" s="234">
        <v>230.07</v>
      </c>
      <c r="ACV12" s="234">
        <v>341.21</v>
      </c>
      <c r="ACW12" s="234">
        <v>341.21</v>
      </c>
      <c r="ACX12" s="234">
        <v>341.21</v>
      </c>
      <c r="ACY12" s="234">
        <v>341.21</v>
      </c>
      <c r="ACZ12" s="234">
        <v>341.21</v>
      </c>
      <c r="ADA12" s="20">
        <f t="shared" si="171"/>
        <v>0</v>
      </c>
      <c r="ADB12" s="18">
        <v>0</v>
      </c>
      <c r="ADC12" s="18">
        <v>0</v>
      </c>
      <c r="ADD12" s="18">
        <v>0</v>
      </c>
      <c r="ADE12" s="18">
        <v>0</v>
      </c>
      <c r="ADF12" s="18">
        <v>0</v>
      </c>
      <c r="ADG12" s="18">
        <v>0</v>
      </c>
      <c r="ADH12" s="18">
        <v>0</v>
      </c>
      <c r="ADI12" s="18">
        <v>0</v>
      </c>
      <c r="ADJ12" s="18">
        <v>0</v>
      </c>
      <c r="ADK12" s="18">
        <v>0</v>
      </c>
      <c r="ADL12" s="18">
        <v>0</v>
      </c>
      <c r="ADM12" s="18">
        <v>0</v>
      </c>
      <c r="ADN12" s="20">
        <f t="shared" si="83"/>
        <v>-3316.54</v>
      </c>
      <c r="ADO12" s="20">
        <f t="shared" si="84"/>
        <v>-3316.54</v>
      </c>
      <c r="ADP12" s="20">
        <f t="shared" si="85"/>
        <v>0</v>
      </c>
      <c r="ADQ12" s="18">
        <f t="shared" si="172"/>
        <v>0</v>
      </c>
      <c r="ADR12" s="18">
        <v>0</v>
      </c>
      <c r="ADS12" s="234">
        <v>0</v>
      </c>
      <c r="ADT12" s="234">
        <v>0</v>
      </c>
      <c r="ADU12" s="234">
        <v>0</v>
      </c>
      <c r="ADV12" s="234">
        <v>0</v>
      </c>
      <c r="ADW12" s="234">
        <v>0</v>
      </c>
      <c r="ADX12" s="234">
        <v>0</v>
      </c>
      <c r="ADY12" s="234">
        <v>0</v>
      </c>
      <c r="ADZ12" s="234">
        <v>0</v>
      </c>
      <c r="AEA12" s="234">
        <v>0</v>
      </c>
      <c r="AEB12" s="234">
        <v>0</v>
      </c>
      <c r="AEC12" s="234">
        <v>0</v>
      </c>
      <c r="AED12" s="20">
        <f t="shared" si="173"/>
        <v>0</v>
      </c>
      <c r="AEE12" s="18">
        <v>0</v>
      </c>
      <c r="AEF12" s="18">
        <v>0</v>
      </c>
      <c r="AEG12" s="18">
        <v>0</v>
      </c>
      <c r="AEH12" s="18">
        <v>0</v>
      </c>
      <c r="AEI12" s="18">
        <v>0</v>
      </c>
      <c r="AEJ12" s="18">
        <v>0</v>
      </c>
      <c r="AEK12" s="18">
        <v>0</v>
      </c>
      <c r="AEL12" s="18">
        <v>0</v>
      </c>
      <c r="AEM12" s="18">
        <v>0</v>
      </c>
      <c r="AEN12" s="18">
        <v>0</v>
      </c>
      <c r="AEO12" s="18">
        <v>0</v>
      </c>
      <c r="AEP12" s="18">
        <v>0</v>
      </c>
      <c r="AEQ12" s="20">
        <f t="shared" si="86"/>
        <v>0</v>
      </c>
      <c r="AER12" s="20">
        <f t="shared" si="87"/>
        <v>0</v>
      </c>
      <c r="AES12" s="20">
        <f t="shared" si="88"/>
        <v>0</v>
      </c>
      <c r="AET12" s="18">
        <f t="shared" si="174"/>
        <v>0</v>
      </c>
      <c r="AEU12" s="18">
        <v>0</v>
      </c>
      <c r="AEV12" s="234">
        <v>0</v>
      </c>
      <c r="AEW12" s="234">
        <v>0</v>
      </c>
      <c r="AEX12" s="234">
        <v>0</v>
      </c>
      <c r="AEY12" s="234">
        <v>0</v>
      </c>
      <c r="AEZ12" s="234">
        <v>0</v>
      </c>
      <c r="AFA12" s="234">
        <v>0</v>
      </c>
      <c r="AFB12" s="234">
        <v>0</v>
      </c>
      <c r="AFC12" s="234">
        <v>0</v>
      </c>
      <c r="AFD12" s="234">
        <v>0</v>
      </c>
      <c r="AFE12" s="234">
        <v>0</v>
      </c>
      <c r="AFF12" s="234">
        <v>0</v>
      </c>
      <c r="AFG12" s="20">
        <f t="shared" si="175"/>
        <v>0</v>
      </c>
      <c r="AFH12" s="18">
        <v>0</v>
      </c>
      <c r="AFI12" s="18">
        <v>0</v>
      </c>
      <c r="AFJ12" s="18">
        <v>0</v>
      </c>
      <c r="AFK12" s="18">
        <v>0</v>
      </c>
      <c r="AFL12" s="18">
        <v>0</v>
      </c>
      <c r="AFM12" s="18">
        <v>0</v>
      </c>
      <c r="AFN12" s="18">
        <v>0</v>
      </c>
      <c r="AFO12" s="18">
        <v>0</v>
      </c>
      <c r="AFP12" s="18">
        <v>0</v>
      </c>
      <c r="AFQ12" s="18">
        <v>0</v>
      </c>
      <c r="AFR12" s="18">
        <v>0</v>
      </c>
      <c r="AFS12" s="18">
        <v>0</v>
      </c>
      <c r="AFT12" s="20">
        <f t="shared" si="89"/>
        <v>0</v>
      </c>
      <c r="AFU12" s="20">
        <f t="shared" si="90"/>
        <v>0</v>
      </c>
      <c r="AFV12" s="136">
        <f t="shared" si="91"/>
        <v>0</v>
      </c>
      <c r="AFW12" s="141">
        <f t="shared" si="92"/>
        <v>39074.630000000005</v>
      </c>
      <c r="AFX12" s="111">
        <f t="shared" si="93"/>
        <v>59901.690464771389</v>
      </c>
      <c r="AFY12" s="126">
        <f t="shared" si="94"/>
        <v>20827.060464771384</v>
      </c>
      <c r="AFZ12" s="20">
        <f t="shared" si="95"/>
        <v>0</v>
      </c>
      <c r="AGA12" s="140">
        <f t="shared" si="96"/>
        <v>20827.060464771384</v>
      </c>
      <c r="AGB12" s="215">
        <f t="shared" si="97"/>
        <v>46889.556000000004</v>
      </c>
      <c r="AGC12" s="126">
        <f t="shared" si="97"/>
        <v>71882.028557725658</v>
      </c>
      <c r="AGD12" s="126">
        <f t="shared" si="98"/>
        <v>24992.472557725654</v>
      </c>
      <c r="AGE12" s="20">
        <f t="shared" si="99"/>
        <v>0</v>
      </c>
      <c r="AGF12" s="136">
        <f t="shared" si="100"/>
        <v>24992.472557725654</v>
      </c>
      <c r="AGG12" s="166">
        <f t="shared" si="176"/>
        <v>2891.5226200000002</v>
      </c>
      <c r="AGH12" s="220">
        <f t="shared" si="101"/>
        <v>4432.7250943930821</v>
      </c>
      <c r="AGI12" s="126">
        <f t="shared" si="102"/>
        <v>1541.202474393082</v>
      </c>
      <c r="AGJ12" s="20">
        <f t="shared" si="103"/>
        <v>0</v>
      </c>
      <c r="AGK12" s="140">
        <f t="shared" si="104"/>
        <v>1541.202474393082</v>
      </c>
      <c r="AGL12" s="167">
        <f t="shared" si="105"/>
        <v>49781.078620000008</v>
      </c>
      <c r="AGM12" s="167">
        <f t="shared" si="105"/>
        <v>76314.753652118743</v>
      </c>
      <c r="AGN12" s="168">
        <f t="shared" si="106"/>
        <v>26533.675032118736</v>
      </c>
      <c r="AGO12" s="167">
        <f t="shared" si="107"/>
        <v>0</v>
      </c>
      <c r="AGP12" s="169">
        <f t="shared" si="108"/>
        <v>26533.675032118736</v>
      </c>
      <c r="AGQ12" s="217">
        <f t="shared" si="177"/>
        <v>5.8084772370486655E-2</v>
      </c>
      <c r="AGR12" s="294">
        <v>7.0000000000000007E-2</v>
      </c>
      <c r="AGS12" s="294">
        <v>0.05</v>
      </c>
      <c r="AGT12" s="251">
        <f t="shared" si="178"/>
        <v>6.1666666666666668E-2</v>
      </c>
      <c r="AGU12" s="22"/>
      <c r="AGV12" s="22"/>
      <c r="AGW12" s="22"/>
      <c r="AGX12" s="22"/>
      <c r="AGY12" s="22"/>
      <c r="AGZ12" s="22"/>
      <c r="AHA12" s="22"/>
      <c r="AHB12" s="22"/>
      <c r="AHC12" s="22"/>
      <c r="AHD12" s="22"/>
      <c r="AHE12" s="22"/>
      <c r="AHF12" s="22"/>
      <c r="AHG12" s="22"/>
      <c r="AHH12" s="22"/>
    </row>
    <row r="13" spans="1:892" s="225" customFormat="1" ht="15" customHeight="1" x14ac:dyDescent="0.25">
      <c r="A13" s="1">
        <v>442</v>
      </c>
      <c r="B13" s="21">
        <v>3</v>
      </c>
      <c r="C13" s="252" t="s">
        <v>758</v>
      </c>
      <c r="D13" s="253">
        <v>9</v>
      </c>
      <c r="E13" s="249">
        <v>4249.3999999999996</v>
      </c>
      <c r="F13" s="132">
        <f t="shared" si="0"/>
        <v>34954.649999999994</v>
      </c>
      <c r="G13" s="114">
        <f t="shared" si="1"/>
        <v>22669.040022939014</v>
      </c>
      <c r="H13" s="132">
        <f t="shared" si="2"/>
        <v>-12285.60997706098</v>
      </c>
      <c r="I13" s="121">
        <f t="shared" si="3"/>
        <v>-12285.60997706098</v>
      </c>
      <c r="J13" s="121">
        <f t="shared" si="4"/>
        <v>0</v>
      </c>
      <c r="K13" s="18">
        <f t="shared" si="109"/>
        <v>13001.62</v>
      </c>
      <c r="L13" s="234">
        <v>821.41</v>
      </c>
      <c r="M13" s="234">
        <v>821.41</v>
      </c>
      <c r="N13" s="234">
        <v>821.41</v>
      </c>
      <c r="O13" s="234">
        <v>821.41</v>
      </c>
      <c r="P13" s="234">
        <v>821.41</v>
      </c>
      <c r="Q13" s="234">
        <v>821.41</v>
      </c>
      <c r="R13" s="234">
        <v>821.41</v>
      </c>
      <c r="S13" s="234">
        <v>1450.35</v>
      </c>
      <c r="T13" s="234">
        <v>1450.35</v>
      </c>
      <c r="U13" s="234">
        <v>1450.35</v>
      </c>
      <c r="V13" s="234">
        <v>1450.35</v>
      </c>
      <c r="W13" s="234">
        <v>1450.35</v>
      </c>
      <c r="X13" s="234">
        <f t="shared" si="110"/>
        <v>3370.4372628941114</v>
      </c>
      <c r="Y13" s="18">
        <v>3370.4372628941114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20">
        <f t="shared" si="5"/>
        <v>-9631.1827371058898</v>
      </c>
      <c r="AL13" s="234">
        <f t="shared" si="111"/>
        <v>-9631.1827371058898</v>
      </c>
      <c r="AM13" s="234">
        <f t="shared" si="6"/>
        <v>0</v>
      </c>
      <c r="AN13" s="18">
        <f t="shared" si="112"/>
        <v>2711.9900000000002</v>
      </c>
      <c r="AO13" s="234">
        <v>206.52</v>
      </c>
      <c r="AP13" s="234">
        <v>206.52</v>
      </c>
      <c r="AQ13" s="234">
        <v>206.52</v>
      </c>
      <c r="AR13" s="234">
        <v>206.52</v>
      </c>
      <c r="AS13" s="234">
        <v>206.52</v>
      </c>
      <c r="AT13" s="234">
        <v>206.52</v>
      </c>
      <c r="AU13" s="234">
        <v>206.52</v>
      </c>
      <c r="AV13" s="234">
        <v>253.27</v>
      </c>
      <c r="AW13" s="234">
        <v>253.27</v>
      </c>
      <c r="AX13" s="234">
        <v>253.27</v>
      </c>
      <c r="AY13" s="234">
        <v>253.27</v>
      </c>
      <c r="AZ13" s="234">
        <v>253.27</v>
      </c>
      <c r="BA13" s="226">
        <f t="shared" si="113"/>
        <v>1982.8414998655855</v>
      </c>
      <c r="BB13" s="18">
        <v>562.23284053055318</v>
      </c>
      <c r="BC13" s="18">
        <v>0</v>
      </c>
      <c r="BD13" s="18">
        <v>0</v>
      </c>
      <c r="BE13" s="18">
        <v>0</v>
      </c>
      <c r="BF13" s="18">
        <v>0</v>
      </c>
      <c r="BG13" s="18">
        <v>0</v>
      </c>
      <c r="BH13" s="18">
        <v>1420.6086593350324</v>
      </c>
      <c r="BI13" s="18">
        <v>0</v>
      </c>
      <c r="BJ13" s="18">
        <v>0</v>
      </c>
      <c r="BK13" s="18">
        <v>0</v>
      </c>
      <c r="BL13" s="18">
        <v>0</v>
      </c>
      <c r="BM13" s="18">
        <v>0</v>
      </c>
      <c r="BN13" s="20">
        <f t="shared" si="7"/>
        <v>-729.14850013441469</v>
      </c>
      <c r="BO13" s="20">
        <f t="shared" si="8"/>
        <v>-729.14850013441469</v>
      </c>
      <c r="BP13" s="20">
        <f t="shared" si="9"/>
        <v>0</v>
      </c>
      <c r="BQ13" s="18">
        <f t="shared" si="114"/>
        <v>2004.8500000000004</v>
      </c>
      <c r="BR13" s="234">
        <v>152.55000000000001</v>
      </c>
      <c r="BS13" s="234">
        <v>152.55000000000001</v>
      </c>
      <c r="BT13" s="234">
        <v>152.55000000000001</v>
      </c>
      <c r="BU13" s="234">
        <v>152.55000000000001</v>
      </c>
      <c r="BV13" s="234">
        <v>152.55000000000001</v>
      </c>
      <c r="BW13" s="234">
        <v>152.55000000000001</v>
      </c>
      <c r="BX13" s="234">
        <v>152.55000000000001</v>
      </c>
      <c r="BY13" s="234">
        <v>187.4</v>
      </c>
      <c r="BZ13" s="234">
        <v>187.4</v>
      </c>
      <c r="CA13" s="234">
        <v>187.4</v>
      </c>
      <c r="CB13" s="234">
        <v>187.4</v>
      </c>
      <c r="CC13" s="234">
        <v>187.4</v>
      </c>
      <c r="CD13" s="18">
        <f t="shared" si="115"/>
        <v>1834.33</v>
      </c>
      <c r="CE13" s="18">
        <v>138.44</v>
      </c>
      <c r="CF13" s="18">
        <v>138.44</v>
      </c>
      <c r="CG13" s="18">
        <v>138.44</v>
      </c>
      <c r="CH13" s="18">
        <v>138.44</v>
      </c>
      <c r="CI13" s="18">
        <v>138.44</v>
      </c>
      <c r="CJ13" s="18">
        <v>138.44</v>
      </c>
      <c r="CK13" s="18">
        <v>138.44</v>
      </c>
      <c r="CL13" s="18">
        <v>173.05</v>
      </c>
      <c r="CM13" s="18">
        <v>173.05</v>
      </c>
      <c r="CN13" s="18">
        <v>173.05</v>
      </c>
      <c r="CO13" s="18">
        <v>173.05</v>
      </c>
      <c r="CP13" s="18">
        <v>173.05</v>
      </c>
      <c r="CQ13" s="20">
        <f t="shared" si="10"/>
        <v>-170.52000000000044</v>
      </c>
      <c r="CR13" s="20">
        <f t="shared" si="11"/>
        <v>-170.52000000000044</v>
      </c>
      <c r="CS13" s="20">
        <f t="shared" si="12"/>
        <v>0</v>
      </c>
      <c r="CT13" s="18">
        <f t="shared" si="116"/>
        <v>536.2299999999999</v>
      </c>
      <c r="CU13" s="18">
        <v>40.79</v>
      </c>
      <c r="CV13" s="234">
        <v>40.79</v>
      </c>
      <c r="CW13" s="234">
        <v>40.79</v>
      </c>
      <c r="CX13" s="234">
        <v>40.79</v>
      </c>
      <c r="CY13" s="234">
        <v>40.79</v>
      </c>
      <c r="CZ13" s="234">
        <v>40.79</v>
      </c>
      <c r="DA13" s="234">
        <v>40.79</v>
      </c>
      <c r="DB13" s="234">
        <v>50.14</v>
      </c>
      <c r="DC13" s="234">
        <v>50.14</v>
      </c>
      <c r="DD13" s="234">
        <v>50.14</v>
      </c>
      <c r="DE13" s="234">
        <v>50.14</v>
      </c>
      <c r="DF13" s="234">
        <v>50.14</v>
      </c>
      <c r="DG13" s="18">
        <f t="shared" si="117"/>
        <v>492.61000000000013</v>
      </c>
      <c r="DH13" s="18">
        <v>37.18</v>
      </c>
      <c r="DI13" s="18">
        <v>37.18</v>
      </c>
      <c r="DJ13" s="18">
        <v>37.18</v>
      </c>
      <c r="DK13" s="18">
        <v>37.18</v>
      </c>
      <c r="DL13" s="18">
        <v>37.18</v>
      </c>
      <c r="DM13" s="18">
        <v>37.18</v>
      </c>
      <c r="DN13" s="18">
        <v>37.18</v>
      </c>
      <c r="DO13" s="18">
        <v>46.47</v>
      </c>
      <c r="DP13" s="18">
        <v>46.47</v>
      </c>
      <c r="DQ13" s="18">
        <v>46.47</v>
      </c>
      <c r="DR13" s="18">
        <v>46.47</v>
      </c>
      <c r="DS13" s="18">
        <v>46.47</v>
      </c>
      <c r="DT13" s="234">
        <f t="shared" si="118"/>
        <v>-43.619999999999777</v>
      </c>
      <c r="DU13" s="20">
        <f t="shared" si="13"/>
        <v>-43.619999999999777</v>
      </c>
      <c r="DV13" s="20">
        <f t="shared" si="119"/>
        <v>0</v>
      </c>
      <c r="DW13" s="18">
        <f t="shared" si="120"/>
        <v>674.38</v>
      </c>
      <c r="DX13" s="18">
        <v>53.54</v>
      </c>
      <c r="DY13" s="234">
        <v>53.54</v>
      </c>
      <c r="DZ13" s="234">
        <v>53.54</v>
      </c>
      <c r="EA13" s="234">
        <v>53.54</v>
      </c>
      <c r="EB13" s="234">
        <v>53.54</v>
      </c>
      <c r="EC13" s="234">
        <v>53.54</v>
      </c>
      <c r="ED13" s="234">
        <v>53.54</v>
      </c>
      <c r="EE13" s="234">
        <v>59.92</v>
      </c>
      <c r="EF13" s="234">
        <v>59.92</v>
      </c>
      <c r="EG13" s="234">
        <v>59.92</v>
      </c>
      <c r="EH13" s="234">
        <v>59.92</v>
      </c>
      <c r="EI13" s="234">
        <v>59.92</v>
      </c>
      <c r="EJ13" s="234"/>
      <c r="EK13" s="18">
        <f t="shared" si="121"/>
        <v>383.36487533188875</v>
      </c>
      <c r="EL13" s="18">
        <v>47.331401743526833</v>
      </c>
      <c r="EM13" s="18">
        <v>0</v>
      </c>
      <c r="EN13" s="18">
        <v>0</v>
      </c>
      <c r="EO13" s="18">
        <v>0</v>
      </c>
      <c r="EP13" s="18">
        <v>0</v>
      </c>
      <c r="EQ13" s="18">
        <v>0</v>
      </c>
      <c r="ER13" s="18">
        <v>336.03347358836191</v>
      </c>
      <c r="ES13" s="18">
        <v>0</v>
      </c>
      <c r="ET13" s="18">
        <v>0</v>
      </c>
      <c r="EU13" s="18">
        <v>0</v>
      </c>
      <c r="EV13" s="18">
        <v>0</v>
      </c>
      <c r="EW13" s="18">
        <v>0</v>
      </c>
      <c r="EX13" s="20">
        <f t="shared" si="14"/>
        <v>-291.01512466811124</v>
      </c>
      <c r="EY13" s="20">
        <f t="shared" si="122"/>
        <v>-291.01512466811124</v>
      </c>
      <c r="EZ13" s="20">
        <f t="shared" si="123"/>
        <v>0</v>
      </c>
      <c r="FA13" s="18">
        <f t="shared" si="124"/>
        <v>4075.21</v>
      </c>
      <c r="FB13" s="18">
        <v>308.08</v>
      </c>
      <c r="FC13" s="234">
        <v>308.08</v>
      </c>
      <c r="FD13" s="234">
        <v>308.08</v>
      </c>
      <c r="FE13" s="234">
        <v>308.08</v>
      </c>
      <c r="FF13" s="234">
        <v>308.08</v>
      </c>
      <c r="FG13" s="234">
        <v>308.08</v>
      </c>
      <c r="FH13" s="234">
        <v>308.08</v>
      </c>
      <c r="FI13" s="234">
        <v>383.73</v>
      </c>
      <c r="FJ13" s="234">
        <v>383.73</v>
      </c>
      <c r="FK13" s="234">
        <v>383.73</v>
      </c>
      <c r="FL13" s="234">
        <v>383.73</v>
      </c>
      <c r="FM13" s="234">
        <v>383.73</v>
      </c>
      <c r="FN13" s="20">
        <f t="shared" si="125"/>
        <v>749.91964945281882</v>
      </c>
      <c r="FO13" s="18">
        <v>749.91964945281882</v>
      </c>
      <c r="FP13" s="18">
        <v>0</v>
      </c>
      <c r="FQ13" s="18">
        <v>0</v>
      </c>
      <c r="FR13" s="18">
        <v>0</v>
      </c>
      <c r="FS13" s="18">
        <v>0</v>
      </c>
      <c r="FT13" s="18">
        <v>0</v>
      </c>
      <c r="FU13" s="18">
        <v>0</v>
      </c>
      <c r="FV13" s="18">
        <v>0</v>
      </c>
      <c r="FW13" s="18">
        <v>0</v>
      </c>
      <c r="FX13" s="18">
        <v>0</v>
      </c>
      <c r="FY13" s="18">
        <v>0</v>
      </c>
      <c r="FZ13" s="18">
        <v>0</v>
      </c>
      <c r="GA13" s="234">
        <f t="shared" si="126"/>
        <v>-3325.2903505471813</v>
      </c>
      <c r="GB13" s="20">
        <f t="shared" si="127"/>
        <v>-3325.2903505471813</v>
      </c>
      <c r="GC13" s="20">
        <f t="shared" si="128"/>
        <v>0</v>
      </c>
      <c r="GD13" s="18">
        <f t="shared" si="129"/>
        <v>764.94000000000028</v>
      </c>
      <c r="GE13" s="18">
        <v>70.12</v>
      </c>
      <c r="GF13" s="234">
        <v>70.12</v>
      </c>
      <c r="GG13" s="234">
        <v>70.12</v>
      </c>
      <c r="GH13" s="234">
        <v>70.12</v>
      </c>
      <c r="GI13" s="234">
        <v>70.12</v>
      </c>
      <c r="GJ13" s="234">
        <v>70.12</v>
      </c>
      <c r="GK13" s="234">
        <v>70.12</v>
      </c>
      <c r="GL13" s="234">
        <v>54.82</v>
      </c>
      <c r="GM13" s="234">
        <v>54.82</v>
      </c>
      <c r="GN13" s="234">
        <v>54.82</v>
      </c>
      <c r="GO13" s="234">
        <v>54.82</v>
      </c>
      <c r="GP13" s="234">
        <v>54.82</v>
      </c>
      <c r="GQ13" s="20">
        <f t="shared" si="130"/>
        <v>0</v>
      </c>
      <c r="GR13" s="18">
        <v>0</v>
      </c>
      <c r="GS13" s="18">
        <v>0</v>
      </c>
      <c r="GT13" s="18">
        <v>0</v>
      </c>
      <c r="GU13" s="18"/>
      <c r="GV13" s="234">
        <f t="shared" si="131"/>
        <v>-764.94000000000028</v>
      </c>
      <c r="GW13" s="20">
        <f t="shared" si="15"/>
        <v>-764.94000000000028</v>
      </c>
      <c r="GX13" s="20">
        <f t="shared" si="16"/>
        <v>0</v>
      </c>
      <c r="GY13" s="18">
        <f t="shared" si="132"/>
        <v>11185.43</v>
      </c>
      <c r="GZ13" s="18">
        <v>616.59</v>
      </c>
      <c r="HA13" s="234">
        <v>616.59</v>
      </c>
      <c r="HB13" s="234">
        <v>616.59</v>
      </c>
      <c r="HC13" s="234">
        <v>616.59</v>
      </c>
      <c r="HD13" s="234">
        <v>616.59</v>
      </c>
      <c r="HE13" s="234">
        <v>616.59</v>
      </c>
      <c r="HF13" s="234">
        <v>616.59</v>
      </c>
      <c r="HG13" s="234">
        <v>1373.86</v>
      </c>
      <c r="HH13" s="234">
        <v>1373.86</v>
      </c>
      <c r="HI13" s="234">
        <v>1373.86</v>
      </c>
      <c r="HJ13" s="234">
        <v>1373.86</v>
      </c>
      <c r="HK13" s="234">
        <v>1373.86</v>
      </c>
      <c r="HL13" s="20">
        <f t="shared" si="133"/>
        <v>13855.536735394608</v>
      </c>
      <c r="HM13" s="18">
        <v>1180.8755167533172</v>
      </c>
      <c r="HN13" s="18">
        <v>1251.2264832223773</v>
      </c>
      <c r="HO13" s="18">
        <v>1363.1850196291325</v>
      </c>
      <c r="HP13" s="18">
        <v>1268.4198477897912</v>
      </c>
      <c r="HQ13" s="18">
        <v>1320.7611494320593</v>
      </c>
      <c r="HR13" s="18">
        <v>1109.137397167656</v>
      </c>
      <c r="HS13" s="18">
        <v>1455.6695439624373</v>
      </c>
      <c r="HT13" s="18">
        <v>900.4407869338296</v>
      </c>
      <c r="HU13" s="18">
        <v>926.68985521771253</v>
      </c>
      <c r="HV13" s="18">
        <v>1002.9676154901708</v>
      </c>
      <c r="HW13" s="18">
        <v>912.73584881257568</v>
      </c>
      <c r="HX13" s="18">
        <v>1163.4276709835481</v>
      </c>
      <c r="HY13" s="20">
        <f t="shared" si="17"/>
        <v>2670.1067353946073</v>
      </c>
      <c r="HZ13" s="20">
        <f t="shared" si="18"/>
        <v>0</v>
      </c>
      <c r="IA13" s="20">
        <f t="shared" si="19"/>
        <v>2670.1067353946073</v>
      </c>
      <c r="IB13" s="120">
        <f t="shared" si="134"/>
        <v>49909.620000000017</v>
      </c>
      <c r="IC13" s="120">
        <v>3799.76</v>
      </c>
      <c r="ID13" s="250">
        <v>3799.76</v>
      </c>
      <c r="IE13" s="250">
        <v>3799.76</v>
      </c>
      <c r="IF13" s="120">
        <v>3799.76</v>
      </c>
      <c r="IG13" s="120">
        <v>3799.76</v>
      </c>
      <c r="IH13" s="120">
        <v>3799.76</v>
      </c>
      <c r="II13" s="120">
        <v>3799.76</v>
      </c>
      <c r="IJ13" s="120">
        <v>4662.26</v>
      </c>
      <c r="IK13" s="120">
        <v>4662.26</v>
      </c>
      <c r="IL13" s="120">
        <v>4662.26</v>
      </c>
      <c r="IM13" s="120">
        <v>4662.26</v>
      </c>
      <c r="IN13" s="120">
        <v>4662.26</v>
      </c>
      <c r="IO13" s="121">
        <f t="shared" si="20"/>
        <v>44042.214284114969</v>
      </c>
      <c r="IP13" s="18">
        <v>3882.175123013546</v>
      </c>
      <c r="IQ13" s="18">
        <v>3872.8827686564164</v>
      </c>
      <c r="IR13" s="18">
        <v>3885.9159410727643</v>
      </c>
      <c r="IS13" s="18">
        <v>3901.8635565</v>
      </c>
      <c r="IT13" s="18">
        <v>3932.3294682000001</v>
      </c>
      <c r="IU13" s="18">
        <v>3887.7922902</v>
      </c>
      <c r="IV13" s="18">
        <v>3818.3980461915044</v>
      </c>
      <c r="IW13" s="18">
        <v>4815.8707221333334</v>
      </c>
      <c r="IX13" s="18">
        <v>2909.906236120572</v>
      </c>
      <c r="IY13" s="18">
        <v>3451.522814172044</v>
      </c>
      <c r="IZ13" s="18">
        <v>2682.6502880227422</v>
      </c>
      <c r="JA13" s="18">
        <v>3000.9070298320421</v>
      </c>
      <c r="JB13" s="250">
        <f t="shared" si="21"/>
        <v>-5867.4057158850483</v>
      </c>
      <c r="JC13" s="121">
        <f t="shared" si="22"/>
        <v>-5867.4057158850483</v>
      </c>
      <c r="JD13" s="121">
        <f t="shared" si="23"/>
        <v>0</v>
      </c>
      <c r="JE13" s="120">
        <f t="shared" si="135"/>
        <v>0</v>
      </c>
      <c r="JF13" s="120">
        <v>0</v>
      </c>
      <c r="JG13" s="250">
        <v>0</v>
      </c>
      <c r="JH13" s="250">
        <v>0</v>
      </c>
      <c r="JI13" s="250">
        <v>0</v>
      </c>
      <c r="JJ13" s="250">
        <v>0</v>
      </c>
      <c r="JK13" s="250">
        <v>0</v>
      </c>
      <c r="JL13" s="250">
        <v>0</v>
      </c>
      <c r="JM13" s="250">
        <v>0</v>
      </c>
      <c r="JN13" s="250">
        <v>0</v>
      </c>
      <c r="JO13" s="250">
        <v>0</v>
      </c>
      <c r="JP13" s="250">
        <v>0</v>
      </c>
      <c r="JQ13" s="250">
        <v>0</v>
      </c>
      <c r="JR13" s="120">
        <f t="shared" si="136"/>
        <v>0</v>
      </c>
      <c r="JS13" s="18">
        <v>0</v>
      </c>
      <c r="JT13" s="18">
        <v>0</v>
      </c>
      <c r="JU13" s="18">
        <v>0</v>
      </c>
      <c r="JV13" s="18">
        <v>0</v>
      </c>
      <c r="JW13" s="18">
        <v>0</v>
      </c>
      <c r="JX13" s="18">
        <v>0</v>
      </c>
      <c r="JY13" s="18">
        <v>0</v>
      </c>
      <c r="JZ13" s="18">
        <v>0</v>
      </c>
      <c r="KA13" s="18">
        <v>0</v>
      </c>
      <c r="KB13" s="18">
        <v>0</v>
      </c>
      <c r="KC13" s="18">
        <v>0</v>
      </c>
      <c r="KD13" s="18">
        <v>0</v>
      </c>
      <c r="KE13" s="250">
        <f t="shared" si="24"/>
        <v>0</v>
      </c>
      <c r="KF13" s="121">
        <f t="shared" si="25"/>
        <v>0</v>
      </c>
      <c r="KG13" s="121">
        <f t="shared" si="26"/>
        <v>0</v>
      </c>
      <c r="KH13" s="120">
        <f t="shared" si="137"/>
        <v>2753.65</v>
      </c>
      <c r="KI13" s="120">
        <v>142.35</v>
      </c>
      <c r="KJ13" s="250">
        <v>142.35</v>
      </c>
      <c r="KK13" s="250">
        <v>142.35</v>
      </c>
      <c r="KL13" s="250">
        <v>142.35</v>
      </c>
      <c r="KM13" s="250">
        <v>142.35</v>
      </c>
      <c r="KN13" s="250">
        <v>142.35</v>
      </c>
      <c r="KO13" s="250">
        <v>142.35</v>
      </c>
      <c r="KP13" s="250">
        <v>351.44</v>
      </c>
      <c r="KQ13" s="250">
        <v>351.44</v>
      </c>
      <c r="KR13" s="250">
        <v>351.44</v>
      </c>
      <c r="KS13" s="250">
        <v>351.44</v>
      </c>
      <c r="KT13" s="250">
        <v>351.44</v>
      </c>
      <c r="KU13" s="121">
        <f t="shared" si="138"/>
        <v>2985.691341428811</v>
      </c>
      <c r="KV13" s="18">
        <v>171.71239708636102</v>
      </c>
      <c r="KW13" s="18">
        <v>184.92796807910901</v>
      </c>
      <c r="KX13" s="18">
        <v>164.12133445477829</v>
      </c>
      <c r="KY13" s="18">
        <v>179.9437956715137</v>
      </c>
      <c r="KZ13" s="18">
        <v>179.24619259165965</v>
      </c>
      <c r="LA13" s="18">
        <v>183.20914722912292</v>
      </c>
      <c r="LB13" s="18">
        <v>162.11830732210882</v>
      </c>
      <c r="LC13" s="18">
        <v>267.04686682101885</v>
      </c>
      <c r="LD13" s="18">
        <v>344.20849553743994</v>
      </c>
      <c r="LE13" s="18">
        <v>332.3738327638257</v>
      </c>
      <c r="LF13" s="18">
        <v>404.95660966757316</v>
      </c>
      <c r="LG13" s="18">
        <v>411.82639420430019</v>
      </c>
      <c r="LH13" s="250">
        <f t="shared" si="139"/>
        <v>232.04134142881094</v>
      </c>
      <c r="LI13" s="121">
        <f t="shared" si="27"/>
        <v>0</v>
      </c>
      <c r="LJ13" s="121">
        <f t="shared" si="28"/>
        <v>232.04134142881094</v>
      </c>
      <c r="LK13" s="121">
        <f t="shared" si="29"/>
        <v>0</v>
      </c>
      <c r="LL13" s="250"/>
      <c r="LM13" s="250"/>
      <c r="LN13" s="250"/>
      <c r="LO13" s="250"/>
      <c r="LP13" s="250"/>
      <c r="LQ13" s="250"/>
      <c r="LR13" s="250"/>
      <c r="LS13" s="250"/>
      <c r="LT13" s="250"/>
      <c r="LU13" s="250"/>
      <c r="LV13" s="250"/>
      <c r="LW13" s="250"/>
      <c r="LX13" s="121">
        <f t="shared" si="30"/>
        <v>0</v>
      </c>
      <c r="LY13" s="250"/>
      <c r="LZ13" s="250"/>
      <c r="MA13" s="250"/>
      <c r="MB13" s="250"/>
      <c r="MC13" s="250"/>
      <c r="MD13" s="250"/>
      <c r="ME13" s="250"/>
      <c r="MF13" s="250"/>
      <c r="MG13" s="250"/>
      <c r="MH13" s="250"/>
      <c r="MI13" s="250"/>
      <c r="MJ13" s="120">
        <v>0</v>
      </c>
      <c r="MK13" s="250"/>
      <c r="ML13" s="121">
        <f t="shared" si="31"/>
        <v>0</v>
      </c>
      <c r="MM13" s="121">
        <f t="shared" si="32"/>
        <v>0</v>
      </c>
      <c r="MN13" s="121">
        <f t="shared" si="140"/>
        <v>44225.770000000004</v>
      </c>
      <c r="MO13" s="121">
        <v>2792.71</v>
      </c>
      <c r="MP13" s="250">
        <v>2792.71</v>
      </c>
      <c r="MQ13" s="250">
        <v>2792.71</v>
      </c>
      <c r="MR13" s="250">
        <v>2792.71</v>
      </c>
      <c r="MS13" s="250">
        <v>2792.71</v>
      </c>
      <c r="MT13" s="250">
        <v>2792.71</v>
      </c>
      <c r="MU13" s="250">
        <v>2792.71</v>
      </c>
      <c r="MV13" s="250">
        <v>4935.3600000000006</v>
      </c>
      <c r="MW13" s="250">
        <v>4935.3600000000006</v>
      </c>
      <c r="MX13" s="250">
        <v>4935.3600000000006</v>
      </c>
      <c r="MY13" s="250">
        <v>4935.3600000000006</v>
      </c>
      <c r="MZ13" s="250">
        <v>4935.3600000000006</v>
      </c>
      <c r="NA13" s="121">
        <f t="shared" si="141"/>
        <v>67380.931905153935</v>
      </c>
      <c r="NB13" s="20">
        <v>0</v>
      </c>
      <c r="NC13" s="20">
        <v>731.21657142091442</v>
      </c>
      <c r="ND13" s="20">
        <v>31703.360000000001</v>
      </c>
      <c r="NE13" s="20">
        <v>24184.388800000001</v>
      </c>
      <c r="NF13" s="20">
        <v>326.29970529620346</v>
      </c>
      <c r="NG13" s="20">
        <v>227.07053749340574</v>
      </c>
      <c r="NH13" s="20">
        <v>639.37202303804077</v>
      </c>
      <c r="NI13" s="20">
        <v>5681.3409229149929</v>
      </c>
      <c r="NJ13" s="20">
        <v>1565.5972303733342</v>
      </c>
      <c r="NK13" s="20">
        <v>0</v>
      </c>
      <c r="NL13" s="20">
        <v>2322.2861146170499</v>
      </c>
      <c r="NM13" s="20">
        <v>0</v>
      </c>
      <c r="NN13" s="250">
        <f t="shared" si="142"/>
        <v>23155.161905153931</v>
      </c>
      <c r="NO13" s="121">
        <f t="shared" si="33"/>
        <v>0</v>
      </c>
      <c r="NP13" s="121">
        <f t="shared" si="34"/>
        <v>23155.161905153931</v>
      </c>
      <c r="NQ13" s="115">
        <f t="shared" si="35"/>
        <v>25318.9</v>
      </c>
      <c r="NR13" s="114">
        <f t="shared" si="36"/>
        <v>2684.15</v>
      </c>
      <c r="NS13" s="132">
        <f t="shared" si="37"/>
        <v>-22634.75</v>
      </c>
      <c r="NT13" s="121">
        <f t="shared" si="38"/>
        <v>-22634.75</v>
      </c>
      <c r="NU13" s="121">
        <f t="shared" si="39"/>
        <v>0</v>
      </c>
      <c r="NV13" s="18">
        <f t="shared" si="143"/>
        <v>6899.7400000000016</v>
      </c>
      <c r="NW13" s="18">
        <v>731.32</v>
      </c>
      <c r="NX13" s="234">
        <v>731.32</v>
      </c>
      <c r="NY13" s="234">
        <v>731.32</v>
      </c>
      <c r="NZ13" s="18">
        <v>731.32</v>
      </c>
      <c r="OA13" s="18">
        <v>731.32</v>
      </c>
      <c r="OB13" s="18">
        <v>731.32</v>
      </c>
      <c r="OC13" s="18">
        <v>731.32</v>
      </c>
      <c r="OD13" s="18">
        <v>356.1</v>
      </c>
      <c r="OE13" s="18">
        <v>356.1</v>
      </c>
      <c r="OF13" s="18">
        <v>356.1</v>
      </c>
      <c r="OG13" s="18">
        <v>356.1</v>
      </c>
      <c r="OH13" s="18">
        <v>356.1</v>
      </c>
      <c r="OI13" s="20">
        <f t="shared" si="144"/>
        <v>660.69</v>
      </c>
      <c r="OJ13" s="20">
        <v>0</v>
      </c>
      <c r="OK13" s="20">
        <v>0</v>
      </c>
      <c r="OL13" s="20">
        <v>0</v>
      </c>
      <c r="OM13" s="20">
        <v>0</v>
      </c>
      <c r="ON13" s="20">
        <v>0</v>
      </c>
      <c r="OO13" s="20">
        <v>0</v>
      </c>
      <c r="OP13" s="20">
        <v>660.69</v>
      </c>
      <c r="OQ13" s="20">
        <v>0</v>
      </c>
      <c r="OR13" s="20">
        <v>0</v>
      </c>
      <c r="OS13" s="20">
        <v>0</v>
      </c>
      <c r="OT13" s="20">
        <v>0</v>
      </c>
      <c r="OU13" s="20">
        <v>0</v>
      </c>
      <c r="OV13" s="234">
        <f t="shared" si="145"/>
        <v>-6239.0500000000011</v>
      </c>
      <c r="OW13" s="20">
        <f t="shared" si="40"/>
        <v>-6239.0500000000011</v>
      </c>
      <c r="OX13" s="20">
        <f t="shared" si="41"/>
        <v>0</v>
      </c>
      <c r="OY13" s="18">
        <f t="shared" si="146"/>
        <v>5443.4900000000007</v>
      </c>
      <c r="OZ13" s="18">
        <v>590.66999999999996</v>
      </c>
      <c r="PA13" s="234">
        <v>590.66999999999996</v>
      </c>
      <c r="PB13" s="234">
        <v>590.66999999999996</v>
      </c>
      <c r="PC13" s="234">
        <v>590.66999999999996</v>
      </c>
      <c r="PD13" s="234">
        <v>590.66999999999996</v>
      </c>
      <c r="PE13" s="234">
        <v>590.66999999999996</v>
      </c>
      <c r="PF13" s="234">
        <v>590.66999999999996</v>
      </c>
      <c r="PG13" s="234">
        <v>261.76</v>
      </c>
      <c r="PH13" s="234">
        <v>261.76</v>
      </c>
      <c r="PI13" s="234">
        <v>261.76</v>
      </c>
      <c r="PJ13" s="234">
        <v>261.76</v>
      </c>
      <c r="PK13" s="234">
        <v>261.76</v>
      </c>
      <c r="PL13" s="20">
        <f t="shared" si="147"/>
        <v>0</v>
      </c>
      <c r="PM13" s="18">
        <v>0</v>
      </c>
      <c r="PN13" s="18">
        <v>0</v>
      </c>
      <c r="PO13" s="18">
        <v>0</v>
      </c>
      <c r="PP13" s="18">
        <v>0</v>
      </c>
      <c r="PQ13" s="18">
        <v>0</v>
      </c>
      <c r="PR13" s="18">
        <v>0</v>
      </c>
      <c r="PS13" s="18">
        <v>0</v>
      </c>
      <c r="PT13" s="18">
        <v>0</v>
      </c>
      <c r="PU13" s="18">
        <v>0</v>
      </c>
      <c r="PV13" s="18">
        <v>0</v>
      </c>
      <c r="PW13" s="18">
        <v>0</v>
      </c>
      <c r="PX13" s="18">
        <v>0</v>
      </c>
      <c r="PY13" s="234">
        <f t="shared" si="148"/>
        <v>-5443.4900000000007</v>
      </c>
      <c r="PZ13" s="20">
        <f t="shared" si="42"/>
        <v>-5443.4900000000007</v>
      </c>
      <c r="QA13" s="20">
        <f t="shared" si="43"/>
        <v>0</v>
      </c>
      <c r="QB13" s="18">
        <f t="shared" si="149"/>
        <v>1781.8000000000004</v>
      </c>
      <c r="QC13" s="18">
        <v>182.3</v>
      </c>
      <c r="QD13" s="234">
        <v>182.3</v>
      </c>
      <c r="QE13" s="234">
        <v>182.3</v>
      </c>
      <c r="QF13" s="234">
        <v>182.3</v>
      </c>
      <c r="QG13" s="234">
        <v>182.3</v>
      </c>
      <c r="QH13" s="234">
        <v>182.3</v>
      </c>
      <c r="QI13" s="234">
        <v>182.3</v>
      </c>
      <c r="QJ13" s="234">
        <v>101.14</v>
      </c>
      <c r="QK13" s="234">
        <v>101.14</v>
      </c>
      <c r="QL13" s="234">
        <v>101.14</v>
      </c>
      <c r="QM13" s="234">
        <v>101.14</v>
      </c>
      <c r="QN13" s="234">
        <v>101.14</v>
      </c>
      <c r="QO13" s="20">
        <f t="shared" si="150"/>
        <v>0</v>
      </c>
      <c r="QP13" s="18">
        <v>0</v>
      </c>
      <c r="QQ13" s="18">
        <v>0</v>
      </c>
      <c r="QR13" s="18">
        <v>0</v>
      </c>
      <c r="QS13" s="18">
        <v>0</v>
      </c>
      <c r="QT13" s="18">
        <v>0</v>
      </c>
      <c r="QU13" s="18">
        <v>0</v>
      </c>
      <c r="QV13" s="18">
        <v>0</v>
      </c>
      <c r="QW13" s="18">
        <v>0</v>
      </c>
      <c r="QX13" s="18">
        <v>0</v>
      </c>
      <c r="QY13" s="18">
        <v>0</v>
      </c>
      <c r="QZ13" s="18">
        <v>0</v>
      </c>
      <c r="RA13" s="18">
        <v>0</v>
      </c>
      <c r="RB13" s="234">
        <f t="shared" si="151"/>
        <v>-1781.8000000000004</v>
      </c>
      <c r="RC13" s="20">
        <f t="shared" si="44"/>
        <v>-1781.8000000000004</v>
      </c>
      <c r="RD13" s="20">
        <f t="shared" si="45"/>
        <v>0</v>
      </c>
      <c r="RE13" s="18">
        <f t="shared" si="152"/>
        <v>8259.6</v>
      </c>
      <c r="RF13" s="20">
        <v>875.8</v>
      </c>
      <c r="RG13" s="234">
        <v>875.8</v>
      </c>
      <c r="RH13" s="234">
        <v>875.8</v>
      </c>
      <c r="RI13" s="234">
        <v>875.8</v>
      </c>
      <c r="RJ13" s="234">
        <v>875.8</v>
      </c>
      <c r="RK13" s="234">
        <v>875.8</v>
      </c>
      <c r="RL13" s="234">
        <v>875.8</v>
      </c>
      <c r="RM13" s="234">
        <v>425.8</v>
      </c>
      <c r="RN13" s="234">
        <v>425.8</v>
      </c>
      <c r="RO13" s="234">
        <v>425.8</v>
      </c>
      <c r="RP13" s="234">
        <v>425.8</v>
      </c>
      <c r="RQ13" s="234">
        <v>425.8</v>
      </c>
      <c r="RR13" s="20">
        <f t="shared" si="153"/>
        <v>0</v>
      </c>
      <c r="RS13" s="18">
        <v>0</v>
      </c>
      <c r="RT13" s="18">
        <v>0</v>
      </c>
      <c r="RU13" s="18">
        <v>0</v>
      </c>
      <c r="RV13" s="18">
        <v>0</v>
      </c>
      <c r="RW13" s="18">
        <v>0</v>
      </c>
      <c r="RX13" s="18">
        <v>0</v>
      </c>
      <c r="RY13" s="18">
        <v>0</v>
      </c>
      <c r="RZ13" s="18">
        <v>0</v>
      </c>
      <c r="SA13" s="18">
        <v>0</v>
      </c>
      <c r="SB13" s="18">
        <v>0</v>
      </c>
      <c r="SC13" s="18">
        <v>0</v>
      </c>
      <c r="SD13" s="18">
        <v>0</v>
      </c>
      <c r="SE13" s="20">
        <f t="shared" si="46"/>
        <v>-8259.6</v>
      </c>
      <c r="SF13" s="20">
        <f t="shared" si="47"/>
        <v>-8259.6</v>
      </c>
      <c r="SG13" s="20">
        <f t="shared" si="48"/>
        <v>0</v>
      </c>
      <c r="SH13" s="18">
        <f t="shared" si="154"/>
        <v>1888.8400000000001</v>
      </c>
      <c r="SI13" s="18">
        <v>203.97</v>
      </c>
      <c r="SJ13" s="234">
        <v>203.97</v>
      </c>
      <c r="SK13" s="234">
        <v>203.97</v>
      </c>
      <c r="SL13" s="234">
        <v>203.97</v>
      </c>
      <c r="SM13" s="234">
        <v>203.97</v>
      </c>
      <c r="SN13" s="234">
        <v>203.97</v>
      </c>
      <c r="SO13" s="234">
        <v>203.97</v>
      </c>
      <c r="SP13" s="234">
        <v>92.21</v>
      </c>
      <c r="SQ13" s="234">
        <v>92.21</v>
      </c>
      <c r="SR13" s="234">
        <v>92.21</v>
      </c>
      <c r="SS13" s="234">
        <v>92.21</v>
      </c>
      <c r="ST13" s="234">
        <v>92.21</v>
      </c>
      <c r="SU13" s="20">
        <f t="shared" si="155"/>
        <v>0</v>
      </c>
      <c r="SV13" s="18">
        <v>0</v>
      </c>
      <c r="SW13" s="18">
        <v>0</v>
      </c>
      <c r="SX13" s="18">
        <v>0</v>
      </c>
      <c r="SY13" s="18">
        <v>0</v>
      </c>
      <c r="SZ13" s="18">
        <v>0</v>
      </c>
      <c r="TA13" s="18">
        <v>0</v>
      </c>
      <c r="TB13" s="18">
        <v>0</v>
      </c>
      <c r="TC13" s="18">
        <v>0</v>
      </c>
      <c r="TD13" s="18">
        <v>0</v>
      </c>
      <c r="TE13" s="18">
        <v>0</v>
      </c>
      <c r="TF13" s="18">
        <v>0</v>
      </c>
      <c r="TG13" s="18">
        <v>0</v>
      </c>
      <c r="TH13" s="20">
        <f t="shared" si="49"/>
        <v>-1888.8400000000001</v>
      </c>
      <c r="TI13" s="20">
        <f t="shared" si="50"/>
        <v>-1888.8400000000001</v>
      </c>
      <c r="TJ13" s="20">
        <f t="shared" si="51"/>
        <v>0</v>
      </c>
      <c r="TK13" s="18">
        <f t="shared" si="156"/>
        <v>1019.0799999999997</v>
      </c>
      <c r="TL13" s="18">
        <v>95.19</v>
      </c>
      <c r="TM13" s="234">
        <v>95.19</v>
      </c>
      <c r="TN13" s="234">
        <v>95.19</v>
      </c>
      <c r="TO13" s="234">
        <v>95.19</v>
      </c>
      <c r="TP13" s="234">
        <v>95.19</v>
      </c>
      <c r="TQ13" s="234">
        <v>95.19</v>
      </c>
      <c r="TR13" s="234">
        <v>95.19</v>
      </c>
      <c r="TS13" s="234">
        <v>70.55</v>
      </c>
      <c r="TT13" s="234">
        <v>70.55</v>
      </c>
      <c r="TU13" s="234">
        <v>70.55</v>
      </c>
      <c r="TV13" s="234">
        <v>70.55</v>
      </c>
      <c r="TW13" s="234">
        <v>70.55</v>
      </c>
      <c r="TX13" s="20">
        <f t="shared" si="157"/>
        <v>2023.46</v>
      </c>
      <c r="TY13" s="18">
        <v>0</v>
      </c>
      <c r="TZ13" s="18">
        <v>0</v>
      </c>
      <c r="UA13" s="18">
        <v>0</v>
      </c>
      <c r="UB13" s="18">
        <v>0</v>
      </c>
      <c r="UC13" s="18">
        <v>369.16</v>
      </c>
      <c r="UD13" s="18">
        <v>44.3</v>
      </c>
      <c r="UE13" s="18">
        <v>0</v>
      </c>
      <c r="UF13" s="18">
        <v>0</v>
      </c>
      <c r="UG13" s="18">
        <v>0</v>
      </c>
      <c r="UH13" s="18">
        <v>0</v>
      </c>
      <c r="UI13" s="18">
        <v>1610</v>
      </c>
      <c r="UJ13" s="18">
        <v>0</v>
      </c>
      <c r="UK13" s="20">
        <f t="shared" si="52"/>
        <v>1004.3800000000003</v>
      </c>
      <c r="UL13" s="20">
        <f t="shared" si="53"/>
        <v>0</v>
      </c>
      <c r="UM13" s="20">
        <f t="shared" si="54"/>
        <v>1004.3800000000003</v>
      </c>
      <c r="UN13" s="18">
        <f t="shared" si="158"/>
        <v>26.349999999999998</v>
      </c>
      <c r="UO13" s="18">
        <v>2.5499999999999998</v>
      </c>
      <c r="UP13" s="234">
        <v>2.5499999999999998</v>
      </c>
      <c r="UQ13" s="234">
        <v>2.5499999999999998</v>
      </c>
      <c r="UR13" s="234">
        <v>2.5499999999999998</v>
      </c>
      <c r="US13" s="234">
        <v>2.5499999999999998</v>
      </c>
      <c r="UT13" s="234">
        <v>2.5499999999999998</v>
      </c>
      <c r="UU13" s="234">
        <v>2.5499999999999998</v>
      </c>
      <c r="UV13" s="234">
        <v>1.7</v>
      </c>
      <c r="UW13" s="234">
        <v>1.7</v>
      </c>
      <c r="UX13" s="234">
        <v>1.7</v>
      </c>
      <c r="UY13" s="234">
        <v>1.7</v>
      </c>
      <c r="UZ13" s="234">
        <v>1.7</v>
      </c>
      <c r="VA13" s="20">
        <f t="shared" si="55"/>
        <v>0</v>
      </c>
      <c r="VB13" s="234"/>
      <c r="VC13" s="234"/>
      <c r="VD13" s="234"/>
      <c r="VE13" s="234"/>
      <c r="VF13" s="234"/>
      <c r="VG13" s="234"/>
      <c r="VH13" s="234">
        <v>0</v>
      </c>
      <c r="VI13" s="234"/>
      <c r="VJ13" s="234"/>
      <c r="VK13" s="234"/>
      <c r="VL13" s="234"/>
      <c r="VM13" s="234"/>
      <c r="VN13" s="20">
        <f t="shared" si="56"/>
        <v>-26.349999999999998</v>
      </c>
      <c r="VO13" s="20">
        <f t="shared" si="57"/>
        <v>-26.349999999999998</v>
      </c>
      <c r="VP13" s="20">
        <f t="shared" si="58"/>
        <v>0</v>
      </c>
      <c r="VQ13" s="121">
        <f t="shared" si="59"/>
        <v>0</v>
      </c>
      <c r="VR13" s="250"/>
      <c r="VS13" s="250"/>
      <c r="VT13" s="250"/>
      <c r="VU13" s="250"/>
      <c r="VV13" s="250"/>
      <c r="VW13" s="250"/>
      <c r="VX13" s="250"/>
      <c r="VY13" s="250"/>
      <c r="VZ13" s="250"/>
      <c r="WA13" s="250"/>
      <c r="WB13" s="250"/>
      <c r="WC13" s="250"/>
      <c r="WD13" s="121">
        <f t="shared" si="60"/>
        <v>0</v>
      </c>
      <c r="WE13" s="234"/>
      <c r="WF13" s="234"/>
      <c r="WG13" s="234"/>
      <c r="WH13" s="234"/>
      <c r="WI13" s="234"/>
      <c r="WJ13" s="234"/>
      <c r="WK13" s="234"/>
      <c r="WL13" s="234"/>
      <c r="WM13" s="234"/>
      <c r="WN13" s="234"/>
      <c r="WO13" s="234"/>
      <c r="WP13" s="234"/>
      <c r="WQ13" s="121">
        <f t="shared" si="61"/>
        <v>0</v>
      </c>
      <c r="WR13" s="121">
        <f t="shared" si="62"/>
        <v>0</v>
      </c>
      <c r="WS13" s="121">
        <f t="shared" si="63"/>
        <v>0</v>
      </c>
      <c r="WT13" s="120">
        <f t="shared" si="159"/>
        <v>48010.28</v>
      </c>
      <c r="WU13" s="120">
        <v>3607.74</v>
      </c>
      <c r="WV13" s="250">
        <v>3607.74</v>
      </c>
      <c r="WW13" s="250">
        <v>3607.74</v>
      </c>
      <c r="WX13" s="250">
        <v>3607.74</v>
      </c>
      <c r="WY13" s="250">
        <v>3607.74</v>
      </c>
      <c r="WZ13" s="250">
        <v>3607.74</v>
      </c>
      <c r="XA13" s="250">
        <v>3607.74</v>
      </c>
      <c r="XB13" s="250">
        <v>4551.22</v>
      </c>
      <c r="XC13" s="250">
        <v>4551.22</v>
      </c>
      <c r="XD13" s="250">
        <v>4551.22</v>
      </c>
      <c r="XE13" s="250">
        <v>4551.22</v>
      </c>
      <c r="XF13" s="250">
        <v>4551.22</v>
      </c>
      <c r="XG13" s="120">
        <f t="shared" si="160"/>
        <v>47912.09038620309</v>
      </c>
      <c r="XH13" s="18">
        <v>4301.1626563777454</v>
      </c>
      <c r="XI13" s="18">
        <v>4318.8311983355134</v>
      </c>
      <c r="XJ13" s="18">
        <v>4122.2262517905792</v>
      </c>
      <c r="XK13" s="18">
        <v>354.79155677157598</v>
      </c>
      <c r="XL13" s="18">
        <v>3833.7469656009657</v>
      </c>
      <c r="XM13" s="18">
        <v>3595.2525079980933</v>
      </c>
      <c r="XN13" s="18">
        <v>4536.7265415741349</v>
      </c>
      <c r="XO13" s="18">
        <v>4578.6218187554441</v>
      </c>
      <c r="XP13" s="18">
        <v>4697.1848155723155</v>
      </c>
      <c r="XQ13" s="18">
        <v>4890.3044600894036</v>
      </c>
      <c r="XR13" s="18">
        <v>4574.3046774494132</v>
      </c>
      <c r="XS13" s="18">
        <v>4108.9369358879003</v>
      </c>
      <c r="XT13" s="121">
        <f t="shared" si="64"/>
        <v>-98.189613796908816</v>
      </c>
      <c r="XU13" s="121">
        <f t="shared" si="65"/>
        <v>-98.189613796908816</v>
      </c>
      <c r="XV13" s="121">
        <f t="shared" si="66"/>
        <v>0</v>
      </c>
      <c r="XW13" s="120">
        <f t="shared" si="161"/>
        <v>26092.51</v>
      </c>
      <c r="XX13" s="120">
        <v>1923.28</v>
      </c>
      <c r="XY13" s="250">
        <v>1923.28</v>
      </c>
      <c r="XZ13" s="250">
        <v>1923.28</v>
      </c>
      <c r="YA13" s="250">
        <v>1923.28</v>
      </c>
      <c r="YB13" s="250">
        <v>1923.28</v>
      </c>
      <c r="YC13" s="250">
        <v>1923.28</v>
      </c>
      <c r="YD13" s="250">
        <v>1923.28</v>
      </c>
      <c r="YE13" s="250">
        <v>2525.91</v>
      </c>
      <c r="YF13" s="250">
        <v>2525.91</v>
      </c>
      <c r="YG13" s="250">
        <v>2525.91</v>
      </c>
      <c r="YH13" s="250">
        <v>2525.91</v>
      </c>
      <c r="YI13" s="250">
        <v>2525.91</v>
      </c>
      <c r="YJ13" s="121">
        <f t="shared" si="162"/>
        <v>26183.899841182763</v>
      </c>
      <c r="YK13" s="18">
        <v>2248.0185240270989</v>
      </c>
      <c r="YL13" s="18">
        <v>2123.6865279965186</v>
      </c>
      <c r="YM13" s="18">
        <v>2212.6821135668879</v>
      </c>
      <c r="YN13" s="18">
        <v>2185.9773373302469</v>
      </c>
      <c r="YO13" s="18">
        <v>2113.649732903235</v>
      </c>
      <c r="YP13" s="18">
        <v>2112.3393761136876</v>
      </c>
      <c r="YQ13" s="18">
        <v>2378.1911265253366</v>
      </c>
      <c r="YR13" s="18">
        <v>2430.7531936937321</v>
      </c>
      <c r="YS13" s="18">
        <v>1951.5664646080063</v>
      </c>
      <c r="YT13" s="18">
        <v>2067.8924989834518</v>
      </c>
      <c r="YU13" s="18">
        <v>2088.740871235726</v>
      </c>
      <c r="YV13" s="18">
        <v>2270.4020741988361</v>
      </c>
      <c r="YW13" s="234">
        <f t="shared" si="163"/>
        <v>91.38984118276494</v>
      </c>
      <c r="YX13" s="121">
        <f t="shared" si="67"/>
        <v>0</v>
      </c>
      <c r="YY13" s="121">
        <f t="shared" si="68"/>
        <v>91.38984118276494</v>
      </c>
      <c r="YZ13" s="120">
        <f t="shared" si="164"/>
        <v>1670.58</v>
      </c>
      <c r="ZA13" s="120">
        <v>61.69</v>
      </c>
      <c r="ZB13" s="250">
        <v>61.69</v>
      </c>
      <c r="ZC13" s="250">
        <v>61.69</v>
      </c>
      <c r="ZD13" s="250">
        <v>61.69</v>
      </c>
      <c r="ZE13" s="250">
        <v>61.69</v>
      </c>
      <c r="ZF13" s="250">
        <v>61.69</v>
      </c>
      <c r="ZG13" s="250">
        <v>61.69</v>
      </c>
      <c r="ZH13" s="250">
        <v>247.75</v>
      </c>
      <c r="ZI13" s="250">
        <v>247.75</v>
      </c>
      <c r="ZJ13" s="250">
        <v>247.75</v>
      </c>
      <c r="ZK13" s="250">
        <v>247.75</v>
      </c>
      <c r="ZL13" s="250">
        <v>247.75</v>
      </c>
      <c r="ZM13" s="121">
        <f t="shared" si="165"/>
        <v>4881.3175998993365</v>
      </c>
      <c r="ZN13" s="120">
        <v>0</v>
      </c>
      <c r="ZO13" s="18">
        <v>35.442048124744254</v>
      </c>
      <c r="ZP13" s="18">
        <v>119.65684313056455</v>
      </c>
      <c r="ZQ13" s="18">
        <v>4575.090013007306</v>
      </c>
      <c r="ZR13" s="18">
        <v>151.12869563672177</v>
      </c>
      <c r="ZS13" s="18">
        <v>0</v>
      </c>
      <c r="ZT13" s="18"/>
      <c r="ZU13" s="18"/>
      <c r="ZV13" s="18"/>
      <c r="ZW13" s="18"/>
      <c r="ZX13" s="18"/>
      <c r="ZY13" s="18"/>
      <c r="ZZ13" s="121">
        <f t="shared" si="69"/>
        <v>3210.7375998993366</v>
      </c>
      <c r="AAA13" s="121">
        <f t="shared" si="70"/>
        <v>0</v>
      </c>
      <c r="AAB13" s="121">
        <f t="shared" si="71"/>
        <v>3210.7375998993366</v>
      </c>
      <c r="AAC13" s="120">
        <f t="shared" si="166"/>
        <v>1336.0200000000002</v>
      </c>
      <c r="AAD13" s="120">
        <v>96.46</v>
      </c>
      <c r="AAE13" s="250">
        <v>96.46</v>
      </c>
      <c r="AAF13" s="250">
        <v>96.46</v>
      </c>
      <c r="AAG13" s="250">
        <v>96.46</v>
      </c>
      <c r="AAH13" s="250">
        <v>96.46</v>
      </c>
      <c r="AAI13" s="250">
        <v>96.46</v>
      </c>
      <c r="AAJ13" s="250">
        <v>96.46</v>
      </c>
      <c r="AAK13" s="250">
        <v>132.16</v>
      </c>
      <c r="AAL13" s="250">
        <v>132.16</v>
      </c>
      <c r="AAM13" s="250">
        <v>132.16</v>
      </c>
      <c r="AAN13" s="250">
        <v>132.16</v>
      </c>
      <c r="AAO13" s="250">
        <v>132.16</v>
      </c>
      <c r="AAP13" s="121">
        <f t="shared" si="167"/>
        <v>1290.3625024389721</v>
      </c>
      <c r="AAQ13" s="18">
        <v>125.68367033975974</v>
      </c>
      <c r="AAR13" s="18">
        <v>125.38283455448608</v>
      </c>
      <c r="AAS13" s="18">
        <v>125.80477763885317</v>
      </c>
      <c r="AAT13" s="18">
        <v>126.32107450247999</v>
      </c>
      <c r="AAU13" s="18">
        <v>127.30739466614399</v>
      </c>
      <c r="AAV13" s="18">
        <v>125.86552359638399</v>
      </c>
      <c r="AAW13" s="18">
        <v>123.6189162149348</v>
      </c>
      <c r="AAX13" s="18">
        <v>83.488305600000004</v>
      </c>
      <c r="AAY13" s="18">
        <v>80.291519100000002</v>
      </c>
      <c r="AAZ13" s="18">
        <v>81.769906800000001</v>
      </c>
      <c r="ABA13" s="18">
        <v>81.660351779999999</v>
      </c>
      <c r="ABB13" s="18">
        <v>83.168227645930557</v>
      </c>
      <c r="ABC13" s="121">
        <f t="shared" si="72"/>
        <v>-45.657497561028094</v>
      </c>
      <c r="ABD13" s="121">
        <f t="shared" si="73"/>
        <v>-45.657497561028094</v>
      </c>
      <c r="ABE13" s="121">
        <f t="shared" si="74"/>
        <v>0</v>
      </c>
      <c r="ABF13" s="120">
        <f t="shared" si="168"/>
        <v>189.03999999999996</v>
      </c>
      <c r="ABG13" s="120">
        <v>6.37</v>
      </c>
      <c r="ABH13" s="250">
        <v>6.37</v>
      </c>
      <c r="ABI13" s="250">
        <v>6.37</v>
      </c>
      <c r="ABJ13" s="250">
        <v>6.37</v>
      </c>
      <c r="ABK13" s="250">
        <v>6.37</v>
      </c>
      <c r="ABL13" s="250">
        <v>6.37</v>
      </c>
      <c r="ABM13" s="250">
        <v>6.37</v>
      </c>
      <c r="ABN13" s="250">
        <v>28.89</v>
      </c>
      <c r="ABO13" s="250">
        <v>28.89</v>
      </c>
      <c r="ABP13" s="250">
        <v>28.89</v>
      </c>
      <c r="ABQ13" s="250">
        <v>28.89</v>
      </c>
      <c r="ABR13" s="250">
        <v>28.89</v>
      </c>
      <c r="ABS13" s="121">
        <f t="shared" si="169"/>
        <v>0</v>
      </c>
      <c r="ABT13" s="18">
        <v>0</v>
      </c>
      <c r="ABU13" s="18">
        <v>0</v>
      </c>
      <c r="ABV13" s="18">
        <v>0</v>
      </c>
      <c r="ABW13" s="18">
        <v>0</v>
      </c>
      <c r="ABX13" s="18">
        <v>0</v>
      </c>
      <c r="ABY13" s="18">
        <v>0</v>
      </c>
      <c r="ABZ13" s="18"/>
      <c r="ACA13" s="18"/>
      <c r="ACB13" s="18">
        <v>0</v>
      </c>
      <c r="ACC13" s="18">
        <v>0</v>
      </c>
      <c r="ACD13" s="18">
        <v>0</v>
      </c>
      <c r="ACE13" s="18">
        <v>0</v>
      </c>
      <c r="ACF13" s="121">
        <f t="shared" si="75"/>
        <v>-189.03999999999996</v>
      </c>
      <c r="ACG13" s="121">
        <f t="shared" si="76"/>
        <v>-189.03999999999996</v>
      </c>
      <c r="ACH13" s="121">
        <f t="shared" si="77"/>
        <v>0</v>
      </c>
      <c r="ACI13" s="115">
        <f t="shared" si="78"/>
        <v>22068.22</v>
      </c>
      <c r="ACJ13" s="121">
        <f t="shared" si="79"/>
        <v>23133.190711391915</v>
      </c>
      <c r="ACK13" s="132">
        <f t="shared" si="80"/>
        <v>1064.9707113919139</v>
      </c>
      <c r="ACL13" s="121">
        <f t="shared" si="81"/>
        <v>0</v>
      </c>
      <c r="ACM13" s="121">
        <f t="shared" si="82"/>
        <v>1064.9707113919139</v>
      </c>
      <c r="ACN13" s="18">
        <f t="shared" si="170"/>
        <v>9537.82</v>
      </c>
      <c r="ACO13" s="18">
        <v>801.01</v>
      </c>
      <c r="ACP13" s="234">
        <v>801.01</v>
      </c>
      <c r="ACQ13" s="234">
        <v>801.01</v>
      </c>
      <c r="ACR13" s="234">
        <v>801.01</v>
      </c>
      <c r="ACS13" s="234">
        <v>801.01</v>
      </c>
      <c r="ACT13" s="234">
        <v>801.01</v>
      </c>
      <c r="ACU13" s="234">
        <v>801.01</v>
      </c>
      <c r="ACV13" s="234">
        <v>786.15</v>
      </c>
      <c r="ACW13" s="234">
        <v>786.15</v>
      </c>
      <c r="ACX13" s="234">
        <v>786.15</v>
      </c>
      <c r="ACY13" s="234">
        <v>786.15</v>
      </c>
      <c r="ACZ13" s="234">
        <v>786.15</v>
      </c>
      <c r="ADA13" s="20">
        <f t="shared" si="171"/>
        <v>9998.9183452099824</v>
      </c>
      <c r="ADB13" s="18">
        <v>0</v>
      </c>
      <c r="ADC13" s="18">
        <v>1259.8960697304453</v>
      </c>
      <c r="ADD13" s="18">
        <v>863.27384293503985</v>
      </c>
      <c r="ADE13" s="18">
        <v>741.62743199999989</v>
      </c>
      <c r="ADF13" s="18">
        <v>1028.4983967999999</v>
      </c>
      <c r="ADG13" s="18">
        <v>704.21580319999998</v>
      </c>
      <c r="ADH13" s="18">
        <v>873.08685145936306</v>
      </c>
      <c r="ADI13" s="18">
        <v>776.09510208670872</v>
      </c>
      <c r="ADJ13" s="18">
        <v>719.29162759999997</v>
      </c>
      <c r="ADK13" s="18">
        <v>845.94088319999992</v>
      </c>
      <c r="ADL13" s="18">
        <v>752.98059311999998</v>
      </c>
      <c r="ADM13" s="18">
        <v>1434.0117430784276</v>
      </c>
      <c r="ADN13" s="20">
        <f t="shared" si="83"/>
        <v>461.09834520998265</v>
      </c>
      <c r="ADO13" s="20">
        <f t="shared" si="84"/>
        <v>0</v>
      </c>
      <c r="ADP13" s="20">
        <f t="shared" si="85"/>
        <v>461.09834520998265</v>
      </c>
      <c r="ADQ13" s="18">
        <f t="shared" si="172"/>
        <v>12530.4</v>
      </c>
      <c r="ADR13" s="18">
        <v>827.8</v>
      </c>
      <c r="ADS13" s="234">
        <v>827.8</v>
      </c>
      <c r="ADT13" s="234">
        <v>827.8</v>
      </c>
      <c r="ADU13" s="234">
        <v>827.8</v>
      </c>
      <c r="ADV13" s="234">
        <v>827.8</v>
      </c>
      <c r="ADW13" s="234">
        <v>827.8</v>
      </c>
      <c r="ADX13" s="234">
        <v>827.8</v>
      </c>
      <c r="ADY13" s="234">
        <v>1347.16</v>
      </c>
      <c r="ADZ13" s="234">
        <v>1347.16</v>
      </c>
      <c r="AEA13" s="234">
        <v>1347.16</v>
      </c>
      <c r="AEB13" s="234">
        <v>1347.16</v>
      </c>
      <c r="AEC13" s="234">
        <v>1347.16</v>
      </c>
      <c r="AED13" s="20">
        <f t="shared" si="173"/>
        <v>13134.272366181933</v>
      </c>
      <c r="AEE13" s="18">
        <v>0</v>
      </c>
      <c r="AEF13" s="18">
        <v>2051.0667602103631</v>
      </c>
      <c r="AEG13" s="18">
        <v>1385.6571007257128</v>
      </c>
      <c r="AEH13" s="18">
        <v>1075.9936459999999</v>
      </c>
      <c r="AEI13" s="18">
        <v>1164.2474087999999</v>
      </c>
      <c r="AEJ13" s="18">
        <v>975.79678559999991</v>
      </c>
      <c r="AEK13" s="18">
        <v>1220.4606609209925</v>
      </c>
      <c r="AEL13" s="18">
        <v>1045.2248552296801</v>
      </c>
      <c r="AEM13" s="18">
        <v>1035.2984096</v>
      </c>
      <c r="AEN13" s="18">
        <v>1224.4687783999998</v>
      </c>
      <c r="AEO13" s="18">
        <v>935.10394795999991</v>
      </c>
      <c r="AEP13" s="18">
        <v>1020.9540127351847</v>
      </c>
      <c r="AEQ13" s="20">
        <f t="shared" si="86"/>
        <v>603.8723661819331</v>
      </c>
      <c r="AER13" s="20">
        <f t="shared" si="87"/>
        <v>0</v>
      </c>
      <c r="AES13" s="20">
        <f t="shared" si="88"/>
        <v>603.8723661819331</v>
      </c>
      <c r="AET13" s="18">
        <f t="shared" si="174"/>
        <v>0</v>
      </c>
      <c r="AEU13" s="18">
        <v>0</v>
      </c>
      <c r="AEV13" s="234">
        <v>0</v>
      </c>
      <c r="AEW13" s="234">
        <v>0</v>
      </c>
      <c r="AEX13" s="234">
        <v>0</v>
      </c>
      <c r="AEY13" s="234">
        <v>0</v>
      </c>
      <c r="AEZ13" s="234">
        <v>0</v>
      </c>
      <c r="AFA13" s="234">
        <v>0</v>
      </c>
      <c r="AFB13" s="234">
        <v>0</v>
      </c>
      <c r="AFC13" s="234">
        <v>0</v>
      </c>
      <c r="AFD13" s="234">
        <v>0</v>
      </c>
      <c r="AFE13" s="234">
        <v>0</v>
      </c>
      <c r="AFF13" s="234">
        <v>0</v>
      </c>
      <c r="AFG13" s="20">
        <f t="shared" si="175"/>
        <v>0</v>
      </c>
      <c r="AFH13" s="18">
        <v>0</v>
      </c>
      <c r="AFI13" s="18">
        <v>0</v>
      </c>
      <c r="AFJ13" s="18">
        <v>0</v>
      </c>
      <c r="AFK13" s="18">
        <v>0</v>
      </c>
      <c r="AFL13" s="18">
        <v>0</v>
      </c>
      <c r="AFM13" s="18">
        <v>0</v>
      </c>
      <c r="AFN13" s="18">
        <v>0</v>
      </c>
      <c r="AFO13" s="18">
        <v>0</v>
      </c>
      <c r="AFP13" s="18">
        <v>0</v>
      </c>
      <c r="AFQ13" s="18">
        <v>0</v>
      </c>
      <c r="AFR13" s="18">
        <v>0</v>
      </c>
      <c r="AFS13" s="18">
        <v>0</v>
      </c>
      <c r="AFT13" s="20">
        <f t="shared" si="89"/>
        <v>0</v>
      </c>
      <c r="AFU13" s="20">
        <f t="shared" si="90"/>
        <v>0</v>
      </c>
      <c r="AFV13" s="136">
        <f t="shared" si="91"/>
        <v>0</v>
      </c>
      <c r="AFW13" s="141">
        <f t="shared" si="92"/>
        <v>256529.24</v>
      </c>
      <c r="AFX13" s="111">
        <f t="shared" si="93"/>
        <v>243162.88859475282</v>
      </c>
      <c r="AFY13" s="126">
        <f t="shared" si="94"/>
        <v>-13366.351405247173</v>
      </c>
      <c r="AFZ13" s="20">
        <f t="shared" si="95"/>
        <v>-13366.351405247173</v>
      </c>
      <c r="AGA13" s="140">
        <f t="shared" si="96"/>
        <v>0</v>
      </c>
      <c r="AGB13" s="215">
        <f t="shared" si="97"/>
        <v>307835.08799999999</v>
      </c>
      <c r="AGC13" s="126">
        <f t="shared" si="97"/>
        <v>291795.46631370339</v>
      </c>
      <c r="AGD13" s="126">
        <f t="shared" si="98"/>
        <v>-16039.621686296596</v>
      </c>
      <c r="AGE13" s="20">
        <f t="shared" si="99"/>
        <v>-16039.621686296596</v>
      </c>
      <c r="AGF13" s="136">
        <f t="shared" si="100"/>
        <v>0</v>
      </c>
      <c r="AGG13" s="166">
        <f>AGB13*AGT13</f>
        <v>16417.871360000001</v>
      </c>
      <c r="AGH13" s="220">
        <f>AGC13*AGT13</f>
        <v>15562.424870064182</v>
      </c>
      <c r="AGI13" s="126">
        <f t="shared" si="102"/>
        <v>-855.44648993581905</v>
      </c>
      <c r="AGJ13" s="20">
        <f t="shared" si="103"/>
        <v>-855.44648993581905</v>
      </c>
      <c r="AGK13" s="140">
        <f t="shared" si="104"/>
        <v>0</v>
      </c>
      <c r="AGL13" s="167">
        <f t="shared" si="105"/>
        <v>324252.95935999998</v>
      </c>
      <c r="AGM13" s="167">
        <f t="shared" si="105"/>
        <v>307357.89118376758</v>
      </c>
      <c r="AGN13" s="168">
        <f t="shared" si="106"/>
        <v>-16895.068176232395</v>
      </c>
      <c r="AGO13" s="167">
        <f t="shared" si="107"/>
        <v>-16895.068176232395</v>
      </c>
      <c r="AGP13" s="169">
        <f t="shared" si="108"/>
        <v>0</v>
      </c>
      <c r="AGQ13" s="217">
        <f t="shared" si="177"/>
        <v>5.8084772370486648E-2</v>
      </c>
      <c r="AGR13" s="294">
        <v>7.0000000000000007E-2</v>
      </c>
      <c r="AGS13" s="254">
        <v>0.03</v>
      </c>
      <c r="AGT13" s="251">
        <f t="shared" si="178"/>
        <v>5.3333333333333337E-2</v>
      </c>
      <c r="AGU13" s="22"/>
      <c r="AGV13" s="22"/>
      <c r="AGW13" s="22"/>
      <c r="AGX13" s="22"/>
      <c r="AGY13" s="22"/>
      <c r="AGZ13" s="22"/>
      <c r="AHA13" s="22"/>
      <c r="AHB13" s="22"/>
      <c r="AHC13" s="22"/>
      <c r="AHD13" s="22"/>
      <c r="AHE13" s="22"/>
      <c r="AHF13" s="22"/>
      <c r="AHG13" s="22"/>
      <c r="AHH13" s="22"/>
    </row>
    <row r="14" spans="1:892" s="225" customFormat="1" ht="12.75" customHeight="1" x14ac:dyDescent="0.25">
      <c r="A14" s="22">
        <v>443</v>
      </c>
      <c r="B14" s="21">
        <v>3</v>
      </c>
      <c r="C14" s="252" t="s">
        <v>759</v>
      </c>
      <c r="D14" s="253">
        <v>5</v>
      </c>
      <c r="E14" s="249">
        <v>2914.53</v>
      </c>
      <c r="F14" s="132">
        <f t="shared" si="0"/>
        <v>27252.579999999998</v>
      </c>
      <c r="G14" s="114">
        <f t="shared" si="1"/>
        <v>33264.840170303913</v>
      </c>
      <c r="H14" s="132">
        <f t="shared" si="2"/>
        <v>6012.2601703039145</v>
      </c>
      <c r="I14" s="121">
        <f t="shared" si="3"/>
        <v>0</v>
      </c>
      <c r="J14" s="121">
        <f t="shared" si="4"/>
        <v>6012.2601703039145</v>
      </c>
      <c r="K14" s="18">
        <f t="shared" si="109"/>
        <v>9133.119999999999</v>
      </c>
      <c r="L14" s="234">
        <v>574.16</v>
      </c>
      <c r="M14" s="234">
        <v>574.16</v>
      </c>
      <c r="N14" s="234">
        <v>574.16</v>
      </c>
      <c r="O14" s="234">
        <v>574.16</v>
      </c>
      <c r="P14" s="234">
        <v>574.16</v>
      </c>
      <c r="Q14" s="234">
        <v>574.16</v>
      </c>
      <c r="R14" s="234">
        <v>574.16</v>
      </c>
      <c r="S14" s="234">
        <v>1022.8</v>
      </c>
      <c r="T14" s="234">
        <v>1022.8</v>
      </c>
      <c r="U14" s="234">
        <v>1022.8</v>
      </c>
      <c r="V14" s="234">
        <v>1022.8</v>
      </c>
      <c r="W14" s="234">
        <v>1022.8</v>
      </c>
      <c r="X14" s="234">
        <f t="shared" si="110"/>
        <v>8785.9780299636968</v>
      </c>
      <c r="Y14" s="18">
        <v>0</v>
      </c>
      <c r="Z14" s="18">
        <v>2738.6947685973105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6047.2832613663868</v>
      </c>
      <c r="AG14" s="18">
        <v>0</v>
      </c>
      <c r="AH14" s="18">
        <v>0</v>
      </c>
      <c r="AI14" s="18">
        <v>0</v>
      </c>
      <c r="AJ14" s="18">
        <v>0</v>
      </c>
      <c r="AK14" s="20">
        <f t="shared" si="5"/>
        <v>-347.14197003630215</v>
      </c>
      <c r="AL14" s="234">
        <f t="shared" si="111"/>
        <v>-347.14197003630215</v>
      </c>
      <c r="AM14" s="234">
        <f t="shared" si="6"/>
        <v>0</v>
      </c>
      <c r="AN14" s="18">
        <f t="shared" si="112"/>
        <v>2089.81</v>
      </c>
      <c r="AO14" s="234">
        <v>159.13</v>
      </c>
      <c r="AP14" s="234">
        <v>159.13</v>
      </c>
      <c r="AQ14" s="234">
        <v>159.13</v>
      </c>
      <c r="AR14" s="234">
        <v>159.13</v>
      </c>
      <c r="AS14" s="234">
        <v>159.13</v>
      </c>
      <c r="AT14" s="234">
        <v>159.13</v>
      </c>
      <c r="AU14" s="234">
        <v>159.13</v>
      </c>
      <c r="AV14" s="234">
        <v>195.18</v>
      </c>
      <c r="AW14" s="234">
        <v>195.18</v>
      </c>
      <c r="AX14" s="234">
        <v>195.18</v>
      </c>
      <c r="AY14" s="234">
        <v>195.18</v>
      </c>
      <c r="AZ14" s="234">
        <v>195.18</v>
      </c>
      <c r="BA14" s="226">
        <f t="shared" si="113"/>
        <v>1670.2413937961551</v>
      </c>
      <c r="BB14" s="18">
        <v>0</v>
      </c>
      <c r="BC14" s="18">
        <v>520.66423898229289</v>
      </c>
      <c r="BD14" s="18"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1149.5771548138623</v>
      </c>
      <c r="BJ14" s="18">
        <v>0</v>
      </c>
      <c r="BK14" s="18">
        <v>0</v>
      </c>
      <c r="BL14" s="18">
        <v>0</v>
      </c>
      <c r="BM14" s="18">
        <v>0</v>
      </c>
      <c r="BN14" s="20">
        <f t="shared" si="7"/>
        <v>-419.56860620384487</v>
      </c>
      <c r="BO14" s="20">
        <f t="shared" si="8"/>
        <v>-419.56860620384487</v>
      </c>
      <c r="BP14" s="20">
        <f t="shared" si="9"/>
        <v>0</v>
      </c>
      <c r="BQ14" s="18">
        <f t="shared" si="114"/>
        <v>2155.7399999999998</v>
      </c>
      <c r="BR14" s="234">
        <v>197.02</v>
      </c>
      <c r="BS14" s="234">
        <v>197.02</v>
      </c>
      <c r="BT14" s="234">
        <v>197.02</v>
      </c>
      <c r="BU14" s="234">
        <v>197.02</v>
      </c>
      <c r="BV14" s="234">
        <v>197.02</v>
      </c>
      <c r="BW14" s="234">
        <v>197.02</v>
      </c>
      <c r="BX14" s="234">
        <v>197.02</v>
      </c>
      <c r="BY14" s="234">
        <v>155.32</v>
      </c>
      <c r="BZ14" s="234">
        <v>155.32</v>
      </c>
      <c r="CA14" s="234">
        <v>155.32</v>
      </c>
      <c r="CB14" s="234">
        <v>155.32</v>
      </c>
      <c r="CC14" s="234">
        <v>155.32</v>
      </c>
      <c r="CD14" s="18">
        <f t="shared" si="115"/>
        <v>2566.6696772492783</v>
      </c>
      <c r="CE14" s="18">
        <v>0</v>
      </c>
      <c r="CF14" s="18">
        <v>863.11531118218579</v>
      </c>
      <c r="CG14" s="18">
        <v>0</v>
      </c>
      <c r="CH14" s="18">
        <v>0</v>
      </c>
      <c r="CI14" s="18">
        <v>0</v>
      </c>
      <c r="CJ14" s="18">
        <v>0</v>
      </c>
      <c r="CK14" s="18">
        <v>0</v>
      </c>
      <c r="CL14" s="18">
        <v>1703.5543660670926</v>
      </c>
      <c r="CM14" s="18">
        <v>0</v>
      </c>
      <c r="CN14" s="18">
        <v>0</v>
      </c>
      <c r="CO14" s="18">
        <v>0</v>
      </c>
      <c r="CP14" s="18">
        <v>0</v>
      </c>
      <c r="CQ14" s="20">
        <f t="shared" si="10"/>
        <v>410.92967724927848</v>
      </c>
      <c r="CR14" s="20">
        <f t="shared" si="11"/>
        <v>0</v>
      </c>
      <c r="CS14" s="20">
        <f t="shared" si="12"/>
        <v>410.92967724927848</v>
      </c>
      <c r="CT14" s="18">
        <f t="shared" si="116"/>
        <v>820.56999999999994</v>
      </c>
      <c r="CU14" s="18">
        <v>90.06</v>
      </c>
      <c r="CV14" s="234">
        <v>90.06</v>
      </c>
      <c r="CW14" s="234">
        <v>90.06</v>
      </c>
      <c r="CX14" s="234">
        <v>90.06</v>
      </c>
      <c r="CY14" s="234">
        <v>90.06</v>
      </c>
      <c r="CZ14" s="234">
        <v>90.06</v>
      </c>
      <c r="DA14" s="234">
        <v>90.06</v>
      </c>
      <c r="DB14" s="234">
        <v>38.03</v>
      </c>
      <c r="DC14" s="234">
        <v>38.03</v>
      </c>
      <c r="DD14" s="234">
        <v>38.03</v>
      </c>
      <c r="DE14" s="234">
        <v>38.03</v>
      </c>
      <c r="DF14" s="234">
        <v>38.03</v>
      </c>
      <c r="DG14" s="18">
        <f t="shared" si="117"/>
        <v>876.28165663333129</v>
      </c>
      <c r="DH14" s="18">
        <v>0</v>
      </c>
      <c r="DI14" s="18">
        <v>294.67754884323779</v>
      </c>
      <c r="DJ14" s="18">
        <v>0</v>
      </c>
      <c r="DK14" s="18">
        <v>0</v>
      </c>
      <c r="DL14" s="18">
        <v>0</v>
      </c>
      <c r="DM14" s="18">
        <v>0</v>
      </c>
      <c r="DN14" s="18">
        <v>0</v>
      </c>
      <c r="DO14" s="18">
        <v>581.60410779009351</v>
      </c>
      <c r="DP14" s="18">
        <v>0</v>
      </c>
      <c r="DQ14" s="18">
        <v>0</v>
      </c>
      <c r="DR14" s="18">
        <v>0</v>
      </c>
      <c r="DS14" s="18">
        <v>0</v>
      </c>
      <c r="DT14" s="234">
        <f t="shared" si="118"/>
        <v>55.711656633331359</v>
      </c>
      <c r="DU14" s="20">
        <f t="shared" si="13"/>
        <v>0</v>
      </c>
      <c r="DV14" s="20">
        <f t="shared" si="119"/>
        <v>55.711656633331359</v>
      </c>
      <c r="DW14" s="18">
        <f t="shared" si="120"/>
        <v>307.86</v>
      </c>
      <c r="DX14" s="18">
        <v>24.48</v>
      </c>
      <c r="DY14" s="234">
        <v>24.48</v>
      </c>
      <c r="DZ14" s="234">
        <v>24.48</v>
      </c>
      <c r="EA14" s="234">
        <v>24.48</v>
      </c>
      <c r="EB14" s="234">
        <v>24.48</v>
      </c>
      <c r="EC14" s="234">
        <v>24.48</v>
      </c>
      <c r="ED14" s="234">
        <v>24.48</v>
      </c>
      <c r="EE14" s="234">
        <v>27.3</v>
      </c>
      <c r="EF14" s="234">
        <v>27.3</v>
      </c>
      <c r="EG14" s="234">
        <v>27.3</v>
      </c>
      <c r="EH14" s="234">
        <v>27.3</v>
      </c>
      <c r="EI14" s="234">
        <v>27.3</v>
      </c>
      <c r="EJ14" s="234"/>
      <c r="EK14" s="18">
        <f t="shared" si="121"/>
        <v>232.86891611542623</v>
      </c>
      <c r="EL14" s="18">
        <v>0</v>
      </c>
      <c r="EM14" s="18">
        <v>72.600152506235361</v>
      </c>
      <c r="EN14" s="18">
        <v>0</v>
      </c>
      <c r="EO14" s="18">
        <v>0</v>
      </c>
      <c r="EP14" s="18">
        <v>0</v>
      </c>
      <c r="EQ14" s="18">
        <v>0</v>
      </c>
      <c r="ER14" s="18">
        <v>0</v>
      </c>
      <c r="ES14" s="18">
        <v>160.26876360919087</v>
      </c>
      <c r="ET14" s="18">
        <v>0</v>
      </c>
      <c r="EU14" s="18">
        <v>0</v>
      </c>
      <c r="EV14" s="18">
        <v>0</v>
      </c>
      <c r="EW14" s="18">
        <v>0</v>
      </c>
      <c r="EX14" s="20">
        <f t="shared" si="14"/>
        <v>-74.991083884573783</v>
      </c>
      <c r="EY14" s="20">
        <f t="shared" si="122"/>
        <v>-74.991083884573783</v>
      </c>
      <c r="EZ14" s="20">
        <f t="shared" si="123"/>
        <v>0</v>
      </c>
      <c r="FA14" s="18">
        <f t="shared" si="124"/>
        <v>4931.54</v>
      </c>
      <c r="FB14" s="18">
        <v>372.77</v>
      </c>
      <c r="FC14" s="234">
        <v>372.77</v>
      </c>
      <c r="FD14" s="234">
        <v>372.77</v>
      </c>
      <c r="FE14" s="234">
        <v>372.77</v>
      </c>
      <c r="FF14" s="234">
        <v>372.77</v>
      </c>
      <c r="FG14" s="234">
        <v>372.77</v>
      </c>
      <c r="FH14" s="234">
        <v>372.77</v>
      </c>
      <c r="FI14" s="234">
        <v>464.43</v>
      </c>
      <c r="FJ14" s="234">
        <v>464.43</v>
      </c>
      <c r="FK14" s="234">
        <v>464.43</v>
      </c>
      <c r="FL14" s="234">
        <v>464.43</v>
      </c>
      <c r="FM14" s="234">
        <v>464.43</v>
      </c>
      <c r="FN14" s="20">
        <f t="shared" si="125"/>
        <v>4875.9322905798108</v>
      </c>
      <c r="FO14" s="18">
        <v>0</v>
      </c>
      <c r="FP14" s="18">
        <v>2013.5877283149759</v>
      </c>
      <c r="FQ14" s="18">
        <v>0</v>
      </c>
      <c r="FR14" s="18">
        <v>0</v>
      </c>
      <c r="FS14" s="18">
        <v>0</v>
      </c>
      <c r="FT14" s="18">
        <v>0</v>
      </c>
      <c r="FU14" s="18">
        <v>0</v>
      </c>
      <c r="FV14" s="18">
        <v>2862.3445622648351</v>
      </c>
      <c r="FW14" s="18">
        <v>0</v>
      </c>
      <c r="FX14" s="18">
        <v>0</v>
      </c>
      <c r="FY14" s="18">
        <v>0</v>
      </c>
      <c r="FZ14" s="18">
        <v>0</v>
      </c>
      <c r="GA14" s="234">
        <f t="shared" si="126"/>
        <v>-55.607709420189167</v>
      </c>
      <c r="GB14" s="20">
        <f t="shared" si="127"/>
        <v>-55.607709420189167</v>
      </c>
      <c r="GC14" s="20">
        <f t="shared" si="128"/>
        <v>0</v>
      </c>
      <c r="GD14" s="18">
        <f t="shared" si="129"/>
        <v>443.5</v>
      </c>
      <c r="GE14" s="18">
        <v>0</v>
      </c>
      <c r="GF14" s="234">
        <v>0</v>
      </c>
      <c r="GG14" s="234">
        <v>0</v>
      </c>
      <c r="GH14" s="234">
        <v>0</v>
      </c>
      <c r="GI14" s="234">
        <v>0</v>
      </c>
      <c r="GJ14" s="234">
        <v>0</v>
      </c>
      <c r="GK14" s="234">
        <v>0</v>
      </c>
      <c r="GL14" s="234">
        <v>88.7</v>
      </c>
      <c r="GM14" s="234">
        <v>88.7</v>
      </c>
      <c r="GN14" s="234">
        <v>88.7</v>
      </c>
      <c r="GO14" s="234">
        <v>88.7</v>
      </c>
      <c r="GP14" s="234">
        <v>88.7</v>
      </c>
      <c r="GQ14" s="20">
        <f t="shared" si="130"/>
        <v>0</v>
      </c>
      <c r="GR14" s="18">
        <v>0</v>
      </c>
      <c r="GS14" s="18">
        <v>0</v>
      </c>
      <c r="GT14" s="18">
        <v>0</v>
      </c>
      <c r="GU14" s="18"/>
      <c r="GV14" s="234">
        <f t="shared" si="131"/>
        <v>-443.5</v>
      </c>
      <c r="GW14" s="20">
        <f t="shared" si="15"/>
        <v>-443.5</v>
      </c>
      <c r="GX14" s="20">
        <f t="shared" si="16"/>
        <v>0</v>
      </c>
      <c r="GY14" s="18">
        <f t="shared" si="132"/>
        <v>7370.44</v>
      </c>
      <c r="GZ14" s="18">
        <v>379.47</v>
      </c>
      <c r="HA14" s="234">
        <v>379.47</v>
      </c>
      <c r="HB14" s="234">
        <v>379.47</v>
      </c>
      <c r="HC14" s="234">
        <v>379.47</v>
      </c>
      <c r="HD14" s="234">
        <v>379.47</v>
      </c>
      <c r="HE14" s="234">
        <v>379.47</v>
      </c>
      <c r="HF14" s="234">
        <v>379.47</v>
      </c>
      <c r="HG14" s="234">
        <v>942.83</v>
      </c>
      <c r="HH14" s="234">
        <v>942.83</v>
      </c>
      <c r="HI14" s="234">
        <v>942.83</v>
      </c>
      <c r="HJ14" s="234">
        <v>942.83</v>
      </c>
      <c r="HK14" s="234">
        <v>942.83</v>
      </c>
      <c r="HL14" s="20">
        <f t="shared" si="133"/>
        <v>14256.868205966213</v>
      </c>
      <c r="HM14" s="18">
        <v>778.70454857193806</v>
      </c>
      <c r="HN14" s="18">
        <v>1662.165692593876</v>
      </c>
      <c r="HO14" s="18">
        <v>904.59265651996861</v>
      </c>
      <c r="HP14" s="18">
        <v>837.49390041941535</v>
      </c>
      <c r="HQ14" s="18">
        <v>872.55763975390664</v>
      </c>
      <c r="HR14" s="18">
        <v>728.48330016977775</v>
      </c>
      <c r="HS14" s="18">
        <v>970.34969334427512</v>
      </c>
      <c r="HT14" s="18">
        <v>2719.3223400236889</v>
      </c>
      <c r="HU14" s="18">
        <v>627.53081586003873</v>
      </c>
      <c r="HV14" s="18">
        <v>1001.9956138096336</v>
      </c>
      <c r="HW14" s="18">
        <v>894.65803258884057</v>
      </c>
      <c r="HX14" s="18">
        <v>2259.0139723108546</v>
      </c>
      <c r="HY14" s="20">
        <f t="shared" si="17"/>
        <v>6886.4282059662137</v>
      </c>
      <c r="HZ14" s="20">
        <f t="shared" si="18"/>
        <v>0</v>
      </c>
      <c r="IA14" s="20">
        <f t="shared" si="19"/>
        <v>6886.4282059662137</v>
      </c>
      <c r="IB14" s="120">
        <f t="shared" si="134"/>
        <v>0</v>
      </c>
      <c r="IC14" s="120">
        <v>0</v>
      </c>
      <c r="ID14" s="250">
        <v>0</v>
      </c>
      <c r="IE14" s="250">
        <v>0</v>
      </c>
      <c r="IF14" s="120">
        <v>0</v>
      </c>
      <c r="IG14" s="120">
        <v>0</v>
      </c>
      <c r="IH14" s="120">
        <v>0</v>
      </c>
      <c r="II14" s="120">
        <v>0</v>
      </c>
      <c r="IJ14" s="120">
        <v>0</v>
      </c>
      <c r="IK14" s="120">
        <v>0</v>
      </c>
      <c r="IL14" s="120">
        <v>0</v>
      </c>
      <c r="IM14" s="120">
        <v>0</v>
      </c>
      <c r="IN14" s="120">
        <v>0</v>
      </c>
      <c r="IO14" s="121">
        <f t="shared" si="20"/>
        <v>0</v>
      </c>
      <c r="IP14" s="18">
        <v>0</v>
      </c>
      <c r="IQ14" s="18">
        <v>0</v>
      </c>
      <c r="IR14" s="18">
        <v>0</v>
      </c>
      <c r="IS14" s="18">
        <v>0</v>
      </c>
      <c r="IT14" s="18">
        <v>0</v>
      </c>
      <c r="IU14" s="18">
        <v>0</v>
      </c>
      <c r="IV14" s="18">
        <v>0</v>
      </c>
      <c r="IW14" s="18">
        <v>0</v>
      </c>
      <c r="IX14" s="18">
        <v>0</v>
      </c>
      <c r="IY14" s="18">
        <v>0</v>
      </c>
      <c r="IZ14" s="18">
        <v>0</v>
      </c>
      <c r="JA14" s="18">
        <v>0</v>
      </c>
      <c r="JB14" s="250">
        <f t="shared" si="21"/>
        <v>0</v>
      </c>
      <c r="JC14" s="121">
        <f t="shared" si="22"/>
        <v>0</v>
      </c>
      <c r="JD14" s="121">
        <f t="shared" si="23"/>
        <v>0</v>
      </c>
      <c r="JE14" s="120">
        <f t="shared" si="135"/>
        <v>0</v>
      </c>
      <c r="JF14" s="120">
        <v>0</v>
      </c>
      <c r="JG14" s="250">
        <v>0</v>
      </c>
      <c r="JH14" s="250">
        <v>0</v>
      </c>
      <c r="JI14" s="250">
        <v>0</v>
      </c>
      <c r="JJ14" s="250">
        <v>0</v>
      </c>
      <c r="JK14" s="250">
        <v>0</v>
      </c>
      <c r="JL14" s="250">
        <v>0</v>
      </c>
      <c r="JM14" s="250">
        <v>0</v>
      </c>
      <c r="JN14" s="250">
        <v>0</v>
      </c>
      <c r="JO14" s="250">
        <v>0</v>
      </c>
      <c r="JP14" s="250">
        <v>0</v>
      </c>
      <c r="JQ14" s="250">
        <v>0</v>
      </c>
      <c r="JR14" s="120">
        <f t="shared" si="136"/>
        <v>0</v>
      </c>
      <c r="JS14" s="18">
        <v>0</v>
      </c>
      <c r="JT14" s="18">
        <v>0</v>
      </c>
      <c r="JU14" s="18">
        <v>0</v>
      </c>
      <c r="JV14" s="18">
        <v>0</v>
      </c>
      <c r="JW14" s="18">
        <v>0</v>
      </c>
      <c r="JX14" s="18">
        <v>0</v>
      </c>
      <c r="JY14" s="18">
        <v>0</v>
      </c>
      <c r="JZ14" s="18">
        <v>0</v>
      </c>
      <c r="KA14" s="18">
        <v>0</v>
      </c>
      <c r="KB14" s="18">
        <v>0</v>
      </c>
      <c r="KC14" s="18">
        <v>0</v>
      </c>
      <c r="KD14" s="18">
        <v>0</v>
      </c>
      <c r="KE14" s="250">
        <f t="shared" si="24"/>
        <v>0</v>
      </c>
      <c r="KF14" s="121">
        <f t="shared" si="25"/>
        <v>0</v>
      </c>
      <c r="KG14" s="121">
        <f t="shared" si="26"/>
        <v>0</v>
      </c>
      <c r="KH14" s="120">
        <f t="shared" si="137"/>
        <v>1816.5599999999997</v>
      </c>
      <c r="KI14" s="120">
        <v>82.48</v>
      </c>
      <c r="KJ14" s="250">
        <v>82.48</v>
      </c>
      <c r="KK14" s="250">
        <v>82.48</v>
      </c>
      <c r="KL14" s="250">
        <v>82.48</v>
      </c>
      <c r="KM14" s="250">
        <v>82.48</v>
      </c>
      <c r="KN14" s="250">
        <v>82.48</v>
      </c>
      <c r="KO14" s="250">
        <v>82.48</v>
      </c>
      <c r="KP14" s="250">
        <v>247.84</v>
      </c>
      <c r="KQ14" s="250">
        <v>247.84</v>
      </c>
      <c r="KR14" s="250">
        <v>247.84</v>
      </c>
      <c r="KS14" s="250">
        <v>247.84</v>
      </c>
      <c r="KT14" s="250">
        <v>247.84</v>
      </c>
      <c r="KU14" s="121">
        <f t="shared" si="138"/>
        <v>1953.4087207756124</v>
      </c>
      <c r="KV14" s="18">
        <v>99.72984723510622</v>
      </c>
      <c r="KW14" s="18">
        <v>107.40539599335104</v>
      </c>
      <c r="KX14" s="18">
        <v>95.320989578666229</v>
      </c>
      <c r="KY14" s="18">
        <v>104.51060935454524</v>
      </c>
      <c r="KZ14" s="18">
        <v>104.10544438238777</v>
      </c>
      <c r="LA14" s="18">
        <v>106.40711198065148</v>
      </c>
      <c r="LB14" s="18">
        <v>94.157639737079464</v>
      </c>
      <c r="LC14" s="18">
        <v>188.37135831702017</v>
      </c>
      <c r="LD14" s="18">
        <v>242.80015946452642</v>
      </c>
      <c r="LE14" s="18">
        <v>234.45214352100393</v>
      </c>
      <c r="LF14" s="18">
        <v>285.65108263809839</v>
      </c>
      <c r="LG14" s="18">
        <v>290.49693857317595</v>
      </c>
      <c r="LH14" s="250">
        <f t="shared" si="139"/>
        <v>136.84872077561272</v>
      </c>
      <c r="LI14" s="121">
        <f t="shared" si="27"/>
        <v>0</v>
      </c>
      <c r="LJ14" s="121">
        <f t="shared" si="28"/>
        <v>136.84872077561272</v>
      </c>
      <c r="LK14" s="121">
        <f t="shared" si="29"/>
        <v>0</v>
      </c>
      <c r="LL14" s="250"/>
      <c r="LM14" s="250"/>
      <c r="LN14" s="250"/>
      <c r="LO14" s="250"/>
      <c r="LP14" s="250"/>
      <c r="LQ14" s="250"/>
      <c r="LR14" s="250"/>
      <c r="LS14" s="250"/>
      <c r="LT14" s="250"/>
      <c r="LU14" s="250"/>
      <c r="LV14" s="250"/>
      <c r="LW14" s="250"/>
      <c r="LX14" s="121">
        <f t="shared" si="30"/>
        <v>0</v>
      </c>
      <c r="LY14" s="250"/>
      <c r="LZ14" s="250"/>
      <c r="MA14" s="250"/>
      <c r="MB14" s="250"/>
      <c r="MC14" s="250"/>
      <c r="MD14" s="250"/>
      <c r="ME14" s="250"/>
      <c r="MF14" s="250"/>
      <c r="MG14" s="250"/>
      <c r="MH14" s="250"/>
      <c r="MI14" s="250"/>
      <c r="MJ14" s="120">
        <v>0</v>
      </c>
      <c r="MK14" s="250"/>
      <c r="ML14" s="121">
        <f t="shared" si="31"/>
        <v>0</v>
      </c>
      <c r="MM14" s="121">
        <f t="shared" si="32"/>
        <v>0</v>
      </c>
      <c r="MN14" s="121">
        <f t="shared" si="140"/>
        <v>27767.321999999993</v>
      </c>
      <c r="MO14" s="121">
        <v>2419.9299999999998</v>
      </c>
      <c r="MP14" s="250">
        <v>2419.9299999999998</v>
      </c>
      <c r="MQ14" s="250">
        <v>2419.9299999999998</v>
      </c>
      <c r="MR14" s="250">
        <v>2419.9299999999998</v>
      </c>
      <c r="MS14" s="250">
        <v>2419.9299999999998</v>
      </c>
      <c r="MT14" s="250">
        <v>2419.9299999999998</v>
      </c>
      <c r="MU14" s="250">
        <v>2419.9299999999998</v>
      </c>
      <c r="MV14" s="250">
        <v>2165.5623999999998</v>
      </c>
      <c r="MW14" s="250">
        <v>2165.5623999999998</v>
      </c>
      <c r="MX14" s="250">
        <v>2165.5623999999998</v>
      </c>
      <c r="MY14" s="250">
        <v>2165.5623999999998</v>
      </c>
      <c r="MZ14" s="250">
        <v>2165.5623999999998</v>
      </c>
      <c r="NA14" s="121">
        <f t="shared" si="141"/>
        <v>27661.478286641915</v>
      </c>
      <c r="NB14" s="20">
        <v>0</v>
      </c>
      <c r="NC14" s="20">
        <v>0</v>
      </c>
      <c r="ND14" s="20">
        <v>0</v>
      </c>
      <c r="NE14" s="20">
        <v>0</v>
      </c>
      <c r="NF14" s="20">
        <v>0</v>
      </c>
      <c r="NG14" s="20">
        <v>2100.8968196363126</v>
      </c>
      <c r="NH14" s="20">
        <v>-195.93990456205307</v>
      </c>
      <c r="NI14" s="20">
        <v>0</v>
      </c>
      <c r="NJ14" s="20">
        <v>0</v>
      </c>
      <c r="NK14" s="20">
        <v>25183.630650489766</v>
      </c>
      <c r="NL14" s="20">
        <v>572.89072107788843</v>
      </c>
      <c r="NM14" s="20">
        <v>0</v>
      </c>
      <c r="NN14" s="250">
        <f t="shared" si="142"/>
        <v>-105.84371335807737</v>
      </c>
      <c r="NO14" s="121">
        <f t="shared" si="33"/>
        <v>-105.84371335807737</v>
      </c>
      <c r="NP14" s="121">
        <f t="shared" si="34"/>
        <v>0</v>
      </c>
      <c r="NQ14" s="115">
        <f t="shared" si="35"/>
        <v>20327.000000000004</v>
      </c>
      <c r="NR14" s="114">
        <f t="shared" si="36"/>
        <v>33974.6</v>
      </c>
      <c r="NS14" s="132">
        <f t="shared" si="37"/>
        <v>13647.599999999995</v>
      </c>
      <c r="NT14" s="121">
        <f t="shared" si="38"/>
        <v>0</v>
      </c>
      <c r="NU14" s="121">
        <f t="shared" si="39"/>
        <v>13647.599999999995</v>
      </c>
      <c r="NV14" s="18">
        <f t="shared" si="143"/>
        <v>3767.4500000000003</v>
      </c>
      <c r="NW14" s="18">
        <v>352.95</v>
      </c>
      <c r="NX14" s="234">
        <v>352.95</v>
      </c>
      <c r="NY14" s="234">
        <v>352.95</v>
      </c>
      <c r="NZ14" s="18">
        <v>352.95</v>
      </c>
      <c r="OA14" s="18">
        <v>352.95</v>
      </c>
      <c r="OB14" s="18">
        <v>352.95</v>
      </c>
      <c r="OC14" s="18">
        <v>352.95</v>
      </c>
      <c r="OD14" s="18">
        <v>259.36</v>
      </c>
      <c r="OE14" s="18">
        <v>259.36</v>
      </c>
      <c r="OF14" s="18">
        <v>259.36</v>
      </c>
      <c r="OG14" s="18">
        <v>259.36</v>
      </c>
      <c r="OH14" s="18">
        <v>259.36</v>
      </c>
      <c r="OI14" s="20">
        <f t="shared" si="144"/>
        <v>12111.27</v>
      </c>
      <c r="OJ14" s="20">
        <v>2685.68</v>
      </c>
      <c r="OK14" s="20">
        <v>0</v>
      </c>
      <c r="OL14" s="20">
        <v>0</v>
      </c>
      <c r="OM14" s="20">
        <v>0</v>
      </c>
      <c r="ON14" s="20">
        <v>0</v>
      </c>
      <c r="OO14" s="20">
        <v>1769.05</v>
      </c>
      <c r="OP14" s="20">
        <v>0</v>
      </c>
      <c r="OQ14" s="20">
        <v>0</v>
      </c>
      <c r="OR14" s="20">
        <v>0</v>
      </c>
      <c r="OS14" s="20">
        <v>0</v>
      </c>
      <c r="OT14" s="20">
        <v>0</v>
      </c>
      <c r="OU14" s="20">
        <v>7656.54</v>
      </c>
      <c r="OV14" s="234">
        <f t="shared" si="145"/>
        <v>8343.82</v>
      </c>
      <c r="OW14" s="20">
        <f t="shared" si="40"/>
        <v>0</v>
      </c>
      <c r="OX14" s="20">
        <f t="shared" si="41"/>
        <v>8343.82</v>
      </c>
      <c r="OY14" s="18">
        <f t="shared" si="146"/>
        <v>4344.8100000000004</v>
      </c>
      <c r="OZ14" s="18">
        <v>449.13</v>
      </c>
      <c r="PA14" s="234">
        <v>449.13</v>
      </c>
      <c r="PB14" s="234">
        <v>449.13</v>
      </c>
      <c r="PC14" s="234">
        <v>449.13</v>
      </c>
      <c r="PD14" s="234">
        <v>449.13</v>
      </c>
      <c r="PE14" s="234">
        <v>449.13</v>
      </c>
      <c r="PF14" s="234">
        <v>449.13</v>
      </c>
      <c r="PG14" s="234">
        <v>240.18</v>
      </c>
      <c r="PH14" s="234">
        <v>240.18</v>
      </c>
      <c r="PI14" s="234">
        <v>240.18</v>
      </c>
      <c r="PJ14" s="234">
        <v>240.18</v>
      </c>
      <c r="PK14" s="234">
        <v>240.18</v>
      </c>
      <c r="PL14" s="20">
        <f t="shared" si="147"/>
        <v>4634.97</v>
      </c>
      <c r="PM14" s="18">
        <v>0</v>
      </c>
      <c r="PN14" s="18">
        <v>0</v>
      </c>
      <c r="PO14" s="18">
        <v>0</v>
      </c>
      <c r="PP14" s="18">
        <v>0</v>
      </c>
      <c r="PQ14" s="18">
        <v>0</v>
      </c>
      <c r="PR14" s="18">
        <v>0</v>
      </c>
      <c r="PS14" s="18">
        <v>0</v>
      </c>
      <c r="PT14" s="18">
        <v>0</v>
      </c>
      <c r="PU14" s="18">
        <v>0</v>
      </c>
      <c r="PV14" s="18">
        <v>0</v>
      </c>
      <c r="PW14" s="18">
        <v>0</v>
      </c>
      <c r="PX14" s="18">
        <v>4634.97</v>
      </c>
      <c r="PY14" s="234">
        <f t="shared" si="148"/>
        <v>290.15999999999985</v>
      </c>
      <c r="PZ14" s="20">
        <f t="shared" si="42"/>
        <v>0</v>
      </c>
      <c r="QA14" s="20">
        <f t="shared" si="43"/>
        <v>290.15999999999985</v>
      </c>
      <c r="QB14" s="18">
        <f t="shared" si="149"/>
        <v>1199.6000000000004</v>
      </c>
      <c r="QC14" s="18">
        <v>122.7</v>
      </c>
      <c r="QD14" s="234">
        <v>122.7</v>
      </c>
      <c r="QE14" s="234">
        <v>122.7</v>
      </c>
      <c r="QF14" s="234">
        <v>122.7</v>
      </c>
      <c r="QG14" s="234">
        <v>122.7</v>
      </c>
      <c r="QH14" s="234">
        <v>122.7</v>
      </c>
      <c r="QI14" s="234">
        <v>122.7</v>
      </c>
      <c r="QJ14" s="234">
        <v>68.14</v>
      </c>
      <c r="QK14" s="234">
        <v>68.14</v>
      </c>
      <c r="QL14" s="234">
        <v>68.14</v>
      </c>
      <c r="QM14" s="234">
        <v>68.14</v>
      </c>
      <c r="QN14" s="234">
        <v>68.14</v>
      </c>
      <c r="QO14" s="20">
        <f t="shared" si="150"/>
        <v>14866.45</v>
      </c>
      <c r="QP14" s="18">
        <v>0</v>
      </c>
      <c r="QQ14" s="18">
        <v>0</v>
      </c>
      <c r="QR14" s="18">
        <v>0</v>
      </c>
      <c r="QS14" s="18">
        <v>0</v>
      </c>
      <c r="QT14" s="18">
        <v>0</v>
      </c>
      <c r="QU14" s="18">
        <v>0</v>
      </c>
      <c r="QV14" s="18">
        <v>0</v>
      </c>
      <c r="QW14" s="18">
        <v>0</v>
      </c>
      <c r="QX14" s="18">
        <v>0</v>
      </c>
      <c r="QY14" s="18">
        <v>3764.59</v>
      </c>
      <c r="QZ14" s="18">
        <v>0</v>
      </c>
      <c r="RA14" s="18">
        <v>11101.86</v>
      </c>
      <c r="RB14" s="234">
        <f t="shared" si="151"/>
        <v>13666.85</v>
      </c>
      <c r="RC14" s="20">
        <f t="shared" si="44"/>
        <v>0</v>
      </c>
      <c r="RD14" s="20">
        <f t="shared" si="45"/>
        <v>13666.85</v>
      </c>
      <c r="RE14" s="18">
        <f t="shared" si="152"/>
        <v>7992.3900000000031</v>
      </c>
      <c r="RF14" s="20">
        <v>822.77</v>
      </c>
      <c r="RG14" s="234">
        <v>822.77</v>
      </c>
      <c r="RH14" s="234">
        <v>822.77</v>
      </c>
      <c r="RI14" s="234">
        <v>822.77</v>
      </c>
      <c r="RJ14" s="234">
        <v>822.77</v>
      </c>
      <c r="RK14" s="234">
        <v>822.77</v>
      </c>
      <c r="RL14" s="234">
        <v>822.77</v>
      </c>
      <c r="RM14" s="234">
        <v>446.6</v>
      </c>
      <c r="RN14" s="234">
        <v>446.6</v>
      </c>
      <c r="RO14" s="234">
        <v>446.6</v>
      </c>
      <c r="RP14" s="234">
        <v>446.6</v>
      </c>
      <c r="RQ14" s="234">
        <v>446.6</v>
      </c>
      <c r="RR14" s="20">
        <f t="shared" si="153"/>
        <v>1556.02</v>
      </c>
      <c r="RS14" s="18">
        <v>0</v>
      </c>
      <c r="RT14" s="18">
        <v>0</v>
      </c>
      <c r="RU14" s="18">
        <v>0</v>
      </c>
      <c r="RV14" s="18">
        <v>0</v>
      </c>
      <c r="RW14" s="18">
        <v>0</v>
      </c>
      <c r="RX14" s="18">
        <v>0</v>
      </c>
      <c r="RY14" s="18">
        <v>0</v>
      </c>
      <c r="RZ14" s="18">
        <v>0</v>
      </c>
      <c r="SA14" s="18">
        <v>0</v>
      </c>
      <c r="SB14" s="18">
        <v>0</v>
      </c>
      <c r="SC14" s="18">
        <v>0</v>
      </c>
      <c r="SD14" s="18">
        <v>1556.02</v>
      </c>
      <c r="SE14" s="20">
        <f t="shared" si="46"/>
        <v>-6436.3700000000026</v>
      </c>
      <c r="SF14" s="20">
        <f t="shared" si="47"/>
        <v>-6436.3700000000026</v>
      </c>
      <c r="SG14" s="20">
        <f t="shared" si="48"/>
        <v>0</v>
      </c>
      <c r="SH14" s="18">
        <f t="shared" si="154"/>
        <v>896.95999999999992</v>
      </c>
      <c r="SI14" s="18">
        <v>92.68</v>
      </c>
      <c r="SJ14" s="234">
        <v>92.68</v>
      </c>
      <c r="SK14" s="234">
        <v>92.68</v>
      </c>
      <c r="SL14" s="234">
        <v>92.68</v>
      </c>
      <c r="SM14" s="234">
        <v>92.68</v>
      </c>
      <c r="SN14" s="234">
        <v>92.68</v>
      </c>
      <c r="SO14" s="234">
        <v>92.68</v>
      </c>
      <c r="SP14" s="234">
        <v>49.64</v>
      </c>
      <c r="SQ14" s="234">
        <v>49.64</v>
      </c>
      <c r="SR14" s="234">
        <v>49.64</v>
      </c>
      <c r="SS14" s="234">
        <v>49.64</v>
      </c>
      <c r="ST14" s="234">
        <v>49.64</v>
      </c>
      <c r="SU14" s="20">
        <f t="shared" si="155"/>
        <v>0</v>
      </c>
      <c r="SV14" s="18">
        <v>0</v>
      </c>
      <c r="SW14" s="18">
        <v>0</v>
      </c>
      <c r="SX14" s="18">
        <v>0</v>
      </c>
      <c r="SY14" s="18">
        <v>0</v>
      </c>
      <c r="SZ14" s="18">
        <v>0</v>
      </c>
      <c r="TA14" s="18">
        <v>0</v>
      </c>
      <c r="TB14" s="18">
        <v>0</v>
      </c>
      <c r="TC14" s="18">
        <v>0</v>
      </c>
      <c r="TD14" s="18">
        <v>0</v>
      </c>
      <c r="TE14" s="18">
        <v>0</v>
      </c>
      <c r="TF14" s="18">
        <v>0</v>
      </c>
      <c r="TG14" s="18">
        <v>0</v>
      </c>
      <c r="TH14" s="20">
        <f t="shared" si="49"/>
        <v>-896.95999999999992</v>
      </c>
      <c r="TI14" s="20">
        <f t="shared" si="50"/>
        <v>-896.95999999999992</v>
      </c>
      <c r="TJ14" s="20">
        <f t="shared" si="51"/>
        <v>0</v>
      </c>
      <c r="TK14" s="18">
        <f t="shared" si="156"/>
        <v>2125.7900000000004</v>
      </c>
      <c r="TL14" s="18">
        <v>198.77</v>
      </c>
      <c r="TM14" s="234">
        <v>198.77</v>
      </c>
      <c r="TN14" s="234">
        <v>198.77</v>
      </c>
      <c r="TO14" s="234">
        <v>198.77</v>
      </c>
      <c r="TP14" s="234">
        <v>198.77</v>
      </c>
      <c r="TQ14" s="234">
        <v>198.77</v>
      </c>
      <c r="TR14" s="234">
        <v>198.77</v>
      </c>
      <c r="TS14" s="234">
        <v>146.88</v>
      </c>
      <c r="TT14" s="234">
        <v>146.88</v>
      </c>
      <c r="TU14" s="234">
        <v>146.88</v>
      </c>
      <c r="TV14" s="234">
        <v>146.88</v>
      </c>
      <c r="TW14" s="234">
        <v>146.88</v>
      </c>
      <c r="TX14" s="20">
        <f t="shared" si="157"/>
        <v>805.89</v>
      </c>
      <c r="TY14" s="18">
        <v>0</v>
      </c>
      <c r="TZ14" s="18">
        <v>0</v>
      </c>
      <c r="UA14" s="18">
        <v>0</v>
      </c>
      <c r="UB14" s="18">
        <v>0</v>
      </c>
      <c r="UC14" s="18">
        <v>761.59</v>
      </c>
      <c r="UD14" s="18">
        <v>44.3</v>
      </c>
      <c r="UE14" s="18">
        <v>0</v>
      </c>
      <c r="UF14" s="18">
        <v>0</v>
      </c>
      <c r="UG14" s="18">
        <v>0</v>
      </c>
      <c r="UH14" s="18">
        <v>0</v>
      </c>
      <c r="UI14" s="18">
        <v>0</v>
      </c>
      <c r="UJ14" s="18">
        <v>0</v>
      </c>
      <c r="UK14" s="20">
        <f t="shared" si="52"/>
        <v>-1319.9000000000005</v>
      </c>
      <c r="UL14" s="20">
        <f t="shared" si="53"/>
        <v>-1319.9000000000005</v>
      </c>
      <c r="UM14" s="20">
        <f t="shared" si="54"/>
        <v>0</v>
      </c>
      <c r="UN14" s="18">
        <f t="shared" si="158"/>
        <v>0</v>
      </c>
      <c r="UO14" s="18">
        <v>0</v>
      </c>
      <c r="UP14" s="234">
        <v>0</v>
      </c>
      <c r="UQ14" s="234">
        <v>0</v>
      </c>
      <c r="UR14" s="234">
        <v>0</v>
      </c>
      <c r="US14" s="234">
        <v>0</v>
      </c>
      <c r="UT14" s="234">
        <v>0</v>
      </c>
      <c r="UU14" s="234">
        <v>0</v>
      </c>
      <c r="UV14" s="234">
        <v>0</v>
      </c>
      <c r="UW14" s="234">
        <v>0</v>
      </c>
      <c r="UX14" s="234">
        <v>0</v>
      </c>
      <c r="UY14" s="234">
        <v>0</v>
      </c>
      <c r="UZ14" s="234">
        <v>0</v>
      </c>
      <c r="VA14" s="20">
        <f t="shared" si="55"/>
        <v>0</v>
      </c>
      <c r="VB14" s="234"/>
      <c r="VC14" s="234"/>
      <c r="VD14" s="234"/>
      <c r="VE14" s="234"/>
      <c r="VF14" s="234"/>
      <c r="VG14" s="234"/>
      <c r="VH14" s="234">
        <v>0</v>
      </c>
      <c r="VI14" s="234"/>
      <c r="VJ14" s="234"/>
      <c r="VK14" s="234"/>
      <c r="VL14" s="234"/>
      <c r="VM14" s="234"/>
      <c r="VN14" s="20">
        <f t="shared" si="56"/>
        <v>0</v>
      </c>
      <c r="VO14" s="20">
        <f t="shared" si="57"/>
        <v>0</v>
      </c>
      <c r="VP14" s="20">
        <f t="shared" si="58"/>
        <v>0</v>
      </c>
      <c r="VQ14" s="121">
        <f t="shared" si="59"/>
        <v>0</v>
      </c>
      <c r="VR14" s="250"/>
      <c r="VS14" s="250"/>
      <c r="VT14" s="250"/>
      <c r="VU14" s="250"/>
      <c r="VV14" s="250"/>
      <c r="VW14" s="250"/>
      <c r="VX14" s="250"/>
      <c r="VY14" s="250"/>
      <c r="VZ14" s="250"/>
      <c r="WA14" s="250"/>
      <c r="WB14" s="250"/>
      <c r="WC14" s="250"/>
      <c r="WD14" s="121">
        <f t="shared" si="60"/>
        <v>0</v>
      </c>
      <c r="WE14" s="234"/>
      <c r="WF14" s="234"/>
      <c r="WG14" s="234"/>
      <c r="WH14" s="234"/>
      <c r="WI14" s="234"/>
      <c r="WJ14" s="234"/>
      <c r="WK14" s="234"/>
      <c r="WL14" s="234"/>
      <c r="WM14" s="234"/>
      <c r="WN14" s="234"/>
      <c r="WO14" s="234"/>
      <c r="WP14" s="234"/>
      <c r="WQ14" s="121">
        <f t="shared" si="61"/>
        <v>0</v>
      </c>
      <c r="WR14" s="121">
        <f t="shared" si="62"/>
        <v>0</v>
      </c>
      <c r="WS14" s="121">
        <f t="shared" si="63"/>
        <v>0</v>
      </c>
      <c r="WT14" s="120">
        <f t="shared" si="159"/>
        <v>27181.21</v>
      </c>
      <c r="WU14" s="120">
        <v>1777.28</v>
      </c>
      <c r="WV14" s="250">
        <v>1777.28</v>
      </c>
      <c r="WW14" s="250">
        <v>1777.28</v>
      </c>
      <c r="WX14" s="250">
        <v>1777.28</v>
      </c>
      <c r="WY14" s="250">
        <v>1777.28</v>
      </c>
      <c r="WZ14" s="250">
        <v>1777.28</v>
      </c>
      <c r="XA14" s="250">
        <v>1777.28</v>
      </c>
      <c r="XB14" s="250">
        <v>2948.05</v>
      </c>
      <c r="XC14" s="250">
        <v>2948.05</v>
      </c>
      <c r="XD14" s="250">
        <v>2948.05</v>
      </c>
      <c r="XE14" s="250">
        <v>2948.05</v>
      </c>
      <c r="XF14" s="250">
        <v>2948.05</v>
      </c>
      <c r="XG14" s="120">
        <f t="shared" si="160"/>
        <v>32074.075195594069</v>
      </c>
      <c r="XH14" s="18">
        <v>2546.6404382337792</v>
      </c>
      <c r="XI14" s="18">
        <v>2890.4971582946314</v>
      </c>
      <c r="XJ14" s="18">
        <v>2748.7712041156378</v>
      </c>
      <c r="XK14" s="18">
        <v>228.26647497622182</v>
      </c>
      <c r="XL14" s="18">
        <v>2242.9989119604606</v>
      </c>
      <c r="XM14" s="18">
        <v>2042.7462847398665</v>
      </c>
      <c r="XN14" s="18">
        <v>2816.2055210021654</v>
      </c>
      <c r="XO14" s="18">
        <v>2993.1767778470848</v>
      </c>
      <c r="XP14" s="18">
        <v>3706.9735433916462</v>
      </c>
      <c r="XQ14" s="18">
        <v>3639.7011918908197</v>
      </c>
      <c r="XR14" s="18">
        <v>3408.1166278947412</v>
      </c>
      <c r="XS14" s="18">
        <v>2809.9810612470101</v>
      </c>
      <c r="XT14" s="121">
        <f t="shared" si="64"/>
        <v>4892.8651955940695</v>
      </c>
      <c r="XU14" s="121">
        <f t="shared" si="65"/>
        <v>0</v>
      </c>
      <c r="XV14" s="121">
        <f t="shared" si="66"/>
        <v>4892.8651955940695</v>
      </c>
      <c r="XW14" s="120">
        <f t="shared" si="161"/>
        <v>9592.61</v>
      </c>
      <c r="XX14" s="120">
        <v>578.98</v>
      </c>
      <c r="XY14" s="250">
        <v>578.98</v>
      </c>
      <c r="XZ14" s="250">
        <v>578.98</v>
      </c>
      <c r="YA14" s="250">
        <v>578.98</v>
      </c>
      <c r="YB14" s="250">
        <v>578.98</v>
      </c>
      <c r="YC14" s="250">
        <v>578.98</v>
      </c>
      <c r="YD14" s="250">
        <v>578.98</v>
      </c>
      <c r="YE14" s="250">
        <v>1107.95</v>
      </c>
      <c r="YF14" s="250">
        <v>1107.95</v>
      </c>
      <c r="YG14" s="250">
        <v>1107.95</v>
      </c>
      <c r="YH14" s="250">
        <v>1107.95</v>
      </c>
      <c r="YI14" s="250">
        <v>1107.95</v>
      </c>
      <c r="YJ14" s="121">
        <f t="shared" si="162"/>
        <v>9065.6224095475809</v>
      </c>
      <c r="YK14" s="18">
        <v>709.29325298428057</v>
      </c>
      <c r="YL14" s="18">
        <v>622.20648672117341</v>
      </c>
      <c r="YM14" s="18">
        <v>640.68211845498377</v>
      </c>
      <c r="YN14" s="18">
        <v>686.95135179850649</v>
      </c>
      <c r="YO14" s="18">
        <v>619.44733840331094</v>
      </c>
      <c r="YP14" s="18">
        <v>665.82046757253045</v>
      </c>
      <c r="YQ14" s="18">
        <v>696.97796057790015</v>
      </c>
      <c r="YR14" s="18">
        <v>712.3823584709794</v>
      </c>
      <c r="YS14" s="18">
        <v>855.22202376233736</v>
      </c>
      <c r="YT14" s="18">
        <v>917.25519484659435</v>
      </c>
      <c r="YU14" s="18">
        <v>929.27896377445757</v>
      </c>
      <c r="YV14" s="18">
        <v>1010.1048921805275</v>
      </c>
      <c r="YW14" s="234">
        <f t="shared" si="163"/>
        <v>-526.98759045241968</v>
      </c>
      <c r="YX14" s="121">
        <f t="shared" si="67"/>
        <v>-526.98759045241968</v>
      </c>
      <c r="YY14" s="121">
        <f t="shared" si="68"/>
        <v>0</v>
      </c>
      <c r="YZ14" s="120">
        <f t="shared" si="164"/>
        <v>2945.6000000000004</v>
      </c>
      <c r="ZA14" s="120">
        <v>74.900000000000006</v>
      </c>
      <c r="ZB14" s="250">
        <v>74.900000000000006</v>
      </c>
      <c r="ZC14" s="250">
        <v>74.900000000000006</v>
      </c>
      <c r="ZD14" s="250">
        <v>74.900000000000006</v>
      </c>
      <c r="ZE14" s="250">
        <v>74.900000000000006</v>
      </c>
      <c r="ZF14" s="250">
        <v>74.900000000000006</v>
      </c>
      <c r="ZG14" s="250">
        <v>74.900000000000006</v>
      </c>
      <c r="ZH14" s="250">
        <v>484.26</v>
      </c>
      <c r="ZI14" s="250">
        <v>484.26</v>
      </c>
      <c r="ZJ14" s="250">
        <v>484.26</v>
      </c>
      <c r="ZK14" s="250">
        <v>484.26</v>
      </c>
      <c r="ZL14" s="250">
        <v>484.26</v>
      </c>
      <c r="ZM14" s="121">
        <f t="shared" si="165"/>
        <v>3802.1824234571013</v>
      </c>
      <c r="ZN14" s="120">
        <v>0</v>
      </c>
      <c r="ZO14" s="18">
        <v>149.21907761611072</v>
      </c>
      <c r="ZP14" s="18">
        <v>503.78161025720135</v>
      </c>
      <c r="ZQ14" s="18">
        <v>3071.75554569205</v>
      </c>
      <c r="ZR14" s="18">
        <v>77.426189891739341</v>
      </c>
      <c r="ZS14" s="18">
        <v>0</v>
      </c>
      <c r="ZT14" s="18"/>
      <c r="ZU14" s="18"/>
      <c r="ZV14" s="18"/>
      <c r="ZW14" s="18"/>
      <c r="ZX14" s="18"/>
      <c r="ZY14" s="18"/>
      <c r="ZZ14" s="121">
        <f t="shared" si="69"/>
        <v>856.58242345710096</v>
      </c>
      <c r="AAA14" s="121">
        <f t="shared" si="70"/>
        <v>0</v>
      </c>
      <c r="AAB14" s="121">
        <f t="shared" si="71"/>
        <v>856.58242345710096</v>
      </c>
      <c r="AAC14" s="120">
        <f t="shared" si="166"/>
        <v>1439.7200000000003</v>
      </c>
      <c r="AAD14" s="120">
        <v>103.76</v>
      </c>
      <c r="AAE14" s="250">
        <v>103.76</v>
      </c>
      <c r="AAF14" s="250">
        <v>103.76</v>
      </c>
      <c r="AAG14" s="250">
        <v>103.76</v>
      </c>
      <c r="AAH14" s="250">
        <v>103.76</v>
      </c>
      <c r="AAI14" s="250">
        <v>103.76</v>
      </c>
      <c r="AAJ14" s="250">
        <v>103.76</v>
      </c>
      <c r="AAK14" s="250">
        <v>142.68</v>
      </c>
      <c r="AAL14" s="250">
        <v>142.68</v>
      </c>
      <c r="AAM14" s="250">
        <v>142.68</v>
      </c>
      <c r="AAN14" s="250">
        <v>142.68</v>
      </c>
      <c r="AAO14" s="250">
        <v>142.68</v>
      </c>
      <c r="AAP14" s="121">
        <f t="shared" si="167"/>
        <v>1567.5218340647289</v>
      </c>
      <c r="AAQ14" s="18">
        <v>122.19245727476643</v>
      </c>
      <c r="AAR14" s="18">
        <v>121.89997803908369</v>
      </c>
      <c r="AAS14" s="18">
        <v>122.31020048221836</v>
      </c>
      <c r="AAT14" s="18">
        <v>122.81215576629999</v>
      </c>
      <c r="AAU14" s="18">
        <v>123.77107814764</v>
      </c>
      <c r="AAV14" s="18">
        <v>122.36925905203999</v>
      </c>
      <c r="AAW14" s="18">
        <v>120.18505743118661</v>
      </c>
      <c r="AAX14" s="18">
        <v>144.84718079999999</v>
      </c>
      <c r="AAY14" s="18">
        <v>139.30094879999999</v>
      </c>
      <c r="AAZ14" s="18">
        <v>141.8658624</v>
      </c>
      <c r="ABA14" s="18">
        <v>141.67579103999998</v>
      </c>
      <c r="ABB14" s="18">
        <v>144.29186483149397</v>
      </c>
      <c r="ABC14" s="121">
        <f t="shared" si="72"/>
        <v>127.80183406472861</v>
      </c>
      <c r="ABD14" s="121">
        <f t="shared" si="73"/>
        <v>0</v>
      </c>
      <c r="ABE14" s="121">
        <f t="shared" si="74"/>
        <v>127.80183406472861</v>
      </c>
      <c r="ABF14" s="120">
        <f t="shared" si="168"/>
        <v>207.13</v>
      </c>
      <c r="ABG14" s="120">
        <v>6.99</v>
      </c>
      <c r="ABH14" s="250">
        <v>6.99</v>
      </c>
      <c r="ABI14" s="250">
        <v>6.99</v>
      </c>
      <c r="ABJ14" s="250">
        <v>6.99</v>
      </c>
      <c r="ABK14" s="250">
        <v>6.99</v>
      </c>
      <c r="ABL14" s="250">
        <v>6.99</v>
      </c>
      <c r="ABM14" s="250">
        <v>6.99</v>
      </c>
      <c r="ABN14" s="250">
        <v>31.64</v>
      </c>
      <c r="ABO14" s="250">
        <v>31.64</v>
      </c>
      <c r="ABP14" s="250">
        <v>31.64</v>
      </c>
      <c r="ABQ14" s="250">
        <v>31.64</v>
      </c>
      <c r="ABR14" s="250">
        <v>31.64</v>
      </c>
      <c r="ABS14" s="121">
        <f t="shared" si="169"/>
        <v>0</v>
      </c>
      <c r="ABT14" s="18">
        <v>0</v>
      </c>
      <c r="ABU14" s="18">
        <v>0</v>
      </c>
      <c r="ABV14" s="18">
        <v>0</v>
      </c>
      <c r="ABW14" s="18">
        <v>0</v>
      </c>
      <c r="ABX14" s="18">
        <v>0</v>
      </c>
      <c r="ABY14" s="18">
        <v>0</v>
      </c>
      <c r="ABZ14" s="18"/>
      <c r="ACA14" s="18"/>
      <c r="ACB14" s="18">
        <v>0</v>
      </c>
      <c r="ACC14" s="18">
        <v>0</v>
      </c>
      <c r="ACD14" s="18">
        <v>0</v>
      </c>
      <c r="ACE14" s="18">
        <v>0</v>
      </c>
      <c r="ACF14" s="121">
        <f t="shared" si="75"/>
        <v>-207.13</v>
      </c>
      <c r="ACG14" s="121">
        <f t="shared" si="76"/>
        <v>-207.13</v>
      </c>
      <c r="ACH14" s="121">
        <f t="shared" si="77"/>
        <v>0</v>
      </c>
      <c r="ACI14" s="115">
        <f t="shared" si="78"/>
        <v>22538.05</v>
      </c>
      <c r="ACJ14" s="121">
        <f t="shared" si="79"/>
        <v>12960.957559752285</v>
      </c>
      <c r="ACK14" s="132">
        <f t="shared" si="80"/>
        <v>-9577.092440247714</v>
      </c>
      <c r="ACL14" s="121">
        <f t="shared" si="81"/>
        <v>-9577.092440247714</v>
      </c>
      <c r="ACM14" s="121">
        <f t="shared" si="82"/>
        <v>0</v>
      </c>
      <c r="ACN14" s="18">
        <f t="shared" si="170"/>
        <v>22538.05</v>
      </c>
      <c r="ACO14" s="18">
        <v>1737.35</v>
      </c>
      <c r="ACP14" s="234">
        <v>1737.35</v>
      </c>
      <c r="ACQ14" s="234">
        <v>1737.35</v>
      </c>
      <c r="ACR14" s="234">
        <v>1737.35</v>
      </c>
      <c r="ACS14" s="234">
        <v>1737.35</v>
      </c>
      <c r="ACT14" s="234">
        <v>1737.35</v>
      </c>
      <c r="ACU14" s="234">
        <v>1737.35</v>
      </c>
      <c r="ACV14" s="234">
        <v>2075.3200000000002</v>
      </c>
      <c r="ACW14" s="234">
        <v>2075.3200000000002</v>
      </c>
      <c r="ACX14" s="234">
        <v>2075.3200000000002</v>
      </c>
      <c r="ACY14" s="234">
        <v>2075.3200000000002</v>
      </c>
      <c r="ACZ14" s="234">
        <v>2075.3200000000002</v>
      </c>
      <c r="ADA14" s="20">
        <f t="shared" si="171"/>
        <v>12960.957559752285</v>
      </c>
      <c r="ADB14" s="18">
        <v>0</v>
      </c>
      <c r="ADC14" s="18">
        <v>9527.0792688605598</v>
      </c>
      <c r="ADD14" s="18">
        <v>0</v>
      </c>
      <c r="ADE14" s="18">
        <v>0</v>
      </c>
      <c r="ADF14" s="18">
        <v>0</v>
      </c>
      <c r="ADG14" s="18">
        <v>0</v>
      </c>
      <c r="ADH14" s="18">
        <v>0</v>
      </c>
      <c r="ADI14" s="18">
        <v>0</v>
      </c>
      <c r="ADJ14" s="18">
        <v>198.63283439999998</v>
      </c>
      <c r="ADK14" s="18">
        <v>934.82597599999997</v>
      </c>
      <c r="ADL14" s="18">
        <v>941.22574139999995</v>
      </c>
      <c r="ADM14" s="18">
        <v>1359.1937390917269</v>
      </c>
      <c r="ADN14" s="20">
        <f t="shared" si="83"/>
        <v>-9577.092440247714</v>
      </c>
      <c r="ADO14" s="20">
        <f t="shared" si="84"/>
        <v>-9577.092440247714</v>
      </c>
      <c r="ADP14" s="20">
        <f t="shared" si="85"/>
        <v>0</v>
      </c>
      <c r="ADQ14" s="18">
        <f t="shared" si="172"/>
        <v>0</v>
      </c>
      <c r="ADR14" s="18">
        <v>0</v>
      </c>
      <c r="ADS14" s="234">
        <v>0</v>
      </c>
      <c r="ADT14" s="234">
        <v>0</v>
      </c>
      <c r="ADU14" s="234">
        <v>0</v>
      </c>
      <c r="ADV14" s="234">
        <v>0</v>
      </c>
      <c r="ADW14" s="234">
        <v>0</v>
      </c>
      <c r="ADX14" s="234">
        <v>0</v>
      </c>
      <c r="ADY14" s="234">
        <v>0</v>
      </c>
      <c r="ADZ14" s="234">
        <v>0</v>
      </c>
      <c r="AEA14" s="234">
        <v>0</v>
      </c>
      <c r="AEB14" s="234">
        <v>0</v>
      </c>
      <c r="AEC14" s="234">
        <v>0</v>
      </c>
      <c r="AED14" s="20">
        <f t="shared" si="173"/>
        <v>0</v>
      </c>
      <c r="AEE14" s="18">
        <v>0</v>
      </c>
      <c r="AEF14" s="18">
        <v>0</v>
      </c>
      <c r="AEG14" s="18">
        <v>0</v>
      </c>
      <c r="AEH14" s="18">
        <v>0</v>
      </c>
      <c r="AEI14" s="18">
        <v>0</v>
      </c>
      <c r="AEJ14" s="18">
        <v>0</v>
      </c>
      <c r="AEK14" s="18">
        <v>0</v>
      </c>
      <c r="AEL14" s="18">
        <v>0</v>
      </c>
      <c r="AEM14" s="18">
        <v>0</v>
      </c>
      <c r="AEN14" s="18">
        <v>0</v>
      </c>
      <c r="AEO14" s="18">
        <v>0</v>
      </c>
      <c r="AEP14" s="18">
        <v>0</v>
      </c>
      <c r="AEQ14" s="20">
        <f t="shared" si="86"/>
        <v>0</v>
      </c>
      <c r="AER14" s="20">
        <f t="shared" si="87"/>
        <v>0</v>
      </c>
      <c r="AES14" s="20">
        <f t="shared" si="88"/>
        <v>0</v>
      </c>
      <c r="AET14" s="18">
        <f t="shared" si="174"/>
        <v>0</v>
      </c>
      <c r="AEU14" s="18">
        <v>0</v>
      </c>
      <c r="AEV14" s="234">
        <v>0</v>
      </c>
      <c r="AEW14" s="234">
        <v>0</v>
      </c>
      <c r="AEX14" s="234">
        <v>0</v>
      </c>
      <c r="AEY14" s="234">
        <v>0</v>
      </c>
      <c r="AEZ14" s="234">
        <v>0</v>
      </c>
      <c r="AFA14" s="234">
        <v>0</v>
      </c>
      <c r="AFB14" s="234">
        <v>0</v>
      </c>
      <c r="AFC14" s="234">
        <v>0</v>
      </c>
      <c r="AFD14" s="234">
        <v>0</v>
      </c>
      <c r="AFE14" s="234">
        <v>0</v>
      </c>
      <c r="AFF14" s="234">
        <v>0</v>
      </c>
      <c r="AFG14" s="20">
        <f t="shared" si="175"/>
        <v>0</v>
      </c>
      <c r="AFH14" s="18">
        <v>0</v>
      </c>
      <c r="AFI14" s="18">
        <v>0</v>
      </c>
      <c r="AFJ14" s="18">
        <v>0</v>
      </c>
      <c r="AFK14" s="18">
        <v>0</v>
      </c>
      <c r="AFL14" s="18">
        <v>0</v>
      </c>
      <c r="AFM14" s="18">
        <v>0</v>
      </c>
      <c r="AFN14" s="18">
        <v>0</v>
      </c>
      <c r="AFO14" s="18">
        <v>0</v>
      </c>
      <c r="AFP14" s="18">
        <v>0</v>
      </c>
      <c r="AFQ14" s="18">
        <v>0</v>
      </c>
      <c r="AFR14" s="18">
        <v>0</v>
      </c>
      <c r="AFS14" s="18">
        <v>0</v>
      </c>
      <c r="AFT14" s="20">
        <f t="shared" si="89"/>
        <v>0</v>
      </c>
      <c r="AFU14" s="20">
        <f t="shared" si="90"/>
        <v>0</v>
      </c>
      <c r="AFV14" s="136">
        <f t="shared" si="91"/>
        <v>0</v>
      </c>
      <c r="AFW14" s="141">
        <f t="shared" si="92"/>
        <v>141067.78200000001</v>
      </c>
      <c r="AFX14" s="111">
        <f t="shared" si="93"/>
        <v>156324.68660013718</v>
      </c>
      <c r="AFY14" s="126">
        <f t="shared" si="94"/>
        <v>15256.904600137175</v>
      </c>
      <c r="AFZ14" s="20">
        <f t="shared" si="95"/>
        <v>0</v>
      </c>
      <c r="AGA14" s="140">
        <f t="shared" si="96"/>
        <v>15256.904600137175</v>
      </c>
      <c r="AGB14" s="215">
        <f t="shared" si="97"/>
        <v>169281.33840000001</v>
      </c>
      <c r="AGC14" s="126">
        <f t="shared" si="97"/>
        <v>187589.62392016462</v>
      </c>
      <c r="AGD14" s="126">
        <f t="shared" si="98"/>
        <v>18308.285520164616</v>
      </c>
      <c r="AGE14" s="20">
        <f t="shared" si="99"/>
        <v>0</v>
      </c>
      <c r="AGF14" s="136">
        <f t="shared" si="100"/>
        <v>18308.285520164616</v>
      </c>
      <c r="AGG14" s="166">
        <f>AGB14*AGT14</f>
        <v>10439.015868</v>
      </c>
      <c r="AGH14" s="220">
        <f t="shared" ref="AGH14:AGH77" si="179">AGC14*AGT14</f>
        <v>11568.026808410152</v>
      </c>
      <c r="AGI14" s="126">
        <f t="shared" si="102"/>
        <v>1129.0109404101513</v>
      </c>
      <c r="AGJ14" s="20">
        <f t="shared" si="103"/>
        <v>0</v>
      </c>
      <c r="AGK14" s="140">
        <f t="shared" si="104"/>
        <v>1129.0109404101513</v>
      </c>
      <c r="AGL14" s="167">
        <f t="shared" si="105"/>
        <v>179720.354268</v>
      </c>
      <c r="AGM14" s="167">
        <f t="shared" si="105"/>
        <v>199157.65072857478</v>
      </c>
      <c r="AGN14" s="168">
        <f t="shared" si="106"/>
        <v>19437.296460574784</v>
      </c>
      <c r="AGO14" s="167">
        <f t="shared" si="107"/>
        <v>0</v>
      </c>
      <c r="AGP14" s="169">
        <f t="shared" si="108"/>
        <v>19437.296460574784</v>
      </c>
      <c r="AGQ14" s="217">
        <f t="shared" si="177"/>
        <v>5.0632911392405069E-2</v>
      </c>
      <c r="AGR14" s="294">
        <v>7.0000000000000007E-2</v>
      </c>
      <c r="AGS14" s="294">
        <v>0.05</v>
      </c>
      <c r="AGT14" s="251">
        <f t="shared" si="178"/>
        <v>6.1666666666666668E-2</v>
      </c>
      <c r="AGU14" s="22"/>
      <c r="AGV14" s="22"/>
      <c r="AGW14" s="22"/>
      <c r="AGX14" s="22"/>
      <c r="AGY14" s="22"/>
      <c r="AGZ14" s="22"/>
      <c r="AHA14" s="22"/>
      <c r="AHB14" s="22"/>
      <c r="AHC14" s="22"/>
      <c r="AHD14" s="22"/>
      <c r="AHE14" s="22"/>
      <c r="AHF14" s="22"/>
      <c r="AHG14" s="22"/>
      <c r="AHH14" s="22"/>
    </row>
    <row r="15" spans="1:892" s="225" customFormat="1" ht="12.75" customHeight="1" x14ac:dyDescent="0.25">
      <c r="A15" s="1">
        <v>444</v>
      </c>
      <c r="B15" s="21">
        <v>3</v>
      </c>
      <c r="C15" s="252" t="s">
        <v>760</v>
      </c>
      <c r="D15" s="255">
        <v>9</v>
      </c>
      <c r="E15" s="249">
        <v>4260.3999999999996</v>
      </c>
      <c r="F15" s="132">
        <f t="shared" si="0"/>
        <v>37211.99</v>
      </c>
      <c r="G15" s="114">
        <f t="shared" si="1"/>
        <v>42976.883781961675</v>
      </c>
      <c r="H15" s="132">
        <f t="shared" si="2"/>
        <v>5764.8937819616767</v>
      </c>
      <c r="I15" s="121">
        <f t="shared" si="3"/>
        <v>0</v>
      </c>
      <c r="J15" s="121">
        <f t="shared" si="4"/>
        <v>5764.8937819616767</v>
      </c>
      <c r="K15" s="18">
        <f t="shared" si="109"/>
        <v>13687.999999999998</v>
      </c>
      <c r="L15" s="234">
        <v>861.45</v>
      </c>
      <c r="M15" s="234">
        <v>861.45</v>
      </c>
      <c r="N15" s="234">
        <v>861.45</v>
      </c>
      <c r="O15" s="234">
        <v>861.45</v>
      </c>
      <c r="P15" s="234">
        <v>861.45</v>
      </c>
      <c r="Q15" s="234">
        <v>861.45</v>
      </c>
      <c r="R15" s="234">
        <v>861.45</v>
      </c>
      <c r="S15" s="234">
        <v>1531.57</v>
      </c>
      <c r="T15" s="234">
        <v>1531.57</v>
      </c>
      <c r="U15" s="234">
        <v>1531.57</v>
      </c>
      <c r="V15" s="234">
        <v>1531.57</v>
      </c>
      <c r="W15" s="234">
        <v>1531.57</v>
      </c>
      <c r="X15" s="234">
        <f t="shared" si="110"/>
        <v>16860.425053809809</v>
      </c>
      <c r="Y15" s="18">
        <v>0</v>
      </c>
      <c r="Z15" s="18">
        <v>0</v>
      </c>
      <c r="AA15" s="18">
        <v>7959.7725879890413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8900.6524658207691</v>
      </c>
      <c r="AH15" s="18">
        <v>0</v>
      </c>
      <c r="AI15" s="18">
        <v>0</v>
      </c>
      <c r="AJ15" s="18">
        <v>0</v>
      </c>
      <c r="AK15" s="20">
        <f t="shared" si="5"/>
        <v>3172.4250538098113</v>
      </c>
      <c r="AL15" s="234">
        <f t="shared" si="111"/>
        <v>0</v>
      </c>
      <c r="AM15" s="234">
        <f t="shared" si="6"/>
        <v>3172.4250538098113</v>
      </c>
      <c r="AN15" s="18">
        <f t="shared" si="112"/>
        <v>2625.02</v>
      </c>
      <c r="AO15" s="234">
        <v>199.81</v>
      </c>
      <c r="AP15" s="234">
        <v>199.81</v>
      </c>
      <c r="AQ15" s="234">
        <v>199.81</v>
      </c>
      <c r="AR15" s="234">
        <v>199.81</v>
      </c>
      <c r="AS15" s="234">
        <v>199.81</v>
      </c>
      <c r="AT15" s="234">
        <v>199.81</v>
      </c>
      <c r="AU15" s="234">
        <v>199.81</v>
      </c>
      <c r="AV15" s="234">
        <v>245.27</v>
      </c>
      <c r="AW15" s="234">
        <v>245.27</v>
      </c>
      <c r="AX15" s="234">
        <v>245.27</v>
      </c>
      <c r="AY15" s="234">
        <v>245.27</v>
      </c>
      <c r="AZ15" s="234">
        <v>245.27</v>
      </c>
      <c r="BA15" s="226">
        <f t="shared" si="113"/>
        <v>2707.2305940530005</v>
      </c>
      <c r="BB15" s="18">
        <v>0</v>
      </c>
      <c r="BC15" s="18">
        <v>0</v>
      </c>
      <c r="BD15" s="18">
        <v>1278.0757185810594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18">
        <v>1429.1548754719413</v>
      </c>
      <c r="BK15" s="18">
        <v>0</v>
      </c>
      <c r="BL15" s="18">
        <v>0</v>
      </c>
      <c r="BM15" s="18">
        <v>0</v>
      </c>
      <c r="BN15" s="20">
        <f t="shared" si="7"/>
        <v>82.210594053000477</v>
      </c>
      <c r="BO15" s="20">
        <f t="shared" si="8"/>
        <v>0</v>
      </c>
      <c r="BP15" s="20">
        <f t="shared" si="9"/>
        <v>82.210594053000477</v>
      </c>
      <c r="BQ15" s="18">
        <f t="shared" si="114"/>
        <v>2713.7599999999998</v>
      </c>
      <c r="BR15" s="234">
        <v>206.63</v>
      </c>
      <c r="BS15" s="234">
        <v>206.63</v>
      </c>
      <c r="BT15" s="234">
        <v>206.63</v>
      </c>
      <c r="BU15" s="234">
        <v>206.63</v>
      </c>
      <c r="BV15" s="234">
        <v>206.63</v>
      </c>
      <c r="BW15" s="234">
        <v>206.63</v>
      </c>
      <c r="BX15" s="234">
        <v>206.63</v>
      </c>
      <c r="BY15" s="234">
        <v>253.47</v>
      </c>
      <c r="BZ15" s="234">
        <v>253.47</v>
      </c>
      <c r="CA15" s="234">
        <v>253.47</v>
      </c>
      <c r="CB15" s="234">
        <v>253.47</v>
      </c>
      <c r="CC15" s="234">
        <v>253.47</v>
      </c>
      <c r="CD15" s="18">
        <f t="shared" si="115"/>
        <v>2483.1000000000004</v>
      </c>
      <c r="CE15" s="18">
        <v>187.4</v>
      </c>
      <c r="CF15" s="18">
        <v>187.4</v>
      </c>
      <c r="CG15" s="18">
        <v>187.4</v>
      </c>
      <c r="CH15" s="18">
        <v>187.4</v>
      </c>
      <c r="CI15" s="18">
        <v>187.4</v>
      </c>
      <c r="CJ15" s="18">
        <v>187.4</v>
      </c>
      <c r="CK15" s="18">
        <v>187.4</v>
      </c>
      <c r="CL15" s="18">
        <v>234.26</v>
      </c>
      <c r="CM15" s="18">
        <v>234.26</v>
      </c>
      <c r="CN15" s="18">
        <v>234.26</v>
      </c>
      <c r="CO15" s="18">
        <v>234.26</v>
      </c>
      <c r="CP15" s="18">
        <v>234.26</v>
      </c>
      <c r="CQ15" s="20">
        <f t="shared" si="10"/>
        <v>-230.6599999999994</v>
      </c>
      <c r="CR15" s="20">
        <f t="shared" si="11"/>
        <v>-230.6599999999994</v>
      </c>
      <c r="CS15" s="20">
        <f t="shared" si="12"/>
        <v>0</v>
      </c>
      <c r="CT15" s="18">
        <f t="shared" si="116"/>
        <v>508.98999999999995</v>
      </c>
      <c r="CU15" s="18">
        <v>38.770000000000003</v>
      </c>
      <c r="CV15" s="234">
        <v>38.770000000000003</v>
      </c>
      <c r="CW15" s="234">
        <v>38.770000000000003</v>
      </c>
      <c r="CX15" s="234">
        <v>38.770000000000003</v>
      </c>
      <c r="CY15" s="234">
        <v>38.770000000000003</v>
      </c>
      <c r="CZ15" s="234">
        <v>38.770000000000003</v>
      </c>
      <c r="DA15" s="234">
        <v>38.770000000000003</v>
      </c>
      <c r="DB15" s="234">
        <v>47.52</v>
      </c>
      <c r="DC15" s="234">
        <v>47.52</v>
      </c>
      <c r="DD15" s="234">
        <v>47.52</v>
      </c>
      <c r="DE15" s="234">
        <v>47.52</v>
      </c>
      <c r="DF15" s="234">
        <v>47.52</v>
      </c>
      <c r="DG15" s="18">
        <f t="shared" si="117"/>
        <v>465.58000000000004</v>
      </c>
      <c r="DH15" s="18">
        <v>35.14</v>
      </c>
      <c r="DI15" s="18">
        <v>35.14</v>
      </c>
      <c r="DJ15" s="18">
        <v>35.14</v>
      </c>
      <c r="DK15" s="18">
        <v>35.14</v>
      </c>
      <c r="DL15" s="18">
        <v>35.14</v>
      </c>
      <c r="DM15" s="18">
        <v>35.14</v>
      </c>
      <c r="DN15" s="18">
        <v>35.14</v>
      </c>
      <c r="DO15" s="18">
        <v>43.92</v>
      </c>
      <c r="DP15" s="18">
        <v>43.92</v>
      </c>
      <c r="DQ15" s="18">
        <v>43.92</v>
      </c>
      <c r="DR15" s="18">
        <v>43.92</v>
      </c>
      <c r="DS15" s="18">
        <v>43.92</v>
      </c>
      <c r="DT15" s="234">
        <f t="shared" si="118"/>
        <v>-43.409999999999911</v>
      </c>
      <c r="DU15" s="20">
        <f t="shared" si="13"/>
        <v>-43.409999999999911</v>
      </c>
      <c r="DV15" s="20">
        <f t="shared" si="119"/>
        <v>0</v>
      </c>
      <c r="DW15" s="18">
        <f t="shared" si="120"/>
        <v>338.03</v>
      </c>
      <c r="DX15" s="18">
        <v>26.84</v>
      </c>
      <c r="DY15" s="234">
        <v>26.84</v>
      </c>
      <c r="DZ15" s="234">
        <v>26.84</v>
      </c>
      <c r="EA15" s="234">
        <v>26.84</v>
      </c>
      <c r="EB15" s="234">
        <v>26.84</v>
      </c>
      <c r="EC15" s="234">
        <v>26.84</v>
      </c>
      <c r="ED15" s="234">
        <v>26.84</v>
      </c>
      <c r="EE15" s="234">
        <v>30.03</v>
      </c>
      <c r="EF15" s="234">
        <v>30.03</v>
      </c>
      <c r="EG15" s="234">
        <v>30.03</v>
      </c>
      <c r="EH15" s="234">
        <v>30.03</v>
      </c>
      <c r="EI15" s="234">
        <v>30.03</v>
      </c>
      <c r="EJ15" s="234"/>
      <c r="EK15" s="18">
        <f t="shared" si="121"/>
        <v>338.39490912598706</v>
      </c>
      <c r="EL15" s="18">
        <v>0</v>
      </c>
      <c r="EM15" s="18">
        <v>0</v>
      </c>
      <c r="EN15" s="18">
        <v>159.75946482263242</v>
      </c>
      <c r="EO15" s="18">
        <v>0</v>
      </c>
      <c r="EP15" s="18">
        <v>0</v>
      </c>
      <c r="EQ15" s="18">
        <v>0</v>
      </c>
      <c r="ER15" s="18">
        <v>0</v>
      </c>
      <c r="ES15" s="18">
        <v>0</v>
      </c>
      <c r="ET15" s="18">
        <v>178.63544430335466</v>
      </c>
      <c r="EU15" s="18">
        <v>0</v>
      </c>
      <c r="EV15" s="18">
        <v>0</v>
      </c>
      <c r="EW15" s="18">
        <v>0</v>
      </c>
      <c r="EX15" s="20">
        <f t="shared" si="14"/>
        <v>0.36490912598708292</v>
      </c>
      <c r="EY15" s="20">
        <f t="shared" si="122"/>
        <v>0</v>
      </c>
      <c r="EZ15" s="20">
        <f t="shared" si="123"/>
        <v>0.36490912598708292</v>
      </c>
      <c r="FA15" s="18">
        <f t="shared" si="124"/>
        <v>5221.9799999999996</v>
      </c>
      <c r="FB15" s="18">
        <v>394.94</v>
      </c>
      <c r="FC15" s="234">
        <v>394.94</v>
      </c>
      <c r="FD15" s="234">
        <v>394.94</v>
      </c>
      <c r="FE15" s="234">
        <v>394.94</v>
      </c>
      <c r="FF15" s="234">
        <v>394.94</v>
      </c>
      <c r="FG15" s="234">
        <v>394.94</v>
      </c>
      <c r="FH15" s="234">
        <v>394.94</v>
      </c>
      <c r="FI15" s="234">
        <v>491.48</v>
      </c>
      <c r="FJ15" s="234">
        <v>491.48</v>
      </c>
      <c r="FK15" s="234">
        <v>491.48</v>
      </c>
      <c r="FL15" s="234">
        <v>491.48</v>
      </c>
      <c r="FM15" s="234">
        <v>491.48</v>
      </c>
      <c r="FN15" s="20">
        <f t="shared" si="125"/>
        <v>5626.9272444984526</v>
      </c>
      <c r="FO15" s="18">
        <v>0</v>
      </c>
      <c r="FP15" s="18">
        <v>0</v>
      </c>
      <c r="FQ15" s="18">
        <v>2606.9462935585557</v>
      </c>
      <c r="FR15" s="18">
        <v>0</v>
      </c>
      <c r="FS15" s="18">
        <v>0</v>
      </c>
      <c r="FT15" s="18">
        <v>0</v>
      </c>
      <c r="FU15" s="18">
        <v>0</v>
      </c>
      <c r="FV15" s="18">
        <v>135.36958347457107</v>
      </c>
      <c r="FW15" s="18">
        <v>2884.6113674653261</v>
      </c>
      <c r="FX15" s="18">
        <v>0</v>
      </c>
      <c r="FY15" s="18">
        <v>0</v>
      </c>
      <c r="FZ15" s="18">
        <v>0</v>
      </c>
      <c r="GA15" s="234">
        <f t="shared" si="126"/>
        <v>404.94724449845307</v>
      </c>
      <c r="GB15" s="20">
        <f t="shared" si="127"/>
        <v>0</v>
      </c>
      <c r="GC15" s="20">
        <f t="shared" si="128"/>
        <v>404.94724449845307</v>
      </c>
      <c r="GD15" s="18">
        <f t="shared" si="129"/>
        <v>901.35000000000014</v>
      </c>
      <c r="GE15" s="18">
        <v>70.3</v>
      </c>
      <c r="GF15" s="234">
        <v>70.3</v>
      </c>
      <c r="GG15" s="234">
        <v>70.3</v>
      </c>
      <c r="GH15" s="234">
        <v>70.3</v>
      </c>
      <c r="GI15" s="234">
        <v>70.3</v>
      </c>
      <c r="GJ15" s="234">
        <v>70.3</v>
      </c>
      <c r="GK15" s="234">
        <v>70.3</v>
      </c>
      <c r="GL15" s="234">
        <v>81.849999999999994</v>
      </c>
      <c r="GM15" s="234">
        <v>81.849999999999994</v>
      </c>
      <c r="GN15" s="234">
        <v>81.849999999999994</v>
      </c>
      <c r="GO15" s="234">
        <v>81.849999999999994</v>
      </c>
      <c r="GP15" s="234">
        <v>81.849999999999994</v>
      </c>
      <c r="GQ15" s="20">
        <f t="shared" si="130"/>
        <v>0</v>
      </c>
      <c r="GR15" s="18">
        <v>0</v>
      </c>
      <c r="GS15" s="18">
        <v>0</v>
      </c>
      <c r="GT15" s="18">
        <v>0</v>
      </c>
      <c r="GU15" s="18"/>
      <c r="GV15" s="234">
        <f t="shared" si="131"/>
        <v>-901.35000000000014</v>
      </c>
      <c r="GW15" s="20">
        <f t="shared" si="15"/>
        <v>-901.35000000000014</v>
      </c>
      <c r="GX15" s="20">
        <f t="shared" si="16"/>
        <v>0</v>
      </c>
      <c r="GY15" s="18">
        <f t="shared" si="132"/>
        <v>11214.86</v>
      </c>
      <c r="GZ15" s="18">
        <v>618.17999999999995</v>
      </c>
      <c r="HA15" s="234">
        <v>618.17999999999995</v>
      </c>
      <c r="HB15" s="234">
        <v>618.17999999999995</v>
      </c>
      <c r="HC15" s="234">
        <v>618.17999999999995</v>
      </c>
      <c r="HD15" s="234">
        <v>618.17999999999995</v>
      </c>
      <c r="HE15" s="234">
        <v>618.17999999999995</v>
      </c>
      <c r="HF15" s="234">
        <v>618.17999999999995</v>
      </c>
      <c r="HG15" s="234">
        <v>1377.52</v>
      </c>
      <c r="HH15" s="234">
        <v>1377.52</v>
      </c>
      <c r="HI15" s="234">
        <v>1377.52</v>
      </c>
      <c r="HJ15" s="234">
        <v>1377.52</v>
      </c>
      <c r="HK15" s="234">
        <v>1377.52</v>
      </c>
      <c r="HL15" s="20">
        <f t="shared" si="133"/>
        <v>14495.225980474424</v>
      </c>
      <c r="HM15" s="18">
        <v>1265.6343718453174</v>
      </c>
      <c r="HN15" s="18">
        <v>1340.2313996906785</v>
      </c>
      <c r="HO15" s="18">
        <v>1443.8342258390887</v>
      </c>
      <c r="HP15" s="18">
        <v>1356.3529338579644</v>
      </c>
      <c r="HQ15" s="18">
        <v>1408.1561121933</v>
      </c>
      <c r="HR15" s="18">
        <v>1197.6778141716425</v>
      </c>
      <c r="HS15" s="18">
        <v>1535.8111039038677</v>
      </c>
      <c r="HT15" s="18">
        <v>909.58543968676361</v>
      </c>
      <c r="HU15" s="18">
        <v>933.41555124907597</v>
      </c>
      <c r="HV15" s="18">
        <v>1011.0387608921546</v>
      </c>
      <c r="HW15" s="18">
        <v>920.49034408610703</v>
      </c>
      <c r="HX15" s="18">
        <v>1172.9979230584638</v>
      </c>
      <c r="HY15" s="20">
        <f t="shared" si="17"/>
        <v>3280.3659804744238</v>
      </c>
      <c r="HZ15" s="20">
        <f t="shared" si="18"/>
        <v>0</v>
      </c>
      <c r="IA15" s="20">
        <f t="shared" si="19"/>
        <v>3280.3659804744238</v>
      </c>
      <c r="IB15" s="120">
        <f t="shared" si="134"/>
        <v>21430.429999999997</v>
      </c>
      <c r="IC15" s="120">
        <v>1396.39</v>
      </c>
      <c r="ID15" s="250">
        <v>1396.39</v>
      </c>
      <c r="IE15" s="250">
        <v>1396.39</v>
      </c>
      <c r="IF15" s="120">
        <v>1396.39</v>
      </c>
      <c r="IG15" s="120">
        <v>1396.39</v>
      </c>
      <c r="IH15" s="120">
        <v>1396.39</v>
      </c>
      <c r="II15" s="120">
        <v>1396.39</v>
      </c>
      <c r="IJ15" s="120">
        <v>2331.14</v>
      </c>
      <c r="IK15" s="120">
        <v>2331.14</v>
      </c>
      <c r="IL15" s="120">
        <v>2331.14</v>
      </c>
      <c r="IM15" s="120">
        <v>2331.14</v>
      </c>
      <c r="IN15" s="120">
        <v>2331.14</v>
      </c>
      <c r="IO15" s="121">
        <f t="shared" si="20"/>
        <v>20390.257251099803</v>
      </c>
      <c r="IP15" s="18">
        <v>1708.161558919918</v>
      </c>
      <c r="IQ15" s="18">
        <v>1704.0729122201296</v>
      </c>
      <c r="IR15" s="18">
        <v>1709.8075232067404</v>
      </c>
      <c r="IS15" s="18">
        <v>1716.8244924999999</v>
      </c>
      <c r="IT15" s="18">
        <v>1730.229529</v>
      </c>
      <c r="IU15" s="18">
        <v>1710.6331190000001</v>
      </c>
      <c r="IV15" s="18">
        <v>1680.0995711126477</v>
      </c>
      <c r="IW15" s="18">
        <v>2407.9353610666667</v>
      </c>
      <c r="IX15" s="18">
        <v>1454.953118060286</v>
      </c>
      <c r="IY15" s="18">
        <v>1725.761407086022</v>
      </c>
      <c r="IZ15" s="18">
        <v>1341.3251440113711</v>
      </c>
      <c r="JA15" s="18">
        <v>1500.453514916021</v>
      </c>
      <c r="JB15" s="250">
        <f t="shared" si="21"/>
        <v>-1040.1727489001933</v>
      </c>
      <c r="JC15" s="121">
        <f t="shared" si="22"/>
        <v>-1040.1727489001933</v>
      </c>
      <c r="JD15" s="121">
        <f t="shared" si="23"/>
        <v>0</v>
      </c>
      <c r="JE15" s="120">
        <f t="shared" si="135"/>
        <v>0</v>
      </c>
      <c r="JF15" s="120">
        <v>0</v>
      </c>
      <c r="JG15" s="250">
        <v>0</v>
      </c>
      <c r="JH15" s="250">
        <v>0</v>
      </c>
      <c r="JI15" s="250">
        <v>0</v>
      </c>
      <c r="JJ15" s="250">
        <v>0</v>
      </c>
      <c r="JK15" s="250">
        <v>0</v>
      </c>
      <c r="JL15" s="250">
        <v>0</v>
      </c>
      <c r="JM15" s="250">
        <v>0</v>
      </c>
      <c r="JN15" s="250">
        <v>0</v>
      </c>
      <c r="JO15" s="250">
        <v>0</v>
      </c>
      <c r="JP15" s="250">
        <v>0</v>
      </c>
      <c r="JQ15" s="250">
        <v>0</v>
      </c>
      <c r="JR15" s="120">
        <f t="shared" si="136"/>
        <v>0</v>
      </c>
      <c r="JS15" s="18">
        <v>0</v>
      </c>
      <c r="JT15" s="18">
        <v>0</v>
      </c>
      <c r="JU15" s="18">
        <v>0</v>
      </c>
      <c r="JV15" s="18">
        <v>0</v>
      </c>
      <c r="JW15" s="18">
        <v>0</v>
      </c>
      <c r="JX15" s="18">
        <v>0</v>
      </c>
      <c r="JY15" s="18">
        <v>0</v>
      </c>
      <c r="JZ15" s="18">
        <v>0</v>
      </c>
      <c r="KA15" s="18">
        <v>0</v>
      </c>
      <c r="KB15" s="18">
        <v>0</v>
      </c>
      <c r="KC15" s="18">
        <v>0</v>
      </c>
      <c r="KD15" s="18">
        <v>0</v>
      </c>
      <c r="KE15" s="250">
        <f t="shared" si="24"/>
        <v>0</v>
      </c>
      <c r="KF15" s="121">
        <f t="shared" si="25"/>
        <v>0</v>
      </c>
      <c r="KG15" s="121">
        <f t="shared" si="26"/>
        <v>0</v>
      </c>
      <c r="KH15" s="120">
        <f t="shared" si="137"/>
        <v>4130.6500000000005</v>
      </c>
      <c r="KI15" s="120">
        <v>213.45</v>
      </c>
      <c r="KJ15" s="250">
        <v>213.45</v>
      </c>
      <c r="KK15" s="250">
        <v>213.45</v>
      </c>
      <c r="KL15" s="250">
        <v>213.45</v>
      </c>
      <c r="KM15" s="250">
        <v>213.45</v>
      </c>
      <c r="KN15" s="250">
        <v>213.45</v>
      </c>
      <c r="KO15" s="250">
        <v>213.45</v>
      </c>
      <c r="KP15" s="250">
        <v>527.29999999999995</v>
      </c>
      <c r="KQ15" s="250">
        <v>527.29999999999995</v>
      </c>
      <c r="KR15" s="250">
        <v>527.29999999999995</v>
      </c>
      <c r="KS15" s="250">
        <v>527.29999999999995</v>
      </c>
      <c r="KT15" s="250">
        <v>527.29999999999995</v>
      </c>
      <c r="KU15" s="121">
        <f t="shared" si="138"/>
        <v>4478.5923396999142</v>
      </c>
      <c r="KV15" s="18">
        <v>257.56859562954151</v>
      </c>
      <c r="KW15" s="18">
        <v>277.39195211866354</v>
      </c>
      <c r="KX15" s="18">
        <v>246.18200168216742</v>
      </c>
      <c r="KY15" s="18">
        <v>269.91569350727059</v>
      </c>
      <c r="KZ15" s="18">
        <v>268.86928888748946</v>
      </c>
      <c r="LA15" s="18">
        <v>274.81372084368439</v>
      </c>
      <c r="LB15" s="18">
        <v>243.17746098316323</v>
      </c>
      <c r="LC15" s="18">
        <v>400.57869318101666</v>
      </c>
      <c r="LD15" s="18">
        <v>516.32356134926556</v>
      </c>
      <c r="LE15" s="18">
        <v>498.57119524017446</v>
      </c>
      <c r="LF15" s="18">
        <v>607.44764178181947</v>
      </c>
      <c r="LG15" s="18">
        <v>617.75253449565764</v>
      </c>
      <c r="LH15" s="250">
        <f t="shared" si="139"/>
        <v>347.94233969991365</v>
      </c>
      <c r="LI15" s="121">
        <f t="shared" si="27"/>
        <v>0</v>
      </c>
      <c r="LJ15" s="121">
        <f t="shared" si="28"/>
        <v>347.94233969991365</v>
      </c>
      <c r="LK15" s="121">
        <f t="shared" si="29"/>
        <v>0</v>
      </c>
      <c r="LL15" s="250"/>
      <c r="LM15" s="250"/>
      <c r="LN15" s="250"/>
      <c r="LO15" s="250"/>
      <c r="LP15" s="250"/>
      <c r="LQ15" s="250"/>
      <c r="LR15" s="250"/>
      <c r="LS15" s="250"/>
      <c r="LT15" s="250"/>
      <c r="LU15" s="250"/>
      <c r="LV15" s="250"/>
      <c r="LW15" s="250"/>
      <c r="LX15" s="121">
        <f t="shared" si="30"/>
        <v>0</v>
      </c>
      <c r="LY15" s="250"/>
      <c r="LZ15" s="250"/>
      <c r="MA15" s="250"/>
      <c r="MB15" s="250"/>
      <c r="MC15" s="250"/>
      <c r="MD15" s="250"/>
      <c r="ME15" s="250"/>
      <c r="MF15" s="250"/>
      <c r="MG15" s="250"/>
      <c r="MH15" s="250"/>
      <c r="MI15" s="250"/>
      <c r="MJ15" s="120">
        <v>0</v>
      </c>
      <c r="MK15" s="250"/>
      <c r="ML15" s="121">
        <f t="shared" si="31"/>
        <v>0</v>
      </c>
      <c r="MM15" s="121">
        <f t="shared" si="32"/>
        <v>0</v>
      </c>
      <c r="MN15" s="121">
        <f t="shared" si="140"/>
        <v>78839.989999999991</v>
      </c>
      <c r="MO15" s="121">
        <v>6143.07</v>
      </c>
      <c r="MP15" s="250">
        <v>6143.07</v>
      </c>
      <c r="MQ15" s="250">
        <v>6143.07</v>
      </c>
      <c r="MR15" s="250">
        <v>6143.07</v>
      </c>
      <c r="MS15" s="250">
        <v>6143.07</v>
      </c>
      <c r="MT15" s="250">
        <v>6143.07</v>
      </c>
      <c r="MU15" s="250">
        <v>6143.07</v>
      </c>
      <c r="MV15" s="250">
        <v>7167.7</v>
      </c>
      <c r="MW15" s="250">
        <v>7167.7</v>
      </c>
      <c r="MX15" s="250">
        <v>7167.7</v>
      </c>
      <c r="MY15" s="250">
        <v>7167.7</v>
      </c>
      <c r="MZ15" s="250">
        <v>7167.7</v>
      </c>
      <c r="NA15" s="121">
        <f t="shared" si="141"/>
        <v>2262.9599239347808</v>
      </c>
      <c r="NB15" s="20">
        <v>484.76792393478053</v>
      </c>
      <c r="NC15" s="20">
        <v>0</v>
      </c>
      <c r="ND15" s="20">
        <v>875.61760000000004</v>
      </c>
      <c r="NE15" s="20">
        <v>0</v>
      </c>
      <c r="NF15" s="20">
        <v>451.28719999999998</v>
      </c>
      <c r="NG15" s="20">
        <v>0</v>
      </c>
      <c r="NH15" s="20">
        <v>0</v>
      </c>
      <c r="NI15" s="20">
        <v>451.28719999999998</v>
      </c>
      <c r="NJ15" s="20">
        <v>0</v>
      </c>
      <c r="NK15" s="20">
        <v>0</v>
      </c>
      <c r="NL15" s="20">
        <v>0</v>
      </c>
      <c r="NM15" s="20">
        <v>0</v>
      </c>
      <c r="NN15" s="250">
        <f t="shared" si="142"/>
        <v>-76577.030076065217</v>
      </c>
      <c r="NO15" s="121">
        <f t="shared" si="33"/>
        <v>-76577.030076065217</v>
      </c>
      <c r="NP15" s="121">
        <f t="shared" si="34"/>
        <v>0</v>
      </c>
      <c r="NQ15" s="115">
        <f t="shared" si="35"/>
        <v>32315.029999999995</v>
      </c>
      <c r="NR15" s="114">
        <f t="shared" si="36"/>
        <v>14341.08</v>
      </c>
      <c r="NS15" s="132">
        <f t="shared" si="37"/>
        <v>-17973.949999999997</v>
      </c>
      <c r="NT15" s="121">
        <f t="shared" si="38"/>
        <v>-17973.949999999997</v>
      </c>
      <c r="NU15" s="121">
        <f t="shared" si="39"/>
        <v>0</v>
      </c>
      <c r="NV15" s="18">
        <f t="shared" si="143"/>
        <v>14367.059999999996</v>
      </c>
      <c r="NW15" s="18">
        <v>1775.73</v>
      </c>
      <c r="NX15" s="234">
        <v>1775.73</v>
      </c>
      <c r="NY15" s="234">
        <v>1775.73</v>
      </c>
      <c r="NZ15" s="18">
        <v>1775.73</v>
      </c>
      <c r="OA15" s="18">
        <v>1775.73</v>
      </c>
      <c r="OB15" s="18">
        <v>1775.73</v>
      </c>
      <c r="OC15" s="18">
        <v>1775.73</v>
      </c>
      <c r="OD15" s="18">
        <v>387.39</v>
      </c>
      <c r="OE15" s="18">
        <v>387.39</v>
      </c>
      <c r="OF15" s="18">
        <v>387.39</v>
      </c>
      <c r="OG15" s="18">
        <v>387.39</v>
      </c>
      <c r="OH15" s="18">
        <v>387.39</v>
      </c>
      <c r="OI15" s="20">
        <f t="shared" si="144"/>
        <v>270.87</v>
      </c>
      <c r="OJ15" s="20">
        <v>0</v>
      </c>
      <c r="OK15" s="20">
        <v>0</v>
      </c>
      <c r="OL15" s="20">
        <v>0</v>
      </c>
      <c r="OM15" s="20">
        <v>0</v>
      </c>
      <c r="ON15" s="20">
        <v>0</v>
      </c>
      <c r="OO15" s="20">
        <v>0</v>
      </c>
      <c r="OP15" s="20">
        <v>270.87</v>
      </c>
      <c r="OQ15" s="20">
        <v>0</v>
      </c>
      <c r="OR15" s="20">
        <v>0</v>
      </c>
      <c r="OS15" s="20">
        <v>0</v>
      </c>
      <c r="OT15" s="20">
        <v>0</v>
      </c>
      <c r="OU15" s="20">
        <v>0</v>
      </c>
      <c r="OV15" s="234">
        <f t="shared" si="145"/>
        <v>-14096.189999999995</v>
      </c>
      <c r="OW15" s="20">
        <f t="shared" si="40"/>
        <v>-14096.189999999995</v>
      </c>
      <c r="OX15" s="20">
        <f t="shared" si="41"/>
        <v>0</v>
      </c>
      <c r="OY15" s="18">
        <f t="shared" si="146"/>
        <v>5489.9800000000005</v>
      </c>
      <c r="OZ15" s="18">
        <v>567.49</v>
      </c>
      <c r="PA15" s="234">
        <v>567.49</v>
      </c>
      <c r="PB15" s="234">
        <v>567.49</v>
      </c>
      <c r="PC15" s="234">
        <v>567.49</v>
      </c>
      <c r="PD15" s="234">
        <v>567.49</v>
      </c>
      <c r="PE15" s="234">
        <v>567.49</v>
      </c>
      <c r="PF15" s="234">
        <v>567.49</v>
      </c>
      <c r="PG15" s="234">
        <v>303.51</v>
      </c>
      <c r="PH15" s="234">
        <v>303.51</v>
      </c>
      <c r="PI15" s="234">
        <v>303.51</v>
      </c>
      <c r="PJ15" s="234">
        <v>303.51</v>
      </c>
      <c r="PK15" s="234">
        <v>303.51</v>
      </c>
      <c r="PL15" s="20">
        <f t="shared" si="147"/>
        <v>2872.34</v>
      </c>
      <c r="PM15" s="18">
        <v>461.98</v>
      </c>
      <c r="PN15" s="18">
        <v>0</v>
      </c>
      <c r="PO15" s="18">
        <v>0</v>
      </c>
      <c r="PP15" s="18">
        <v>0</v>
      </c>
      <c r="PQ15" s="18">
        <v>0</v>
      </c>
      <c r="PR15" s="18">
        <v>0</v>
      </c>
      <c r="PS15" s="18">
        <v>0</v>
      </c>
      <c r="PT15" s="18">
        <v>0</v>
      </c>
      <c r="PU15" s="18">
        <v>2410.36</v>
      </c>
      <c r="PV15" s="18">
        <v>0</v>
      </c>
      <c r="PW15" s="18">
        <v>0</v>
      </c>
      <c r="PX15" s="18">
        <v>0</v>
      </c>
      <c r="PY15" s="234">
        <f t="shared" si="148"/>
        <v>-2617.6400000000003</v>
      </c>
      <c r="PZ15" s="20">
        <f t="shared" si="42"/>
        <v>-2617.6400000000003</v>
      </c>
      <c r="QA15" s="20">
        <f t="shared" si="43"/>
        <v>0</v>
      </c>
      <c r="QB15" s="18">
        <f t="shared" si="149"/>
        <v>1973.8799999999999</v>
      </c>
      <c r="QC15" s="18">
        <v>201.94</v>
      </c>
      <c r="QD15" s="234">
        <v>201.94</v>
      </c>
      <c r="QE15" s="234">
        <v>201.94</v>
      </c>
      <c r="QF15" s="234">
        <v>201.94</v>
      </c>
      <c r="QG15" s="234">
        <v>201.94</v>
      </c>
      <c r="QH15" s="234">
        <v>201.94</v>
      </c>
      <c r="QI15" s="234">
        <v>201.94</v>
      </c>
      <c r="QJ15" s="234">
        <v>112.06</v>
      </c>
      <c r="QK15" s="234">
        <v>112.06</v>
      </c>
      <c r="QL15" s="234">
        <v>112.06</v>
      </c>
      <c r="QM15" s="234">
        <v>112.06</v>
      </c>
      <c r="QN15" s="234">
        <v>112.06</v>
      </c>
      <c r="QO15" s="20">
        <f t="shared" si="150"/>
        <v>5017.57</v>
      </c>
      <c r="QP15" s="18">
        <v>0</v>
      </c>
      <c r="QQ15" s="18">
        <v>0</v>
      </c>
      <c r="QR15" s="18">
        <v>0</v>
      </c>
      <c r="QS15" s="18">
        <v>0</v>
      </c>
      <c r="QT15" s="18">
        <v>0</v>
      </c>
      <c r="QU15" s="18">
        <v>0</v>
      </c>
      <c r="QV15" s="18">
        <v>0</v>
      </c>
      <c r="QW15" s="18">
        <v>0</v>
      </c>
      <c r="QX15" s="18">
        <v>0</v>
      </c>
      <c r="QY15" s="18">
        <v>5017.57</v>
      </c>
      <c r="QZ15" s="18">
        <v>0</v>
      </c>
      <c r="RA15" s="18">
        <v>0</v>
      </c>
      <c r="RB15" s="234">
        <f t="shared" si="151"/>
        <v>3043.6899999999996</v>
      </c>
      <c r="RC15" s="20">
        <f t="shared" si="44"/>
        <v>0</v>
      </c>
      <c r="RD15" s="20">
        <f t="shared" si="45"/>
        <v>3043.6899999999996</v>
      </c>
      <c r="RE15" s="18">
        <f t="shared" si="152"/>
        <v>7341.1299999999992</v>
      </c>
      <c r="RF15" s="20">
        <v>755.79</v>
      </c>
      <c r="RG15" s="234">
        <v>755.79</v>
      </c>
      <c r="RH15" s="234">
        <v>755.79</v>
      </c>
      <c r="RI15" s="234">
        <v>755.79</v>
      </c>
      <c r="RJ15" s="234">
        <v>755.79</v>
      </c>
      <c r="RK15" s="234">
        <v>755.79</v>
      </c>
      <c r="RL15" s="234">
        <v>755.79</v>
      </c>
      <c r="RM15" s="234">
        <v>410.12</v>
      </c>
      <c r="RN15" s="234">
        <v>410.12</v>
      </c>
      <c r="RO15" s="234">
        <v>410.12</v>
      </c>
      <c r="RP15" s="234">
        <v>410.12</v>
      </c>
      <c r="RQ15" s="234">
        <v>410.12</v>
      </c>
      <c r="RR15" s="20">
        <f t="shared" si="153"/>
        <v>2747.62</v>
      </c>
      <c r="RS15" s="18">
        <v>0</v>
      </c>
      <c r="RT15" s="18">
        <v>0</v>
      </c>
      <c r="RU15" s="18">
        <v>0</v>
      </c>
      <c r="RV15" s="18">
        <v>0</v>
      </c>
      <c r="RW15" s="18">
        <v>0</v>
      </c>
      <c r="RX15" s="18">
        <v>0</v>
      </c>
      <c r="RY15" s="18">
        <v>2747.62</v>
      </c>
      <c r="RZ15" s="18">
        <v>0</v>
      </c>
      <c r="SA15" s="18">
        <v>0</v>
      </c>
      <c r="SB15" s="18">
        <v>0</v>
      </c>
      <c r="SC15" s="18">
        <v>0</v>
      </c>
      <c r="SD15" s="18">
        <v>0</v>
      </c>
      <c r="SE15" s="20">
        <f t="shared" si="46"/>
        <v>-4593.5099999999993</v>
      </c>
      <c r="SF15" s="20">
        <f t="shared" si="47"/>
        <v>-4593.5099999999993</v>
      </c>
      <c r="SG15" s="20">
        <f t="shared" si="48"/>
        <v>0</v>
      </c>
      <c r="SH15" s="18">
        <f t="shared" si="154"/>
        <v>988.80000000000007</v>
      </c>
      <c r="SI15" s="18">
        <v>102.25</v>
      </c>
      <c r="SJ15" s="234">
        <v>102.25</v>
      </c>
      <c r="SK15" s="234">
        <v>102.25</v>
      </c>
      <c r="SL15" s="234">
        <v>102.25</v>
      </c>
      <c r="SM15" s="234">
        <v>102.25</v>
      </c>
      <c r="SN15" s="234">
        <v>102.25</v>
      </c>
      <c r="SO15" s="234">
        <v>102.25</v>
      </c>
      <c r="SP15" s="234">
        <v>54.61</v>
      </c>
      <c r="SQ15" s="234">
        <v>54.61</v>
      </c>
      <c r="SR15" s="234">
        <v>54.61</v>
      </c>
      <c r="SS15" s="234">
        <v>54.61</v>
      </c>
      <c r="ST15" s="234">
        <v>54.61</v>
      </c>
      <c r="SU15" s="20">
        <f t="shared" si="155"/>
        <v>0</v>
      </c>
      <c r="SV15" s="18">
        <v>0</v>
      </c>
      <c r="SW15" s="18">
        <v>0</v>
      </c>
      <c r="SX15" s="18">
        <v>0</v>
      </c>
      <c r="SY15" s="18">
        <v>0</v>
      </c>
      <c r="SZ15" s="18">
        <v>0</v>
      </c>
      <c r="TA15" s="18">
        <v>0</v>
      </c>
      <c r="TB15" s="18">
        <v>0</v>
      </c>
      <c r="TC15" s="18">
        <v>0</v>
      </c>
      <c r="TD15" s="18">
        <v>0</v>
      </c>
      <c r="TE15" s="18">
        <v>0</v>
      </c>
      <c r="TF15" s="18">
        <v>0</v>
      </c>
      <c r="TG15" s="18">
        <v>0</v>
      </c>
      <c r="TH15" s="20">
        <f t="shared" si="49"/>
        <v>-988.80000000000007</v>
      </c>
      <c r="TI15" s="20">
        <f t="shared" si="50"/>
        <v>-988.80000000000007</v>
      </c>
      <c r="TJ15" s="20">
        <f t="shared" si="51"/>
        <v>0</v>
      </c>
      <c r="TK15" s="18">
        <f t="shared" si="156"/>
        <v>2032.42</v>
      </c>
      <c r="TL15" s="18">
        <v>190.01</v>
      </c>
      <c r="TM15" s="234">
        <v>190.01</v>
      </c>
      <c r="TN15" s="234">
        <v>190.01</v>
      </c>
      <c r="TO15" s="234">
        <v>190.01</v>
      </c>
      <c r="TP15" s="234">
        <v>190.01</v>
      </c>
      <c r="TQ15" s="234">
        <v>190.01</v>
      </c>
      <c r="TR15" s="234">
        <v>190.01</v>
      </c>
      <c r="TS15" s="234">
        <v>140.47</v>
      </c>
      <c r="TT15" s="234">
        <v>140.47</v>
      </c>
      <c r="TU15" s="234">
        <v>140.47</v>
      </c>
      <c r="TV15" s="234">
        <v>140.47</v>
      </c>
      <c r="TW15" s="234">
        <v>140.47</v>
      </c>
      <c r="TX15" s="20">
        <f t="shared" si="157"/>
        <v>3432.68</v>
      </c>
      <c r="TY15" s="18">
        <v>603.79999999999995</v>
      </c>
      <c r="TZ15" s="18">
        <v>0</v>
      </c>
      <c r="UA15" s="18">
        <v>0</v>
      </c>
      <c r="UB15" s="18">
        <v>651.79</v>
      </c>
      <c r="UC15" s="18">
        <v>0</v>
      </c>
      <c r="UD15" s="18">
        <v>0</v>
      </c>
      <c r="UE15" s="18">
        <v>0</v>
      </c>
      <c r="UF15" s="18">
        <v>1678.05</v>
      </c>
      <c r="UG15" s="18">
        <v>499.04</v>
      </c>
      <c r="UH15" s="18">
        <v>0</v>
      </c>
      <c r="UI15" s="18">
        <v>0</v>
      </c>
      <c r="UJ15" s="18">
        <v>0</v>
      </c>
      <c r="UK15" s="20">
        <f t="shared" si="52"/>
        <v>1400.2599999999998</v>
      </c>
      <c r="UL15" s="20">
        <f t="shared" si="53"/>
        <v>0</v>
      </c>
      <c r="UM15" s="20">
        <f t="shared" si="54"/>
        <v>1400.2599999999998</v>
      </c>
      <c r="UN15" s="18">
        <f t="shared" si="158"/>
        <v>121.76000000000002</v>
      </c>
      <c r="UO15" s="18">
        <v>11.93</v>
      </c>
      <c r="UP15" s="234">
        <v>11.93</v>
      </c>
      <c r="UQ15" s="234">
        <v>11.93</v>
      </c>
      <c r="UR15" s="234">
        <v>11.93</v>
      </c>
      <c r="US15" s="234">
        <v>11.93</v>
      </c>
      <c r="UT15" s="234">
        <v>11.93</v>
      </c>
      <c r="UU15" s="234">
        <v>11.93</v>
      </c>
      <c r="UV15" s="234">
        <v>7.65</v>
      </c>
      <c r="UW15" s="234">
        <v>7.65</v>
      </c>
      <c r="UX15" s="234">
        <v>7.65</v>
      </c>
      <c r="UY15" s="234">
        <v>7.65</v>
      </c>
      <c r="UZ15" s="234">
        <v>7.65</v>
      </c>
      <c r="VA15" s="20">
        <f t="shared" si="55"/>
        <v>0</v>
      </c>
      <c r="VB15" s="234"/>
      <c r="VC15" s="234"/>
      <c r="VD15" s="234"/>
      <c r="VE15" s="234"/>
      <c r="VF15" s="234"/>
      <c r="VG15" s="234"/>
      <c r="VH15" s="234">
        <v>0</v>
      </c>
      <c r="VI15" s="234"/>
      <c r="VJ15" s="234"/>
      <c r="VK15" s="234"/>
      <c r="VL15" s="234"/>
      <c r="VM15" s="234"/>
      <c r="VN15" s="20">
        <f t="shared" si="56"/>
        <v>-121.76000000000002</v>
      </c>
      <c r="VO15" s="20">
        <f t="shared" si="57"/>
        <v>-121.76000000000002</v>
      </c>
      <c r="VP15" s="20">
        <f t="shared" si="58"/>
        <v>0</v>
      </c>
      <c r="VQ15" s="121">
        <f t="shared" si="59"/>
        <v>0</v>
      </c>
      <c r="VR15" s="250"/>
      <c r="VS15" s="250"/>
      <c r="VT15" s="250"/>
      <c r="VU15" s="250"/>
      <c r="VV15" s="250"/>
      <c r="VW15" s="250"/>
      <c r="VX15" s="250"/>
      <c r="VY15" s="250"/>
      <c r="VZ15" s="250"/>
      <c r="WA15" s="250"/>
      <c r="WB15" s="250"/>
      <c r="WC15" s="250"/>
      <c r="WD15" s="121">
        <f t="shared" si="60"/>
        <v>0</v>
      </c>
      <c r="WE15" s="234"/>
      <c r="WF15" s="234"/>
      <c r="WG15" s="234"/>
      <c r="WH15" s="234"/>
      <c r="WI15" s="234"/>
      <c r="WJ15" s="234"/>
      <c r="WK15" s="234"/>
      <c r="WL15" s="234"/>
      <c r="WM15" s="234"/>
      <c r="WN15" s="234"/>
      <c r="WO15" s="234"/>
      <c r="WP15" s="234"/>
      <c r="WQ15" s="121">
        <f t="shared" si="61"/>
        <v>0</v>
      </c>
      <c r="WR15" s="121">
        <f t="shared" si="62"/>
        <v>0</v>
      </c>
      <c r="WS15" s="121">
        <f t="shared" si="63"/>
        <v>0</v>
      </c>
      <c r="WT15" s="120">
        <f t="shared" si="159"/>
        <v>50212.409999999996</v>
      </c>
      <c r="WU15" s="120">
        <v>3392.98</v>
      </c>
      <c r="WV15" s="250">
        <v>3392.98</v>
      </c>
      <c r="WW15" s="250">
        <v>3392.98</v>
      </c>
      <c r="WX15" s="250">
        <v>3392.98</v>
      </c>
      <c r="WY15" s="250">
        <v>3392.98</v>
      </c>
      <c r="WZ15" s="250">
        <v>3392.98</v>
      </c>
      <c r="XA15" s="250">
        <v>3392.98</v>
      </c>
      <c r="XB15" s="250">
        <v>5292.31</v>
      </c>
      <c r="XC15" s="250">
        <v>5292.31</v>
      </c>
      <c r="XD15" s="250">
        <v>5292.31</v>
      </c>
      <c r="XE15" s="250">
        <v>5292.31</v>
      </c>
      <c r="XF15" s="250">
        <v>5292.31</v>
      </c>
      <c r="XG15" s="120">
        <f t="shared" si="160"/>
        <v>44496.740762278016</v>
      </c>
      <c r="XH15" s="18">
        <v>3802.5686115904459</v>
      </c>
      <c r="XI15" s="18">
        <v>3761.3223186337314</v>
      </c>
      <c r="XJ15" s="18">
        <v>3587.3752724460678</v>
      </c>
      <c r="XK15" s="18">
        <v>256.64947322398558</v>
      </c>
      <c r="XL15" s="18">
        <v>3331.6779341511037</v>
      </c>
      <c r="XM15" s="18">
        <v>3178.6917279325658</v>
      </c>
      <c r="XN15" s="18">
        <v>4117.4531002138092</v>
      </c>
      <c r="XO15" s="18">
        <v>4155.6115417917408</v>
      </c>
      <c r="XP15" s="18">
        <v>4772.6676802611564</v>
      </c>
      <c r="XQ15" s="18">
        <v>5197.3054979148628</v>
      </c>
      <c r="XR15" s="18">
        <v>3992.24463778472</v>
      </c>
      <c r="XS15" s="18">
        <v>4343.1729663338219</v>
      </c>
      <c r="XT15" s="121">
        <f t="shared" si="64"/>
        <v>-5715.6692377219806</v>
      </c>
      <c r="XU15" s="121">
        <f t="shared" si="65"/>
        <v>-5715.6692377219806</v>
      </c>
      <c r="XV15" s="121">
        <f t="shared" si="66"/>
        <v>0</v>
      </c>
      <c r="XW15" s="120">
        <f t="shared" si="161"/>
        <v>18264.66</v>
      </c>
      <c r="XX15" s="120">
        <v>1149.8800000000001</v>
      </c>
      <c r="XY15" s="250">
        <v>1149.8800000000001</v>
      </c>
      <c r="XZ15" s="250">
        <v>1149.8800000000001</v>
      </c>
      <c r="YA15" s="250">
        <v>1149.8800000000001</v>
      </c>
      <c r="YB15" s="250">
        <v>1149.8800000000001</v>
      </c>
      <c r="YC15" s="250">
        <v>1149.8800000000001</v>
      </c>
      <c r="YD15" s="250">
        <v>1149.8800000000001</v>
      </c>
      <c r="YE15" s="250">
        <v>2043.1</v>
      </c>
      <c r="YF15" s="250">
        <v>2043.1</v>
      </c>
      <c r="YG15" s="250">
        <v>2043.1</v>
      </c>
      <c r="YH15" s="250">
        <v>2043.1</v>
      </c>
      <c r="YI15" s="250">
        <v>2043.1</v>
      </c>
      <c r="YJ15" s="121">
        <f t="shared" si="162"/>
        <v>17001.581161978622</v>
      </c>
      <c r="YK15" s="18">
        <v>1289.2162709252907</v>
      </c>
      <c r="YL15" s="18">
        <v>1265.022013656195</v>
      </c>
      <c r="YM15" s="18">
        <v>1325.5140240067271</v>
      </c>
      <c r="YN15" s="18">
        <v>1248.6076838243353</v>
      </c>
      <c r="YO15" s="18">
        <v>1258.8676549791078</v>
      </c>
      <c r="YP15" s="18">
        <v>1210.2052458138276</v>
      </c>
      <c r="YQ15" s="18">
        <v>1416.4199275523902</v>
      </c>
      <c r="YR15" s="18">
        <v>1447.7252160720041</v>
      </c>
      <c r="YS15" s="18">
        <v>1508.511262681468</v>
      </c>
      <c r="YT15" s="18">
        <v>1615.9379231799546</v>
      </c>
      <c r="YU15" s="18">
        <v>1636.6019611966574</v>
      </c>
      <c r="YV15" s="18">
        <v>1778.9519780906651</v>
      </c>
      <c r="YW15" s="234">
        <f t="shared" si="163"/>
        <v>-1263.078838021378</v>
      </c>
      <c r="YX15" s="121">
        <f t="shared" si="67"/>
        <v>-1263.078838021378</v>
      </c>
      <c r="YY15" s="121">
        <f t="shared" si="68"/>
        <v>0</v>
      </c>
      <c r="YZ15" s="120">
        <f t="shared" si="164"/>
        <v>1437.0600000000002</v>
      </c>
      <c r="ZA15" s="120">
        <v>52.83</v>
      </c>
      <c r="ZB15" s="250">
        <v>52.83</v>
      </c>
      <c r="ZC15" s="250">
        <v>52.83</v>
      </c>
      <c r="ZD15" s="250">
        <v>52.83</v>
      </c>
      <c r="ZE15" s="250">
        <v>52.83</v>
      </c>
      <c r="ZF15" s="250">
        <v>52.83</v>
      </c>
      <c r="ZG15" s="250">
        <v>52.83</v>
      </c>
      <c r="ZH15" s="250">
        <v>213.45</v>
      </c>
      <c r="ZI15" s="250">
        <v>213.45</v>
      </c>
      <c r="ZJ15" s="250">
        <v>213.45</v>
      </c>
      <c r="ZK15" s="250">
        <v>213.45</v>
      </c>
      <c r="ZL15" s="250">
        <v>213.45</v>
      </c>
      <c r="ZM15" s="121">
        <f t="shared" si="165"/>
        <v>4516.6629288670101</v>
      </c>
      <c r="ZN15" s="120">
        <v>0</v>
      </c>
      <c r="ZO15" s="18">
        <v>76.433103784170683</v>
      </c>
      <c r="ZP15" s="18">
        <v>258.06134870164965</v>
      </c>
      <c r="ZQ15" s="18">
        <v>4048.5565197780288</v>
      </c>
      <c r="ZR15" s="18">
        <v>133.61195660316091</v>
      </c>
      <c r="ZS15" s="18">
        <v>0</v>
      </c>
      <c r="ZT15" s="18"/>
      <c r="ZU15" s="18"/>
      <c r="ZV15" s="18"/>
      <c r="ZW15" s="18"/>
      <c r="ZX15" s="18"/>
      <c r="ZY15" s="18"/>
      <c r="ZZ15" s="121">
        <f t="shared" si="69"/>
        <v>3079.6029288670097</v>
      </c>
      <c r="AAA15" s="121">
        <f t="shared" si="70"/>
        <v>0</v>
      </c>
      <c r="AAB15" s="121">
        <f t="shared" si="71"/>
        <v>3079.6029288670097</v>
      </c>
      <c r="AAC15" s="120">
        <f t="shared" si="166"/>
        <v>1342.37</v>
      </c>
      <c r="AAD15" s="120">
        <v>96.71</v>
      </c>
      <c r="AAE15" s="250">
        <v>96.71</v>
      </c>
      <c r="AAF15" s="250">
        <v>96.71</v>
      </c>
      <c r="AAG15" s="250">
        <v>96.71</v>
      </c>
      <c r="AAH15" s="250">
        <v>96.71</v>
      </c>
      <c r="AAI15" s="250">
        <v>96.71</v>
      </c>
      <c r="AAJ15" s="250">
        <v>96.71</v>
      </c>
      <c r="AAK15" s="250">
        <v>133.08000000000001</v>
      </c>
      <c r="AAL15" s="250">
        <v>133.08000000000001</v>
      </c>
      <c r="AAM15" s="250">
        <v>133.08000000000001</v>
      </c>
      <c r="AAN15" s="250">
        <v>133.08000000000001</v>
      </c>
      <c r="AAO15" s="250">
        <v>133.08000000000001</v>
      </c>
      <c r="AAP15" s="121">
        <f t="shared" si="167"/>
        <v>1583.1883737820187</v>
      </c>
      <c r="AAQ15" s="18">
        <v>127.25471621900675</v>
      </c>
      <c r="AAR15" s="18">
        <v>126.95011998641716</v>
      </c>
      <c r="AAS15" s="18">
        <v>127.37733735933884</v>
      </c>
      <c r="AAT15" s="18">
        <v>127.900087933761</v>
      </c>
      <c r="AAU15" s="18">
        <v>128.89873709947079</v>
      </c>
      <c r="AAV15" s="18">
        <v>127.43884264133879</v>
      </c>
      <c r="AAW15" s="18">
        <v>125.16415266762149</v>
      </c>
      <c r="AAX15" s="18">
        <v>140.82364799999999</v>
      </c>
      <c r="AAY15" s="18">
        <v>135.431478</v>
      </c>
      <c r="AAZ15" s="18">
        <v>137.92514399999999</v>
      </c>
      <c r="ABA15" s="18">
        <v>137.74035240000001</v>
      </c>
      <c r="ABB15" s="18">
        <v>140.28375747506357</v>
      </c>
      <c r="ABC15" s="121">
        <f t="shared" si="72"/>
        <v>240.81837378201885</v>
      </c>
      <c r="ABD15" s="121">
        <f t="shared" si="73"/>
        <v>0</v>
      </c>
      <c r="ABE15" s="121">
        <f t="shared" si="74"/>
        <v>240.81837378201885</v>
      </c>
      <c r="ABF15" s="120">
        <f t="shared" si="168"/>
        <v>191.73000000000002</v>
      </c>
      <c r="ABG15" s="120">
        <v>6.39</v>
      </c>
      <c r="ABH15" s="250">
        <v>6.39</v>
      </c>
      <c r="ABI15" s="250">
        <v>6.39</v>
      </c>
      <c r="ABJ15" s="250">
        <v>6.39</v>
      </c>
      <c r="ABK15" s="250">
        <v>6.39</v>
      </c>
      <c r="ABL15" s="250">
        <v>6.39</v>
      </c>
      <c r="ABM15" s="250">
        <v>6.39</v>
      </c>
      <c r="ABN15" s="250">
        <v>29.4</v>
      </c>
      <c r="ABO15" s="250">
        <v>29.4</v>
      </c>
      <c r="ABP15" s="250">
        <v>29.4</v>
      </c>
      <c r="ABQ15" s="250">
        <v>29.4</v>
      </c>
      <c r="ABR15" s="250">
        <v>29.4</v>
      </c>
      <c r="ABS15" s="121">
        <f t="shared" si="169"/>
        <v>0</v>
      </c>
      <c r="ABT15" s="18">
        <v>0</v>
      </c>
      <c r="ABU15" s="18">
        <v>0</v>
      </c>
      <c r="ABV15" s="18">
        <v>0</v>
      </c>
      <c r="ABW15" s="18">
        <v>0</v>
      </c>
      <c r="ABX15" s="18">
        <v>0</v>
      </c>
      <c r="ABY15" s="18">
        <v>0</v>
      </c>
      <c r="ABZ15" s="18"/>
      <c r="ACA15" s="18"/>
      <c r="ACB15" s="18">
        <v>0</v>
      </c>
      <c r="ACC15" s="18">
        <v>0</v>
      </c>
      <c r="ACD15" s="18">
        <v>0</v>
      </c>
      <c r="ACE15" s="18">
        <v>0</v>
      </c>
      <c r="ACF15" s="121">
        <f t="shared" si="75"/>
        <v>-191.73000000000002</v>
      </c>
      <c r="ACG15" s="121">
        <f t="shared" si="76"/>
        <v>-191.73000000000002</v>
      </c>
      <c r="ACH15" s="121">
        <f t="shared" si="77"/>
        <v>0</v>
      </c>
      <c r="ACI15" s="115">
        <f t="shared" si="78"/>
        <v>12000.919999999998</v>
      </c>
      <c r="ACJ15" s="121">
        <f t="shared" si="79"/>
        <v>19588.295703555879</v>
      </c>
      <c r="ACK15" s="132">
        <f t="shared" si="80"/>
        <v>7587.375703555881</v>
      </c>
      <c r="ACL15" s="121">
        <f t="shared" si="81"/>
        <v>0</v>
      </c>
      <c r="ACM15" s="121">
        <f t="shared" si="82"/>
        <v>7587.375703555881</v>
      </c>
      <c r="ACN15" s="18">
        <f t="shared" si="170"/>
        <v>8064.4399999999987</v>
      </c>
      <c r="ACO15" s="18">
        <v>508.27</v>
      </c>
      <c r="ACP15" s="234">
        <v>508.27</v>
      </c>
      <c r="ACQ15" s="234">
        <v>508.27</v>
      </c>
      <c r="ACR15" s="234">
        <v>508.27</v>
      </c>
      <c r="ACS15" s="234">
        <v>508.27</v>
      </c>
      <c r="ACT15" s="234">
        <v>508.27</v>
      </c>
      <c r="ACU15" s="234">
        <v>508.27</v>
      </c>
      <c r="ACV15" s="234">
        <v>901.31</v>
      </c>
      <c r="ACW15" s="234">
        <v>901.31</v>
      </c>
      <c r="ACX15" s="234">
        <v>901.31</v>
      </c>
      <c r="ACY15" s="234">
        <v>901.31</v>
      </c>
      <c r="ACZ15" s="234">
        <v>901.31</v>
      </c>
      <c r="ADA15" s="20">
        <f t="shared" si="171"/>
        <v>11792.238681964598</v>
      </c>
      <c r="ADB15" s="18">
        <v>0</v>
      </c>
      <c r="ADC15" s="18">
        <v>1989.7235058789183</v>
      </c>
      <c r="ADD15" s="18">
        <v>924.82353191943946</v>
      </c>
      <c r="ADE15" s="18">
        <v>1552.9805200000001</v>
      </c>
      <c r="ADF15" s="18">
        <v>950.24308399999995</v>
      </c>
      <c r="ADG15" s="18">
        <v>901.58570320000001</v>
      </c>
      <c r="ADH15" s="18">
        <v>947.52409634399794</v>
      </c>
      <c r="ADI15" s="18">
        <v>816.77750663157644</v>
      </c>
      <c r="ADJ15" s="18">
        <v>1145.1483861999998</v>
      </c>
      <c r="ADK15" s="18">
        <v>891.91593119999993</v>
      </c>
      <c r="ADL15" s="18">
        <v>812.66807915999993</v>
      </c>
      <c r="ADM15" s="18">
        <v>858.84833743066702</v>
      </c>
      <c r="ADN15" s="20">
        <f t="shared" si="83"/>
        <v>3727.7986819645994</v>
      </c>
      <c r="ADO15" s="20">
        <f t="shared" si="84"/>
        <v>0</v>
      </c>
      <c r="ADP15" s="20">
        <f t="shared" si="85"/>
        <v>3727.7986819645994</v>
      </c>
      <c r="ADQ15" s="18">
        <f t="shared" si="172"/>
        <v>3936.4799999999996</v>
      </c>
      <c r="ADR15" s="18">
        <v>134.04</v>
      </c>
      <c r="ADS15" s="234">
        <v>134.04</v>
      </c>
      <c r="ADT15" s="234">
        <v>134.04</v>
      </c>
      <c r="ADU15" s="234">
        <v>134.04</v>
      </c>
      <c r="ADV15" s="234">
        <v>134.04</v>
      </c>
      <c r="ADW15" s="234">
        <v>134.04</v>
      </c>
      <c r="ADX15" s="234">
        <v>134.04</v>
      </c>
      <c r="ADY15" s="234">
        <v>599.64</v>
      </c>
      <c r="ADZ15" s="234">
        <v>599.64</v>
      </c>
      <c r="AEA15" s="234">
        <v>599.64</v>
      </c>
      <c r="AEB15" s="234">
        <v>599.64</v>
      </c>
      <c r="AEC15" s="234">
        <v>599.64</v>
      </c>
      <c r="AED15" s="20">
        <f t="shared" si="173"/>
        <v>7796.0570215912812</v>
      </c>
      <c r="AEE15" s="18">
        <v>0</v>
      </c>
      <c r="AEF15" s="18">
        <v>1146.646984810855</v>
      </c>
      <c r="AEG15" s="18">
        <v>467.14635742005811</v>
      </c>
      <c r="AEH15" s="18">
        <v>866.81667799999991</v>
      </c>
      <c r="AEI15" s="18">
        <v>704.29781519999995</v>
      </c>
      <c r="AEJ15" s="18">
        <v>622.10992479999993</v>
      </c>
      <c r="AEK15" s="18">
        <v>683.89218737758279</v>
      </c>
      <c r="AEL15" s="18">
        <v>675.9537985916495</v>
      </c>
      <c r="AEM15" s="18">
        <v>592.88891479999995</v>
      </c>
      <c r="AEN15" s="18">
        <v>692.69072319999998</v>
      </c>
      <c r="AEO15" s="18">
        <v>674.92772675999993</v>
      </c>
      <c r="AEP15" s="18">
        <v>668.68591063113627</v>
      </c>
      <c r="AEQ15" s="20">
        <f t="shared" si="86"/>
        <v>3859.5770215912817</v>
      </c>
      <c r="AER15" s="20">
        <f t="shared" si="87"/>
        <v>0</v>
      </c>
      <c r="AES15" s="20">
        <f t="shared" si="88"/>
        <v>3859.5770215912817</v>
      </c>
      <c r="AET15" s="18">
        <f t="shared" si="174"/>
        <v>0</v>
      </c>
      <c r="AEU15" s="18">
        <v>0</v>
      </c>
      <c r="AEV15" s="234">
        <v>0</v>
      </c>
      <c r="AEW15" s="234">
        <v>0</v>
      </c>
      <c r="AEX15" s="234">
        <v>0</v>
      </c>
      <c r="AEY15" s="234">
        <v>0</v>
      </c>
      <c r="AEZ15" s="234">
        <v>0</v>
      </c>
      <c r="AFA15" s="234">
        <v>0</v>
      </c>
      <c r="AFB15" s="234">
        <v>0</v>
      </c>
      <c r="AFC15" s="234">
        <v>0</v>
      </c>
      <c r="AFD15" s="234">
        <v>0</v>
      </c>
      <c r="AFE15" s="234">
        <v>0</v>
      </c>
      <c r="AFF15" s="234">
        <v>0</v>
      </c>
      <c r="AFG15" s="20">
        <f t="shared" si="175"/>
        <v>0</v>
      </c>
      <c r="AFH15" s="18">
        <v>0</v>
      </c>
      <c r="AFI15" s="18">
        <v>0</v>
      </c>
      <c r="AFJ15" s="18">
        <v>0</v>
      </c>
      <c r="AFK15" s="18">
        <v>0</v>
      </c>
      <c r="AFL15" s="18">
        <v>0</v>
      </c>
      <c r="AFM15" s="18">
        <v>0</v>
      </c>
      <c r="AFN15" s="18">
        <v>0</v>
      </c>
      <c r="AFO15" s="18">
        <v>0</v>
      </c>
      <c r="AFP15" s="18">
        <v>0</v>
      </c>
      <c r="AFQ15" s="18">
        <v>0</v>
      </c>
      <c r="AFR15" s="18">
        <v>0</v>
      </c>
      <c r="AFS15" s="18">
        <v>0</v>
      </c>
      <c r="AFT15" s="20">
        <f t="shared" si="89"/>
        <v>0</v>
      </c>
      <c r="AFU15" s="20">
        <f t="shared" si="90"/>
        <v>0</v>
      </c>
      <c r="AFV15" s="136">
        <f t="shared" si="91"/>
        <v>0</v>
      </c>
      <c r="AFW15" s="141">
        <f t="shared" si="92"/>
        <v>257377.24</v>
      </c>
      <c r="AFX15" s="111">
        <f t="shared" si="93"/>
        <v>171636.24222715775</v>
      </c>
      <c r="AFY15" s="126">
        <f t="shared" si="94"/>
        <v>-85740.997772842238</v>
      </c>
      <c r="AFZ15" s="20">
        <f t="shared" si="95"/>
        <v>-85740.997772842238</v>
      </c>
      <c r="AGA15" s="140">
        <f t="shared" si="96"/>
        <v>0</v>
      </c>
      <c r="AGB15" s="215">
        <f t="shared" si="97"/>
        <v>308852.68799999997</v>
      </c>
      <c r="AGC15" s="126">
        <f t="shared" si="97"/>
        <v>205963.49067258931</v>
      </c>
      <c r="AGD15" s="126">
        <f t="shared" si="98"/>
        <v>-102889.19732741066</v>
      </c>
      <c r="AGE15" s="20">
        <f t="shared" si="99"/>
        <v>-102889.19732741066</v>
      </c>
      <c r="AGF15" s="136">
        <f t="shared" si="100"/>
        <v>0</v>
      </c>
      <c r="AGG15" s="166">
        <f>AGB15*AGT15</f>
        <v>16472.143359999998</v>
      </c>
      <c r="AGH15" s="220">
        <f t="shared" si="179"/>
        <v>10984.719502538097</v>
      </c>
      <c r="AGI15" s="126">
        <f t="shared" si="102"/>
        <v>-5487.4238574619012</v>
      </c>
      <c r="AGJ15" s="20">
        <f t="shared" si="103"/>
        <v>-5487.4238574619012</v>
      </c>
      <c r="AGK15" s="140">
        <f t="shared" si="104"/>
        <v>0</v>
      </c>
      <c r="AGL15" s="167">
        <f t="shared" si="105"/>
        <v>325324.83135999995</v>
      </c>
      <c r="AGM15" s="167">
        <f t="shared" si="105"/>
        <v>216948.2101751274</v>
      </c>
      <c r="AGN15" s="168">
        <f t="shared" si="106"/>
        <v>-108376.62118487255</v>
      </c>
      <c r="AGO15" s="167">
        <f t="shared" si="107"/>
        <v>-108376.62118487255</v>
      </c>
      <c r="AGP15" s="169">
        <f t="shared" si="108"/>
        <v>0</v>
      </c>
      <c r="AGQ15" s="217">
        <f t="shared" si="177"/>
        <v>5.8084772370486662E-2</v>
      </c>
      <c r="AGR15" s="294">
        <v>7.0000000000000007E-2</v>
      </c>
      <c r="AGS15" s="254">
        <v>0.03</v>
      </c>
      <c r="AGT15" s="251">
        <f t="shared" si="178"/>
        <v>5.3333333333333337E-2</v>
      </c>
      <c r="AGU15" s="22"/>
      <c r="AGV15" s="22"/>
      <c r="AGW15" s="22"/>
      <c r="AGX15" s="22"/>
      <c r="AGY15" s="22"/>
      <c r="AGZ15" s="22"/>
      <c r="AHA15" s="22"/>
      <c r="AHB15" s="22"/>
      <c r="AHC15" s="22"/>
      <c r="AHD15" s="22"/>
      <c r="AHE15" s="22"/>
      <c r="AHF15" s="22"/>
      <c r="AHG15" s="22"/>
      <c r="AHH15" s="22"/>
    </row>
    <row r="16" spans="1:892" s="225" customFormat="1" ht="12.75" x14ac:dyDescent="0.25">
      <c r="A16" s="1">
        <v>445</v>
      </c>
      <c r="B16" s="21">
        <v>3</v>
      </c>
      <c r="C16" s="252" t="s">
        <v>761</v>
      </c>
      <c r="D16" s="253">
        <v>5</v>
      </c>
      <c r="E16" s="249">
        <v>3306.5</v>
      </c>
      <c r="F16" s="132">
        <f t="shared" si="0"/>
        <v>38186.720000000001</v>
      </c>
      <c r="G16" s="114">
        <f t="shared" si="1"/>
        <v>45600.72955626242</v>
      </c>
      <c r="H16" s="132">
        <f t="shared" si="2"/>
        <v>7414.0095562624192</v>
      </c>
      <c r="I16" s="121">
        <f t="shared" si="3"/>
        <v>0</v>
      </c>
      <c r="J16" s="121">
        <f t="shared" si="4"/>
        <v>7414.0095562624192</v>
      </c>
      <c r="K16" s="18">
        <f t="shared" si="109"/>
        <v>14621.86</v>
      </c>
      <c r="L16" s="234">
        <v>920.53</v>
      </c>
      <c r="M16" s="234">
        <v>920.53</v>
      </c>
      <c r="N16" s="234">
        <v>920.53</v>
      </c>
      <c r="O16" s="234">
        <v>920.53</v>
      </c>
      <c r="P16" s="234">
        <v>920.53</v>
      </c>
      <c r="Q16" s="234">
        <v>920.53</v>
      </c>
      <c r="R16" s="234">
        <v>920.53</v>
      </c>
      <c r="S16" s="234">
        <v>1635.63</v>
      </c>
      <c r="T16" s="234">
        <v>1635.63</v>
      </c>
      <c r="U16" s="234">
        <v>1635.63</v>
      </c>
      <c r="V16" s="234">
        <v>1635.63</v>
      </c>
      <c r="W16" s="234">
        <v>1635.63</v>
      </c>
      <c r="X16" s="234">
        <f t="shared" si="110"/>
        <v>18863.922992120704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9091.4111594769256</v>
      </c>
      <c r="AF16" s="18">
        <v>0</v>
      </c>
      <c r="AG16" s="18">
        <v>0</v>
      </c>
      <c r="AH16" s="18">
        <v>9772.5118326437787</v>
      </c>
      <c r="AI16" s="18">
        <v>0</v>
      </c>
      <c r="AJ16" s="18">
        <v>0</v>
      </c>
      <c r="AK16" s="20">
        <f t="shared" si="5"/>
        <v>4242.0629921207037</v>
      </c>
      <c r="AL16" s="234">
        <f t="shared" si="111"/>
        <v>0</v>
      </c>
      <c r="AM16" s="234">
        <f t="shared" si="6"/>
        <v>4242.0629921207037</v>
      </c>
      <c r="AN16" s="18">
        <f t="shared" si="112"/>
        <v>3230.2500000000005</v>
      </c>
      <c r="AO16" s="234">
        <v>246</v>
      </c>
      <c r="AP16" s="234">
        <v>246</v>
      </c>
      <c r="AQ16" s="234">
        <v>246</v>
      </c>
      <c r="AR16" s="234">
        <v>246</v>
      </c>
      <c r="AS16" s="234">
        <v>246</v>
      </c>
      <c r="AT16" s="234">
        <v>246</v>
      </c>
      <c r="AU16" s="234">
        <v>246</v>
      </c>
      <c r="AV16" s="234">
        <v>301.64999999999998</v>
      </c>
      <c r="AW16" s="234">
        <v>301.64999999999998</v>
      </c>
      <c r="AX16" s="234">
        <v>301.64999999999998</v>
      </c>
      <c r="AY16" s="234">
        <v>301.64999999999998</v>
      </c>
      <c r="AZ16" s="234">
        <v>301.64999999999998</v>
      </c>
      <c r="BA16" s="226">
        <f t="shared" si="113"/>
        <v>3473.8092119796038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1675.4686049523452</v>
      </c>
      <c r="BI16" s="18">
        <v>0</v>
      </c>
      <c r="BJ16" s="18">
        <v>0</v>
      </c>
      <c r="BK16" s="18">
        <v>1798.3406070272586</v>
      </c>
      <c r="BL16" s="18">
        <v>0</v>
      </c>
      <c r="BM16" s="18">
        <v>0</v>
      </c>
      <c r="BN16" s="20">
        <f t="shared" si="7"/>
        <v>243.55921197960333</v>
      </c>
      <c r="BO16" s="20">
        <f t="shared" si="8"/>
        <v>0</v>
      </c>
      <c r="BP16" s="20">
        <f t="shared" si="9"/>
        <v>243.55921197960333</v>
      </c>
      <c r="BQ16" s="18">
        <f t="shared" si="114"/>
        <v>2014.5399999999995</v>
      </c>
      <c r="BR16" s="234">
        <v>153.41999999999999</v>
      </c>
      <c r="BS16" s="234">
        <v>153.41999999999999</v>
      </c>
      <c r="BT16" s="234">
        <v>153.41999999999999</v>
      </c>
      <c r="BU16" s="234">
        <v>153.41999999999999</v>
      </c>
      <c r="BV16" s="234">
        <v>153.41999999999999</v>
      </c>
      <c r="BW16" s="234">
        <v>153.41999999999999</v>
      </c>
      <c r="BX16" s="234">
        <v>153.41999999999999</v>
      </c>
      <c r="BY16" s="234">
        <v>188.12</v>
      </c>
      <c r="BZ16" s="234">
        <v>188.12</v>
      </c>
      <c r="CA16" s="234">
        <v>188.12</v>
      </c>
      <c r="CB16" s="234">
        <v>188.12</v>
      </c>
      <c r="CC16" s="234">
        <v>188.12</v>
      </c>
      <c r="CD16" s="18">
        <f t="shared" si="115"/>
        <v>1842.9300000000007</v>
      </c>
      <c r="CE16" s="18">
        <v>139.09</v>
      </c>
      <c r="CF16" s="18">
        <v>139.09</v>
      </c>
      <c r="CG16" s="18">
        <v>139.09</v>
      </c>
      <c r="CH16" s="18">
        <v>139.09</v>
      </c>
      <c r="CI16" s="18">
        <v>139.09</v>
      </c>
      <c r="CJ16" s="18">
        <v>139.09</v>
      </c>
      <c r="CK16" s="18">
        <v>139.09</v>
      </c>
      <c r="CL16" s="18">
        <v>173.86</v>
      </c>
      <c r="CM16" s="18">
        <v>173.86</v>
      </c>
      <c r="CN16" s="18">
        <v>173.86</v>
      </c>
      <c r="CO16" s="18">
        <v>173.86</v>
      </c>
      <c r="CP16" s="18">
        <v>173.86</v>
      </c>
      <c r="CQ16" s="20">
        <f t="shared" si="10"/>
        <v>-171.60999999999876</v>
      </c>
      <c r="CR16" s="20">
        <f t="shared" si="11"/>
        <v>-171.60999999999876</v>
      </c>
      <c r="CS16" s="20">
        <f t="shared" si="12"/>
        <v>0</v>
      </c>
      <c r="CT16" s="18">
        <f t="shared" si="116"/>
        <v>426.10000000000008</v>
      </c>
      <c r="CU16" s="18">
        <v>32.4</v>
      </c>
      <c r="CV16" s="234">
        <v>32.4</v>
      </c>
      <c r="CW16" s="234">
        <v>32.4</v>
      </c>
      <c r="CX16" s="234">
        <v>32.4</v>
      </c>
      <c r="CY16" s="234">
        <v>32.4</v>
      </c>
      <c r="CZ16" s="234">
        <v>32.4</v>
      </c>
      <c r="DA16" s="234">
        <v>32.4</v>
      </c>
      <c r="DB16" s="234">
        <v>39.86</v>
      </c>
      <c r="DC16" s="234">
        <v>39.86</v>
      </c>
      <c r="DD16" s="234">
        <v>39.86</v>
      </c>
      <c r="DE16" s="234">
        <v>39.86</v>
      </c>
      <c r="DF16" s="234">
        <v>39.86</v>
      </c>
      <c r="DG16" s="18">
        <f t="shared" si="117"/>
        <v>390.49000000000012</v>
      </c>
      <c r="DH16" s="18">
        <v>29.47</v>
      </c>
      <c r="DI16" s="18">
        <v>29.47</v>
      </c>
      <c r="DJ16" s="18">
        <v>29.47</v>
      </c>
      <c r="DK16" s="18">
        <v>29.47</v>
      </c>
      <c r="DL16" s="18">
        <v>29.47</v>
      </c>
      <c r="DM16" s="18">
        <v>29.47</v>
      </c>
      <c r="DN16" s="18">
        <v>29.47</v>
      </c>
      <c r="DO16" s="18">
        <v>36.840000000000003</v>
      </c>
      <c r="DP16" s="18">
        <v>36.840000000000003</v>
      </c>
      <c r="DQ16" s="18">
        <v>36.840000000000003</v>
      </c>
      <c r="DR16" s="18">
        <v>36.840000000000003</v>
      </c>
      <c r="DS16" s="18">
        <v>36.840000000000003</v>
      </c>
      <c r="DT16" s="234">
        <f t="shared" si="118"/>
        <v>-35.609999999999957</v>
      </c>
      <c r="DU16" s="20">
        <f t="shared" si="13"/>
        <v>-35.609999999999957</v>
      </c>
      <c r="DV16" s="20">
        <f t="shared" si="119"/>
        <v>0</v>
      </c>
      <c r="DW16" s="18">
        <f t="shared" si="120"/>
        <v>491.54000000000008</v>
      </c>
      <c r="DX16" s="18">
        <v>39.020000000000003</v>
      </c>
      <c r="DY16" s="234">
        <v>39.020000000000003</v>
      </c>
      <c r="DZ16" s="234">
        <v>39.020000000000003</v>
      </c>
      <c r="EA16" s="234">
        <v>39.020000000000003</v>
      </c>
      <c r="EB16" s="234">
        <v>39.020000000000003</v>
      </c>
      <c r="EC16" s="234">
        <v>39.020000000000003</v>
      </c>
      <c r="ED16" s="234">
        <v>39.020000000000003</v>
      </c>
      <c r="EE16" s="234">
        <v>43.68</v>
      </c>
      <c r="EF16" s="234">
        <v>43.68</v>
      </c>
      <c r="EG16" s="234">
        <v>43.68</v>
      </c>
      <c r="EH16" s="234">
        <v>43.68</v>
      </c>
      <c r="EI16" s="234">
        <v>43.68</v>
      </c>
      <c r="EJ16" s="234"/>
      <c r="EK16" s="18">
        <f t="shared" si="121"/>
        <v>502.18474987384445</v>
      </c>
      <c r="EL16" s="18">
        <v>0</v>
      </c>
      <c r="EM16" s="18">
        <v>0</v>
      </c>
      <c r="EN16" s="18">
        <v>0</v>
      </c>
      <c r="EO16" s="18">
        <v>0</v>
      </c>
      <c r="EP16" s="18">
        <v>0</v>
      </c>
      <c r="EQ16" s="18">
        <v>0</v>
      </c>
      <c r="ER16" s="18">
        <v>241.8904008351696</v>
      </c>
      <c r="ES16" s="18">
        <v>0</v>
      </c>
      <c r="ET16" s="18">
        <v>0</v>
      </c>
      <c r="EU16" s="18">
        <v>260.29434903867485</v>
      </c>
      <c r="EV16" s="18">
        <v>0</v>
      </c>
      <c r="EW16" s="18">
        <v>0</v>
      </c>
      <c r="EX16" s="20">
        <f t="shared" si="14"/>
        <v>10.644749873844376</v>
      </c>
      <c r="EY16" s="20">
        <f t="shared" si="122"/>
        <v>0</v>
      </c>
      <c r="EZ16" s="20">
        <f t="shared" si="123"/>
        <v>10.644749873844376</v>
      </c>
      <c r="FA16" s="18">
        <f t="shared" si="124"/>
        <v>7322.0700000000006</v>
      </c>
      <c r="FB16" s="18">
        <v>553.51</v>
      </c>
      <c r="FC16" s="234">
        <v>553.51</v>
      </c>
      <c r="FD16" s="234">
        <v>553.51</v>
      </c>
      <c r="FE16" s="234">
        <v>553.51</v>
      </c>
      <c r="FF16" s="234">
        <v>553.51</v>
      </c>
      <c r="FG16" s="234">
        <v>553.51</v>
      </c>
      <c r="FH16" s="234">
        <v>553.51</v>
      </c>
      <c r="FI16" s="234">
        <v>689.5</v>
      </c>
      <c r="FJ16" s="234">
        <v>689.5</v>
      </c>
      <c r="FK16" s="234">
        <v>689.5</v>
      </c>
      <c r="FL16" s="234">
        <v>689.5</v>
      </c>
      <c r="FM16" s="234">
        <v>689.5</v>
      </c>
      <c r="FN16" s="20">
        <f t="shared" si="125"/>
        <v>8058.8376773474392</v>
      </c>
      <c r="FO16" s="18">
        <v>0</v>
      </c>
      <c r="FP16" s="18">
        <v>0</v>
      </c>
      <c r="FQ16" s="18">
        <v>0</v>
      </c>
      <c r="FR16" s="18">
        <v>3859.4709423009695</v>
      </c>
      <c r="FS16" s="18">
        <v>0</v>
      </c>
      <c r="FT16" s="18">
        <v>0</v>
      </c>
      <c r="FU16" s="18">
        <v>0</v>
      </c>
      <c r="FV16" s="18">
        <v>0</v>
      </c>
      <c r="FW16" s="18">
        <v>0</v>
      </c>
      <c r="FX16" s="18">
        <v>4199.3667350464693</v>
      </c>
      <c r="FY16" s="18">
        <v>0</v>
      </c>
      <c r="FZ16" s="18">
        <v>0</v>
      </c>
      <c r="GA16" s="234">
        <f t="shared" si="126"/>
        <v>736.76767734743862</v>
      </c>
      <c r="GB16" s="20">
        <f t="shared" si="127"/>
        <v>0</v>
      </c>
      <c r="GC16" s="20">
        <f t="shared" si="128"/>
        <v>736.76767734743862</v>
      </c>
      <c r="GD16" s="18">
        <f t="shared" si="129"/>
        <v>1374.9199999999998</v>
      </c>
      <c r="GE16" s="18">
        <v>54.56</v>
      </c>
      <c r="GF16" s="234">
        <v>54.56</v>
      </c>
      <c r="GG16" s="234">
        <v>54.56</v>
      </c>
      <c r="GH16" s="234">
        <v>54.56</v>
      </c>
      <c r="GI16" s="234">
        <v>54.56</v>
      </c>
      <c r="GJ16" s="234">
        <v>54.56</v>
      </c>
      <c r="GK16" s="234">
        <v>54.56</v>
      </c>
      <c r="GL16" s="234">
        <v>198.6</v>
      </c>
      <c r="GM16" s="234">
        <v>198.6</v>
      </c>
      <c r="GN16" s="234">
        <v>198.6</v>
      </c>
      <c r="GO16" s="234">
        <v>198.6</v>
      </c>
      <c r="GP16" s="234">
        <v>198.6</v>
      </c>
      <c r="GQ16" s="20">
        <f t="shared" si="130"/>
        <v>0</v>
      </c>
      <c r="GR16" s="18">
        <v>0</v>
      </c>
      <c r="GS16" s="18">
        <v>0</v>
      </c>
      <c r="GT16" s="18">
        <v>0</v>
      </c>
      <c r="GU16" s="18"/>
      <c r="GV16" s="234">
        <f t="shared" si="131"/>
        <v>-1374.9199999999998</v>
      </c>
      <c r="GW16" s="20">
        <f t="shared" si="15"/>
        <v>-1374.9199999999998</v>
      </c>
      <c r="GX16" s="20">
        <f t="shared" si="16"/>
        <v>0</v>
      </c>
      <c r="GY16" s="18">
        <f t="shared" si="132"/>
        <v>8705.44</v>
      </c>
      <c r="GZ16" s="18">
        <v>479.77</v>
      </c>
      <c r="HA16" s="234">
        <v>479.77</v>
      </c>
      <c r="HB16" s="234">
        <v>479.77</v>
      </c>
      <c r="HC16" s="234">
        <v>479.77</v>
      </c>
      <c r="HD16" s="234">
        <v>479.77</v>
      </c>
      <c r="HE16" s="234">
        <v>479.77</v>
      </c>
      <c r="HF16" s="234">
        <v>479.77</v>
      </c>
      <c r="HG16" s="234">
        <v>1069.4100000000001</v>
      </c>
      <c r="HH16" s="234">
        <v>1069.4100000000001</v>
      </c>
      <c r="HI16" s="234">
        <v>1069.4100000000001</v>
      </c>
      <c r="HJ16" s="234">
        <v>1069.4100000000001</v>
      </c>
      <c r="HK16" s="234">
        <v>1069.4100000000001</v>
      </c>
      <c r="HL16" s="20">
        <f t="shared" si="133"/>
        <v>12468.554924940827</v>
      </c>
      <c r="HM16" s="18">
        <v>1005.7716518578594</v>
      </c>
      <c r="HN16" s="18">
        <v>1065.0053780291159</v>
      </c>
      <c r="HO16" s="18">
        <v>1142.6001483861519</v>
      </c>
      <c r="HP16" s="18">
        <v>1077.0047775679641</v>
      </c>
      <c r="HQ16" s="18">
        <v>1116.8289122382098</v>
      </c>
      <c r="HR16" s="18">
        <v>954.25711771521003</v>
      </c>
      <c r="HS16" s="18">
        <v>1214.1165082593834</v>
      </c>
      <c r="HT16" s="18">
        <v>705.52456590370423</v>
      </c>
      <c r="HU16" s="18">
        <v>724.24987686006205</v>
      </c>
      <c r="HV16" s="18">
        <v>1195.95608413426</v>
      </c>
      <c r="HW16" s="18">
        <v>1055.6627838864608</v>
      </c>
      <c r="HX16" s="18">
        <v>1211.5771201024472</v>
      </c>
      <c r="HY16" s="20">
        <f t="shared" si="17"/>
        <v>3763.1149249408263</v>
      </c>
      <c r="HZ16" s="20">
        <f t="shared" si="18"/>
        <v>0</v>
      </c>
      <c r="IA16" s="20">
        <f t="shared" si="19"/>
        <v>3763.1149249408263</v>
      </c>
      <c r="IB16" s="120">
        <f t="shared" si="134"/>
        <v>0</v>
      </c>
      <c r="IC16" s="120">
        <v>0</v>
      </c>
      <c r="ID16" s="250">
        <v>0</v>
      </c>
      <c r="IE16" s="250">
        <v>0</v>
      </c>
      <c r="IF16" s="120">
        <v>0</v>
      </c>
      <c r="IG16" s="120">
        <v>0</v>
      </c>
      <c r="IH16" s="120">
        <v>0</v>
      </c>
      <c r="II16" s="120">
        <v>0</v>
      </c>
      <c r="IJ16" s="120">
        <v>0</v>
      </c>
      <c r="IK16" s="120">
        <v>0</v>
      </c>
      <c r="IL16" s="120">
        <v>0</v>
      </c>
      <c r="IM16" s="120">
        <v>0</v>
      </c>
      <c r="IN16" s="120">
        <v>0</v>
      </c>
      <c r="IO16" s="121">
        <f t="shared" si="20"/>
        <v>0</v>
      </c>
      <c r="IP16" s="18">
        <v>0</v>
      </c>
      <c r="IQ16" s="18">
        <v>0</v>
      </c>
      <c r="IR16" s="18">
        <v>0</v>
      </c>
      <c r="IS16" s="18">
        <v>0</v>
      </c>
      <c r="IT16" s="18">
        <v>0</v>
      </c>
      <c r="IU16" s="18">
        <v>0</v>
      </c>
      <c r="IV16" s="18">
        <v>0</v>
      </c>
      <c r="IW16" s="18">
        <v>0</v>
      </c>
      <c r="IX16" s="18">
        <v>0</v>
      </c>
      <c r="IY16" s="18">
        <v>0</v>
      </c>
      <c r="IZ16" s="18">
        <v>0</v>
      </c>
      <c r="JA16" s="18">
        <v>0</v>
      </c>
      <c r="JB16" s="250">
        <f t="shared" si="21"/>
        <v>0</v>
      </c>
      <c r="JC16" s="121">
        <f t="shared" si="22"/>
        <v>0</v>
      </c>
      <c r="JD16" s="121">
        <f t="shared" si="23"/>
        <v>0</v>
      </c>
      <c r="JE16" s="120">
        <f t="shared" si="135"/>
        <v>0</v>
      </c>
      <c r="JF16" s="120">
        <v>0</v>
      </c>
      <c r="JG16" s="250">
        <v>0</v>
      </c>
      <c r="JH16" s="250">
        <v>0</v>
      </c>
      <c r="JI16" s="250">
        <v>0</v>
      </c>
      <c r="JJ16" s="250">
        <v>0</v>
      </c>
      <c r="JK16" s="250">
        <v>0</v>
      </c>
      <c r="JL16" s="250">
        <v>0</v>
      </c>
      <c r="JM16" s="250">
        <v>0</v>
      </c>
      <c r="JN16" s="250">
        <v>0</v>
      </c>
      <c r="JO16" s="250">
        <v>0</v>
      </c>
      <c r="JP16" s="250">
        <v>0</v>
      </c>
      <c r="JQ16" s="250">
        <v>0</v>
      </c>
      <c r="JR16" s="120">
        <f t="shared" si="136"/>
        <v>0</v>
      </c>
      <c r="JS16" s="18">
        <v>0</v>
      </c>
      <c r="JT16" s="18">
        <v>0</v>
      </c>
      <c r="JU16" s="18">
        <v>0</v>
      </c>
      <c r="JV16" s="18">
        <v>0</v>
      </c>
      <c r="JW16" s="18">
        <v>0</v>
      </c>
      <c r="JX16" s="18">
        <v>0</v>
      </c>
      <c r="JY16" s="18">
        <v>0</v>
      </c>
      <c r="JZ16" s="18">
        <v>0</v>
      </c>
      <c r="KA16" s="18">
        <v>0</v>
      </c>
      <c r="KB16" s="18">
        <v>0</v>
      </c>
      <c r="KC16" s="18">
        <v>0</v>
      </c>
      <c r="KD16" s="18">
        <v>0</v>
      </c>
      <c r="KE16" s="250">
        <f t="shared" si="24"/>
        <v>0</v>
      </c>
      <c r="KF16" s="121">
        <f t="shared" si="25"/>
        <v>0</v>
      </c>
      <c r="KG16" s="121">
        <f t="shared" si="26"/>
        <v>0</v>
      </c>
      <c r="KH16" s="120">
        <f t="shared" si="137"/>
        <v>4084.1199999999994</v>
      </c>
      <c r="KI16" s="120">
        <v>187.81</v>
      </c>
      <c r="KJ16" s="250">
        <v>187.81</v>
      </c>
      <c r="KK16" s="250">
        <v>187.81</v>
      </c>
      <c r="KL16" s="250">
        <v>187.81</v>
      </c>
      <c r="KM16" s="250">
        <v>187.81</v>
      </c>
      <c r="KN16" s="250">
        <v>187.81</v>
      </c>
      <c r="KO16" s="250">
        <v>187.81</v>
      </c>
      <c r="KP16" s="250">
        <v>553.89</v>
      </c>
      <c r="KQ16" s="250">
        <v>553.89</v>
      </c>
      <c r="KR16" s="250">
        <v>553.89</v>
      </c>
      <c r="KS16" s="250">
        <v>553.89</v>
      </c>
      <c r="KT16" s="250">
        <v>553.89</v>
      </c>
      <c r="KU16" s="121">
        <f t="shared" si="138"/>
        <v>4393.3648499876799</v>
      </c>
      <c r="KV16" s="18">
        <v>226.96932763664333</v>
      </c>
      <c r="KW16" s="18">
        <v>244.43766022913374</v>
      </c>
      <c r="KX16" s="18">
        <v>216.9354663035478</v>
      </c>
      <c r="KY16" s="18">
        <v>237.84958459002851</v>
      </c>
      <c r="KZ16" s="18">
        <v>236.92749332184775</v>
      </c>
      <c r="LA16" s="18">
        <v>242.1657240191175</v>
      </c>
      <c r="LB16" s="18">
        <v>214.28786642576318</v>
      </c>
      <c r="LC16" s="18">
        <v>420.77212965003957</v>
      </c>
      <c r="LD16" s="18">
        <v>542.35177306160074</v>
      </c>
      <c r="LE16" s="18">
        <v>523.70449845312828</v>
      </c>
      <c r="LF16" s="18">
        <v>638.06947856792101</v>
      </c>
      <c r="LG16" s="18">
        <v>648.89384772890753</v>
      </c>
      <c r="LH16" s="250">
        <f t="shared" si="139"/>
        <v>309.24484998768048</v>
      </c>
      <c r="LI16" s="121">
        <f t="shared" si="27"/>
        <v>0</v>
      </c>
      <c r="LJ16" s="121">
        <f t="shared" si="28"/>
        <v>309.24484998768048</v>
      </c>
      <c r="LK16" s="121">
        <f t="shared" si="29"/>
        <v>0</v>
      </c>
      <c r="LL16" s="250"/>
      <c r="LM16" s="250"/>
      <c r="LN16" s="250"/>
      <c r="LO16" s="250"/>
      <c r="LP16" s="250"/>
      <c r="LQ16" s="250"/>
      <c r="LR16" s="250"/>
      <c r="LS16" s="250"/>
      <c r="LT16" s="250"/>
      <c r="LU16" s="250"/>
      <c r="LV16" s="250"/>
      <c r="LW16" s="250"/>
      <c r="LX16" s="121">
        <f t="shared" si="30"/>
        <v>0</v>
      </c>
      <c r="LY16" s="250"/>
      <c r="LZ16" s="250"/>
      <c r="MA16" s="250"/>
      <c r="MB16" s="250"/>
      <c r="MC16" s="250"/>
      <c r="MD16" s="250"/>
      <c r="ME16" s="250"/>
      <c r="MF16" s="250"/>
      <c r="MG16" s="250"/>
      <c r="MH16" s="250"/>
      <c r="MI16" s="250"/>
      <c r="MJ16" s="120">
        <v>0</v>
      </c>
      <c r="MK16" s="250"/>
      <c r="ML16" s="121">
        <f t="shared" si="31"/>
        <v>0</v>
      </c>
      <c r="MM16" s="121">
        <f t="shared" si="32"/>
        <v>0</v>
      </c>
      <c r="MN16" s="121">
        <f t="shared" si="140"/>
        <v>25838.200000000012</v>
      </c>
      <c r="MO16" s="121">
        <v>2182.9499999999998</v>
      </c>
      <c r="MP16" s="250">
        <v>2182.9499999999998</v>
      </c>
      <c r="MQ16" s="250">
        <v>2182.9499999999998</v>
      </c>
      <c r="MR16" s="250">
        <v>2182.9499999999998</v>
      </c>
      <c r="MS16" s="250">
        <v>2182.9499999999998</v>
      </c>
      <c r="MT16" s="250">
        <v>2182.9499999999998</v>
      </c>
      <c r="MU16" s="250">
        <v>2182.9499999999998</v>
      </c>
      <c r="MV16" s="250">
        <v>2111.5100000000002</v>
      </c>
      <c r="MW16" s="250">
        <v>2111.5100000000002</v>
      </c>
      <c r="MX16" s="250">
        <v>2111.5100000000002</v>
      </c>
      <c r="MY16" s="250">
        <v>2111.5100000000002</v>
      </c>
      <c r="MZ16" s="250">
        <v>2111.5100000000002</v>
      </c>
      <c r="NA16" s="121">
        <f t="shared" si="141"/>
        <v>938.6143257064607</v>
      </c>
      <c r="NB16" s="20">
        <v>0</v>
      </c>
      <c r="NC16" s="20">
        <v>873.49586474254897</v>
      </c>
      <c r="ND16" s="20">
        <v>0</v>
      </c>
      <c r="NE16" s="20">
        <v>0</v>
      </c>
      <c r="NF16" s="20">
        <v>65.118460963911758</v>
      </c>
      <c r="NG16" s="20">
        <v>0</v>
      </c>
      <c r="NH16" s="20">
        <v>0</v>
      </c>
      <c r="NI16" s="20">
        <v>0</v>
      </c>
      <c r="NJ16" s="20">
        <v>0</v>
      </c>
      <c r="NK16" s="20">
        <v>0</v>
      </c>
      <c r="NL16" s="20">
        <v>0</v>
      </c>
      <c r="NM16" s="20">
        <v>0</v>
      </c>
      <c r="NN16" s="250">
        <f t="shared" si="142"/>
        <v>-24899.58567429355</v>
      </c>
      <c r="NO16" s="121">
        <f t="shared" si="33"/>
        <v>-24899.58567429355</v>
      </c>
      <c r="NP16" s="121">
        <f t="shared" si="34"/>
        <v>0</v>
      </c>
      <c r="NQ16" s="115">
        <f t="shared" si="35"/>
        <v>24788.33</v>
      </c>
      <c r="NR16" s="114">
        <f t="shared" si="36"/>
        <v>2987.13</v>
      </c>
      <c r="NS16" s="132">
        <f t="shared" si="37"/>
        <v>-21801.200000000001</v>
      </c>
      <c r="NT16" s="121">
        <f t="shared" si="38"/>
        <v>-21801.200000000001</v>
      </c>
      <c r="NU16" s="121">
        <f t="shared" si="39"/>
        <v>0</v>
      </c>
      <c r="NV16" s="18">
        <f t="shared" si="143"/>
        <v>7042.86</v>
      </c>
      <c r="NW16" s="18">
        <v>724.78</v>
      </c>
      <c r="NX16" s="234">
        <v>724.78</v>
      </c>
      <c r="NY16" s="234">
        <v>724.78</v>
      </c>
      <c r="NZ16" s="18">
        <v>724.78</v>
      </c>
      <c r="OA16" s="18">
        <v>724.78</v>
      </c>
      <c r="OB16" s="18">
        <v>724.78</v>
      </c>
      <c r="OC16" s="18">
        <v>724.78</v>
      </c>
      <c r="OD16" s="18">
        <v>393.88</v>
      </c>
      <c r="OE16" s="18">
        <v>393.88</v>
      </c>
      <c r="OF16" s="18">
        <v>393.88</v>
      </c>
      <c r="OG16" s="18">
        <v>393.88</v>
      </c>
      <c r="OH16" s="18">
        <v>393.88</v>
      </c>
      <c r="OI16" s="20">
        <f t="shared" si="144"/>
        <v>0</v>
      </c>
      <c r="OJ16" s="20">
        <v>0</v>
      </c>
      <c r="OK16" s="20">
        <v>0</v>
      </c>
      <c r="OL16" s="20">
        <v>0</v>
      </c>
      <c r="OM16" s="20">
        <v>0</v>
      </c>
      <c r="ON16" s="20">
        <v>0</v>
      </c>
      <c r="OO16" s="20">
        <v>0</v>
      </c>
      <c r="OP16" s="20">
        <v>0</v>
      </c>
      <c r="OQ16" s="20">
        <v>0</v>
      </c>
      <c r="OR16" s="20">
        <v>0</v>
      </c>
      <c r="OS16" s="20">
        <v>0</v>
      </c>
      <c r="OT16" s="20">
        <v>0</v>
      </c>
      <c r="OU16" s="20">
        <v>0</v>
      </c>
      <c r="OV16" s="234">
        <f t="shared" si="145"/>
        <v>-7042.86</v>
      </c>
      <c r="OW16" s="20">
        <f t="shared" si="40"/>
        <v>-7042.86</v>
      </c>
      <c r="OX16" s="20">
        <f t="shared" si="41"/>
        <v>0</v>
      </c>
      <c r="OY16" s="18">
        <f t="shared" si="146"/>
        <v>6713.66</v>
      </c>
      <c r="OZ16" s="18">
        <v>694.03</v>
      </c>
      <c r="PA16" s="234">
        <v>694.03</v>
      </c>
      <c r="PB16" s="234">
        <v>694.03</v>
      </c>
      <c r="PC16" s="234">
        <v>694.03</v>
      </c>
      <c r="PD16" s="234">
        <v>694.03</v>
      </c>
      <c r="PE16" s="234">
        <v>694.03</v>
      </c>
      <c r="PF16" s="234">
        <v>694.03</v>
      </c>
      <c r="PG16" s="234">
        <v>371.09</v>
      </c>
      <c r="PH16" s="234">
        <v>371.09</v>
      </c>
      <c r="PI16" s="234">
        <v>371.09</v>
      </c>
      <c r="PJ16" s="234">
        <v>371.09</v>
      </c>
      <c r="PK16" s="234">
        <v>371.09</v>
      </c>
      <c r="PL16" s="20">
        <f t="shared" si="147"/>
        <v>2375.58</v>
      </c>
      <c r="PM16" s="18">
        <v>0</v>
      </c>
      <c r="PN16" s="18">
        <v>0</v>
      </c>
      <c r="PO16" s="18">
        <v>843.82</v>
      </c>
      <c r="PP16" s="18">
        <v>0</v>
      </c>
      <c r="PQ16" s="18">
        <v>1531.76</v>
      </c>
      <c r="PR16" s="18">
        <v>0</v>
      </c>
      <c r="PS16" s="18">
        <v>0</v>
      </c>
      <c r="PT16" s="18">
        <v>0</v>
      </c>
      <c r="PU16" s="18">
        <v>0</v>
      </c>
      <c r="PV16" s="18">
        <v>0</v>
      </c>
      <c r="PW16" s="18">
        <v>0</v>
      </c>
      <c r="PX16" s="18">
        <v>0</v>
      </c>
      <c r="PY16" s="234">
        <f t="shared" si="148"/>
        <v>-4338.08</v>
      </c>
      <c r="PZ16" s="20">
        <f t="shared" si="42"/>
        <v>-4338.08</v>
      </c>
      <c r="QA16" s="20">
        <f t="shared" si="43"/>
        <v>0</v>
      </c>
      <c r="QB16" s="18">
        <f t="shared" si="149"/>
        <v>1525.94</v>
      </c>
      <c r="QC16" s="18">
        <v>156.07</v>
      </c>
      <c r="QD16" s="234">
        <v>156.07</v>
      </c>
      <c r="QE16" s="234">
        <v>156.07</v>
      </c>
      <c r="QF16" s="234">
        <v>156.07</v>
      </c>
      <c r="QG16" s="234">
        <v>156.07</v>
      </c>
      <c r="QH16" s="234">
        <v>156.07</v>
      </c>
      <c r="QI16" s="234">
        <v>156.07</v>
      </c>
      <c r="QJ16" s="234">
        <v>86.69</v>
      </c>
      <c r="QK16" s="234">
        <v>86.69</v>
      </c>
      <c r="QL16" s="234">
        <v>86.69</v>
      </c>
      <c r="QM16" s="234">
        <v>86.69</v>
      </c>
      <c r="QN16" s="234">
        <v>86.69</v>
      </c>
      <c r="QO16" s="20">
        <f t="shared" si="150"/>
        <v>0</v>
      </c>
      <c r="QP16" s="18">
        <v>0</v>
      </c>
      <c r="QQ16" s="18">
        <v>0</v>
      </c>
      <c r="QR16" s="18">
        <v>0</v>
      </c>
      <c r="QS16" s="18">
        <v>0</v>
      </c>
      <c r="QT16" s="18">
        <v>0</v>
      </c>
      <c r="QU16" s="18">
        <v>0</v>
      </c>
      <c r="QV16" s="18">
        <v>0</v>
      </c>
      <c r="QW16" s="18">
        <v>0</v>
      </c>
      <c r="QX16" s="18">
        <v>0</v>
      </c>
      <c r="QY16" s="18">
        <v>0</v>
      </c>
      <c r="QZ16" s="18">
        <v>0</v>
      </c>
      <c r="RA16" s="18">
        <v>0</v>
      </c>
      <c r="RB16" s="234">
        <f t="shared" si="151"/>
        <v>-1525.94</v>
      </c>
      <c r="RC16" s="20">
        <f t="shared" si="44"/>
        <v>-1525.94</v>
      </c>
      <c r="RD16" s="20">
        <f t="shared" si="45"/>
        <v>0</v>
      </c>
      <c r="RE16" s="18">
        <f t="shared" si="152"/>
        <v>6268.8099999999986</v>
      </c>
      <c r="RF16" s="20">
        <v>645.42999999999995</v>
      </c>
      <c r="RG16" s="234">
        <v>645.42999999999995</v>
      </c>
      <c r="RH16" s="234">
        <v>645.42999999999995</v>
      </c>
      <c r="RI16" s="234">
        <v>645.42999999999995</v>
      </c>
      <c r="RJ16" s="234">
        <v>645.42999999999995</v>
      </c>
      <c r="RK16" s="234">
        <v>645.42999999999995</v>
      </c>
      <c r="RL16" s="234">
        <v>645.42999999999995</v>
      </c>
      <c r="RM16" s="234">
        <v>350.16</v>
      </c>
      <c r="RN16" s="234">
        <v>350.16</v>
      </c>
      <c r="RO16" s="234">
        <v>350.16</v>
      </c>
      <c r="RP16" s="234">
        <v>350.16</v>
      </c>
      <c r="RQ16" s="234">
        <v>350.16</v>
      </c>
      <c r="RR16" s="20">
        <f t="shared" si="153"/>
        <v>611.54999999999995</v>
      </c>
      <c r="RS16" s="18">
        <v>0</v>
      </c>
      <c r="RT16" s="18">
        <v>0</v>
      </c>
      <c r="RU16" s="18">
        <v>0</v>
      </c>
      <c r="RV16" s="18">
        <v>0</v>
      </c>
      <c r="RW16" s="18">
        <v>0</v>
      </c>
      <c r="RX16" s="18">
        <v>611.54999999999995</v>
      </c>
      <c r="RY16" s="18">
        <v>0</v>
      </c>
      <c r="RZ16" s="18">
        <v>0</v>
      </c>
      <c r="SA16" s="18">
        <v>0</v>
      </c>
      <c r="SB16" s="18">
        <v>0</v>
      </c>
      <c r="SC16" s="18">
        <v>0</v>
      </c>
      <c r="SD16" s="18">
        <v>0</v>
      </c>
      <c r="SE16" s="20">
        <f t="shared" si="46"/>
        <v>-5657.2599999999984</v>
      </c>
      <c r="SF16" s="20">
        <f t="shared" si="47"/>
        <v>-5657.2599999999984</v>
      </c>
      <c r="SG16" s="20">
        <f t="shared" si="48"/>
        <v>0</v>
      </c>
      <c r="SH16" s="18">
        <f t="shared" si="154"/>
        <v>0</v>
      </c>
      <c r="SI16" s="18">
        <v>0</v>
      </c>
      <c r="SJ16" s="234">
        <v>0</v>
      </c>
      <c r="SK16" s="234">
        <v>0</v>
      </c>
      <c r="SL16" s="234">
        <v>0</v>
      </c>
      <c r="SM16" s="234">
        <v>0</v>
      </c>
      <c r="SN16" s="234">
        <v>0</v>
      </c>
      <c r="SO16" s="234">
        <v>0</v>
      </c>
      <c r="SP16" s="234">
        <v>0</v>
      </c>
      <c r="SQ16" s="234">
        <v>0</v>
      </c>
      <c r="SR16" s="234">
        <v>0</v>
      </c>
      <c r="SS16" s="234">
        <v>0</v>
      </c>
      <c r="ST16" s="234">
        <v>0</v>
      </c>
      <c r="SU16" s="20">
        <f t="shared" si="155"/>
        <v>0</v>
      </c>
      <c r="SV16" s="18">
        <v>0</v>
      </c>
      <c r="SW16" s="18">
        <v>0</v>
      </c>
      <c r="SX16" s="18">
        <v>0</v>
      </c>
      <c r="SY16" s="18">
        <v>0</v>
      </c>
      <c r="SZ16" s="18">
        <v>0</v>
      </c>
      <c r="TA16" s="18">
        <v>0</v>
      </c>
      <c r="TB16" s="18">
        <v>0</v>
      </c>
      <c r="TC16" s="18">
        <v>0</v>
      </c>
      <c r="TD16" s="18">
        <v>0</v>
      </c>
      <c r="TE16" s="18">
        <v>0</v>
      </c>
      <c r="TF16" s="18">
        <v>0</v>
      </c>
      <c r="TG16" s="18">
        <v>0</v>
      </c>
      <c r="TH16" s="20">
        <f t="shared" si="49"/>
        <v>0</v>
      </c>
      <c r="TI16" s="20">
        <f t="shared" si="50"/>
        <v>0</v>
      </c>
      <c r="TJ16" s="20">
        <f t="shared" si="51"/>
        <v>0</v>
      </c>
      <c r="TK16" s="18">
        <f t="shared" si="156"/>
        <v>3189.6999999999994</v>
      </c>
      <c r="TL16" s="18">
        <v>298.25</v>
      </c>
      <c r="TM16" s="234">
        <v>298.25</v>
      </c>
      <c r="TN16" s="234">
        <v>298.25</v>
      </c>
      <c r="TO16" s="234">
        <v>298.25</v>
      </c>
      <c r="TP16" s="234">
        <v>298.25</v>
      </c>
      <c r="TQ16" s="234">
        <v>298.25</v>
      </c>
      <c r="TR16" s="234">
        <v>298.25</v>
      </c>
      <c r="TS16" s="234">
        <v>220.39</v>
      </c>
      <c r="TT16" s="234">
        <v>220.39</v>
      </c>
      <c r="TU16" s="234">
        <v>220.39</v>
      </c>
      <c r="TV16" s="234">
        <v>220.39</v>
      </c>
      <c r="TW16" s="234">
        <v>220.39</v>
      </c>
      <c r="TX16" s="20">
        <f t="shared" si="157"/>
        <v>0</v>
      </c>
      <c r="TY16" s="18">
        <v>0</v>
      </c>
      <c r="TZ16" s="18">
        <v>0</v>
      </c>
      <c r="UA16" s="18">
        <v>0</v>
      </c>
      <c r="UB16" s="18">
        <v>0</v>
      </c>
      <c r="UC16" s="18">
        <v>0</v>
      </c>
      <c r="UD16" s="18">
        <v>0</v>
      </c>
      <c r="UE16" s="18">
        <v>0</v>
      </c>
      <c r="UF16" s="18">
        <v>0</v>
      </c>
      <c r="UG16" s="18">
        <v>0</v>
      </c>
      <c r="UH16" s="18">
        <v>0</v>
      </c>
      <c r="UI16" s="18">
        <v>0</v>
      </c>
      <c r="UJ16" s="18">
        <v>0</v>
      </c>
      <c r="UK16" s="20">
        <f t="shared" si="52"/>
        <v>-3189.6999999999994</v>
      </c>
      <c r="UL16" s="20">
        <f t="shared" si="53"/>
        <v>-3189.6999999999994</v>
      </c>
      <c r="UM16" s="20">
        <f t="shared" si="54"/>
        <v>0</v>
      </c>
      <c r="UN16" s="18">
        <f t="shared" si="158"/>
        <v>47.360000000000007</v>
      </c>
      <c r="UO16" s="18">
        <v>4.63</v>
      </c>
      <c r="UP16" s="234">
        <v>4.63</v>
      </c>
      <c r="UQ16" s="234">
        <v>4.63</v>
      </c>
      <c r="UR16" s="234">
        <v>4.63</v>
      </c>
      <c r="US16" s="234">
        <v>4.63</v>
      </c>
      <c r="UT16" s="234">
        <v>4.63</v>
      </c>
      <c r="UU16" s="234">
        <v>4.63</v>
      </c>
      <c r="UV16" s="234">
        <v>2.99</v>
      </c>
      <c r="UW16" s="234">
        <v>2.99</v>
      </c>
      <c r="UX16" s="234">
        <v>2.99</v>
      </c>
      <c r="UY16" s="234">
        <v>2.99</v>
      </c>
      <c r="UZ16" s="234">
        <v>2.99</v>
      </c>
      <c r="VA16" s="20">
        <f t="shared" si="55"/>
        <v>0</v>
      </c>
      <c r="VB16" s="234"/>
      <c r="VC16" s="234"/>
      <c r="VD16" s="234"/>
      <c r="VE16" s="234"/>
      <c r="VF16" s="234"/>
      <c r="VG16" s="234"/>
      <c r="VH16" s="234">
        <v>0</v>
      </c>
      <c r="VI16" s="234"/>
      <c r="VJ16" s="234"/>
      <c r="VK16" s="234"/>
      <c r="VL16" s="234"/>
      <c r="VM16" s="234"/>
      <c r="VN16" s="20">
        <f t="shared" si="56"/>
        <v>-47.360000000000007</v>
      </c>
      <c r="VO16" s="20">
        <f t="shared" si="57"/>
        <v>-47.360000000000007</v>
      </c>
      <c r="VP16" s="20">
        <f t="shared" si="58"/>
        <v>0</v>
      </c>
      <c r="VQ16" s="121">
        <f t="shared" si="59"/>
        <v>0</v>
      </c>
      <c r="VR16" s="250"/>
      <c r="VS16" s="250"/>
      <c r="VT16" s="250"/>
      <c r="VU16" s="250"/>
      <c r="VV16" s="250"/>
      <c r="VW16" s="250"/>
      <c r="VX16" s="250"/>
      <c r="VY16" s="250"/>
      <c r="VZ16" s="250"/>
      <c r="WA16" s="250"/>
      <c r="WB16" s="250"/>
      <c r="WC16" s="250"/>
      <c r="WD16" s="121">
        <f t="shared" si="60"/>
        <v>0</v>
      </c>
      <c r="WE16" s="234"/>
      <c r="WF16" s="234"/>
      <c r="WG16" s="234"/>
      <c r="WH16" s="234"/>
      <c r="WI16" s="234"/>
      <c r="WJ16" s="234"/>
      <c r="WK16" s="234"/>
      <c r="WL16" s="234"/>
      <c r="WM16" s="234"/>
      <c r="WN16" s="234"/>
      <c r="WO16" s="234"/>
      <c r="WP16" s="234"/>
      <c r="WQ16" s="121">
        <f t="shared" si="61"/>
        <v>0</v>
      </c>
      <c r="WR16" s="121">
        <f t="shared" si="62"/>
        <v>0</v>
      </c>
      <c r="WS16" s="121">
        <f t="shared" si="63"/>
        <v>0</v>
      </c>
      <c r="WT16" s="120">
        <f t="shared" si="159"/>
        <v>34744.01</v>
      </c>
      <c r="WU16" s="120">
        <v>2333.73</v>
      </c>
      <c r="WV16" s="250">
        <v>2333.73</v>
      </c>
      <c r="WW16" s="250">
        <v>2333.73</v>
      </c>
      <c r="WX16" s="250">
        <v>2333.73</v>
      </c>
      <c r="WY16" s="250">
        <v>2333.73</v>
      </c>
      <c r="WZ16" s="250">
        <v>2333.73</v>
      </c>
      <c r="XA16" s="250">
        <v>2333.73</v>
      </c>
      <c r="XB16" s="250">
        <v>3681.58</v>
      </c>
      <c r="XC16" s="250">
        <v>3681.58</v>
      </c>
      <c r="XD16" s="250">
        <v>3681.58</v>
      </c>
      <c r="XE16" s="250">
        <v>3681.58</v>
      </c>
      <c r="XF16" s="250">
        <v>3681.58</v>
      </c>
      <c r="XG16" s="120">
        <f t="shared" si="160"/>
        <v>44969.580675132922</v>
      </c>
      <c r="XH16" s="18">
        <v>3183.3537621348992</v>
      </c>
      <c r="XI16" s="18">
        <v>3500.957929226332</v>
      </c>
      <c r="XJ16" s="18">
        <v>3378.4445331222537</v>
      </c>
      <c r="XK16" s="18">
        <v>360.15340364286669</v>
      </c>
      <c r="XL16" s="18">
        <v>2829.0784883480474</v>
      </c>
      <c r="XM16" s="18">
        <v>2516.017848388492</v>
      </c>
      <c r="XN16" s="18">
        <v>4055.0386758780028</v>
      </c>
      <c r="XO16" s="18">
        <v>4425.5513180637236</v>
      </c>
      <c r="XP16" s="18">
        <v>5789.5051759990311</v>
      </c>
      <c r="XQ16" s="18">
        <v>5617.8509439390282</v>
      </c>
      <c r="XR16" s="18">
        <v>5249.0258573048795</v>
      </c>
      <c r="XS16" s="18">
        <v>4064.6027390853633</v>
      </c>
      <c r="XT16" s="121">
        <f t="shared" si="64"/>
        <v>10225.57067513292</v>
      </c>
      <c r="XU16" s="121">
        <f t="shared" si="65"/>
        <v>0</v>
      </c>
      <c r="XV16" s="121">
        <f t="shared" si="66"/>
        <v>10225.57067513292</v>
      </c>
      <c r="XW16" s="120">
        <f t="shared" si="161"/>
        <v>10690.75</v>
      </c>
      <c r="XX16" s="120">
        <v>648.4</v>
      </c>
      <c r="XY16" s="250">
        <v>648.4</v>
      </c>
      <c r="XZ16" s="250">
        <v>648.4</v>
      </c>
      <c r="YA16" s="250">
        <v>648.4</v>
      </c>
      <c r="YB16" s="250">
        <v>648.4</v>
      </c>
      <c r="YC16" s="250">
        <v>648.4</v>
      </c>
      <c r="YD16" s="250">
        <v>648.4</v>
      </c>
      <c r="YE16" s="250">
        <v>1230.3900000000001</v>
      </c>
      <c r="YF16" s="250">
        <v>1230.3900000000001</v>
      </c>
      <c r="YG16" s="250">
        <v>1230.3900000000001</v>
      </c>
      <c r="YH16" s="250">
        <v>1230.3900000000001</v>
      </c>
      <c r="YI16" s="250">
        <v>1230.3900000000001</v>
      </c>
      <c r="YJ16" s="121">
        <f t="shared" si="162"/>
        <v>10517.516611286006</v>
      </c>
      <c r="YK16" s="18">
        <v>785.8418466599137</v>
      </c>
      <c r="YL16" s="18">
        <v>689.35647205371129</v>
      </c>
      <c r="YM16" s="18">
        <v>709.82063969690512</v>
      </c>
      <c r="YN16" s="18">
        <v>764.13524296843843</v>
      </c>
      <c r="YO16" s="18">
        <v>686.29433121111492</v>
      </c>
      <c r="YP16" s="18">
        <v>738.40353207762053</v>
      </c>
      <c r="YQ16" s="18">
        <v>772.18784983520572</v>
      </c>
      <c r="YR16" s="18">
        <v>789.25451414866552</v>
      </c>
      <c r="YS16" s="18">
        <v>1047.7676368435928</v>
      </c>
      <c r="YT16" s="18">
        <v>1133.3469841777467</v>
      </c>
      <c r="YU16" s="18">
        <v>1150.5206117353923</v>
      </c>
      <c r="YV16" s="18">
        <v>1250.5869498777001</v>
      </c>
      <c r="YW16" s="234">
        <f t="shared" si="163"/>
        <v>-173.23338871399392</v>
      </c>
      <c r="YX16" s="121">
        <f t="shared" si="67"/>
        <v>-173.23338871399392</v>
      </c>
      <c r="YY16" s="121">
        <f t="shared" si="68"/>
        <v>0</v>
      </c>
      <c r="YZ16" s="120">
        <f t="shared" si="164"/>
        <v>3207.07</v>
      </c>
      <c r="ZA16" s="120">
        <v>92.91</v>
      </c>
      <c r="ZB16" s="250">
        <v>92.91</v>
      </c>
      <c r="ZC16" s="250">
        <v>92.91</v>
      </c>
      <c r="ZD16" s="250">
        <v>92.91</v>
      </c>
      <c r="ZE16" s="250">
        <v>92.91</v>
      </c>
      <c r="ZF16" s="250">
        <v>92.91</v>
      </c>
      <c r="ZG16" s="250">
        <v>92.91</v>
      </c>
      <c r="ZH16" s="250">
        <v>511.34</v>
      </c>
      <c r="ZI16" s="250">
        <v>511.34</v>
      </c>
      <c r="ZJ16" s="250">
        <v>511.34</v>
      </c>
      <c r="ZK16" s="250">
        <v>511.34</v>
      </c>
      <c r="ZL16" s="250">
        <v>511.34</v>
      </c>
      <c r="ZM16" s="121">
        <f t="shared" si="165"/>
        <v>4428.5667331646773</v>
      </c>
      <c r="ZN16" s="120">
        <v>0</v>
      </c>
      <c r="ZO16" s="18">
        <v>131.90080410061071</v>
      </c>
      <c r="ZP16" s="18">
        <v>445.3581394143801</v>
      </c>
      <c r="ZQ16" s="18">
        <v>3754.0513291539155</v>
      </c>
      <c r="ZR16" s="18">
        <v>97.256460495770511</v>
      </c>
      <c r="ZS16" s="18">
        <v>0</v>
      </c>
      <c r="ZT16" s="18"/>
      <c r="ZU16" s="18"/>
      <c r="ZV16" s="18"/>
      <c r="ZW16" s="18"/>
      <c r="ZX16" s="18"/>
      <c r="ZY16" s="18"/>
      <c r="ZZ16" s="121">
        <f t="shared" si="69"/>
        <v>1221.4967331646772</v>
      </c>
      <c r="AAA16" s="121">
        <f t="shared" si="70"/>
        <v>0</v>
      </c>
      <c r="AAB16" s="121">
        <f t="shared" si="71"/>
        <v>1221.4967331646772</v>
      </c>
      <c r="AAC16" s="120">
        <f t="shared" si="166"/>
        <v>1408.47</v>
      </c>
      <c r="AAD16" s="120">
        <v>101.51</v>
      </c>
      <c r="AAE16" s="250">
        <v>101.51</v>
      </c>
      <c r="AAF16" s="250">
        <v>101.51</v>
      </c>
      <c r="AAG16" s="250">
        <v>101.51</v>
      </c>
      <c r="AAH16" s="250">
        <v>101.51</v>
      </c>
      <c r="AAI16" s="250">
        <v>101.51</v>
      </c>
      <c r="AAJ16" s="250">
        <v>101.51</v>
      </c>
      <c r="AAK16" s="250">
        <v>139.58000000000001</v>
      </c>
      <c r="AAL16" s="250">
        <v>139.58000000000001</v>
      </c>
      <c r="AAM16" s="250">
        <v>139.58000000000001</v>
      </c>
      <c r="AAN16" s="250">
        <v>139.58000000000001</v>
      </c>
      <c r="AAO16" s="250">
        <v>139.58000000000001</v>
      </c>
      <c r="AAP16" s="121">
        <f t="shared" si="167"/>
        <v>1735.3076392418666</v>
      </c>
      <c r="AAQ16" s="18">
        <v>144.88534219722305</v>
      </c>
      <c r="AAR16" s="18">
        <v>144.53854538919924</v>
      </c>
      <c r="AAS16" s="18">
        <v>145.02495200034463</v>
      </c>
      <c r="AAT16" s="18">
        <v>145.62012755146998</v>
      </c>
      <c r="AAU16" s="18">
        <v>146.757135517916</v>
      </c>
      <c r="AAV16" s="18">
        <v>145.09497859027599</v>
      </c>
      <c r="AAW16" s="18">
        <v>142.50513952554982</v>
      </c>
      <c r="AAX16" s="18">
        <v>146.65777055999999</v>
      </c>
      <c r="AAY16" s="18">
        <v>141.04221065999999</v>
      </c>
      <c r="AAZ16" s="18">
        <v>143.63918568</v>
      </c>
      <c r="ABA16" s="18">
        <v>143.446738428</v>
      </c>
      <c r="ABB16" s="18">
        <v>146.09551314188764</v>
      </c>
      <c r="ABC16" s="121">
        <f t="shared" si="72"/>
        <v>326.83763924186655</v>
      </c>
      <c r="ABD16" s="121">
        <f t="shared" si="73"/>
        <v>0</v>
      </c>
      <c r="ABE16" s="121">
        <f t="shared" si="74"/>
        <v>326.83763924186655</v>
      </c>
      <c r="ABF16" s="120">
        <f t="shared" si="168"/>
        <v>204.03</v>
      </c>
      <c r="ABG16" s="120">
        <v>6.94</v>
      </c>
      <c r="ABH16" s="250">
        <v>6.94</v>
      </c>
      <c r="ABI16" s="250">
        <v>6.94</v>
      </c>
      <c r="ABJ16" s="250">
        <v>6.94</v>
      </c>
      <c r="ABK16" s="250">
        <v>6.94</v>
      </c>
      <c r="ABL16" s="250">
        <v>6.94</v>
      </c>
      <c r="ABM16" s="250">
        <v>6.94</v>
      </c>
      <c r="ABN16" s="250">
        <v>31.09</v>
      </c>
      <c r="ABO16" s="250">
        <v>31.09</v>
      </c>
      <c r="ABP16" s="250">
        <v>31.09</v>
      </c>
      <c r="ABQ16" s="250">
        <v>31.09</v>
      </c>
      <c r="ABR16" s="250">
        <v>31.09</v>
      </c>
      <c r="ABS16" s="121">
        <f t="shared" si="169"/>
        <v>0</v>
      </c>
      <c r="ABT16" s="18">
        <v>0</v>
      </c>
      <c r="ABU16" s="18">
        <v>0</v>
      </c>
      <c r="ABV16" s="18">
        <v>0</v>
      </c>
      <c r="ABW16" s="18">
        <v>0</v>
      </c>
      <c r="ABX16" s="18">
        <v>0</v>
      </c>
      <c r="ABY16" s="18">
        <v>0</v>
      </c>
      <c r="ABZ16" s="18"/>
      <c r="ACA16" s="18"/>
      <c r="ACB16" s="18">
        <v>0</v>
      </c>
      <c r="ACC16" s="18">
        <v>0</v>
      </c>
      <c r="ACD16" s="18">
        <v>0</v>
      </c>
      <c r="ACE16" s="18">
        <v>0</v>
      </c>
      <c r="ACF16" s="121">
        <f t="shared" si="75"/>
        <v>-204.03</v>
      </c>
      <c r="ACG16" s="121">
        <f t="shared" si="76"/>
        <v>-204.03</v>
      </c>
      <c r="ACH16" s="121">
        <f t="shared" si="77"/>
        <v>0</v>
      </c>
      <c r="ACI16" s="115">
        <f t="shared" si="78"/>
        <v>16116.549999999996</v>
      </c>
      <c r="ACJ16" s="121">
        <f t="shared" si="79"/>
        <v>13291.931134468645</v>
      </c>
      <c r="ACK16" s="132">
        <f t="shared" si="80"/>
        <v>-2824.6188655313508</v>
      </c>
      <c r="ACL16" s="121">
        <f t="shared" si="81"/>
        <v>-2824.6188655313508</v>
      </c>
      <c r="ACM16" s="121">
        <f t="shared" si="82"/>
        <v>0</v>
      </c>
      <c r="ACN16" s="18">
        <f t="shared" si="170"/>
        <v>16116.549999999996</v>
      </c>
      <c r="ACO16" s="18">
        <v>1353.35</v>
      </c>
      <c r="ACP16" s="234">
        <v>1353.35</v>
      </c>
      <c r="ACQ16" s="234">
        <v>1353.35</v>
      </c>
      <c r="ACR16" s="234">
        <v>1353.35</v>
      </c>
      <c r="ACS16" s="234">
        <v>1353.35</v>
      </c>
      <c r="ACT16" s="234">
        <v>1353.35</v>
      </c>
      <c r="ACU16" s="234">
        <v>1353.35</v>
      </c>
      <c r="ACV16" s="234">
        <v>1328.62</v>
      </c>
      <c r="ACW16" s="234">
        <v>1328.62</v>
      </c>
      <c r="ACX16" s="234">
        <v>1328.62</v>
      </c>
      <c r="ACY16" s="234">
        <v>1328.62</v>
      </c>
      <c r="ACZ16" s="234">
        <v>1328.62</v>
      </c>
      <c r="ADA16" s="20">
        <f t="shared" si="171"/>
        <v>13291.931134468645</v>
      </c>
      <c r="ADB16" s="18">
        <v>0</v>
      </c>
      <c r="ADC16" s="18">
        <v>2415.9804782845995</v>
      </c>
      <c r="ADD16" s="18">
        <v>1219.9463996138679</v>
      </c>
      <c r="ADE16" s="18">
        <v>1389.759098</v>
      </c>
      <c r="ADF16" s="18">
        <v>1105.1566624</v>
      </c>
      <c r="ADG16" s="18">
        <v>1027.9024391999999</v>
      </c>
      <c r="ADH16" s="18">
        <v>959.93030382477036</v>
      </c>
      <c r="ADI16" s="18">
        <v>915.35410225952535</v>
      </c>
      <c r="ADJ16" s="18">
        <v>951.0299344</v>
      </c>
      <c r="ADK16" s="18">
        <v>1023.7110687999999</v>
      </c>
      <c r="ADL16" s="18">
        <v>947.34753483999987</v>
      </c>
      <c r="ADM16" s="18">
        <v>1335.8131128458831</v>
      </c>
      <c r="ADN16" s="20">
        <f t="shared" si="83"/>
        <v>-2824.6188655313508</v>
      </c>
      <c r="ADO16" s="20">
        <f t="shared" si="84"/>
        <v>-2824.6188655313508</v>
      </c>
      <c r="ADP16" s="20">
        <f t="shared" si="85"/>
        <v>0</v>
      </c>
      <c r="ADQ16" s="18">
        <f t="shared" si="172"/>
        <v>0</v>
      </c>
      <c r="ADR16" s="18">
        <v>0</v>
      </c>
      <c r="ADS16" s="234">
        <v>0</v>
      </c>
      <c r="ADT16" s="234">
        <v>0</v>
      </c>
      <c r="ADU16" s="234">
        <v>0</v>
      </c>
      <c r="ADV16" s="234">
        <v>0</v>
      </c>
      <c r="ADW16" s="234">
        <v>0</v>
      </c>
      <c r="ADX16" s="234">
        <v>0</v>
      </c>
      <c r="ADY16" s="234">
        <v>0</v>
      </c>
      <c r="ADZ16" s="234">
        <v>0</v>
      </c>
      <c r="AEA16" s="234">
        <v>0</v>
      </c>
      <c r="AEB16" s="234">
        <v>0</v>
      </c>
      <c r="AEC16" s="234">
        <v>0</v>
      </c>
      <c r="AED16" s="20">
        <f t="shared" si="173"/>
        <v>0</v>
      </c>
      <c r="AEE16" s="18">
        <v>0</v>
      </c>
      <c r="AEF16" s="18">
        <v>0</v>
      </c>
      <c r="AEG16" s="18">
        <v>0</v>
      </c>
      <c r="AEH16" s="18">
        <v>0</v>
      </c>
      <c r="AEI16" s="18">
        <v>0</v>
      </c>
      <c r="AEJ16" s="18">
        <v>0</v>
      </c>
      <c r="AEK16" s="18">
        <v>0</v>
      </c>
      <c r="AEL16" s="18">
        <v>0</v>
      </c>
      <c r="AEM16" s="18">
        <v>0</v>
      </c>
      <c r="AEN16" s="18">
        <v>0</v>
      </c>
      <c r="AEO16" s="18">
        <v>0</v>
      </c>
      <c r="AEP16" s="18">
        <v>0</v>
      </c>
      <c r="AEQ16" s="20">
        <f t="shared" si="86"/>
        <v>0</v>
      </c>
      <c r="AER16" s="20">
        <f t="shared" si="87"/>
        <v>0</v>
      </c>
      <c r="AES16" s="20">
        <f t="shared" si="88"/>
        <v>0</v>
      </c>
      <c r="AET16" s="18">
        <f t="shared" si="174"/>
        <v>0</v>
      </c>
      <c r="AEU16" s="18">
        <v>0</v>
      </c>
      <c r="AEV16" s="234">
        <v>0</v>
      </c>
      <c r="AEW16" s="234">
        <v>0</v>
      </c>
      <c r="AEX16" s="234">
        <v>0</v>
      </c>
      <c r="AEY16" s="234">
        <v>0</v>
      </c>
      <c r="AEZ16" s="234">
        <v>0</v>
      </c>
      <c r="AFA16" s="234">
        <v>0</v>
      </c>
      <c r="AFB16" s="234">
        <v>0</v>
      </c>
      <c r="AFC16" s="234">
        <v>0</v>
      </c>
      <c r="AFD16" s="234">
        <v>0</v>
      </c>
      <c r="AFE16" s="234">
        <v>0</v>
      </c>
      <c r="AFF16" s="234">
        <v>0</v>
      </c>
      <c r="AFG16" s="20">
        <f t="shared" si="175"/>
        <v>0</v>
      </c>
      <c r="AFH16" s="18">
        <v>0</v>
      </c>
      <c r="AFI16" s="18">
        <v>0</v>
      </c>
      <c r="AFJ16" s="18">
        <v>0</v>
      </c>
      <c r="AFK16" s="18">
        <v>0</v>
      </c>
      <c r="AFL16" s="18">
        <v>0</v>
      </c>
      <c r="AFM16" s="18">
        <v>0</v>
      </c>
      <c r="AFN16" s="18">
        <v>0</v>
      </c>
      <c r="AFO16" s="18">
        <v>0</v>
      </c>
      <c r="AFP16" s="18">
        <v>0</v>
      </c>
      <c r="AFQ16" s="18">
        <v>0</v>
      </c>
      <c r="AFR16" s="18">
        <v>0</v>
      </c>
      <c r="AFS16" s="18">
        <v>0</v>
      </c>
      <c r="AFT16" s="20">
        <f t="shared" si="89"/>
        <v>0</v>
      </c>
      <c r="AFU16" s="20">
        <f t="shared" si="90"/>
        <v>0</v>
      </c>
      <c r="AFV16" s="136">
        <f t="shared" si="91"/>
        <v>0</v>
      </c>
      <c r="AFW16" s="141">
        <f t="shared" si="92"/>
        <v>159268.25</v>
      </c>
      <c r="AFX16" s="111">
        <f t="shared" si="93"/>
        <v>128862.74152525068</v>
      </c>
      <c r="AFY16" s="126">
        <f t="shared" si="94"/>
        <v>-30405.508474749324</v>
      </c>
      <c r="AFZ16" s="20">
        <f t="shared" si="95"/>
        <v>-30405.508474749324</v>
      </c>
      <c r="AGA16" s="140">
        <f t="shared" si="96"/>
        <v>0</v>
      </c>
      <c r="AGB16" s="215">
        <f t="shared" si="97"/>
        <v>191121.9</v>
      </c>
      <c r="AGC16" s="126">
        <f t="shared" si="97"/>
        <v>154635.28983030081</v>
      </c>
      <c r="AGD16" s="126">
        <f t="shared" si="98"/>
        <v>-36486.610169699183</v>
      </c>
      <c r="AGE16" s="20">
        <f t="shared" si="99"/>
        <v>-36486.610169699183</v>
      </c>
      <c r="AGF16" s="136">
        <f t="shared" si="100"/>
        <v>0</v>
      </c>
      <c r="AGG16" s="166">
        <f t="shared" ref="AGG16:AGG79" si="180">AGB16*AGT16</f>
        <v>11785.8505</v>
      </c>
      <c r="AGH16" s="220">
        <f t="shared" si="179"/>
        <v>9535.8428728685503</v>
      </c>
      <c r="AGI16" s="126">
        <f t="shared" si="102"/>
        <v>-2250.0076271314501</v>
      </c>
      <c r="AGJ16" s="20">
        <f t="shared" si="103"/>
        <v>-2250.0076271314501</v>
      </c>
      <c r="AGK16" s="140">
        <f t="shared" si="104"/>
        <v>0</v>
      </c>
      <c r="AGL16" s="167">
        <f t="shared" si="105"/>
        <v>202907.75049999999</v>
      </c>
      <c r="AGM16" s="167">
        <f t="shared" si="105"/>
        <v>164171.13270316937</v>
      </c>
      <c r="AGN16" s="168">
        <f t="shared" si="106"/>
        <v>-38736.617796830629</v>
      </c>
      <c r="AGO16" s="167">
        <f t="shared" si="107"/>
        <v>-38736.617796830629</v>
      </c>
      <c r="AGP16" s="169">
        <f t="shared" si="108"/>
        <v>0</v>
      </c>
      <c r="AGQ16" s="217">
        <f t="shared" si="177"/>
        <v>5.0632911392405063E-2</v>
      </c>
      <c r="AGR16" s="294">
        <v>7.0000000000000007E-2</v>
      </c>
      <c r="AGS16" s="294">
        <v>0.05</v>
      </c>
      <c r="AGT16" s="251">
        <f t="shared" si="178"/>
        <v>6.1666666666666668E-2</v>
      </c>
      <c r="AGU16" s="22"/>
      <c r="AGV16" s="22"/>
      <c r="AGW16" s="22"/>
      <c r="AGX16" s="22"/>
      <c r="AGY16" s="22"/>
      <c r="AGZ16" s="22"/>
      <c r="AHA16" s="22"/>
      <c r="AHB16" s="22"/>
      <c r="AHC16" s="22"/>
      <c r="AHD16" s="22"/>
      <c r="AHE16" s="22"/>
      <c r="AHF16" s="22"/>
      <c r="AHG16" s="22"/>
      <c r="AHH16" s="22"/>
    </row>
    <row r="17" spans="1:892" s="225" customFormat="1" ht="12.75" x14ac:dyDescent="0.25">
      <c r="A17" s="22">
        <v>446</v>
      </c>
      <c r="B17" s="21">
        <v>3</v>
      </c>
      <c r="C17" s="252" t="s">
        <v>762</v>
      </c>
      <c r="D17" s="253">
        <v>9</v>
      </c>
      <c r="E17" s="249">
        <v>7468.47</v>
      </c>
      <c r="F17" s="132">
        <f t="shared" si="0"/>
        <v>68184.100000000006</v>
      </c>
      <c r="G17" s="114">
        <f t="shared" si="1"/>
        <v>82028.109336352427</v>
      </c>
      <c r="H17" s="132">
        <f t="shared" si="2"/>
        <v>13844.009336352421</v>
      </c>
      <c r="I17" s="121">
        <f t="shared" si="3"/>
        <v>0</v>
      </c>
      <c r="J17" s="121">
        <f t="shared" si="4"/>
        <v>13844.009336352421</v>
      </c>
      <c r="K17" s="18">
        <f t="shared" si="109"/>
        <v>27053.049999999996</v>
      </c>
      <c r="L17" s="234">
        <v>1480.25</v>
      </c>
      <c r="M17" s="234">
        <v>1480.25</v>
      </c>
      <c r="N17" s="234">
        <v>1480.25</v>
      </c>
      <c r="O17" s="234">
        <v>1480.25</v>
      </c>
      <c r="P17" s="234">
        <v>1480.25</v>
      </c>
      <c r="Q17" s="234">
        <v>1480.25</v>
      </c>
      <c r="R17" s="234">
        <v>1480.25</v>
      </c>
      <c r="S17" s="234">
        <v>3338.2599999999998</v>
      </c>
      <c r="T17" s="234">
        <v>3338.2599999999998</v>
      </c>
      <c r="U17" s="234">
        <v>3338.2599999999998</v>
      </c>
      <c r="V17" s="234">
        <v>3338.2599999999998</v>
      </c>
      <c r="W17" s="234">
        <v>3338.2599999999998</v>
      </c>
      <c r="X17" s="234">
        <f t="shared" si="110"/>
        <v>37172.553006866961</v>
      </c>
      <c r="Y17" s="18">
        <v>0</v>
      </c>
      <c r="Z17" s="18">
        <v>0</v>
      </c>
      <c r="AA17" s="18">
        <v>0</v>
      </c>
      <c r="AB17" s="18">
        <v>0</v>
      </c>
      <c r="AC17" s="18">
        <v>17218.381128502333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19954.171878364632</v>
      </c>
      <c r="AJ17" s="18">
        <v>0</v>
      </c>
      <c r="AK17" s="20">
        <f t="shared" si="5"/>
        <v>10119.503006866966</v>
      </c>
      <c r="AL17" s="234">
        <f t="shared" si="111"/>
        <v>0</v>
      </c>
      <c r="AM17" s="234">
        <f t="shared" si="6"/>
        <v>10119.503006866966</v>
      </c>
      <c r="AN17" s="18">
        <f t="shared" si="112"/>
        <v>6296.0100000000011</v>
      </c>
      <c r="AO17" s="234">
        <v>479.48</v>
      </c>
      <c r="AP17" s="234">
        <v>479.48</v>
      </c>
      <c r="AQ17" s="234">
        <v>479.48</v>
      </c>
      <c r="AR17" s="234">
        <v>479.48</v>
      </c>
      <c r="AS17" s="234">
        <v>479.48</v>
      </c>
      <c r="AT17" s="234">
        <v>479.48</v>
      </c>
      <c r="AU17" s="234">
        <v>479.48</v>
      </c>
      <c r="AV17" s="234">
        <v>587.92999999999995</v>
      </c>
      <c r="AW17" s="234">
        <v>587.92999999999995</v>
      </c>
      <c r="AX17" s="234">
        <v>587.92999999999995</v>
      </c>
      <c r="AY17" s="234">
        <v>587.92999999999995</v>
      </c>
      <c r="AZ17" s="234">
        <v>587.92999999999995</v>
      </c>
      <c r="BA17" s="226">
        <f t="shared" si="113"/>
        <v>6567.6431549492299</v>
      </c>
      <c r="BB17" s="18">
        <v>0</v>
      </c>
      <c r="BC17" s="18">
        <v>0</v>
      </c>
      <c r="BD17" s="18">
        <v>0</v>
      </c>
      <c r="BE17" s="18">
        <v>0</v>
      </c>
      <c r="BF17" s="18">
        <v>3043.0106534589577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v>3524.6325014902723</v>
      </c>
      <c r="BM17" s="18">
        <v>0</v>
      </c>
      <c r="BN17" s="20">
        <f t="shared" si="7"/>
        <v>271.63315494922881</v>
      </c>
      <c r="BO17" s="20">
        <f t="shared" si="8"/>
        <v>0</v>
      </c>
      <c r="BP17" s="20">
        <f t="shared" si="9"/>
        <v>271.63315494922881</v>
      </c>
      <c r="BQ17" s="18">
        <f t="shared" si="114"/>
        <v>1060.8699999999999</v>
      </c>
      <c r="BR17" s="234">
        <v>80.66</v>
      </c>
      <c r="BS17" s="234">
        <v>80.66</v>
      </c>
      <c r="BT17" s="234">
        <v>80.66</v>
      </c>
      <c r="BU17" s="234">
        <v>80.66</v>
      </c>
      <c r="BV17" s="234">
        <v>80.66</v>
      </c>
      <c r="BW17" s="234">
        <v>80.66</v>
      </c>
      <c r="BX17" s="234">
        <v>80.66</v>
      </c>
      <c r="BY17" s="234">
        <v>99.25</v>
      </c>
      <c r="BZ17" s="234">
        <v>99.25</v>
      </c>
      <c r="CA17" s="234">
        <v>99.25</v>
      </c>
      <c r="CB17" s="234">
        <v>99.25</v>
      </c>
      <c r="CC17" s="234">
        <v>99.25</v>
      </c>
      <c r="CD17" s="18">
        <f t="shared" si="115"/>
        <v>972.38000000000011</v>
      </c>
      <c r="CE17" s="18">
        <v>73.39</v>
      </c>
      <c r="CF17" s="18">
        <v>73.39</v>
      </c>
      <c r="CG17" s="18">
        <v>73.39</v>
      </c>
      <c r="CH17" s="18">
        <v>73.39</v>
      </c>
      <c r="CI17" s="18">
        <v>73.39</v>
      </c>
      <c r="CJ17" s="18">
        <v>73.39</v>
      </c>
      <c r="CK17" s="18">
        <v>73.39</v>
      </c>
      <c r="CL17" s="18">
        <v>91.73</v>
      </c>
      <c r="CM17" s="18">
        <v>91.73</v>
      </c>
      <c r="CN17" s="18">
        <v>91.73</v>
      </c>
      <c r="CO17" s="18">
        <v>91.73</v>
      </c>
      <c r="CP17" s="18">
        <v>91.73</v>
      </c>
      <c r="CQ17" s="20">
        <f t="shared" si="10"/>
        <v>-88.489999999999782</v>
      </c>
      <c r="CR17" s="20">
        <f t="shared" si="11"/>
        <v>-88.489999999999782</v>
      </c>
      <c r="CS17" s="20">
        <f t="shared" si="12"/>
        <v>0</v>
      </c>
      <c r="CT17" s="18">
        <f t="shared" si="116"/>
        <v>882.74000000000024</v>
      </c>
      <c r="CU17" s="18">
        <v>67.22</v>
      </c>
      <c r="CV17" s="234">
        <v>67.22</v>
      </c>
      <c r="CW17" s="234">
        <v>67.22</v>
      </c>
      <c r="CX17" s="234">
        <v>67.22</v>
      </c>
      <c r="CY17" s="234">
        <v>67.22</v>
      </c>
      <c r="CZ17" s="234">
        <v>67.22</v>
      </c>
      <c r="DA17" s="234">
        <v>67.22</v>
      </c>
      <c r="DB17" s="234">
        <v>82.44</v>
      </c>
      <c r="DC17" s="234">
        <v>82.44</v>
      </c>
      <c r="DD17" s="234">
        <v>82.44</v>
      </c>
      <c r="DE17" s="234">
        <v>82.44</v>
      </c>
      <c r="DF17" s="234">
        <v>82.44</v>
      </c>
      <c r="DG17" s="18">
        <f t="shared" si="117"/>
        <v>807.60000000000014</v>
      </c>
      <c r="DH17" s="18">
        <v>60.95</v>
      </c>
      <c r="DI17" s="18">
        <v>60.95</v>
      </c>
      <c r="DJ17" s="18">
        <v>60.95</v>
      </c>
      <c r="DK17" s="18">
        <v>60.95</v>
      </c>
      <c r="DL17" s="18">
        <v>60.95</v>
      </c>
      <c r="DM17" s="18">
        <v>60.95</v>
      </c>
      <c r="DN17" s="18">
        <v>60.95</v>
      </c>
      <c r="DO17" s="18">
        <v>76.19</v>
      </c>
      <c r="DP17" s="18">
        <v>76.19</v>
      </c>
      <c r="DQ17" s="18">
        <v>76.19</v>
      </c>
      <c r="DR17" s="18">
        <v>76.19</v>
      </c>
      <c r="DS17" s="18">
        <v>76.19</v>
      </c>
      <c r="DT17" s="234">
        <f t="shared" si="118"/>
        <v>-75.1400000000001</v>
      </c>
      <c r="DU17" s="20">
        <f t="shared" si="13"/>
        <v>-75.1400000000001</v>
      </c>
      <c r="DV17" s="20">
        <f t="shared" si="119"/>
        <v>0</v>
      </c>
      <c r="DW17" s="18">
        <f t="shared" si="120"/>
        <v>1353.2499999999998</v>
      </c>
      <c r="DX17" s="18">
        <v>107.55</v>
      </c>
      <c r="DY17" s="234">
        <v>107.55</v>
      </c>
      <c r="DZ17" s="234">
        <v>107.55</v>
      </c>
      <c r="EA17" s="234">
        <v>107.55</v>
      </c>
      <c r="EB17" s="234">
        <v>107.55</v>
      </c>
      <c r="EC17" s="234">
        <v>107.55</v>
      </c>
      <c r="ED17" s="234">
        <v>107.55</v>
      </c>
      <c r="EE17" s="234">
        <v>120.08</v>
      </c>
      <c r="EF17" s="234">
        <v>120.08</v>
      </c>
      <c r="EG17" s="234">
        <v>120.08</v>
      </c>
      <c r="EH17" s="234">
        <v>120.08</v>
      </c>
      <c r="EI17" s="234">
        <v>120.08</v>
      </c>
      <c r="EJ17" s="234"/>
      <c r="EK17" s="18">
        <f t="shared" si="121"/>
        <v>1338.0657943576166</v>
      </c>
      <c r="EL17" s="18">
        <v>0</v>
      </c>
      <c r="EM17" s="18">
        <v>0</v>
      </c>
      <c r="EN17" s="18">
        <v>0</v>
      </c>
      <c r="EO17" s="18">
        <v>0</v>
      </c>
      <c r="EP17" s="18">
        <v>620.24275461075365</v>
      </c>
      <c r="EQ17" s="18">
        <v>0</v>
      </c>
      <c r="ER17" s="18">
        <v>0</v>
      </c>
      <c r="ES17" s="18">
        <v>0</v>
      </c>
      <c r="ET17" s="18">
        <v>0</v>
      </c>
      <c r="EU17" s="18">
        <v>0</v>
      </c>
      <c r="EV17" s="18">
        <v>717.82303974686295</v>
      </c>
      <c r="EW17" s="18">
        <v>0</v>
      </c>
      <c r="EX17" s="20">
        <f t="shared" si="14"/>
        <v>-15.184205642383176</v>
      </c>
      <c r="EY17" s="20">
        <f t="shared" si="122"/>
        <v>-15.184205642383176</v>
      </c>
      <c r="EZ17" s="20">
        <f t="shared" si="123"/>
        <v>0</v>
      </c>
      <c r="FA17" s="18">
        <f t="shared" si="124"/>
        <v>10415.010000000002</v>
      </c>
      <c r="FB17" s="18">
        <v>787.18</v>
      </c>
      <c r="FC17" s="234">
        <v>787.18</v>
      </c>
      <c r="FD17" s="234">
        <v>787.18</v>
      </c>
      <c r="FE17" s="234">
        <v>787.18</v>
      </c>
      <c r="FF17" s="234">
        <v>787.18</v>
      </c>
      <c r="FG17" s="234">
        <v>787.18</v>
      </c>
      <c r="FH17" s="234">
        <v>787.18</v>
      </c>
      <c r="FI17" s="234">
        <v>980.95</v>
      </c>
      <c r="FJ17" s="234">
        <v>980.95</v>
      </c>
      <c r="FK17" s="234">
        <v>980.95</v>
      </c>
      <c r="FL17" s="234">
        <v>980.95</v>
      </c>
      <c r="FM17" s="234">
        <v>980.95</v>
      </c>
      <c r="FN17" s="20">
        <f t="shared" si="125"/>
        <v>10811.323956408825</v>
      </c>
      <c r="FO17" s="18">
        <v>0</v>
      </c>
      <c r="FP17" s="18">
        <v>0</v>
      </c>
      <c r="FQ17" s="18">
        <v>0</v>
      </c>
      <c r="FR17" s="18">
        <v>0</v>
      </c>
      <c r="FS17" s="18">
        <v>5004.3700151107905</v>
      </c>
      <c r="FT17" s="18">
        <v>0</v>
      </c>
      <c r="FU17" s="18">
        <v>0</v>
      </c>
      <c r="FV17" s="18">
        <v>0</v>
      </c>
      <c r="FW17" s="18">
        <v>0</v>
      </c>
      <c r="FX17" s="18">
        <v>0</v>
      </c>
      <c r="FY17" s="18">
        <v>5806.9539412980339</v>
      </c>
      <c r="FZ17" s="18">
        <v>0</v>
      </c>
      <c r="GA17" s="234">
        <f t="shared" si="126"/>
        <v>396.31395640882329</v>
      </c>
      <c r="GB17" s="20">
        <f t="shared" si="127"/>
        <v>0</v>
      </c>
      <c r="GC17" s="20">
        <f t="shared" si="128"/>
        <v>396.31395640882329</v>
      </c>
      <c r="GD17" s="18">
        <f t="shared" si="129"/>
        <v>1468.5100000000002</v>
      </c>
      <c r="GE17" s="18">
        <v>123.23</v>
      </c>
      <c r="GF17" s="234">
        <v>123.23</v>
      </c>
      <c r="GG17" s="234">
        <v>123.23</v>
      </c>
      <c r="GH17" s="234">
        <v>123.23</v>
      </c>
      <c r="GI17" s="234">
        <v>123.23</v>
      </c>
      <c r="GJ17" s="234">
        <v>123.23</v>
      </c>
      <c r="GK17" s="234">
        <v>123.23</v>
      </c>
      <c r="GL17" s="234">
        <v>121.18</v>
      </c>
      <c r="GM17" s="234">
        <v>121.18</v>
      </c>
      <c r="GN17" s="234">
        <v>121.18</v>
      </c>
      <c r="GO17" s="234">
        <v>121.18</v>
      </c>
      <c r="GP17" s="234">
        <v>121.18</v>
      </c>
      <c r="GQ17" s="20">
        <f t="shared" si="130"/>
        <v>0</v>
      </c>
      <c r="GR17" s="18">
        <v>0</v>
      </c>
      <c r="GS17" s="18">
        <v>0</v>
      </c>
      <c r="GT17" s="18">
        <v>0</v>
      </c>
      <c r="GU17" s="18"/>
      <c r="GV17" s="234">
        <f t="shared" si="131"/>
        <v>-1468.5100000000002</v>
      </c>
      <c r="GW17" s="20">
        <f t="shared" si="15"/>
        <v>-1468.5100000000002</v>
      </c>
      <c r="GX17" s="20">
        <f t="shared" si="16"/>
        <v>0</v>
      </c>
      <c r="GY17" s="18">
        <f t="shared" si="132"/>
        <v>19654.660000000003</v>
      </c>
      <c r="GZ17" s="18">
        <v>1082.93</v>
      </c>
      <c r="HA17" s="234">
        <v>1082.93</v>
      </c>
      <c r="HB17" s="234">
        <v>1082.93</v>
      </c>
      <c r="HC17" s="234">
        <v>1082.93</v>
      </c>
      <c r="HD17" s="234">
        <v>1082.93</v>
      </c>
      <c r="HE17" s="234">
        <v>1082.93</v>
      </c>
      <c r="HF17" s="234">
        <v>1082.93</v>
      </c>
      <c r="HG17" s="234">
        <v>2414.83</v>
      </c>
      <c r="HH17" s="234">
        <v>2414.83</v>
      </c>
      <c r="HI17" s="234">
        <v>2414.83</v>
      </c>
      <c r="HJ17" s="234">
        <v>2414.83</v>
      </c>
      <c r="HK17" s="234">
        <v>2414.83</v>
      </c>
      <c r="HL17" s="20">
        <f t="shared" si="133"/>
        <v>24358.54342376981</v>
      </c>
      <c r="HM17" s="18">
        <v>2091.6125192986569</v>
      </c>
      <c r="HN17" s="18">
        <v>2217.8357899082821</v>
      </c>
      <c r="HO17" s="18">
        <v>2409.5067214947944</v>
      </c>
      <c r="HP17" s="18">
        <v>2245.8295150243289</v>
      </c>
      <c r="HQ17" s="18">
        <v>2335.7346870590682</v>
      </c>
      <c r="HR17" s="18">
        <v>1967.2054082227453</v>
      </c>
      <c r="HS17" s="18">
        <v>2575.5479136941026</v>
      </c>
      <c r="HT17" s="18">
        <v>1556.9058589458791</v>
      </c>
      <c r="HU17" s="18">
        <v>1612.3637673601536</v>
      </c>
      <c r="HV17" s="18">
        <v>1742.1109896967507</v>
      </c>
      <c r="HW17" s="18">
        <v>1583.8466515717487</v>
      </c>
      <c r="HX17" s="18">
        <v>2020.0436014932986</v>
      </c>
      <c r="HY17" s="20">
        <f t="shared" si="17"/>
        <v>4703.8834237698065</v>
      </c>
      <c r="HZ17" s="20">
        <f t="shared" si="18"/>
        <v>0</v>
      </c>
      <c r="IA17" s="20">
        <f t="shared" si="19"/>
        <v>4703.8834237698065</v>
      </c>
      <c r="IB17" s="120">
        <f t="shared" si="134"/>
        <v>99820.160000000003</v>
      </c>
      <c r="IC17" s="120">
        <v>7599.73</v>
      </c>
      <c r="ID17" s="250">
        <v>7599.73</v>
      </c>
      <c r="IE17" s="250">
        <v>7599.73</v>
      </c>
      <c r="IF17" s="120">
        <v>7599.73</v>
      </c>
      <c r="IG17" s="120">
        <v>7599.73</v>
      </c>
      <c r="IH17" s="120">
        <v>7599.73</v>
      </c>
      <c r="II17" s="120">
        <v>7599.73</v>
      </c>
      <c r="IJ17" s="120">
        <v>9324.41</v>
      </c>
      <c r="IK17" s="120">
        <v>9324.41</v>
      </c>
      <c r="IL17" s="120">
        <v>9324.41</v>
      </c>
      <c r="IM17" s="120">
        <v>9324.41</v>
      </c>
      <c r="IN17" s="120">
        <v>9324.41</v>
      </c>
      <c r="IO17" s="121">
        <f t="shared" si="20"/>
        <v>93230.104580719941</v>
      </c>
      <c r="IP17" s="18">
        <v>7764.350246027092</v>
      </c>
      <c r="IQ17" s="18">
        <v>7745.7655373128327</v>
      </c>
      <c r="IR17" s="18">
        <v>7771.8318821455287</v>
      </c>
      <c r="IS17" s="18">
        <v>7803.7271129999999</v>
      </c>
      <c r="IT17" s="18">
        <v>7864.6589364000001</v>
      </c>
      <c r="IU17" s="18">
        <v>7775.5845804</v>
      </c>
      <c r="IV17" s="18">
        <v>7636.7960923830087</v>
      </c>
      <c r="IW17" s="18">
        <v>9631.7414442666668</v>
      </c>
      <c r="IX17" s="18">
        <v>10965.488484731144</v>
      </c>
      <c r="IY17" s="18">
        <v>6903.0456283440881</v>
      </c>
      <c r="IZ17" s="18">
        <v>5365.3005760454844</v>
      </c>
      <c r="JA17" s="18">
        <v>6001.8140596640842</v>
      </c>
      <c r="JB17" s="250">
        <f t="shared" si="21"/>
        <v>-6590.0554192800628</v>
      </c>
      <c r="JC17" s="121">
        <f t="shared" si="22"/>
        <v>-6590.0554192800628</v>
      </c>
      <c r="JD17" s="121">
        <f t="shared" si="23"/>
        <v>0</v>
      </c>
      <c r="JE17" s="120">
        <f t="shared" si="135"/>
        <v>0</v>
      </c>
      <c r="JF17" s="120">
        <v>0</v>
      </c>
      <c r="JG17" s="250">
        <v>0</v>
      </c>
      <c r="JH17" s="250">
        <v>0</v>
      </c>
      <c r="JI17" s="250">
        <v>0</v>
      </c>
      <c r="JJ17" s="250">
        <v>0</v>
      </c>
      <c r="JK17" s="250">
        <v>0</v>
      </c>
      <c r="JL17" s="250">
        <v>0</v>
      </c>
      <c r="JM17" s="250">
        <v>0</v>
      </c>
      <c r="JN17" s="250">
        <v>0</v>
      </c>
      <c r="JO17" s="250">
        <v>0</v>
      </c>
      <c r="JP17" s="250">
        <v>0</v>
      </c>
      <c r="JQ17" s="250">
        <v>0</v>
      </c>
      <c r="JR17" s="120">
        <f t="shared" si="136"/>
        <v>0</v>
      </c>
      <c r="JS17" s="18">
        <v>0</v>
      </c>
      <c r="JT17" s="18">
        <v>0</v>
      </c>
      <c r="JU17" s="18">
        <v>0</v>
      </c>
      <c r="JV17" s="18">
        <v>0</v>
      </c>
      <c r="JW17" s="18">
        <v>0</v>
      </c>
      <c r="JX17" s="18">
        <v>0</v>
      </c>
      <c r="JY17" s="18">
        <v>0</v>
      </c>
      <c r="JZ17" s="18">
        <v>0</v>
      </c>
      <c r="KA17" s="18">
        <v>0</v>
      </c>
      <c r="KB17" s="18">
        <v>0</v>
      </c>
      <c r="KC17" s="18">
        <v>0</v>
      </c>
      <c r="KD17" s="18">
        <v>0</v>
      </c>
      <c r="KE17" s="250">
        <f t="shared" si="24"/>
        <v>0</v>
      </c>
      <c r="KF17" s="121">
        <f t="shared" si="25"/>
        <v>0</v>
      </c>
      <c r="KG17" s="121">
        <f t="shared" si="26"/>
        <v>0</v>
      </c>
      <c r="KH17" s="120">
        <f t="shared" si="137"/>
        <v>5533.4500000000007</v>
      </c>
      <c r="KI17" s="120">
        <v>285.3</v>
      </c>
      <c r="KJ17" s="250">
        <v>285.3</v>
      </c>
      <c r="KK17" s="250">
        <v>285.3</v>
      </c>
      <c r="KL17" s="250">
        <v>285.3</v>
      </c>
      <c r="KM17" s="250">
        <v>285.3</v>
      </c>
      <c r="KN17" s="250">
        <v>285.3</v>
      </c>
      <c r="KO17" s="250">
        <v>285.3</v>
      </c>
      <c r="KP17" s="250">
        <v>707.27</v>
      </c>
      <c r="KQ17" s="250">
        <v>707.27</v>
      </c>
      <c r="KR17" s="250">
        <v>707.27</v>
      </c>
      <c r="KS17" s="250">
        <v>707.27</v>
      </c>
      <c r="KT17" s="250">
        <v>707.27</v>
      </c>
      <c r="KU17" s="121">
        <f t="shared" si="138"/>
        <v>6002.8224415798431</v>
      </c>
      <c r="KV17" s="18">
        <v>344.79136342289036</v>
      </c>
      <c r="KW17" s="18">
        <v>371.32768123289605</v>
      </c>
      <c r="KX17" s="18">
        <v>329.5488248585047</v>
      </c>
      <c r="KY17" s="18">
        <v>361.31966999370036</v>
      </c>
      <c r="KZ17" s="18">
        <v>359.91891197557129</v>
      </c>
      <c r="LA17" s="18">
        <v>367.87636033584783</v>
      </c>
      <c r="LB17" s="18">
        <v>325.52682954678113</v>
      </c>
      <c r="LC17" s="18">
        <v>537.38376984147953</v>
      </c>
      <c r="LD17" s="18">
        <v>692.65766397231755</v>
      </c>
      <c r="LE17" s="18">
        <v>668.84253454655311</v>
      </c>
      <c r="LF17" s="18">
        <v>814.90231327535912</v>
      </c>
      <c r="LG17" s="18">
        <v>828.72651857794108</v>
      </c>
      <c r="LH17" s="250">
        <f t="shared" si="139"/>
        <v>469.37244157984242</v>
      </c>
      <c r="LI17" s="121">
        <f t="shared" si="27"/>
        <v>0</v>
      </c>
      <c r="LJ17" s="121">
        <f t="shared" si="28"/>
        <v>469.37244157984242</v>
      </c>
      <c r="LK17" s="121">
        <f t="shared" si="29"/>
        <v>0</v>
      </c>
      <c r="LL17" s="250"/>
      <c r="LM17" s="250"/>
      <c r="LN17" s="250"/>
      <c r="LO17" s="250"/>
      <c r="LP17" s="250"/>
      <c r="LQ17" s="250"/>
      <c r="LR17" s="250"/>
      <c r="LS17" s="250"/>
      <c r="LT17" s="250"/>
      <c r="LU17" s="250"/>
      <c r="LV17" s="250"/>
      <c r="LW17" s="250"/>
      <c r="LX17" s="121">
        <f t="shared" si="30"/>
        <v>0</v>
      </c>
      <c r="LY17" s="250"/>
      <c r="LZ17" s="250"/>
      <c r="MA17" s="250"/>
      <c r="MB17" s="250"/>
      <c r="MC17" s="250"/>
      <c r="MD17" s="250"/>
      <c r="ME17" s="250"/>
      <c r="MF17" s="250"/>
      <c r="MG17" s="250"/>
      <c r="MH17" s="250"/>
      <c r="MI17" s="250"/>
      <c r="MJ17" s="120">
        <v>0</v>
      </c>
      <c r="MK17" s="250"/>
      <c r="ML17" s="121">
        <f t="shared" si="31"/>
        <v>0</v>
      </c>
      <c r="MM17" s="121">
        <f t="shared" si="32"/>
        <v>0</v>
      </c>
      <c r="MN17" s="121">
        <f t="shared" si="140"/>
        <v>102683.95000000001</v>
      </c>
      <c r="MO17" s="121">
        <v>7081.6</v>
      </c>
      <c r="MP17" s="250">
        <v>7081.6</v>
      </c>
      <c r="MQ17" s="250">
        <v>7081.6</v>
      </c>
      <c r="MR17" s="250">
        <v>7081.6</v>
      </c>
      <c r="MS17" s="250">
        <v>7081.6</v>
      </c>
      <c r="MT17" s="250">
        <v>7081.6</v>
      </c>
      <c r="MU17" s="250">
        <v>7081.6</v>
      </c>
      <c r="MV17" s="250">
        <v>10622.55</v>
      </c>
      <c r="MW17" s="250">
        <v>10622.55</v>
      </c>
      <c r="MX17" s="250">
        <v>10622.55</v>
      </c>
      <c r="MY17" s="250">
        <v>10622.55</v>
      </c>
      <c r="MZ17" s="250">
        <v>10622.55</v>
      </c>
      <c r="NA17" s="121">
        <f t="shared" si="141"/>
        <v>66457.054887710037</v>
      </c>
      <c r="NB17" s="20">
        <v>0</v>
      </c>
      <c r="NC17" s="20">
        <v>3169.3014456855794</v>
      </c>
      <c r="ND17" s="20">
        <v>2642.5255999999999</v>
      </c>
      <c r="NE17" s="20">
        <v>21175.081374073063</v>
      </c>
      <c r="NF17" s="20">
        <v>374.63055904562111</v>
      </c>
      <c r="NG17" s="20">
        <v>18941.008464242321</v>
      </c>
      <c r="NH17" s="20">
        <v>2723.680770368037</v>
      </c>
      <c r="NI17" s="20">
        <v>13618.196358142282</v>
      </c>
      <c r="NJ17" s="20">
        <v>564.69918707440888</v>
      </c>
      <c r="NK17" s="20">
        <v>807.2014680620606</v>
      </c>
      <c r="NL17" s="20">
        <v>0</v>
      </c>
      <c r="NM17" s="20">
        <v>2440.72966101666</v>
      </c>
      <c r="NN17" s="250">
        <f t="shared" si="142"/>
        <v>-36226.895112289974</v>
      </c>
      <c r="NO17" s="121">
        <f t="shared" si="33"/>
        <v>-36226.895112289974</v>
      </c>
      <c r="NP17" s="121">
        <f t="shared" si="34"/>
        <v>0</v>
      </c>
      <c r="NQ17" s="115">
        <f t="shared" si="35"/>
        <v>47496.65</v>
      </c>
      <c r="NR17" s="114">
        <f t="shared" si="36"/>
        <v>13467.1</v>
      </c>
      <c r="NS17" s="132">
        <f t="shared" si="37"/>
        <v>-34029.550000000003</v>
      </c>
      <c r="NT17" s="121">
        <f t="shared" si="38"/>
        <v>-34029.550000000003</v>
      </c>
      <c r="NU17" s="121">
        <f t="shared" si="39"/>
        <v>0</v>
      </c>
      <c r="NV17" s="18">
        <f t="shared" si="143"/>
        <v>15178.220000000001</v>
      </c>
      <c r="NW17" s="18">
        <v>1643.06</v>
      </c>
      <c r="NX17" s="234">
        <v>1643.06</v>
      </c>
      <c r="NY17" s="234">
        <v>1643.06</v>
      </c>
      <c r="NZ17" s="18">
        <v>1643.06</v>
      </c>
      <c r="OA17" s="18">
        <v>1643.06</v>
      </c>
      <c r="OB17" s="18">
        <v>1643.06</v>
      </c>
      <c r="OC17" s="18">
        <v>1643.06</v>
      </c>
      <c r="OD17" s="18">
        <v>735.3599999999999</v>
      </c>
      <c r="OE17" s="18">
        <v>735.3599999999999</v>
      </c>
      <c r="OF17" s="18">
        <v>735.3599999999999</v>
      </c>
      <c r="OG17" s="18">
        <v>735.3599999999999</v>
      </c>
      <c r="OH17" s="18">
        <v>735.3599999999999</v>
      </c>
      <c r="OI17" s="20">
        <f t="shared" si="144"/>
        <v>1027.19</v>
      </c>
      <c r="OJ17" s="20">
        <v>0</v>
      </c>
      <c r="OK17" s="20">
        <v>0</v>
      </c>
      <c r="OL17" s="20">
        <v>488.93</v>
      </c>
      <c r="OM17" s="20">
        <v>0</v>
      </c>
      <c r="ON17" s="20">
        <v>0</v>
      </c>
      <c r="OO17" s="20">
        <v>0</v>
      </c>
      <c r="OP17" s="20">
        <v>0</v>
      </c>
      <c r="OQ17" s="20">
        <v>0</v>
      </c>
      <c r="OR17" s="20">
        <v>0</v>
      </c>
      <c r="OS17" s="20">
        <v>538.26</v>
      </c>
      <c r="OT17" s="20">
        <v>0</v>
      </c>
      <c r="OU17" s="20">
        <v>0</v>
      </c>
      <c r="OV17" s="234">
        <f t="shared" si="145"/>
        <v>-14151.03</v>
      </c>
      <c r="OW17" s="20">
        <f t="shared" si="40"/>
        <v>-14151.03</v>
      </c>
      <c r="OX17" s="20">
        <f t="shared" si="41"/>
        <v>0</v>
      </c>
      <c r="OY17" s="18">
        <f t="shared" si="146"/>
        <v>10347.789999999999</v>
      </c>
      <c r="OZ17" s="18">
        <v>1345.82</v>
      </c>
      <c r="PA17" s="234">
        <v>1345.82</v>
      </c>
      <c r="PB17" s="234">
        <v>1345.82</v>
      </c>
      <c r="PC17" s="234">
        <v>1345.82</v>
      </c>
      <c r="PD17" s="234">
        <v>1345.82</v>
      </c>
      <c r="PE17" s="234">
        <v>1345.82</v>
      </c>
      <c r="PF17" s="234">
        <v>1345.82</v>
      </c>
      <c r="PG17" s="234">
        <v>185.41</v>
      </c>
      <c r="PH17" s="234">
        <v>185.41</v>
      </c>
      <c r="PI17" s="234">
        <v>185.41</v>
      </c>
      <c r="PJ17" s="234">
        <v>185.41</v>
      </c>
      <c r="PK17" s="234">
        <v>185.41</v>
      </c>
      <c r="PL17" s="20">
        <f t="shared" si="147"/>
        <v>7164.75</v>
      </c>
      <c r="PM17" s="18">
        <v>0</v>
      </c>
      <c r="PN17" s="18">
        <v>0</v>
      </c>
      <c r="PO17" s="18">
        <v>0</v>
      </c>
      <c r="PP17" s="18">
        <v>1690.51</v>
      </c>
      <c r="PQ17" s="18">
        <v>0</v>
      </c>
      <c r="PR17" s="18">
        <v>0</v>
      </c>
      <c r="PS17" s="18">
        <v>0</v>
      </c>
      <c r="PT17" s="18">
        <v>928.55</v>
      </c>
      <c r="PU17" s="18">
        <v>0</v>
      </c>
      <c r="PV17" s="18">
        <v>1501.39</v>
      </c>
      <c r="PW17" s="18">
        <v>3044.3</v>
      </c>
      <c r="PX17" s="18">
        <v>0</v>
      </c>
      <c r="PY17" s="234">
        <f t="shared" si="148"/>
        <v>-3183.0399999999991</v>
      </c>
      <c r="PZ17" s="20">
        <f t="shared" si="42"/>
        <v>-3183.0399999999991</v>
      </c>
      <c r="QA17" s="20">
        <f t="shared" si="43"/>
        <v>0</v>
      </c>
      <c r="QB17" s="18">
        <f t="shared" si="149"/>
        <v>3227.0200000000004</v>
      </c>
      <c r="QC17" s="18">
        <v>330.11</v>
      </c>
      <c r="QD17" s="234">
        <v>330.11</v>
      </c>
      <c r="QE17" s="234">
        <v>330.11</v>
      </c>
      <c r="QF17" s="234">
        <v>330.11</v>
      </c>
      <c r="QG17" s="234">
        <v>330.11</v>
      </c>
      <c r="QH17" s="234">
        <v>330.11</v>
      </c>
      <c r="QI17" s="234">
        <v>330.11</v>
      </c>
      <c r="QJ17" s="234">
        <v>183.25</v>
      </c>
      <c r="QK17" s="234">
        <v>183.25</v>
      </c>
      <c r="QL17" s="234">
        <v>183.25</v>
      </c>
      <c r="QM17" s="234">
        <v>183.25</v>
      </c>
      <c r="QN17" s="234">
        <v>183.25</v>
      </c>
      <c r="QO17" s="20">
        <f t="shared" si="150"/>
        <v>2212.02</v>
      </c>
      <c r="QP17" s="18">
        <v>0</v>
      </c>
      <c r="QQ17" s="18">
        <v>0</v>
      </c>
      <c r="QR17" s="18">
        <v>0</v>
      </c>
      <c r="QS17" s="18">
        <v>0</v>
      </c>
      <c r="QT17" s="18">
        <v>0</v>
      </c>
      <c r="QU17" s="18">
        <v>0</v>
      </c>
      <c r="QV17" s="18">
        <v>2212.02</v>
      </c>
      <c r="QW17" s="18">
        <v>0</v>
      </c>
      <c r="QX17" s="18">
        <v>0</v>
      </c>
      <c r="QY17" s="18">
        <v>0</v>
      </c>
      <c r="QZ17" s="18">
        <v>0</v>
      </c>
      <c r="RA17" s="18">
        <v>0</v>
      </c>
      <c r="RB17" s="234">
        <f t="shared" si="151"/>
        <v>-1015.0000000000005</v>
      </c>
      <c r="RC17" s="20">
        <f t="shared" si="44"/>
        <v>-1015.0000000000005</v>
      </c>
      <c r="RD17" s="20">
        <f t="shared" si="45"/>
        <v>0</v>
      </c>
      <c r="RE17" s="18">
        <f t="shared" si="152"/>
        <v>11674.189999999995</v>
      </c>
      <c r="RF17" s="20">
        <v>1547.47</v>
      </c>
      <c r="RG17" s="234">
        <v>1547.47</v>
      </c>
      <c r="RH17" s="234">
        <v>1547.47</v>
      </c>
      <c r="RI17" s="234">
        <v>1547.47</v>
      </c>
      <c r="RJ17" s="234">
        <v>1547.47</v>
      </c>
      <c r="RK17" s="234">
        <v>1547.47</v>
      </c>
      <c r="RL17" s="234">
        <v>1547.47</v>
      </c>
      <c r="RM17" s="234">
        <v>168.38</v>
      </c>
      <c r="RN17" s="234">
        <v>168.38</v>
      </c>
      <c r="RO17" s="234">
        <v>168.38</v>
      </c>
      <c r="RP17" s="234">
        <v>168.38</v>
      </c>
      <c r="RQ17" s="234">
        <v>168.38</v>
      </c>
      <c r="RR17" s="20">
        <f t="shared" si="153"/>
        <v>0</v>
      </c>
      <c r="RS17" s="18">
        <v>0</v>
      </c>
      <c r="RT17" s="18">
        <v>0</v>
      </c>
      <c r="RU17" s="18">
        <v>0</v>
      </c>
      <c r="RV17" s="18">
        <v>0</v>
      </c>
      <c r="RW17" s="18">
        <v>0</v>
      </c>
      <c r="RX17" s="18">
        <v>0</v>
      </c>
      <c r="RY17" s="18">
        <v>0</v>
      </c>
      <c r="RZ17" s="18">
        <v>0</v>
      </c>
      <c r="SA17" s="18">
        <v>0</v>
      </c>
      <c r="SB17" s="18">
        <v>0</v>
      </c>
      <c r="SC17" s="18">
        <v>0</v>
      </c>
      <c r="SD17" s="18">
        <v>0</v>
      </c>
      <c r="SE17" s="20">
        <f t="shared" si="46"/>
        <v>-11674.189999999995</v>
      </c>
      <c r="SF17" s="20">
        <f t="shared" si="47"/>
        <v>-11674.189999999995</v>
      </c>
      <c r="SG17" s="20">
        <f t="shared" si="48"/>
        <v>0</v>
      </c>
      <c r="SH17" s="18">
        <f t="shared" si="154"/>
        <v>3679.4100000000003</v>
      </c>
      <c r="SI17" s="18">
        <v>408.53</v>
      </c>
      <c r="SJ17" s="234">
        <v>408.53</v>
      </c>
      <c r="SK17" s="234">
        <v>408.53</v>
      </c>
      <c r="SL17" s="234">
        <v>408.53</v>
      </c>
      <c r="SM17" s="234">
        <v>408.53</v>
      </c>
      <c r="SN17" s="234">
        <v>408.53</v>
      </c>
      <c r="SO17" s="234">
        <v>408.53</v>
      </c>
      <c r="SP17" s="234">
        <v>163.94</v>
      </c>
      <c r="SQ17" s="234">
        <v>163.94</v>
      </c>
      <c r="SR17" s="234">
        <v>163.94</v>
      </c>
      <c r="SS17" s="234">
        <v>163.94</v>
      </c>
      <c r="ST17" s="234">
        <v>163.94</v>
      </c>
      <c r="SU17" s="20">
        <f t="shared" si="155"/>
        <v>0</v>
      </c>
      <c r="SV17" s="18">
        <v>0</v>
      </c>
      <c r="SW17" s="18">
        <v>0</v>
      </c>
      <c r="SX17" s="18">
        <v>0</v>
      </c>
      <c r="SY17" s="18">
        <v>0</v>
      </c>
      <c r="SZ17" s="18">
        <v>0</v>
      </c>
      <c r="TA17" s="18">
        <v>0</v>
      </c>
      <c r="TB17" s="18">
        <v>0</v>
      </c>
      <c r="TC17" s="18">
        <v>0</v>
      </c>
      <c r="TD17" s="18">
        <v>0</v>
      </c>
      <c r="TE17" s="18">
        <v>0</v>
      </c>
      <c r="TF17" s="18">
        <v>0</v>
      </c>
      <c r="TG17" s="18">
        <v>0</v>
      </c>
      <c r="TH17" s="20">
        <f t="shared" si="49"/>
        <v>-3679.4100000000003</v>
      </c>
      <c r="TI17" s="20">
        <f t="shared" si="50"/>
        <v>-3679.4100000000003</v>
      </c>
      <c r="TJ17" s="20">
        <f t="shared" si="51"/>
        <v>0</v>
      </c>
      <c r="TK17" s="18">
        <f t="shared" si="156"/>
        <v>3305.8799999999997</v>
      </c>
      <c r="TL17" s="18">
        <v>309.19</v>
      </c>
      <c r="TM17" s="234">
        <v>309.19</v>
      </c>
      <c r="TN17" s="234">
        <v>309.19</v>
      </c>
      <c r="TO17" s="234">
        <v>309.19</v>
      </c>
      <c r="TP17" s="234">
        <v>309.19</v>
      </c>
      <c r="TQ17" s="234">
        <v>309.19</v>
      </c>
      <c r="TR17" s="234">
        <v>309.19</v>
      </c>
      <c r="TS17" s="234">
        <v>228.31</v>
      </c>
      <c r="TT17" s="234">
        <v>228.31</v>
      </c>
      <c r="TU17" s="234">
        <v>228.31</v>
      </c>
      <c r="TV17" s="234">
        <v>228.31</v>
      </c>
      <c r="TW17" s="234">
        <v>228.31</v>
      </c>
      <c r="TX17" s="20">
        <f t="shared" si="157"/>
        <v>3063.14</v>
      </c>
      <c r="TY17" s="18">
        <v>0</v>
      </c>
      <c r="TZ17" s="18">
        <v>0</v>
      </c>
      <c r="UA17" s="18">
        <v>0</v>
      </c>
      <c r="UB17" s="18">
        <v>0</v>
      </c>
      <c r="UC17" s="18">
        <v>0</v>
      </c>
      <c r="UD17" s="18">
        <v>0</v>
      </c>
      <c r="UE17" s="18">
        <v>0</v>
      </c>
      <c r="UF17" s="18">
        <v>1988.33</v>
      </c>
      <c r="UG17" s="18">
        <v>1074.81</v>
      </c>
      <c r="UH17" s="18">
        <v>0</v>
      </c>
      <c r="UI17" s="18">
        <v>0</v>
      </c>
      <c r="UJ17" s="18">
        <v>0</v>
      </c>
      <c r="UK17" s="20">
        <f t="shared" si="52"/>
        <v>-242.73999999999978</v>
      </c>
      <c r="UL17" s="20">
        <f t="shared" si="53"/>
        <v>-242.73999999999978</v>
      </c>
      <c r="UM17" s="20">
        <f t="shared" si="54"/>
        <v>0</v>
      </c>
      <c r="UN17" s="18">
        <f t="shared" si="158"/>
        <v>84.139999999999986</v>
      </c>
      <c r="UO17" s="18">
        <v>8.2200000000000006</v>
      </c>
      <c r="UP17" s="234">
        <v>8.2200000000000006</v>
      </c>
      <c r="UQ17" s="234">
        <v>8.2200000000000006</v>
      </c>
      <c r="UR17" s="234">
        <v>8.2200000000000006</v>
      </c>
      <c r="US17" s="234">
        <v>8.2200000000000006</v>
      </c>
      <c r="UT17" s="234">
        <v>8.2200000000000006</v>
      </c>
      <c r="UU17" s="234">
        <v>8.2200000000000006</v>
      </c>
      <c r="UV17" s="234">
        <v>5.32</v>
      </c>
      <c r="UW17" s="234">
        <v>5.32</v>
      </c>
      <c r="UX17" s="234">
        <v>5.32</v>
      </c>
      <c r="UY17" s="234">
        <v>5.32</v>
      </c>
      <c r="UZ17" s="234">
        <v>5.32</v>
      </c>
      <c r="VA17" s="20">
        <f t="shared" si="55"/>
        <v>0</v>
      </c>
      <c r="VB17" s="234"/>
      <c r="VC17" s="234"/>
      <c r="VD17" s="234"/>
      <c r="VE17" s="234"/>
      <c r="VF17" s="234"/>
      <c r="VG17" s="234"/>
      <c r="VH17" s="234">
        <v>0</v>
      </c>
      <c r="VI17" s="234"/>
      <c r="VJ17" s="234"/>
      <c r="VK17" s="234"/>
      <c r="VL17" s="234"/>
      <c r="VM17" s="234"/>
      <c r="VN17" s="20">
        <f t="shared" si="56"/>
        <v>-84.139999999999986</v>
      </c>
      <c r="VO17" s="20">
        <f t="shared" si="57"/>
        <v>-84.139999999999986</v>
      </c>
      <c r="VP17" s="20">
        <f t="shared" si="58"/>
        <v>0</v>
      </c>
      <c r="VQ17" s="121">
        <f t="shared" si="59"/>
        <v>0</v>
      </c>
      <c r="VR17" s="250"/>
      <c r="VS17" s="250"/>
      <c r="VT17" s="250"/>
      <c r="VU17" s="250"/>
      <c r="VV17" s="250"/>
      <c r="VW17" s="250"/>
      <c r="VX17" s="250"/>
      <c r="VY17" s="250"/>
      <c r="VZ17" s="250"/>
      <c r="WA17" s="250"/>
      <c r="WB17" s="250"/>
      <c r="WC17" s="250"/>
      <c r="WD17" s="121">
        <f t="shared" si="60"/>
        <v>0</v>
      </c>
      <c r="WE17" s="234"/>
      <c r="WF17" s="234"/>
      <c r="WG17" s="234"/>
      <c r="WH17" s="234"/>
      <c r="WI17" s="234"/>
      <c r="WJ17" s="234"/>
      <c r="WK17" s="234"/>
      <c r="WL17" s="234"/>
      <c r="WM17" s="234"/>
      <c r="WN17" s="234"/>
      <c r="WO17" s="234"/>
      <c r="WP17" s="234"/>
      <c r="WQ17" s="121">
        <f t="shared" si="61"/>
        <v>0</v>
      </c>
      <c r="WR17" s="121">
        <f t="shared" si="62"/>
        <v>0</v>
      </c>
      <c r="WS17" s="121">
        <f t="shared" si="63"/>
        <v>0</v>
      </c>
      <c r="WT17" s="120">
        <f t="shared" si="159"/>
        <v>55627.040000000008</v>
      </c>
      <c r="WU17" s="120">
        <v>3215.92</v>
      </c>
      <c r="WV17" s="250">
        <v>3215.92</v>
      </c>
      <c r="WW17" s="250">
        <v>3215.92</v>
      </c>
      <c r="WX17" s="250">
        <v>3215.92</v>
      </c>
      <c r="WY17" s="250">
        <v>3215.92</v>
      </c>
      <c r="WZ17" s="250">
        <v>3215.92</v>
      </c>
      <c r="XA17" s="250">
        <v>3215.92</v>
      </c>
      <c r="XB17" s="250">
        <v>6623.12</v>
      </c>
      <c r="XC17" s="250">
        <v>6623.12</v>
      </c>
      <c r="XD17" s="250">
        <v>6623.12</v>
      </c>
      <c r="XE17" s="250">
        <v>6623.12</v>
      </c>
      <c r="XF17" s="250">
        <v>6623.12</v>
      </c>
      <c r="XG17" s="120">
        <f t="shared" si="160"/>
        <v>66562.116413128664</v>
      </c>
      <c r="XH17" s="18">
        <v>4738.9298919968978</v>
      </c>
      <c r="XI17" s="18">
        <v>6600.2014734058848</v>
      </c>
      <c r="XJ17" s="18">
        <v>4949.6946935737005</v>
      </c>
      <c r="XK17" s="18">
        <v>799.73164045629903</v>
      </c>
      <c r="XL17" s="18">
        <v>4636.6579743973261</v>
      </c>
      <c r="XM17" s="18">
        <v>3976.8359965564209</v>
      </c>
      <c r="XN17" s="18">
        <v>5765.1329322093943</v>
      </c>
      <c r="XO17" s="18">
        <v>4479.9324742377867</v>
      </c>
      <c r="XP17" s="18">
        <v>7324.387500908414</v>
      </c>
      <c r="XQ17" s="18">
        <v>9593.952453998445</v>
      </c>
      <c r="XR17" s="18">
        <v>7386.8671803574925</v>
      </c>
      <c r="XS17" s="18">
        <v>6309.7922010305929</v>
      </c>
      <c r="XT17" s="121">
        <f t="shared" si="64"/>
        <v>10935.076413128656</v>
      </c>
      <c r="XU17" s="121">
        <f t="shared" si="65"/>
        <v>0</v>
      </c>
      <c r="XV17" s="121">
        <f t="shared" si="66"/>
        <v>10935.076413128656</v>
      </c>
      <c r="XW17" s="120">
        <f t="shared" si="161"/>
        <v>43618.41</v>
      </c>
      <c r="XX17" s="120">
        <v>3345.13</v>
      </c>
      <c r="XY17" s="250">
        <v>3345.13</v>
      </c>
      <c r="XZ17" s="250">
        <v>3345.13</v>
      </c>
      <c r="YA17" s="250">
        <v>3345.13</v>
      </c>
      <c r="YB17" s="250">
        <v>3345.13</v>
      </c>
      <c r="YC17" s="250">
        <v>3345.13</v>
      </c>
      <c r="YD17" s="250">
        <v>3345.13</v>
      </c>
      <c r="YE17" s="250">
        <v>4040.5</v>
      </c>
      <c r="YF17" s="250">
        <v>4040.5</v>
      </c>
      <c r="YG17" s="250">
        <v>4040.5</v>
      </c>
      <c r="YH17" s="250">
        <v>4040.5</v>
      </c>
      <c r="YI17" s="250">
        <v>4040.5</v>
      </c>
      <c r="YJ17" s="121">
        <f t="shared" si="162"/>
        <v>68011.472979188547</v>
      </c>
      <c r="YK17" s="18">
        <v>6815.0808424327752</v>
      </c>
      <c r="YL17" s="18">
        <v>5106.0830649033678</v>
      </c>
      <c r="YM17" s="18">
        <v>5286.2510618171282</v>
      </c>
      <c r="YN17" s="18">
        <v>5452.7990247848938</v>
      </c>
      <c r="YO17" s="18">
        <v>5082.7392707834788</v>
      </c>
      <c r="YP17" s="18">
        <v>5285.0708545014468</v>
      </c>
      <c r="YQ17" s="18">
        <v>5718.9203949732846</v>
      </c>
      <c r="YR17" s="18">
        <v>5845.3182587019583</v>
      </c>
      <c r="YS17" s="18">
        <v>5522.3597292852237</v>
      </c>
      <c r="YT17" s="18">
        <v>5771.6427589189752</v>
      </c>
      <c r="YU17" s="18">
        <v>5809.9455833321663</v>
      </c>
      <c r="YV17" s="18">
        <v>6315.2621347538407</v>
      </c>
      <c r="YW17" s="234">
        <f t="shared" si="163"/>
        <v>24393.062979188544</v>
      </c>
      <c r="YX17" s="121">
        <f t="shared" si="67"/>
        <v>0</v>
      </c>
      <c r="YY17" s="121">
        <f t="shared" si="68"/>
        <v>24393.062979188544</v>
      </c>
      <c r="YZ17" s="120">
        <f t="shared" si="164"/>
        <v>1557.19</v>
      </c>
      <c r="ZA17" s="120">
        <v>89.62</v>
      </c>
      <c r="ZB17" s="250">
        <v>89.62</v>
      </c>
      <c r="ZC17" s="250">
        <v>89.62</v>
      </c>
      <c r="ZD17" s="250">
        <v>89.62</v>
      </c>
      <c r="ZE17" s="250">
        <v>89.62</v>
      </c>
      <c r="ZF17" s="250">
        <v>89.62</v>
      </c>
      <c r="ZG17" s="250">
        <v>89.62</v>
      </c>
      <c r="ZH17" s="250">
        <v>185.97</v>
      </c>
      <c r="ZI17" s="250">
        <v>185.97</v>
      </c>
      <c r="ZJ17" s="250">
        <v>185.97</v>
      </c>
      <c r="ZK17" s="250">
        <v>185.97</v>
      </c>
      <c r="ZL17" s="250">
        <v>185.97</v>
      </c>
      <c r="ZM17" s="121">
        <f t="shared" si="165"/>
        <v>5624.8002214288963</v>
      </c>
      <c r="ZN17" s="120">
        <v>0</v>
      </c>
      <c r="ZO17" s="18">
        <v>96.011255368230792</v>
      </c>
      <c r="ZP17" s="18">
        <v>324.17270989777791</v>
      </c>
      <c r="ZQ17" s="18">
        <v>5038.0640167230304</v>
      </c>
      <c r="ZR17" s="18">
        <v>166.55223943985709</v>
      </c>
      <c r="ZS17" s="18">
        <v>0</v>
      </c>
      <c r="ZT17" s="18"/>
      <c r="ZU17" s="18"/>
      <c r="ZV17" s="18"/>
      <c r="ZW17" s="18"/>
      <c r="ZX17" s="18"/>
      <c r="ZY17" s="18"/>
      <c r="ZZ17" s="121">
        <f t="shared" si="69"/>
        <v>4067.6102214288962</v>
      </c>
      <c r="AAA17" s="121">
        <f t="shared" si="70"/>
        <v>0</v>
      </c>
      <c r="AAB17" s="121">
        <f t="shared" si="71"/>
        <v>4067.6102214288962</v>
      </c>
      <c r="AAC17" s="120">
        <f t="shared" si="166"/>
        <v>2011.2800000000002</v>
      </c>
      <c r="AAD17" s="120">
        <v>144.88999999999999</v>
      </c>
      <c r="AAE17" s="250">
        <v>144.88999999999999</v>
      </c>
      <c r="AAF17" s="250">
        <v>144.88999999999999</v>
      </c>
      <c r="AAG17" s="250">
        <v>144.88999999999999</v>
      </c>
      <c r="AAH17" s="250">
        <v>144.88999999999999</v>
      </c>
      <c r="AAI17" s="250">
        <v>144.88999999999999</v>
      </c>
      <c r="AAJ17" s="250">
        <v>144.88999999999999</v>
      </c>
      <c r="AAK17" s="250">
        <v>199.41</v>
      </c>
      <c r="AAL17" s="250">
        <v>199.41</v>
      </c>
      <c r="AAM17" s="250">
        <v>199.41</v>
      </c>
      <c r="AAN17" s="250">
        <v>199.41</v>
      </c>
      <c r="AAO17" s="250">
        <v>199.41</v>
      </c>
      <c r="AAP17" s="121">
        <f t="shared" si="167"/>
        <v>2003.8464793305059</v>
      </c>
      <c r="AAQ17" s="18">
        <v>168.97471234567701</v>
      </c>
      <c r="AAR17" s="18">
        <v>168.57025534547574</v>
      </c>
      <c r="AAS17" s="18">
        <v>169.13753438112482</v>
      </c>
      <c r="AAT17" s="18">
        <v>169.83166683111199</v>
      </c>
      <c r="AAU17" s="18">
        <v>171.1577194955936</v>
      </c>
      <c r="AAV17" s="18">
        <v>169.21920394624959</v>
      </c>
      <c r="AAW17" s="18">
        <v>166.19876513341234</v>
      </c>
      <c r="AAX17" s="18">
        <v>166.97661120000001</v>
      </c>
      <c r="AAY17" s="18">
        <v>160.5830382</v>
      </c>
      <c r="AAZ17" s="18">
        <v>163.5398136</v>
      </c>
      <c r="ABA17" s="18">
        <v>163.32070356</v>
      </c>
      <c r="ABB17" s="18">
        <v>166.33645529186111</v>
      </c>
      <c r="ABC17" s="121">
        <f t="shared" si="72"/>
        <v>-7.4335206694943281</v>
      </c>
      <c r="ABD17" s="121">
        <f t="shared" si="73"/>
        <v>-7.4335206694943281</v>
      </c>
      <c r="ABE17" s="121">
        <f t="shared" si="74"/>
        <v>0</v>
      </c>
      <c r="ABF17" s="120">
        <f t="shared" si="168"/>
        <v>288.27</v>
      </c>
      <c r="ABG17" s="120">
        <v>9.7100000000000009</v>
      </c>
      <c r="ABH17" s="250">
        <v>9.7100000000000009</v>
      </c>
      <c r="ABI17" s="250">
        <v>9.7100000000000009</v>
      </c>
      <c r="ABJ17" s="250">
        <v>9.7100000000000009</v>
      </c>
      <c r="ABK17" s="250">
        <v>9.7100000000000009</v>
      </c>
      <c r="ABL17" s="250">
        <v>9.7100000000000009</v>
      </c>
      <c r="ABM17" s="250">
        <v>9.7100000000000009</v>
      </c>
      <c r="ABN17" s="250">
        <v>44.06</v>
      </c>
      <c r="ABO17" s="250">
        <v>44.06</v>
      </c>
      <c r="ABP17" s="250">
        <v>44.06</v>
      </c>
      <c r="ABQ17" s="250">
        <v>44.06</v>
      </c>
      <c r="ABR17" s="250">
        <v>44.06</v>
      </c>
      <c r="ABS17" s="121">
        <f t="shared" si="169"/>
        <v>0</v>
      </c>
      <c r="ABT17" s="18">
        <v>0</v>
      </c>
      <c r="ABU17" s="18">
        <v>0</v>
      </c>
      <c r="ABV17" s="18">
        <v>0</v>
      </c>
      <c r="ABW17" s="18">
        <v>0</v>
      </c>
      <c r="ABX17" s="18">
        <v>0</v>
      </c>
      <c r="ABY17" s="18">
        <v>0</v>
      </c>
      <c r="ABZ17" s="18"/>
      <c r="ACA17" s="18"/>
      <c r="ACB17" s="18">
        <v>0</v>
      </c>
      <c r="ACC17" s="18">
        <v>0</v>
      </c>
      <c r="ACD17" s="18">
        <v>0</v>
      </c>
      <c r="ACE17" s="18">
        <v>0</v>
      </c>
      <c r="ACF17" s="121">
        <f t="shared" si="75"/>
        <v>-288.27</v>
      </c>
      <c r="ACG17" s="121">
        <f t="shared" si="76"/>
        <v>-288.27</v>
      </c>
      <c r="ACH17" s="121">
        <f t="shared" si="77"/>
        <v>0</v>
      </c>
      <c r="ACI17" s="115">
        <f t="shared" si="78"/>
        <v>22413.889999999996</v>
      </c>
      <c r="ACJ17" s="121">
        <f t="shared" si="79"/>
        <v>30591.396635191071</v>
      </c>
      <c r="ACK17" s="132">
        <f t="shared" si="80"/>
        <v>8177.5066351910755</v>
      </c>
      <c r="ACL17" s="121">
        <f t="shared" si="81"/>
        <v>0</v>
      </c>
      <c r="ACM17" s="121">
        <f t="shared" si="82"/>
        <v>8177.5066351910755</v>
      </c>
      <c r="ACN17" s="18">
        <f t="shared" si="170"/>
        <v>12476.099999999997</v>
      </c>
      <c r="ACO17" s="18">
        <v>1183.75</v>
      </c>
      <c r="ACP17" s="234">
        <v>1183.75</v>
      </c>
      <c r="ACQ17" s="234">
        <v>1183.75</v>
      </c>
      <c r="ACR17" s="234">
        <v>1183.75</v>
      </c>
      <c r="ACS17" s="234">
        <v>1183.75</v>
      </c>
      <c r="ACT17" s="234">
        <v>1183.75</v>
      </c>
      <c r="ACU17" s="234">
        <v>1183.75</v>
      </c>
      <c r="ACV17" s="234">
        <v>837.97</v>
      </c>
      <c r="ACW17" s="234">
        <v>837.97</v>
      </c>
      <c r="ACX17" s="234">
        <v>837.97</v>
      </c>
      <c r="ACY17" s="234">
        <v>837.97</v>
      </c>
      <c r="ACZ17" s="234">
        <v>837.97</v>
      </c>
      <c r="ADA17" s="20">
        <f t="shared" si="171"/>
        <v>14807.120339314892</v>
      </c>
      <c r="ADB17" s="18">
        <v>0</v>
      </c>
      <c r="ADC17" s="18">
        <v>2949.1949197810054</v>
      </c>
      <c r="ADD17" s="18">
        <v>1365.1405377309131</v>
      </c>
      <c r="ADE17" s="18">
        <v>1139.3806059999999</v>
      </c>
      <c r="ADF17" s="18">
        <v>1205.770636</v>
      </c>
      <c r="ADG17" s="18">
        <v>1018.4286839999999</v>
      </c>
      <c r="ADH17" s="18">
        <v>1266.9839389738893</v>
      </c>
      <c r="ADI17" s="18">
        <v>1023.3189450901359</v>
      </c>
      <c r="ADJ17" s="18">
        <v>1115.0525021999999</v>
      </c>
      <c r="ADK17" s="18">
        <v>1268.9113247999999</v>
      </c>
      <c r="ADL17" s="18">
        <v>1098.86192248</v>
      </c>
      <c r="ADM17" s="18">
        <v>1356.0763222589478</v>
      </c>
      <c r="ADN17" s="20">
        <f t="shared" si="83"/>
        <v>2331.020339314895</v>
      </c>
      <c r="ADO17" s="20">
        <f t="shared" si="84"/>
        <v>0</v>
      </c>
      <c r="ADP17" s="20">
        <f t="shared" si="85"/>
        <v>2331.020339314895</v>
      </c>
      <c r="ADQ17" s="18">
        <f t="shared" si="172"/>
        <v>9937.7899999999991</v>
      </c>
      <c r="ADR17" s="18">
        <v>533.87</v>
      </c>
      <c r="ADS17" s="234">
        <v>533.87</v>
      </c>
      <c r="ADT17" s="234">
        <v>533.87</v>
      </c>
      <c r="ADU17" s="234">
        <v>533.87</v>
      </c>
      <c r="ADV17" s="234">
        <v>533.87</v>
      </c>
      <c r="ADW17" s="234">
        <v>533.87</v>
      </c>
      <c r="ADX17" s="234">
        <v>533.87</v>
      </c>
      <c r="ADY17" s="234">
        <v>1240.1400000000001</v>
      </c>
      <c r="ADZ17" s="234">
        <v>1240.1400000000001</v>
      </c>
      <c r="AEA17" s="234">
        <v>1240.1400000000001</v>
      </c>
      <c r="AEB17" s="234">
        <v>1240.1400000000001</v>
      </c>
      <c r="AEC17" s="234">
        <v>1240.1400000000001</v>
      </c>
      <c r="AED17" s="20">
        <f t="shared" si="173"/>
        <v>15784.276295876181</v>
      </c>
      <c r="AEE17" s="18">
        <v>0</v>
      </c>
      <c r="AEF17" s="18">
        <v>5775.7033308991204</v>
      </c>
      <c r="AEG17" s="18">
        <v>820.6625197919941</v>
      </c>
      <c r="AEH17" s="18">
        <v>632.28492599999993</v>
      </c>
      <c r="AEI17" s="18">
        <v>721.86533439999994</v>
      </c>
      <c r="AEJ17" s="18">
        <v>600.00449600000002</v>
      </c>
      <c r="AEK17" s="18">
        <v>887.04383487523205</v>
      </c>
      <c r="AEL17" s="18">
        <v>1295.5781139673281</v>
      </c>
      <c r="AEM17" s="18">
        <v>1122.5764731999998</v>
      </c>
      <c r="AEN17" s="18">
        <v>1388.4464495999998</v>
      </c>
      <c r="AEO17" s="18">
        <v>1297.8202092799997</v>
      </c>
      <c r="AEP17" s="18">
        <v>1242.2906078625074</v>
      </c>
      <c r="AEQ17" s="20">
        <f t="shared" si="86"/>
        <v>5846.4862958761823</v>
      </c>
      <c r="AER17" s="20">
        <f t="shared" si="87"/>
        <v>0</v>
      </c>
      <c r="AES17" s="20">
        <f t="shared" si="88"/>
        <v>5846.4862958761823</v>
      </c>
      <c r="AET17" s="18">
        <f t="shared" si="174"/>
        <v>0</v>
      </c>
      <c r="AEU17" s="18">
        <v>0</v>
      </c>
      <c r="AEV17" s="234">
        <v>0</v>
      </c>
      <c r="AEW17" s="234">
        <v>0</v>
      </c>
      <c r="AEX17" s="234">
        <v>0</v>
      </c>
      <c r="AEY17" s="234">
        <v>0</v>
      </c>
      <c r="AEZ17" s="234">
        <v>0</v>
      </c>
      <c r="AFA17" s="234">
        <v>0</v>
      </c>
      <c r="AFB17" s="234">
        <v>0</v>
      </c>
      <c r="AFC17" s="234">
        <v>0</v>
      </c>
      <c r="AFD17" s="234">
        <v>0</v>
      </c>
      <c r="AFE17" s="234">
        <v>0</v>
      </c>
      <c r="AFF17" s="234">
        <v>0</v>
      </c>
      <c r="AFG17" s="20">
        <f t="shared" si="175"/>
        <v>0</v>
      </c>
      <c r="AFH17" s="18">
        <v>0</v>
      </c>
      <c r="AFI17" s="18">
        <v>0</v>
      </c>
      <c r="AFJ17" s="18">
        <v>0</v>
      </c>
      <c r="AFK17" s="18">
        <v>0</v>
      </c>
      <c r="AFL17" s="18">
        <v>0</v>
      </c>
      <c r="AFM17" s="18">
        <v>0</v>
      </c>
      <c r="AFN17" s="18">
        <v>0</v>
      </c>
      <c r="AFO17" s="18">
        <v>0</v>
      </c>
      <c r="AFP17" s="18">
        <v>0</v>
      </c>
      <c r="AFQ17" s="18">
        <v>0</v>
      </c>
      <c r="AFR17" s="18">
        <v>0</v>
      </c>
      <c r="AFS17" s="18">
        <v>0</v>
      </c>
      <c r="AFT17" s="20">
        <f t="shared" si="89"/>
        <v>0</v>
      </c>
      <c r="AFU17" s="20">
        <f t="shared" si="90"/>
        <v>0</v>
      </c>
      <c r="AFV17" s="136">
        <f t="shared" si="91"/>
        <v>0</v>
      </c>
      <c r="AFW17" s="141">
        <f t="shared" si="92"/>
        <v>449234.39000000019</v>
      </c>
      <c r="AFX17" s="111">
        <f t="shared" si="93"/>
        <v>433978.82397462992</v>
      </c>
      <c r="AFY17" s="126">
        <f t="shared" si="94"/>
        <v>-15255.566025370266</v>
      </c>
      <c r="AFZ17" s="20">
        <f t="shared" si="95"/>
        <v>-15255.566025370266</v>
      </c>
      <c r="AGA17" s="140">
        <f t="shared" si="96"/>
        <v>0</v>
      </c>
      <c r="AGB17" s="215">
        <f t="shared" si="97"/>
        <v>539081.26800000016</v>
      </c>
      <c r="AGC17" s="126">
        <f t="shared" si="97"/>
        <v>520774.58876955591</v>
      </c>
      <c r="AGD17" s="126">
        <f t="shared" si="98"/>
        <v>-18306.67923044425</v>
      </c>
      <c r="AGE17" s="20">
        <f t="shared" si="99"/>
        <v>-18306.67923044425</v>
      </c>
      <c r="AGF17" s="136">
        <f t="shared" si="100"/>
        <v>0</v>
      </c>
      <c r="AGG17" s="166">
        <f t="shared" si="180"/>
        <v>28751.000960000008</v>
      </c>
      <c r="AGH17" s="220">
        <f t="shared" si="179"/>
        <v>27774.644734376318</v>
      </c>
      <c r="AGI17" s="126">
        <f t="shared" si="102"/>
        <v>-976.35622562369099</v>
      </c>
      <c r="AGJ17" s="20">
        <f t="shared" si="103"/>
        <v>-976.35622562369099</v>
      </c>
      <c r="AGK17" s="140">
        <f t="shared" si="104"/>
        <v>0</v>
      </c>
      <c r="AGL17" s="167">
        <f t="shared" si="105"/>
        <v>567832.26896000013</v>
      </c>
      <c r="AGM17" s="167">
        <f t="shared" si="105"/>
        <v>548549.23350393225</v>
      </c>
      <c r="AGN17" s="168">
        <f t="shared" si="106"/>
        <v>-19283.035456067882</v>
      </c>
      <c r="AGO17" s="167">
        <f t="shared" si="107"/>
        <v>-19283.035456067882</v>
      </c>
      <c r="AGP17" s="169">
        <f t="shared" si="108"/>
        <v>0</v>
      </c>
      <c r="AGQ17" s="217">
        <f t="shared" si="177"/>
        <v>5.8084772370486662E-2</v>
      </c>
      <c r="AGR17" s="294">
        <v>7.0000000000000007E-2</v>
      </c>
      <c r="AGS17" s="254">
        <v>0.03</v>
      </c>
      <c r="AGT17" s="251">
        <f t="shared" si="178"/>
        <v>5.3333333333333337E-2</v>
      </c>
      <c r="AGU17" s="22"/>
      <c r="AGV17" s="22"/>
      <c r="AGW17" s="22"/>
      <c r="AGX17" s="22"/>
      <c r="AGY17" s="22"/>
      <c r="AGZ17" s="22"/>
      <c r="AHA17" s="22"/>
      <c r="AHB17" s="22"/>
      <c r="AHC17" s="22"/>
      <c r="AHD17" s="22"/>
      <c r="AHE17" s="22"/>
      <c r="AHF17" s="22"/>
      <c r="AHG17" s="22"/>
      <c r="AHH17" s="22"/>
    </row>
    <row r="18" spans="1:892" s="225" customFormat="1" ht="12.75" x14ac:dyDescent="0.25">
      <c r="A18" s="1">
        <v>447</v>
      </c>
      <c r="B18" s="21">
        <v>3</v>
      </c>
      <c r="C18" s="252" t="s">
        <v>763</v>
      </c>
      <c r="D18" s="253">
        <v>5</v>
      </c>
      <c r="E18" s="249">
        <v>3211.2</v>
      </c>
      <c r="F18" s="132">
        <f t="shared" si="0"/>
        <v>30010.83</v>
      </c>
      <c r="G18" s="114">
        <f t="shared" si="1"/>
        <v>13792.53811432588</v>
      </c>
      <c r="H18" s="132">
        <f t="shared" si="2"/>
        <v>-16218.291885674122</v>
      </c>
      <c r="I18" s="121">
        <f t="shared" si="3"/>
        <v>-16218.291885674122</v>
      </c>
      <c r="J18" s="121">
        <f t="shared" si="4"/>
        <v>0</v>
      </c>
      <c r="K18" s="18">
        <f t="shared" si="109"/>
        <v>10166.620000000001</v>
      </c>
      <c r="L18" s="234">
        <v>640.30999999999995</v>
      </c>
      <c r="M18" s="234">
        <v>640.30999999999995</v>
      </c>
      <c r="N18" s="234">
        <v>640.30999999999995</v>
      </c>
      <c r="O18" s="234">
        <v>640.30999999999995</v>
      </c>
      <c r="P18" s="234">
        <v>640.30999999999995</v>
      </c>
      <c r="Q18" s="234">
        <v>640.30999999999995</v>
      </c>
      <c r="R18" s="234">
        <v>640.30999999999995</v>
      </c>
      <c r="S18" s="234">
        <v>1136.8900000000001</v>
      </c>
      <c r="T18" s="234">
        <v>1136.8900000000001</v>
      </c>
      <c r="U18" s="234">
        <v>1136.8900000000001</v>
      </c>
      <c r="V18" s="234">
        <v>1136.8900000000001</v>
      </c>
      <c r="W18" s="234">
        <v>1136.8900000000001</v>
      </c>
      <c r="X18" s="234">
        <f t="shared" si="110"/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20">
        <f t="shared" si="5"/>
        <v>-10166.620000000001</v>
      </c>
      <c r="AL18" s="234">
        <f t="shared" si="111"/>
        <v>-10166.620000000001</v>
      </c>
      <c r="AM18" s="234">
        <f t="shared" si="6"/>
        <v>0</v>
      </c>
      <c r="AN18" s="18">
        <f t="shared" si="112"/>
        <v>2504.9500000000003</v>
      </c>
      <c r="AO18" s="234">
        <v>190.75</v>
      </c>
      <c r="AP18" s="234">
        <v>190.75</v>
      </c>
      <c r="AQ18" s="234">
        <v>190.75</v>
      </c>
      <c r="AR18" s="234">
        <v>190.75</v>
      </c>
      <c r="AS18" s="234">
        <v>190.75</v>
      </c>
      <c r="AT18" s="234">
        <v>190.75</v>
      </c>
      <c r="AU18" s="234">
        <v>190.75</v>
      </c>
      <c r="AV18" s="234">
        <v>233.94</v>
      </c>
      <c r="AW18" s="234">
        <v>233.94</v>
      </c>
      <c r="AX18" s="234">
        <v>233.94</v>
      </c>
      <c r="AY18" s="234">
        <v>233.94</v>
      </c>
      <c r="AZ18" s="234">
        <v>233.94</v>
      </c>
      <c r="BA18" s="226">
        <f t="shared" si="113"/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  <c r="BK18" s="18">
        <v>0</v>
      </c>
      <c r="BL18" s="18">
        <v>0</v>
      </c>
      <c r="BM18" s="18">
        <v>0</v>
      </c>
      <c r="BN18" s="20">
        <f t="shared" si="7"/>
        <v>-2504.9500000000003</v>
      </c>
      <c r="BO18" s="20">
        <f t="shared" si="8"/>
        <v>-2504.9500000000003</v>
      </c>
      <c r="BP18" s="20">
        <f t="shared" si="9"/>
        <v>0</v>
      </c>
      <c r="BQ18" s="18">
        <f t="shared" si="114"/>
        <v>1940.7899999999995</v>
      </c>
      <c r="BR18" s="234">
        <v>147.72</v>
      </c>
      <c r="BS18" s="234">
        <v>147.72</v>
      </c>
      <c r="BT18" s="234">
        <v>147.72</v>
      </c>
      <c r="BU18" s="234">
        <v>147.72</v>
      </c>
      <c r="BV18" s="234">
        <v>147.72</v>
      </c>
      <c r="BW18" s="234">
        <v>147.72</v>
      </c>
      <c r="BX18" s="234">
        <v>147.72</v>
      </c>
      <c r="BY18" s="234">
        <v>181.35</v>
      </c>
      <c r="BZ18" s="234">
        <v>181.35</v>
      </c>
      <c r="CA18" s="234">
        <v>181.35</v>
      </c>
      <c r="CB18" s="234">
        <v>181.35</v>
      </c>
      <c r="CC18" s="234">
        <v>181.35</v>
      </c>
      <c r="CD18" s="18">
        <f t="shared" si="115"/>
        <v>1776.6100000000006</v>
      </c>
      <c r="CE18" s="18">
        <v>134.08000000000001</v>
      </c>
      <c r="CF18" s="18">
        <v>134.08000000000001</v>
      </c>
      <c r="CG18" s="18">
        <v>134.08000000000001</v>
      </c>
      <c r="CH18" s="18">
        <v>134.08000000000001</v>
      </c>
      <c r="CI18" s="18">
        <v>134.08000000000001</v>
      </c>
      <c r="CJ18" s="18">
        <v>134.08000000000001</v>
      </c>
      <c r="CK18" s="18">
        <v>134.08000000000001</v>
      </c>
      <c r="CL18" s="18">
        <v>167.61</v>
      </c>
      <c r="CM18" s="18">
        <v>167.61</v>
      </c>
      <c r="CN18" s="18">
        <v>167.61</v>
      </c>
      <c r="CO18" s="18">
        <v>167.61</v>
      </c>
      <c r="CP18" s="18">
        <v>167.61</v>
      </c>
      <c r="CQ18" s="20">
        <f t="shared" si="10"/>
        <v>-164.17999999999893</v>
      </c>
      <c r="CR18" s="20">
        <f t="shared" si="11"/>
        <v>-164.17999999999893</v>
      </c>
      <c r="CS18" s="20">
        <f t="shared" si="12"/>
        <v>0</v>
      </c>
      <c r="CT18" s="18">
        <f t="shared" si="116"/>
        <v>395.93000000000006</v>
      </c>
      <c r="CU18" s="18">
        <v>30.19</v>
      </c>
      <c r="CV18" s="234">
        <v>30.19</v>
      </c>
      <c r="CW18" s="234">
        <v>30.19</v>
      </c>
      <c r="CX18" s="234">
        <v>30.19</v>
      </c>
      <c r="CY18" s="234">
        <v>30.19</v>
      </c>
      <c r="CZ18" s="234">
        <v>30.19</v>
      </c>
      <c r="DA18" s="234">
        <v>30.19</v>
      </c>
      <c r="DB18" s="234">
        <v>36.92</v>
      </c>
      <c r="DC18" s="234">
        <v>36.92</v>
      </c>
      <c r="DD18" s="234">
        <v>36.92</v>
      </c>
      <c r="DE18" s="234">
        <v>36.92</v>
      </c>
      <c r="DF18" s="234">
        <v>36.92</v>
      </c>
      <c r="DG18" s="18">
        <f t="shared" si="117"/>
        <v>361.70000000000005</v>
      </c>
      <c r="DH18" s="18">
        <v>27.3</v>
      </c>
      <c r="DI18" s="18">
        <v>27.3</v>
      </c>
      <c r="DJ18" s="18">
        <v>27.3</v>
      </c>
      <c r="DK18" s="18">
        <v>27.3</v>
      </c>
      <c r="DL18" s="18">
        <v>27.3</v>
      </c>
      <c r="DM18" s="18">
        <v>27.3</v>
      </c>
      <c r="DN18" s="18">
        <v>27.3</v>
      </c>
      <c r="DO18" s="18">
        <v>34.119999999999997</v>
      </c>
      <c r="DP18" s="18">
        <v>34.119999999999997</v>
      </c>
      <c r="DQ18" s="18">
        <v>34.119999999999997</v>
      </c>
      <c r="DR18" s="18">
        <v>34.119999999999997</v>
      </c>
      <c r="DS18" s="18">
        <v>34.119999999999997</v>
      </c>
      <c r="DT18" s="234">
        <f t="shared" si="118"/>
        <v>-34.230000000000018</v>
      </c>
      <c r="DU18" s="20">
        <f t="shared" si="13"/>
        <v>-34.230000000000018</v>
      </c>
      <c r="DV18" s="20">
        <f t="shared" si="119"/>
        <v>0</v>
      </c>
      <c r="DW18" s="18">
        <f t="shared" si="120"/>
        <v>0</v>
      </c>
      <c r="DX18" s="18">
        <v>0</v>
      </c>
      <c r="DY18" s="234">
        <v>0</v>
      </c>
      <c r="DZ18" s="234">
        <v>0</v>
      </c>
      <c r="EA18" s="234">
        <v>0</v>
      </c>
      <c r="EB18" s="234">
        <v>0</v>
      </c>
      <c r="EC18" s="234">
        <v>0</v>
      </c>
      <c r="ED18" s="234">
        <v>0</v>
      </c>
      <c r="EE18" s="234">
        <v>0</v>
      </c>
      <c r="EF18" s="234">
        <v>0</v>
      </c>
      <c r="EG18" s="234">
        <v>0</v>
      </c>
      <c r="EH18" s="234">
        <v>0</v>
      </c>
      <c r="EI18" s="234">
        <v>0</v>
      </c>
      <c r="EJ18" s="234"/>
      <c r="EK18" s="18">
        <f t="shared" si="121"/>
        <v>0</v>
      </c>
      <c r="EL18" s="18">
        <v>0</v>
      </c>
      <c r="EM18" s="18">
        <v>0</v>
      </c>
      <c r="EN18" s="18">
        <v>0</v>
      </c>
      <c r="EO18" s="18">
        <v>0</v>
      </c>
      <c r="EP18" s="18">
        <v>0</v>
      </c>
      <c r="EQ18" s="18">
        <v>0</v>
      </c>
      <c r="ER18" s="18">
        <v>0</v>
      </c>
      <c r="ES18" s="18">
        <v>0</v>
      </c>
      <c r="ET18" s="18">
        <v>0</v>
      </c>
      <c r="EU18" s="18">
        <v>0</v>
      </c>
      <c r="EV18" s="18">
        <v>0</v>
      </c>
      <c r="EW18" s="18">
        <v>0</v>
      </c>
      <c r="EX18" s="20">
        <f t="shared" si="14"/>
        <v>0</v>
      </c>
      <c r="EY18" s="20">
        <f t="shared" si="122"/>
        <v>0</v>
      </c>
      <c r="EZ18" s="20">
        <f t="shared" si="123"/>
        <v>0</v>
      </c>
      <c r="FA18" s="18">
        <f t="shared" si="124"/>
        <v>5564.49</v>
      </c>
      <c r="FB18" s="18">
        <v>420.67</v>
      </c>
      <c r="FC18" s="234">
        <v>420.67</v>
      </c>
      <c r="FD18" s="234">
        <v>420.67</v>
      </c>
      <c r="FE18" s="234">
        <v>420.67</v>
      </c>
      <c r="FF18" s="234">
        <v>420.67</v>
      </c>
      <c r="FG18" s="234">
        <v>420.67</v>
      </c>
      <c r="FH18" s="234">
        <v>420.67</v>
      </c>
      <c r="FI18" s="234">
        <v>523.96</v>
      </c>
      <c r="FJ18" s="234">
        <v>523.96</v>
      </c>
      <c r="FK18" s="234">
        <v>523.96</v>
      </c>
      <c r="FL18" s="234">
        <v>523.96</v>
      </c>
      <c r="FM18" s="234">
        <v>523.96</v>
      </c>
      <c r="FN18" s="20">
        <f t="shared" si="125"/>
        <v>135.36958347457107</v>
      </c>
      <c r="FO18" s="18">
        <v>0</v>
      </c>
      <c r="FP18" s="18">
        <v>0</v>
      </c>
      <c r="FQ18" s="18">
        <v>0</v>
      </c>
      <c r="FR18" s="18">
        <v>0</v>
      </c>
      <c r="FS18" s="18">
        <v>0</v>
      </c>
      <c r="FT18" s="18">
        <v>0</v>
      </c>
      <c r="FU18" s="18">
        <v>0</v>
      </c>
      <c r="FV18" s="18">
        <v>135.36958347457107</v>
      </c>
      <c r="FW18" s="18">
        <v>0</v>
      </c>
      <c r="FX18" s="18">
        <v>0</v>
      </c>
      <c r="FY18" s="18">
        <v>0</v>
      </c>
      <c r="FZ18" s="18">
        <v>0</v>
      </c>
      <c r="GA18" s="234">
        <f t="shared" si="126"/>
        <v>-5429.1204165254285</v>
      </c>
      <c r="GB18" s="20">
        <f t="shared" si="127"/>
        <v>-5429.1204165254285</v>
      </c>
      <c r="GC18" s="20">
        <f t="shared" si="128"/>
        <v>0</v>
      </c>
      <c r="GD18" s="18">
        <f t="shared" si="129"/>
        <v>983.36</v>
      </c>
      <c r="GE18" s="18">
        <v>52.98</v>
      </c>
      <c r="GF18" s="234">
        <v>52.98</v>
      </c>
      <c r="GG18" s="234">
        <v>52.98</v>
      </c>
      <c r="GH18" s="234">
        <v>52.98</v>
      </c>
      <c r="GI18" s="234">
        <v>52.98</v>
      </c>
      <c r="GJ18" s="234">
        <v>52.98</v>
      </c>
      <c r="GK18" s="234">
        <v>52.98</v>
      </c>
      <c r="GL18" s="234">
        <v>122.5</v>
      </c>
      <c r="GM18" s="234">
        <v>122.5</v>
      </c>
      <c r="GN18" s="234">
        <v>122.5</v>
      </c>
      <c r="GO18" s="234">
        <v>122.5</v>
      </c>
      <c r="GP18" s="234">
        <v>122.5</v>
      </c>
      <c r="GQ18" s="20">
        <f t="shared" si="130"/>
        <v>0</v>
      </c>
      <c r="GR18" s="18">
        <v>0</v>
      </c>
      <c r="GS18" s="18">
        <v>0</v>
      </c>
      <c r="GT18" s="18">
        <v>0</v>
      </c>
      <c r="GU18" s="18"/>
      <c r="GV18" s="234">
        <f t="shared" si="131"/>
        <v>-983.36</v>
      </c>
      <c r="GW18" s="20">
        <f t="shared" si="15"/>
        <v>-983.36</v>
      </c>
      <c r="GX18" s="20">
        <f t="shared" si="16"/>
        <v>0</v>
      </c>
      <c r="GY18" s="18">
        <f t="shared" si="132"/>
        <v>8454.69</v>
      </c>
      <c r="GZ18" s="18">
        <v>466.27</v>
      </c>
      <c r="HA18" s="234">
        <v>466.27</v>
      </c>
      <c r="HB18" s="234">
        <v>466.27</v>
      </c>
      <c r="HC18" s="234">
        <v>466.27</v>
      </c>
      <c r="HD18" s="234">
        <v>466.27</v>
      </c>
      <c r="HE18" s="234">
        <v>466.27</v>
      </c>
      <c r="HF18" s="234">
        <v>466.27</v>
      </c>
      <c r="HG18" s="234">
        <v>1038.1600000000001</v>
      </c>
      <c r="HH18" s="234">
        <v>1038.1600000000001</v>
      </c>
      <c r="HI18" s="234">
        <v>1038.1600000000001</v>
      </c>
      <c r="HJ18" s="234">
        <v>1038.1600000000001</v>
      </c>
      <c r="HK18" s="234">
        <v>1038.1600000000001</v>
      </c>
      <c r="HL18" s="20">
        <f t="shared" si="133"/>
        <v>11518.858530851308</v>
      </c>
      <c r="HM18" s="18">
        <v>893.50990567746294</v>
      </c>
      <c r="HN18" s="18">
        <v>946.4589231685917</v>
      </c>
      <c r="HO18" s="18">
        <v>1031.4604355290901</v>
      </c>
      <c r="HP18" s="18">
        <v>959.74185865642357</v>
      </c>
      <c r="HQ18" s="18">
        <v>999.5840504412231</v>
      </c>
      <c r="HR18" s="18">
        <v>839.21830004531807</v>
      </c>
      <c r="HS18" s="18">
        <v>1100.7826232973891</v>
      </c>
      <c r="HT18" s="18">
        <v>684.56686321604604</v>
      </c>
      <c r="HU18" s="18">
        <v>702.86495900356238</v>
      </c>
      <c r="HV18" s="18">
        <v>1160.5584281804474</v>
      </c>
      <c r="HW18" s="18">
        <v>1024.4010353084307</v>
      </c>
      <c r="HX18" s="18">
        <v>1175.7111483273245</v>
      </c>
      <c r="HY18" s="20">
        <f t="shared" si="17"/>
        <v>3064.1685308513079</v>
      </c>
      <c r="HZ18" s="20">
        <f t="shared" si="18"/>
        <v>0</v>
      </c>
      <c r="IA18" s="20">
        <f t="shared" si="19"/>
        <v>3064.1685308513079</v>
      </c>
      <c r="IB18" s="120">
        <f t="shared" si="134"/>
        <v>0</v>
      </c>
      <c r="IC18" s="120">
        <v>0</v>
      </c>
      <c r="ID18" s="250">
        <v>0</v>
      </c>
      <c r="IE18" s="250">
        <v>0</v>
      </c>
      <c r="IF18" s="120">
        <v>0</v>
      </c>
      <c r="IG18" s="120">
        <v>0</v>
      </c>
      <c r="IH18" s="120">
        <v>0</v>
      </c>
      <c r="II18" s="120">
        <v>0</v>
      </c>
      <c r="IJ18" s="120">
        <v>0</v>
      </c>
      <c r="IK18" s="120">
        <v>0</v>
      </c>
      <c r="IL18" s="120">
        <v>0</v>
      </c>
      <c r="IM18" s="120">
        <v>0</v>
      </c>
      <c r="IN18" s="120">
        <v>0</v>
      </c>
      <c r="IO18" s="121">
        <f t="shared" si="20"/>
        <v>0</v>
      </c>
      <c r="IP18" s="18">
        <v>0</v>
      </c>
      <c r="IQ18" s="18">
        <v>0</v>
      </c>
      <c r="IR18" s="18">
        <v>0</v>
      </c>
      <c r="IS18" s="18">
        <v>0</v>
      </c>
      <c r="IT18" s="18">
        <v>0</v>
      </c>
      <c r="IU18" s="18">
        <v>0</v>
      </c>
      <c r="IV18" s="18">
        <v>0</v>
      </c>
      <c r="IW18" s="18">
        <v>0</v>
      </c>
      <c r="IX18" s="18">
        <v>0</v>
      </c>
      <c r="IY18" s="18">
        <v>0</v>
      </c>
      <c r="IZ18" s="18">
        <v>0</v>
      </c>
      <c r="JA18" s="18">
        <v>0</v>
      </c>
      <c r="JB18" s="250">
        <f t="shared" si="21"/>
        <v>0</v>
      </c>
      <c r="JC18" s="121">
        <f t="shared" si="22"/>
        <v>0</v>
      </c>
      <c r="JD18" s="121">
        <f t="shared" si="23"/>
        <v>0</v>
      </c>
      <c r="JE18" s="120">
        <f t="shared" si="135"/>
        <v>0</v>
      </c>
      <c r="JF18" s="120">
        <v>0</v>
      </c>
      <c r="JG18" s="250">
        <v>0</v>
      </c>
      <c r="JH18" s="250">
        <v>0</v>
      </c>
      <c r="JI18" s="250">
        <v>0</v>
      </c>
      <c r="JJ18" s="250">
        <v>0</v>
      </c>
      <c r="JK18" s="250">
        <v>0</v>
      </c>
      <c r="JL18" s="250">
        <v>0</v>
      </c>
      <c r="JM18" s="250">
        <v>0</v>
      </c>
      <c r="JN18" s="250">
        <v>0</v>
      </c>
      <c r="JO18" s="250">
        <v>0</v>
      </c>
      <c r="JP18" s="250">
        <v>0</v>
      </c>
      <c r="JQ18" s="250">
        <v>0</v>
      </c>
      <c r="JR18" s="120">
        <f t="shared" si="136"/>
        <v>0</v>
      </c>
      <c r="JS18" s="18">
        <v>0</v>
      </c>
      <c r="JT18" s="18">
        <v>0</v>
      </c>
      <c r="JU18" s="18">
        <v>0</v>
      </c>
      <c r="JV18" s="18">
        <v>0</v>
      </c>
      <c r="JW18" s="18">
        <v>0</v>
      </c>
      <c r="JX18" s="18">
        <v>0</v>
      </c>
      <c r="JY18" s="18">
        <v>0</v>
      </c>
      <c r="JZ18" s="18">
        <v>0</v>
      </c>
      <c r="KA18" s="18">
        <v>0</v>
      </c>
      <c r="KB18" s="18">
        <v>0</v>
      </c>
      <c r="KC18" s="18">
        <v>0</v>
      </c>
      <c r="KD18" s="18">
        <v>0</v>
      </c>
      <c r="KE18" s="250">
        <f t="shared" si="24"/>
        <v>0</v>
      </c>
      <c r="KF18" s="121">
        <f t="shared" si="25"/>
        <v>0</v>
      </c>
      <c r="KG18" s="121">
        <f t="shared" si="26"/>
        <v>0</v>
      </c>
      <c r="KH18" s="120">
        <f t="shared" si="137"/>
        <v>2335.6699999999996</v>
      </c>
      <c r="KI18" s="120">
        <v>105.01</v>
      </c>
      <c r="KJ18" s="250">
        <v>105.01</v>
      </c>
      <c r="KK18" s="250">
        <v>105.01</v>
      </c>
      <c r="KL18" s="250">
        <v>105.01</v>
      </c>
      <c r="KM18" s="250">
        <v>105.01</v>
      </c>
      <c r="KN18" s="250">
        <v>105.01</v>
      </c>
      <c r="KO18" s="250">
        <v>105.01</v>
      </c>
      <c r="KP18" s="250">
        <v>320.12</v>
      </c>
      <c r="KQ18" s="250">
        <v>320.12</v>
      </c>
      <c r="KR18" s="250">
        <v>320.12</v>
      </c>
      <c r="KS18" s="250">
        <v>320.12</v>
      </c>
      <c r="KT18" s="250">
        <v>320.12</v>
      </c>
      <c r="KU18" s="121">
        <f t="shared" si="138"/>
        <v>2509.4208032543456</v>
      </c>
      <c r="KV18" s="18">
        <v>126.97210815693894</v>
      </c>
      <c r="KW18" s="18">
        <v>136.7443141124761</v>
      </c>
      <c r="KX18" s="18">
        <v>121.35892447400043</v>
      </c>
      <c r="KY18" s="18">
        <v>133.05878593426465</v>
      </c>
      <c r="KZ18" s="18">
        <v>132.54294587141061</v>
      </c>
      <c r="LA18" s="18">
        <v>135.47333827980475</v>
      </c>
      <c r="LB18" s="18">
        <v>119.87779333818222</v>
      </c>
      <c r="LC18" s="18">
        <v>243.22767617301929</v>
      </c>
      <c r="LD18" s="18">
        <v>313.50688920343862</v>
      </c>
      <c r="LE18" s="18">
        <v>302.72781675453098</v>
      </c>
      <c r="LF18" s="18">
        <v>368.83658772286975</v>
      </c>
      <c r="LG18" s="18">
        <v>375.09362323340929</v>
      </c>
      <c r="LH18" s="250">
        <f t="shared" si="139"/>
        <v>173.75080325434601</v>
      </c>
      <c r="LI18" s="121">
        <f t="shared" si="27"/>
        <v>0</v>
      </c>
      <c r="LJ18" s="121">
        <f t="shared" si="28"/>
        <v>173.75080325434601</v>
      </c>
      <c r="LK18" s="121">
        <f t="shared" si="29"/>
        <v>0</v>
      </c>
      <c r="LL18" s="250"/>
      <c r="LM18" s="250"/>
      <c r="LN18" s="250"/>
      <c r="LO18" s="250"/>
      <c r="LP18" s="250"/>
      <c r="LQ18" s="250"/>
      <c r="LR18" s="250"/>
      <c r="LS18" s="250"/>
      <c r="LT18" s="250"/>
      <c r="LU18" s="250"/>
      <c r="LV18" s="250"/>
      <c r="LW18" s="250"/>
      <c r="LX18" s="121">
        <f t="shared" si="30"/>
        <v>0</v>
      </c>
      <c r="LY18" s="250"/>
      <c r="LZ18" s="250"/>
      <c r="MA18" s="250"/>
      <c r="MB18" s="250"/>
      <c r="MC18" s="250"/>
      <c r="MD18" s="250"/>
      <c r="ME18" s="250"/>
      <c r="MF18" s="250"/>
      <c r="MG18" s="250"/>
      <c r="MH18" s="250"/>
      <c r="MI18" s="250"/>
      <c r="MJ18" s="120">
        <v>0</v>
      </c>
      <c r="MK18" s="250"/>
      <c r="ML18" s="121">
        <f t="shared" si="31"/>
        <v>0</v>
      </c>
      <c r="MM18" s="121">
        <f t="shared" si="32"/>
        <v>0</v>
      </c>
      <c r="MN18" s="121">
        <f t="shared" si="140"/>
        <v>39926.799999999988</v>
      </c>
      <c r="MO18" s="121">
        <v>3535.85</v>
      </c>
      <c r="MP18" s="250">
        <v>3535.85</v>
      </c>
      <c r="MQ18" s="250">
        <v>3535.85</v>
      </c>
      <c r="MR18" s="250">
        <v>3535.85</v>
      </c>
      <c r="MS18" s="250">
        <v>3535.85</v>
      </c>
      <c r="MT18" s="250">
        <v>3535.85</v>
      </c>
      <c r="MU18" s="250">
        <v>3535.85</v>
      </c>
      <c r="MV18" s="250">
        <v>3035.17</v>
      </c>
      <c r="MW18" s="250">
        <v>3035.17</v>
      </c>
      <c r="MX18" s="250">
        <v>3035.17</v>
      </c>
      <c r="MY18" s="250">
        <v>3035.17</v>
      </c>
      <c r="MZ18" s="250">
        <v>3035.17</v>
      </c>
      <c r="NA18" s="121">
        <f t="shared" si="141"/>
        <v>44201.058874477698</v>
      </c>
      <c r="NB18" s="20">
        <v>0</v>
      </c>
      <c r="NC18" s="20">
        <v>0</v>
      </c>
      <c r="ND18" s="20">
        <v>0</v>
      </c>
      <c r="NE18" s="20">
        <v>0</v>
      </c>
      <c r="NF18" s="20">
        <v>0</v>
      </c>
      <c r="NG18" s="20">
        <v>13625.675513565466</v>
      </c>
      <c r="NH18" s="20">
        <v>5864.1906133670491</v>
      </c>
      <c r="NI18" s="20">
        <v>1780.7983610416964</v>
      </c>
      <c r="NJ18" s="20">
        <v>17673.582216424729</v>
      </c>
      <c r="NK18" s="20">
        <v>209.51402371007273</v>
      </c>
      <c r="NL18" s="20">
        <v>0</v>
      </c>
      <c r="NM18" s="20">
        <v>5047.298146368682</v>
      </c>
      <c r="NN18" s="250">
        <f t="shared" si="142"/>
        <v>4274.2588744777095</v>
      </c>
      <c r="NO18" s="121">
        <f t="shared" si="33"/>
        <v>0</v>
      </c>
      <c r="NP18" s="121">
        <f t="shared" si="34"/>
        <v>4274.2588744777095</v>
      </c>
      <c r="NQ18" s="115">
        <f t="shared" si="35"/>
        <v>19520.539999999997</v>
      </c>
      <c r="NR18" s="114">
        <f t="shared" si="36"/>
        <v>17389.91</v>
      </c>
      <c r="NS18" s="132">
        <f t="shared" si="37"/>
        <v>-2130.6299999999974</v>
      </c>
      <c r="NT18" s="121">
        <f t="shared" si="38"/>
        <v>-2130.6299999999974</v>
      </c>
      <c r="NU18" s="121">
        <f t="shared" si="39"/>
        <v>0</v>
      </c>
      <c r="NV18" s="18">
        <f t="shared" si="143"/>
        <v>5483.7699999999986</v>
      </c>
      <c r="NW18" s="18">
        <v>564.21</v>
      </c>
      <c r="NX18" s="234">
        <v>564.21</v>
      </c>
      <c r="NY18" s="234">
        <v>564.21</v>
      </c>
      <c r="NZ18" s="18">
        <v>564.21</v>
      </c>
      <c r="OA18" s="18">
        <v>564.21</v>
      </c>
      <c r="OB18" s="18">
        <v>564.21</v>
      </c>
      <c r="OC18" s="18">
        <v>564.21</v>
      </c>
      <c r="OD18" s="18">
        <v>306.86</v>
      </c>
      <c r="OE18" s="18">
        <v>306.86</v>
      </c>
      <c r="OF18" s="18">
        <v>306.86</v>
      </c>
      <c r="OG18" s="18">
        <v>306.86</v>
      </c>
      <c r="OH18" s="18">
        <v>306.86</v>
      </c>
      <c r="OI18" s="20">
        <f t="shared" si="144"/>
        <v>377.94</v>
      </c>
      <c r="OJ18" s="20">
        <v>0</v>
      </c>
      <c r="OK18" s="20">
        <v>0</v>
      </c>
      <c r="OL18" s="20">
        <v>0</v>
      </c>
      <c r="OM18" s="20">
        <v>0</v>
      </c>
      <c r="ON18" s="20">
        <v>0</v>
      </c>
      <c r="OO18" s="20">
        <v>0</v>
      </c>
      <c r="OP18" s="20">
        <v>0</v>
      </c>
      <c r="OQ18" s="20">
        <v>0</v>
      </c>
      <c r="OR18" s="20">
        <v>0</v>
      </c>
      <c r="OS18" s="20">
        <v>0</v>
      </c>
      <c r="OT18" s="20">
        <v>0</v>
      </c>
      <c r="OU18" s="20">
        <v>377.94</v>
      </c>
      <c r="OV18" s="234">
        <f t="shared" si="145"/>
        <v>-5105.829999999999</v>
      </c>
      <c r="OW18" s="20">
        <f t="shared" si="40"/>
        <v>-5105.829999999999</v>
      </c>
      <c r="OX18" s="20">
        <f t="shared" si="41"/>
        <v>0</v>
      </c>
      <c r="OY18" s="18">
        <f t="shared" si="146"/>
        <v>5206.6999999999989</v>
      </c>
      <c r="OZ18" s="18">
        <v>538.20000000000005</v>
      </c>
      <c r="PA18" s="234">
        <v>538.20000000000005</v>
      </c>
      <c r="PB18" s="234">
        <v>538.20000000000005</v>
      </c>
      <c r="PC18" s="234">
        <v>538.20000000000005</v>
      </c>
      <c r="PD18" s="234">
        <v>538.20000000000005</v>
      </c>
      <c r="PE18" s="234">
        <v>538.20000000000005</v>
      </c>
      <c r="PF18" s="234">
        <v>538.20000000000005</v>
      </c>
      <c r="PG18" s="234">
        <v>287.86</v>
      </c>
      <c r="PH18" s="234">
        <v>287.86</v>
      </c>
      <c r="PI18" s="234">
        <v>287.86</v>
      </c>
      <c r="PJ18" s="234">
        <v>287.86</v>
      </c>
      <c r="PK18" s="234">
        <v>287.86</v>
      </c>
      <c r="PL18" s="20">
        <f t="shared" si="147"/>
        <v>12848.619999999999</v>
      </c>
      <c r="PM18" s="18">
        <v>0</v>
      </c>
      <c r="PN18" s="18">
        <v>0</v>
      </c>
      <c r="PO18" s="18">
        <v>0</v>
      </c>
      <c r="PP18" s="18">
        <v>0</v>
      </c>
      <c r="PQ18" s="18">
        <v>0</v>
      </c>
      <c r="PR18" s="18">
        <v>1891.91</v>
      </c>
      <c r="PS18" s="18">
        <v>0</v>
      </c>
      <c r="PT18" s="18">
        <v>0</v>
      </c>
      <c r="PU18" s="18">
        <v>3121.48</v>
      </c>
      <c r="PV18" s="18">
        <v>0</v>
      </c>
      <c r="PW18" s="18">
        <v>0</v>
      </c>
      <c r="PX18" s="18">
        <v>7835.23</v>
      </c>
      <c r="PY18" s="234">
        <f t="shared" si="148"/>
        <v>7641.92</v>
      </c>
      <c r="PZ18" s="20">
        <f t="shared" si="42"/>
        <v>0</v>
      </c>
      <c r="QA18" s="20">
        <f t="shared" si="43"/>
        <v>7641.92</v>
      </c>
      <c r="QB18" s="18">
        <f t="shared" si="149"/>
        <v>1245.96</v>
      </c>
      <c r="QC18" s="18">
        <v>127.48</v>
      </c>
      <c r="QD18" s="234">
        <v>127.48</v>
      </c>
      <c r="QE18" s="234">
        <v>127.48</v>
      </c>
      <c r="QF18" s="234">
        <v>127.48</v>
      </c>
      <c r="QG18" s="234">
        <v>127.48</v>
      </c>
      <c r="QH18" s="234">
        <v>127.48</v>
      </c>
      <c r="QI18" s="234">
        <v>127.48</v>
      </c>
      <c r="QJ18" s="234">
        <v>70.72</v>
      </c>
      <c r="QK18" s="234">
        <v>70.72</v>
      </c>
      <c r="QL18" s="234">
        <v>70.72</v>
      </c>
      <c r="QM18" s="234">
        <v>70.72</v>
      </c>
      <c r="QN18" s="234">
        <v>70.72</v>
      </c>
      <c r="QO18" s="20">
        <f t="shared" si="150"/>
        <v>2485.3000000000002</v>
      </c>
      <c r="QP18" s="18">
        <v>0</v>
      </c>
      <c r="QQ18" s="18">
        <v>0</v>
      </c>
      <c r="QR18" s="18">
        <v>0</v>
      </c>
      <c r="QS18" s="18">
        <v>0</v>
      </c>
      <c r="QT18" s="18">
        <v>0</v>
      </c>
      <c r="QU18" s="18">
        <v>2485.3000000000002</v>
      </c>
      <c r="QV18" s="18">
        <v>0</v>
      </c>
      <c r="QW18" s="18">
        <v>0</v>
      </c>
      <c r="QX18" s="18">
        <v>0</v>
      </c>
      <c r="QY18" s="18">
        <v>0</v>
      </c>
      <c r="QZ18" s="18">
        <v>0</v>
      </c>
      <c r="RA18" s="18">
        <v>0</v>
      </c>
      <c r="RB18" s="234">
        <f t="shared" si="151"/>
        <v>1239.3400000000001</v>
      </c>
      <c r="RC18" s="20">
        <f t="shared" si="44"/>
        <v>0</v>
      </c>
      <c r="RD18" s="20">
        <f t="shared" si="45"/>
        <v>1239.3400000000001</v>
      </c>
      <c r="RE18" s="18">
        <f t="shared" si="152"/>
        <v>5722.2699999999995</v>
      </c>
      <c r="RF18" s="20">
        <v>589.26</v>
      </c>
      <c r="RG18" s="234">
        <v>589.26</v>
      </c>
      <c r="RH18" s="234">
        <v>589.26</v>
      </c>
      <c r="RI18" s="234">
        <v>589.26</v>
      </c>
      <c r="RJ18" s="234">
        <v>589.26</v>
      </c>
      <c r="RK18" s="234">
        <v>589.26</v>
      </c>
      <c r="RL18" s="234">
        <v>589.26</v>
      </c>
      <c r="RM18" s="234">
        <v>319.49</v>
      </c>
      <c r="RN18" s="234">
        <v>319.49</v>
      </c>
      <c r="RO18" s="234">
        <v>319.49</v>
      </c>
      <c r="RP18" s="234">
        <v>319.49</v>
      </c>
      <c r="RQ18" s="234">
        <v>319.49</v>
      </c>
      <c r="RR18" s="20">
        <f t="shared" si="153"/>
        <v>0</v>
      </c>
      <c r="RS18" s="18">
        <v>0</v>
      </c>
      <c r="RT18" s="18">
        <v>0</v>
      </c>
      <c r="RU18" s="18">
        <v>0</v>
      </c>
      <c r="RV18" s="18">
        <v>0</v>
      </c>
      <c r="RW18" s="18">
        <v>0</v>
      </c>
      <c r="RX18" s="18">
        <v>0</v>
      </c>
      <c r="RY18" s="18">
        <v>0</v>
      </c>
      <c r="RZ18" s="18">
        <v>0</v>
      </c>
      <c r="SA18" s="18">
        <v>0</v>
      </c>
      <c r="SB18" s="18">
        <v>0</v>
      </c>
      <c r="SC18" s="18">
        <v>0</v>
      </c>
      <c r="SD18" s="18">
        <v>0</v>
      </c>
      <c r="SE18" s="20">
        <f t="shared" si="46"/>
        <v>-5722.2699999999995</v>
      </c>
      <c r="SF18" s="20">
        <f t="shared" si="47"/>
        <v>-5722.2699999999995</v>
      </c>
      <c r="SG18" s="20">
        <f t="shared" si="48"/>
        <v>0</v>
      </c>
      <c r="SH18" s="18">
        <f t="shared" si="154"/>
        <v>0</v>
      </c>
      <c r="SI18" s="18">
        <v>0</v>
      </c>
      <c r="SJ18" s="234">
        <v>0</v>
      </c>
      <c r="SK18" s="234">
        <v>0</v>
      </c>
      <c r="SL18" s="234">
        <v>0</v>
      </c>
      <c r="SM18" s="234">
        <v>0</v>
      </c>
      <c r="SN18" s="234">
        <v>0</v>
      </c>
      <c r="SO18" s="234">
        <v>0</v>
      </c>
      <c r="SP18" s="234">
        <v>0</v>
      </c>
      <c r="SQ18" s="234">
        <v>0</v>
      </c>
      <c r="SR18" s="234">
        <v>0</v>
      </c>
      <c r="SS18" s="234">
        <v>0</v>
      </c>
      <c r="ST18" s="234">
        <v>0</v>
      </c>
      <c r="SU18" s="20">
        <f t="shared" si="155"/>
        <v>0</v>
      </c>
      <c r="SV18" s="18">
        <v>0</v>
      </c>
      <c r="SW18" s="18">
        <v>0</v>
      </c>
      <c r="SX18" s="18">
        <v>0</v>
      </c>
      <c r="SY18" s="18">
        <v>0</v>
      </c>
      <c r="SZ18" s="18">
        <v>0</v>
      </c>
      <c r="TA18" s="18">
        <v>0</v>
      </c>
      <c r="TB18" s="18">
        <v>0</v>
      </c>
      <c r="TC18" s="18">
        <v>0</v>
      </c>
      <c r="TD18" s="18">
        <v>0</v>
      </c>
      <c r="TE18" s="18">
        <v>0</v>
      </c>
      <c r="TF18" s="18">
        <v>0</v>
      </c>
      <c r="TG18" s="18">
        <v>0</v>
      </c>
      <c r="TH18" s="20">
        <f t="shared" si="49"/>
        <v>0</v>
      </c>
      <c r="TI18" s="20">
        <f t="shared" si="50"/>
        <v>0</v>
      </c>
      <c r="TJ18" s="20">
        <f t="shared" si="51"/>
        <v>0</v>
      </c>
      <c r="TK18" s="18">
        <f t="shared" si="156"/>
        <v>1796.5000000000005</v>
      </c>
      <c r="TL18" s="18">
        <v>167.95</v>
      </c>
      <c r="TM18" s="234">
        <v>167.95</v>
      </c>
      <c r="TN18" s="234">
        <v>167.95</v>
      </c>
      <c r="TO18" s="234">
        <v>167.95</v>
      </c>
      <c r="TP18" s="234">
        <v>167.95</v>
      </c>
      <c r="TQ18" s="234">
        <v>167.95</v>
      </c>
      <c r="TR18" s="234">
        <v>167.95</v>
      </c>
      <c r="TS18" s="234">
        <v>124.17</v>
      </c>
      <c r="TT18" s="234">
        <v>124.17</v>
      </c>
      <c r="TU18" s="234">
        <v>124.17</v>
      </c>
      <c r="TV18" s="234">
        <v>124.17</v>
      </c>
      <c r="TW18" s="234">
        <v>124.17</v>
      </c>
      <c r="TX18" s="20">
        <f t="shared" si="157"/>
        <v>1678.05</v>
      </c>
      <c r="TY18" s="18">
        <v>0</v>
      </c>
      <c r="TZ18" s="18">
        <v>0</v>
      </c>
      <c r="UA18" s="18">
        <v>0</v>
      </c>
      <c r="UB18" s="18">
        <v>0</v>
      </c>
      <c r="UC18" s="18">
        <v>0</v>
      </c>
      <c r="UD18" s="18">
        <v>0</v>
      </c>
      <c r="UE18" s="18">
        <v>0</v>
      </c>
      <c r="UF18" s="18">
        <v>1678.05</v>
      </c>
      <c r="UG18" s="18">
        <v>0</v>
      </c>
      <c r="UH18" s="18">
        <v>0</v>
      </c>
      <c r="UI18" s="18">
        <v>0</v>
      </c>
      <c r="UJ18" s="18">
        <v>0</v>
      </c>
      <c r="UK18" s="20">
        <f t="shared" si="52"/>
        <v>-118.4500000000005</v>
      </c>
      <c r="UL18" s="20">
        <f t="shared" si="53"/>
        <v>-118.4500000000005</v>
      </c>
      <c r="UM18" s="20">
        <f t="shared" si="54"/>
        <v>0</v>
      </c>
      <c r="UN18" s="18">
        <f t="shared" si="158"/>
        <v>65.34</v>
      </c>
      <c r="UO18" s="18">
        <v>6.42</v>
      </c>
      <c r="UP18" s="234">
        <v>6.42</v>
      </c>
      <c r="UQ18" s="234">
        <v>6.42</v>
      </c>
      <c r="UR18" s="234">
        <v>6.42</v>
      </c>
      <c r="US18" s="234">
        <v>6.42</v>
      </c>
      <c r="UT18" s="234">
        <v>6.42</v>
      </c>
      <c r="UU18" s="234">
        <v>6.42</v>
      </c>
      <c r="UV18" s="234">
        <v>4.08</v>
      </c>
      <c r="UW18" s="234">
        <v>4.08</v>
      </c>
      <c r="UX18" s="234">
        <v>4.08</v>
      </c>
      <c r="UY18" s="234">
        <v>4.08</v>
      </c>
      <c r="UZ18" s="234">
        <v>4.08</v>
      </c>
      <c r="VA18" s="20">
        <f t="shared" si="55"/>
        <v>0</v>
      </c>
      <c r="VB18" s="234"/>
      <c r="VC18" s="234"/>
      <c r="VD18" s="234"/>
      <c r="VE18" s="234"/>
      <c r="VF18" s="234"/>
      <c r="VG18" s="234"/>
      <c r="VH18" s="234">
        <v>0</v>
      </c>
      <c r="VI18" s="234"/>
      <c r="VJ18" s="234"/>
      <c r="VK18" s="234"/>
      <c r="VL18" s="234"/>
      <c r="VM18" s="234"/>
      <c r="VN18" s="20">
        <f t="shared" si="56"/>
        <v>-65.34</v>
      </c>
      <c r="VO18" s="20">
        <f t="shared" si="57"/>
        <v>-65.34</v>
      </c>
      <c r="VP18" s="20">
        <f t="shared" si="58"/>
        <v>0</v>
      </c>
      <c r="VQ18" s="121">
        <f t="shared" si="59"/>
        <v>0</v>
      </c>
      <c r="VR18" s="250"/>
      <c r="VS18" s="250"/>
      <c r="VT18" s="250"/>
      <c r="VU18" s="250"/>
      <c r="VV18" s="250"/>
      <c r="VW18" s="250"/>
      <c r="VX18" s="250"/>
      <c r="VY18" s="250"/>
      <c r="VZ18" s="250"/>
      <c r="WA18" s="250"/>
      <c r="WB18" s="250"/>
      <c r="WC18" s="250"/>
      <c r="WD18" s="121">
        <f t="shared" si="60"/>
        <v>0</v>
      </c>
      <c r="WE18" s="234"/>
      <c r="WF18" s="234"/>
      <c r="WG18" s="234"/>
      <c r="WH18" s="234"/>
      <c r="WI18" s="234"/>
      <c r="WJ18" s="234"/>
      <c r="WK18" s="234"/>
      <c r="WL18" s="234"/>
      <c r="WM18" s="234"/>
      <c r="WN18" s="234"/>
      <c r="WO18" s="234"/>
      <c r="WP18" s="234"/>
      <c r="WQ18" s="121">
        <f t="shared" si="61"/>
        <v>0</v>
      </c>
      <c r="WR18" s="121">
        <f t="shared" si="62"/>
        <v>0</v>
      </c>
      <c r="WS18" s="121">
        <f t="shared" si="63"/>
        <v>0</v>
      </c>
      <c r="WT18" s="120">
        <f t="shared" si="159"/>
        <v>36579.800000000003</v>
      </c>
      <c r="WU18" s="120">
        <v>2333.9</v>
      </c>
      <c r="WV18" s="250">
        <v>2333.9</v>
      </c>
      <c r="WW18" s="250">
        <v>2333.9</v>
      </c>
      <c r="WX18" s="250">
        <v>2333.9</v>
      </c>
      <c r="WY18" s="250">
        <v>2333.9</v>
      </c>
      <c r="WZ18" s="250">
        <v>2333.9</v>
      </c>
      <c r="XA18" s="250">
        <v>2333.9</v>
      </c>
      <c r="XB18" s="250">
        <v>4048.5</v>
      </c>
      <c r="XC18" s="250">
        <v>4048.5</v>
      </c>
      <c r="XD18" s="250">
        <v>4048.5</v>
      </c>
      <c r="XE18" s="250">
        <v>4048.5</v>
      </c>
      <c r="XF18" s="250">
        <v>4048.5</v>
      </c>
      <c r="XG18" s="120">
        <f t="shared" si="160"/>
        <v>43254.047795830054</v>
      </c>
      <c r="XH18" s="18">
        <v>3229.1321928266043</v>
      </c>
      <c r="XI18" s="18">
        <v>3330.6179063376944</v>
      </c>
      <c r="XJ18" s="18">
        <v>3450.8423286410707</v>
      </c>
      <c r="XK18" s="18">
        <v>152.13132866545513</v>
      </c>
      <c r="XL18" s="18">
        <v>2659.6359700553935</v>
      </c>
      <c r="XM18" s="18">
        <v>2640.0830997474604</v>
      </c>
      <c r="XN18" s="18">
        <v>4118.4261583731941</v>
      </c>
      <c r="XO18" s="18">
        <v>4479.9909961909016</v>
      </c>
      <c r="XP18" s="18">
        <v>5397.6550517452652</v>
      </c>
      <c r="XQ18" s="18">
        <v>5238.9462157409298</v>
      </c>
      <c r="XR18" s="18">
        <v>4895.6493142799636</v>
      </c>
      <c r="XS18" s="18">
        <v>3660.9372332261164</v>
      </c>
      <c r="XT18" s="121">
        <f t="shared" si="64"/>
        <v>6674.2477958300515</v>
      </c>
      <c r="XU18" s="121">
        <f t="shared" si="65"/>
        <v>0</v>
      </c>
      <c r="XV18" s="121">
        <f t="shared" si="66"/>
        <v>6674.2477958300515</v>
      </c>
      <c r="XW18" s="120">
        <f t="shared" si="161"/>
        <v>12281.59</v>
      </c>
      <c r="XX18" s="120">
        <v>740.82</v>
      </c>
      <c r="XY18" s="250">
        <v>740.82</v>
      </c>
      <c r="XZ18" s="250">
        <v>740.82</v>
      </c>
      <c r="YA18" s="250">
        <v>740.82</v>
      </c>
      <c r="YB18" s="250">
        <v>740.82</v>
      </c>
      <c r="YC18" s="250">
        <v>740.82</v>
      </c>
      <c r="YD18" s="250">
        <v>740.82</v>
      </c>
      <c r="YE18" s="250">
        <v>1419.17</v>
      </c>
      <c r="YF18" s="250">
        <v>1419.17</v>
      </c>
      <c r="YG18" s="250">
        <v>1419.17</v>
      </c>
      <c r="YH18" s="250">
        <v>1419.17</v>
      </c>
      <c r="YI18" s="250">
        <v>1419.17</v>
      </c>
      <c r="YJ18" s="121">
        <f t="shared" si="162"/>
        <v>11302.685425625423</v>
      </c>
      <c r="YK18" s="18">
        <v>835.03313466895042</v>
      </c>
      <c r="YL18" s="18">
        <v>732.50807170676819</v>
      </c>
      <c r="YM18" s="18">
        <v>754.26521222368945</v>
      </c>
      <c r="YN18" s="18">
        <v>816.07367195977565</v>
      </c>
      <c r="YO18" s="18">
        <v>729.2658319993393</v>
      </c>
      <c r="YP18" s="18">
        <v>784.63778831095726</v>
      </c>
      <c r="YQ18" s="18">
        <v>820.55473585429536</v>
      </c>
      <c r="YR18" s="18">
        <v>1614.4922774846164</v>
      </c>
      <c r="YS18" s="18">
        <v>965.2377462886493</v>
      </c>
      <c r="YT18" s="18">
        <v>1042.5790060853708</v>
      </c>
      <c r="YU18" s="18">
        <v>1058.004064224674</v>
      </c>
      <c r="YV18" s="18">
        <v>1150.0338848183371</v>
      </c>
      <c r="YW18" s="234">
        <f t="shared" si="163"/>
        <v>-978.90457437457735</v>
      </c>
      <c r="YX18" s="121">
        <f t="shared" si="67"/>
        <v>-978.90457437457735</v>
      </c>
      <c r="YY18" s="121">
        <f t="shared" si="68"/>
        <v>0</v>
      </c>
      <c r="YZ18" s="120">
        <f t="shared" si="164"/>
        <v>3177.83</v>
      </c>
      <c r="ZA18" s="120">
        <v>91.84</v>
      </c>
      <c r="ZB18" s="250">
        <v>91.84</v>
      </c>
      <c r="ZC18" s="250">
        <v>91.84</v>
      </c>
      <c r="ZD18" s="250">
        <v>91.84</v>
      </c>
      <c r="ZE18" s="250">
        <v>91.84</v>
      </c>
      <c r="ZF18" s="250">
        <v>91.84</v>
      </c>
      <c r="ZG18" s="250">
        <v>91.84</v>
      </c>
      <c r="ZH18" s="250">
        <v>506.99</v>
      </c>
      <c r="ZI18" s="250">
        <v>506.99</v>
      </c>
      <c r="ZJ18" s="250">
        <v>506.99</v>
      </c>
      <c r="ZK18" s="250">
        <v>506.99</v>
      </c>
      <c r="ZL18" s="250">
        <v>506.99</v>
      </c>
      <c r="ZM18" s="121">
        <f t="shared" si="165"/>
        <v>4610.7066955423943</v>
      </c>
      <c r="ZN18" s="120">
        <v>0</v>
      </c>
      <c r="ZO18" s="18">
        <v>164.47884833648675</v>
      </c>
      <c r="ZP18" s="18">
        <v>555.16908788193746</v>
      </c>
      <c r="ZQ18" s="18">
        <v>3791.7752044997874</v>
      </c>
      <c r="ZR18" s="18">
        <v>99.283554824182588</v>
      </c>
      <c r="ZS18" s="18">
        <v>0</v>
      </c>
      <c r="ZT18" s="18"/>
      <c r="ZU18" s="18"/>
      <c r="ZV18" s="18"/>
      <c r="ZW18" s="18"/>
      <c r="ZX18" s="18"/>
      <c r="ZY18" s="18"/>
      <c r="ZZ18" s="121">
        <f t="shared" si="69"/>
        <v>1432.8766955423944</v>
      </c>
      <c r="AAA18" s="121">
        <f t="shared" si="70"/>
        <v>0</v>
      </c>
      <c r="AAB18" s="121">
        <f t="shared" si="71"/>
        <v>1432.8766955423944</v>
      </c>
      <c r="AAC18" s="120">
        <f t="shared" si="166"/>
        <v>1193.22</v>
      </c>
      <c r="AAD18" s="120">
        <v>86.06</v>
      </c>
      <c r="AAE18" s="250">
        <v>86.06</v>
      </c>
      <c r="AAF18" s="250">
        <v>86.06</v>
      </c>
      <c r="AAG18" s="250">
        <v>86.06</v>
      </c>
      <c r="AAH18" s="250">
        <v>86.06</v>
      </c>
      <c r="AAI18" s="250">
        <v>86.06</v>
      </c>
      <c r="AAJ18" s="250">
        <v>86.06</v>
      </c>
      <c r="AAK18" s="250">
        <v>118.16</v>
      </c>
      <c r="AAL18" s="250">
        <v>118.16</v>
      </c>
      <c r="AAM18" s="250">
        <v>118.16</v>
      </c>
      <c r="AAN18" s="250">
        <v>118.16</v>
      </c>
      <c r="AAO18" s="250">
        <v>118.16</v>
      </c>
      <c r="AAP18" s="121">
        <f t="shared" si="167"/>
        <v>1821.3153590823981</v>
      </c>
      <c r="AAQ18" s="18">
        <v>123.41438184751409</v>
      </c>
      <c r="AAR18" s="18">
        <v>123.11897781947454</v>
      </c>
      <c r="AAS18" s="18">
        <v>123.53330248704054</v>
      </c>
      <c r="AAT18" s="18">
        <v>124.040277323963</v>
      </c>
      <c r="AAU18" s="18">
        <v>125.00878892911641</v>
      </c>
      <c r="AAV18" s="18">
        <v>123.59295164256039</v>
      </c>
      <c r="AAW18" s="18">
        <v>121.38690800549848</v>
      </c>
      <c r="AAX18" s="18">
        <v>194.73898751999997</v>
      </c>
      <c r="AAY18" s="18">
        <v>187.28238671999998</v>
      </c>
      <c r="AAZ18" s="18">
        <v>190.73077055999997</v>
      </c>
      <c r="ABA18" s="18">
        <v>190.47523017599997</v>
      </c>
      <c r="ABB18" s="18">
        <v>193.99239605123074</v>
      </c>
      <c r="ABC18" s="121">
        <f t="shared" si="72"/>
        <v>628.09535908239809</v>
      </c>
      <c r="ABD18" s="121">
        <f t="shared" si="73"/>
        <v>0</v>
      </c>
      <c r="ABE18" s="121">
        <f t="shared" si="74"/>
        <v>628.09535908239809</v>
      </c>
      <c r="ABF18" s="120">
        <f t="shared" si="168"/>
        <v>172.10999999999996</v>
      </c>
      <c r="ABG18" s="120">
        <v>5.78</v>
      </c>
      <c r="ABH18" s="250">
        <v>5.78</v>
      </c>
      <c r="ABI18" s="250">
        <v>5.78</v>
      </c>
      <c r="ABJ18" s="250">
        <v>5.78</v>
      </c>
      <c r="ABK18" s="250">
        <v>5.78</v>
      </c>
      <c r="ABL18" s="250">
        <v>5.78</v>
      </c>
      <c r="ABM18" s="250">
        <v>5.78</v>
      </c>
      <c r="ABN18" s="250">
        <v>26.33</v>
      </c>
      <c r="ABO18" s="250">
        <v>26.33</v>
      </c>
      <c r="ABP18" s="250">
        <v>26.33</v>
      </c>
      <c r="ABQ18" s="250">
        <v>26.33</v>
      </c>
      <c r="ABR18" s="250">
        <v>26.33</v>
      </c>
      <c r="ABS18" s="121">
        <f t="shared" si="169"/>
        <v>546.58870000000002</v>
      </c>
      <c r="ABT18" s="18">
        <v>0</v>
      </c>
      <c r="ABU18" s="18">
        <v>0</v>
      </c>
      <c r="ABV18" s="18">
        <v>0</v>
      </c>
      <c r="ABW18" s="18">
        <v>0</v>
      </c>
      <c r="ABX18" s="18">
        <v>0</v>
      </c>
      <c r="ABY18" s="18">
        <v>0</v>
      </c>
      <c r="ABZ18" s="18"/>
      <c r="ACA18" s="18"/>
      <c r="ACB18" s="18">
        <v>0</v>
      </c>
      <c r="ACC18" s="18">
        <v>0</v>
      </c>
      <c r="ACD18" s="18">
        <v>546.58870000000002</v>
      </c>
      <c r="ACE18" s="18">
        <v>0</v>
      </c>
      <c r="ACF18" s="121">
        <f t="shared" si="75"/>
        <v>374.47870000000006</v>
      </c>
      <c r="ACG18" s="121">
        <f t="shared" si="76"/>
        <v>0</v>
      </c>
      <c r="ACH18" s="121">
        <f t="shared" si="77"/>
        <v>374.47870000000006</v>
      </c>
      <c r="ACI18" s="115">
        <f t="shared" si="78"/>
        <v>2022.2899999999995</v>
      </c>
      <c r="ACJ18" s="121">
        <f t="shared" si="79"/>
        <v>1528.26035658162</v>
      </c>
      <c r="ACK18" s="132">
        <f t="shared" si="80"/>
        <v>-494.02964341837946</v>
      </c>
      <c r="ACL18" s="121">
        <f t="shared" si="81"/>
        <v>-494.02964341837946</v>
      </c>
      <c r="ACM18" s="121">
        <f t="shared" si="82"/>
        <v>0</v>
      </c>
      <c r="ACN18" s="18">
        <f t="shared" si="170"/>
        <v>2022.2899999999995</v>
      </c>
      <c r="ACO18" s="18">
        <v>169.87</v>
      </c>
      <c r="ACP18" s="234">
        <v>169.87</v>
      </c>
      <c r="ACQ18" s="234">
        <v>169.87</v>
      </c>
      <c r="ACR18" s="234">
        <v>169.87</v>
      </c>
      <c r="ACS18" s="234">
        <v>169.87</v>
      </c>
      <c r="ACT18" s="234">
        <v>169.87</v>
      </c>
      <c r="ACU18" s="234">
        <v>169.87</v>
      </c>
      <c r="ACV18" s="234">
        <v>166.64</v>
      </c>
      <c r="ACW18" s="234">
        <v>166.64</v>
      </c>
      <c r="ACX18" s="234">
        <v>166.64</v>
      </c>
      <c r="ACY18" s="234">
        <v>166.64</v>
      </c>
      <c r="ACZ18" s="234">
        <v>166.64</v>
      </c>
      <c r="ADA18" s="20">
        <f t="shared" si="171"/>
        <v>1528.26035658162</v>
      </c>
      <c r="ADB18" s="18">
        <v>0</v>
      </c>
      <c r="ADC18" s="18">
        <v>435.6943961489805</v>
      </c>
      <c r="ADD18" s="18">
        <v>220.94760148245993</v>
      </c>
      <c r="ADE18" s="18">
        <v>174.31414000000001</v>
      </c>
      <c r="ADF18" s="18">
        <v>116.58444559999998</v>
      </c>
      <c r="ADG18" s="18">
        <v>17.368551199999999</v>
      </c>
      <c r="ADH18" s="18">
        <v>102.35121171637293</v>
      </c>
      <c r="ADI18" s="18">
        <v>64.153022551522298</v>
      </c>
      <c r="ADJ18" s="18">
        <v>37.619855000000001</v>
      </c>
      <c r="ADK18" s="18">
        <v>108.8076136</v>
      </c>
      <c r="ADL18" s="18">
        <v>113.25317863999999</v>
      </c>
      <c r="ADM18" s="18">
        <v>137.16634064228438</v>
      </c>
      <c r="ADN18" s="20">
        <f t="shared" si="83"/>
        <v>-494.02964341837946</v>
      </c>
      <c r="ADO18" s="20">
        <f t="shared" si="84"/>
        <v>-494.02964341837946</v>
      </c>
      <c r="ADP18" s="20">
        <f t="shared" si="85"/>
        <v>0</v>
      </c>
      <c r="ADQ18" s="18">
        <f t="shared" si="172"/>
        <v>0</v>
      </c>
      <c r="ADR18" s="18">
        <v>0</v>
      </c>
      <c r="ADS18" s="234">
        <v>0</v>
      </c>
      <c r="ADT18" s="234">
        <v>0</v>
      </c>
      <c r="ADU18" s="234">
        <v>0</v>
      </c>
      <c r="ADV18" s="234">
        <v>0</v>
      </c>
      <c r="ADW18" s="234">
        <v>0</v>
      </c>
      <c r="ADX18" s="234">
        <v>0</v>
      </c>
      <c r="ADY18" s="234">
        <v>0</v>
      </c>
      <c r="ADZ18" s="234">
        <v>0</v>
      </c>
      <c r="AEA18" s="234">
        <v>0</v>
      </c>
      <c r="AEB18" s="234">
        <v>0</v>
      </c>
      <c r="AEC18" s="234">
        <v>0</v>
      </c>
      <c r="AED18" s="20">
        <f t="shared" si="173"/>
        <v>0</v>
      </c>
      <c r="AEE18" s="18">
        <v>0</v>
      </c>
      <c r="AEF18" s="18">
        <v>0</v>
      </c>
      <c r="AEG18" s="18">
        <v>0</v>
      </c>
      <c r="AEH18" s="18">
        <v>0</v>
      </c>
      <c r="AEI18" s="18">
        <v>0</v>
      </c>
      <c r="AEJ18" s="18">
        <v>0</v>
      </c>
      <c r="AEK18" s="18">
        <v>0</v>
      </c>
      <c r="AEL18" s="18">
        <v>0</v>
      </c>
      <c r="AEM18" s="18">
        <v>0</v>
      </c>
      <c r="AEN18" s="18">
        <v>0</v>
      </c>
      <c r="AEO18" s="18">
        <v>0</v>
      </c>
      <c r="AEP18" s="18">
        <v>0</v>
      </c>
      <c r="AEQ18" s="20">
        <f t="shared" si="86"/>
        <v>0</v>
      </c>
      <c r="AER18" s="20">
        <f t="shared" si="87"/>
        <v>0</v>
      </c>
      <c r="AES18" s="20">
        <f t="shared" si="88"/>
        <v>0</v>
      </c>
      <c r="AET18" s="18">
        <f t="shared" si="174"/>
        <v>0</v>
      </c>
      <c r="AEU18" s="18">
        <v>0</v>
      </c>
      <c r="AEV18" s="234">
        <v>0</v>
      </c>
      <c r="AEW18" s="234">
        <v>0</v>
      </c>
      <c r="AEX18" s="234">
        <v>0</v>
      </c>
      <c r="AEY18" s="234">
        <v>0</v>
      </c>
      <c r="AEZ18" s="234">
        <v>0</v>
      </c>
      <c r="AFA18" s="234">
        <v>0</v>
      </c>
      <c r="AFB18" s="234">
        <v>0</v>
      </c>
      <c r="AFC18" s="234">
        <v>0</v>
      </c>
      <c r="AFD18" s="234">
        <v>0</v>
      </c>
      <c r="AFE18" s="234">
        <v>0</v>
      </c>
      <c r="AFF18" s="234">
        <v>0</v>
      </c>
      <c r="AFG18" s="20">
        <f t="shared" si="175"/>
        <v>0</v>
      </c>
      <c r="AFH18" s="18">
        <v>0</v>
      </c>
      <c r="AFI18" s="18">
        <v>0</v>
      </c>
      <c r="AFJ18" s="18">
        <v>0</v>
      </c>
      <c r="AFK18" s="18">
        <v>0</v>
      </c>
      <c r="AFL18" s="18">
        <v>0</v>
      </c>
      <c r="AFM18" s="18">
        <v>0</v>
      </c>
      <c r="AFN18" s="18">
        <v>0</v>
      </c>
      <c r="AFO18" s="18">
        <v>0</v>
      </c>
      <c r="AFP18" s="18">
        <v>0</v>
      </c>
      <c r="AFQ18" s="18">
        <v>0</v>
      </c>
      <c r="AFR18" s="18">
        <v>0</v>
      </c>
      <c r="AFS18" s="18">
        <v>0</v>
      </c>
      <c r="AFT18" s="20">
        <f t="shared" si="89"/>
        <v>0</v>
      </c>
      <c r="AFU18" s="20">
        <f t="shared" si="90"/>
        <v>0</v>
      </c>
      <c r="AFV18" s="136">
        <f t="shared" si="91"/>
        <v>0</v>
      </c>
      <c r="AFW18" s="141">
        <f t="shared" si="92"/>
        <v>147220.67999999996</v>
      </c>
      <c r="AFX18" s="111">
        <f t="shared" si="93"/>
        <v>140956.53212471979</v>
      </c>
      <c r="AFY18" s="126">
        <f t="shared" si="94"/>
        <v>-6264.1478752801777</v>
      </c>
      <c r="AFZ18" s="20">
        <f t="shared" si="95"/>
        <v>-6264.1478752801777</v>
      </c>
      <c r="AGA18" s="140">
        <f t="shared" si="96"/>
        <v>0</v>
      </c>
      <c r="AGB18" s="215">
        <f t="shared" si="97"/>
        <v>176664.81599999996</v>
      </c>
      <c r="AGC18" s="126">
        <f t="shared" si="97"/>
        <v>169147.83854966375</v>
      </c>
      <c r="AGD18" s="126">
        <f t="shared" si="98"/>
        <v>-7516.9774503362132</v>
      </c>
      <c r="AGE18" s="20">
        <f t="shared" si="99"/>
        <v>-7516.9774503362132</v>
      </c>
      <c r="AGF18" s="136">
        <f t="shared" si="100"/>
        <v>0</v>
      </c>
      <c r="AGG18" s="166">
        <f t="shared" si="180"/>
        <v>10894.330319999997</v>
      </c>
      <c r="AGH18" s="220">
        <f t="shared" si="179"/>
        <v>10430.783377229265</v>
      </c>
      <c r="AGI18" s="126">
        <f t="shared" si="102"/>
        <v>-463.54694277073213</v>
      </c>
      <c r="AGJ18" s="20">
        <f t="shared" si="103"/>
        <v>-463.54694277073213</v>
      </c>
      <c r="AGK18" s="140">
        <f t="shared" si="104"/>
        <v>0</v>
      </c>
      <c r="AGL18" s="167">
        <f t="shared" si="105"/>
        <v>187559.14631999997</v>
      </c>
      <c r="AGM18" s="167">
        <f t="shared" si="105"/>
        <v>179578.62192689301</v>
      </c>
      <c r="AGN18" s="168">
        <f t="shared" si="106"/>
        <v>-7980.5243931069563</v>
      </c>
      <c r="AGO18" s="167">
        <f t="shared" si="107"/>
        <v>-7980.5243931069563</v>
      </c>
      <c r="AGP18" s="169">
        <f t="shared" si="108"/>
        <v>0</v>
      </c>
      <c r="AGQ18" s="217">
        <f t="shared" si="177"/>
        <v>5.0632911392405069E-2</v>
      </c>
      <c r="AGR18" s="294">
        <v>7.0000000000000007E-2</v>
      </c>
      <c r="AGS18" s="294">
        <v>0.05</v>
      </c>
      <c r="AGT18" s="251">
        <f t="shared" si="178"/>
        <v>6.1666666666666668E-2</v>
      </c>
      <c r="AGU18" s="22"/>
      <c r="AGV18" s="22"/>
      <c r="AGW18" s="22"/>
      <c r="AGX18" s="22"/>
      <c r="AGY18" s="22"/>
      <c r="AGZ18" s="22"/>
      <c r="AHA18" s="22"/>
      <c r="AHB18" s="22"/>
      <c r="AHC18" s="22"/>
      <c r="AHD18" s="22"/>
      <c r="AHE18" s="22"/>
      <c r="AHF18" s="22"/>
      <c r="AHG18" s="22"/>
      <c r="AHH18" s="22"/>
    </row>
    <row r="19" spans="1:892" s="225" customFormat="1" ht="12.75" x14ac:dyDescent="0.25">
      <c r="A19" s="1">
        <v>448</v>
      </c>
      <c r="B19" s="21">
        <v>3</v>
      </c>
      <c r="C19" s="252" t="s">
        <v>764</v>
      </c>
      <c r="D19" s="253">
        <v>5</v>
      </c>
      <c r="E19" s="249">
        <v>2751.6</v>
      </c>
      <c r="F19" s="132">
        <f t="shared" si="0"/>
        <v>24610.770000000004</v>
      </c>
      <c r="G19" s="114">
        <f t="shared" si="1"/>
        <v>40270.433013369911</v>
      </c>
      <c r="H19" s="132">
        <f t="shared" si="2"/>
        <v>15659.663013369907</v>
      </c>
      <c r="I19" s="121">
        <f t="shared" si="3"/>
        <v>0</v>
      </c>
      <c r="J19" s="121">
        <f t="shared" si="4"/>
        <v>15659.663013369907</v>
      </c>
      <c r="K19" s="18">
        <f t="shared" si="109"/>
        <v>7426.8600000000015</v>
      </c>
      <c r="L19" s="234">
        <v>314.77999999999997</v>
      </c>
      <c r="M19" s="234">
        <v>314.77999999999997</v>
      </c>
      <c r="N19" s="234">
        <v>314.77999999999997</v>
      </c>
      <c r="O19" s="234">
        <v>314.77999999999997</v>
      </c>
      <c r="P19" s="234">
        <v>314.77999999999997</v>
      </c>
      <c r="Q19" s="234">
        <v>314.77999999999997</v>
      </c>
      <c r="R19" s="234">
        <v>314.77999999999997</v>
      </c>
      <c r="S19" s="234">
        <v>1044.68</v>
      </c>
      <c r="T19" s="234">
        <v>1044.68</v>
      </c>
      <c r="U19" s="234">
        <v>1044.68</v>
      </c>
      <c r="V19" s="234">
        <v>1044.68</v>
      </c>
      <c r="W19" s="234">
        <v>1044.68</v>
      </c>
      <c r="X19" s="234">
        <f t="shared" si="110"/>
        <v>14454.048294885728</v>
      </c>
      <c r="Y19" s="18">
        <v>2363.033400559576</v>
      </c>
      <c r="Z19" s="18">
        <v>0</v>
      </c>
      <c r="AA19" s="18">
        <v>0</v>
      </c>
      <c r="AB19" s="18">
        <v>0</v>
      </c>
      <c r="AC19" s="18">
        <v>0</v>
      </c>
      <c r="AD19" s="18">
        <v>5506.0611060439423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6584.9537882822106</v>
      </c>
      <c r="AK19" s="20">
        <f t="shared" si="5"/>
        <v>7027.1882948857265</v>
      </c>
      <c r="AL19" s="234">
        <f t="shared" si="111"/>
        <v>0</v>
      </c>
      <c r="AM19" s="234">
        <f t="shared" si="6"/>
        <v>7027.1882948857265</v>
      </c>
      <c r="AN19" s="18">
        <f t="shared" si="112"/>
        <v>2172.2900000000004</v>
      </c>
      <c r="AO19" s="234">
        <v>165.37</v>
      </c>
      <c r="AP19" s="234">
        <v>165.37</v>
      </c>
      <c r="AQ19" s="234">
        <v>165.37</v>
      </c>
      <c r="AR19" s="234">
        <v>165.37</v>
      </c>
      <c r="AS19" s="234">
        <v>165.37</v>
      </c>
      <c r="AT19" s="234">
        <v>165.37</v>
      </c>
      <c r="AU19" s="234">
        <v>165.37</v>
      </c>
      <c r="AV19" s="234">
        <v>202.94</v>
      </c>
      <c r="AW19" s="234">
        <v>202.94</v>
      </c>
      <c r="AX19" s="234">
        <v>202.94</v>
      </c>
      <c r="AY19" s="234">
        <v>202.94</v>
      </c>
      <c r="AZ19" s="234">
        <v>202.94</v>
      </c>
      <c r="BA19" s="226">
        <f t="shared" si="113"/>
        <v>2853.1740108210561</v>
      </c>
      <c r="BB19" s="18">
        <v>466.4413072721913</v>
      </c>
      <c r="BC19" s="18">
        <v>0</v>
      </c>
      <c r="BD19" s="18">
        <v>0</v>
      </c>
      <c r="BE19" s="18">
        <v>0</v>
      </c>
      <c r="BF19" s="18">
        <v>0</v>
      </c>
      <c r="BG19" s="18">
        <v>1086.8793990203965</v>
      </c>
      <c r="BH19" s="18">
        <v>0</v>
      </c>
      <c r="BI19" s="18">
        <v>0</v>
      </c>
      <c r="BJ19" s="18">
        <v>0</v>
      </c>
      <c r="BK19" s="18">
        <v>0</v>
      </c>
      <c r="BL19" s="18">
        <v>0</v>
      </c>
      <c r="BM19" s="18">
        <v>1299.853304528468</v>
      </c>
      <c r="BN19" s="20">
        <f t="shared" si="7"/>
        <v>680.88401082105565</v>
      </c>
      <c r="BO19" s="20">
        <f t="shared" si="8"/>
        <v>0</v>
      </c>
      <c r="BP19" s="20">
        <f t="shared" si="9"/>
        <v>680.88401082105565</v>
      </c>
      <c r="BQ19" s="18">
        <f t="shared" si="114"/>
        <v>1524.6899999999996</v>
      </c>
      <c r="BR19" s="234">
        <v>116.12</v>
      </c>
      <c r="BS19" s="234">
        <v>116.12</v>
      </c>
      <c r="BT19" s="234">
        <v>116.12</v>
      </c>
      <c r="BU19" s="234">
        <v>116.12</v>
      </c>
      <c r="BV19" s="234">
        <v>116.12</v>
      </c>
      <c r="BW19" s="234">
        <v>116.12</v>
      </c>
      <c r="BX19" s="234">
        <v>116.12</v>
      </c>
      <c r="BY19" s="234">
        <v>142.37</v>
      </c>
      <c r="BZ19" s="234">
        <v>142.37</v>
      </c>
      <c r="CA19" s="234">
        <v>142.37</v>
      </c>
      <c r="CB19" s="234">
        <v>142.37</v>
      </c>
      <c r="CC19" s="234">
        <v>142.37</v>
      </c>
      <c r="CD19" s="18">
        <f t="shared" si="115"/>
        <v>1394.72</v>
      </c>
      <c r="CE19" s="18">
        <v>105.26</v>
      </c>
      <c r="CF19" s="18">
        <v>105.26</v>
      </c>
      <c r="CG19" s="18">
        <v>105.26</v>
      </c>
      <c r="CH19" s="18">
        <v>105.26</v>
      </c>
      <c r="CI19" s="18">
        <v>105.26</v>
      </c>
      <c r="CJ19" s="18">
        <v>105.26</v>
      </c>
      <c r="CK19" s="18">
        <v>105.26</v>
      </c>
      <c r="CL19" s="18">
        <v>131.58000000000001</v>
      </c>
      <c r="CM19" s="18">
        <v>131.58000000000001</v>
      </c>
      <c r="CN19" s="18">
        <v>131.58000000000001</v>
      </c>
      <c r="CO19" s="18">
        <v>131.58000000000001</v>
      </c>
      <c r="CP19" s="18">
        <v>131.58000000000001</v>
      </c>
      <c r="CQ19" s="20">
        <f t="shared" si="10"/>
        <v>-129.96999999999957</v>
      </c>
      <c r="CR19" s="20">
        <f t="shared" si="11"/>
        <v>-129.96999999999957</v>
      </c>
      <c r="CS19" s="20">
        <f t="shared" si="12"/>
        <v>0</v>
      </c>
      <c r="CT19" s="18">
        <f t="shared" si="116"/>
        <v>361.69</v>
      </c>
      <c r="CU19" s="18">
        <v>27.52</v>
      </c>
      <c r="CV19" s="234">
        <v>27.52</v>
      </c>
      <c r="CW19" s="234">
        <v>27.52</v>
      </c>
      <c r="CX19" s="234">
        <v>27.52</v>
      </c>
      <c r="CY19" s="234">
        <v>27.52</v>
      </c>
      <c r="CZ19" s="234">
        <v>27.52</v>
      </c>
      <c r="DA19" s="234">
        <v>27.52</v>
      </c>
      <c r="DB19" s="234">
        <v>33.81</v>
      </c>
      <c r="DC19" s="234">
        <v>33.81</v>
      </c>
      <c r="DD19" s="234">
        <v>33.81</v>
      </c>
      <c r="DE19" s="234">
        <v>33.81</v>
      </c>
      <c r="DF19" s="234">
        <v>33.81</v>
      </c>
      <c r="DG19" s="18">
        <f t="shared" si="117"/>
        <v>331.25</v>
      </c>
      <c r="DH19" s="18">
        <v>25</v>
      </c>
      <c r="DI19" s="18">
        <v>25</v>
      </c>
      <c r="DJ19" s="18">
        <v>25</v>
      </c>
      <c r="DK19" s="18">
        <v>25</v>
      </c>
      <c r="DL19" s="18">
        <v>25</v>
      </c>
      <c r="DM19" s="18">
        <v>25</v>
      </c>
      <c r="DN19" s="18">
        <v>25</v>
      </c>
      <c r="DO19" s="18">
        <v>31.25</v>
      </c>
      <c r="DP19" s="18">
        <v>31.25</v>
      </c>
      <c r="DQ19" s="18">
        <v>31.25</v>
      </c>
      <c r="DR19" s="18">
        <v>31.25</v>
      </c>
      <c r="DS19" s="18">
        <v>31.25</v>
      </c>
      <c r="DT19" s="234">
        <f t="shared" si="118"/>
        <v>-30.439999999999998</v>
      </c>
      <c r="DU19" s="20">
        <f t="shared" si="13"/>
        <v>-30.439999999999998</v>
      </c>
      <c r="DV19" s="20">
        <f t="shared" si="119"/>
        <v>0</v>
      </c>
      <c r="DW19" s="18">
        <f t="shared" si="120"/>
        <v>613.79999999999995</v>
      </c>
      <c r="DX19" s="18">
        <v>48.7</v>
      </c>
      <c r="DY19" s="234">
        <v>48.7</v>
      </c>
      <c r="DZ19" s="234">
        <v>48.7</v>
      </c>
      <c r="EA19" s="234">
        <v>48.7</v>
      </c>
      <c r="EB19" s="234">
        <v>48.7</v>
      </c>
      <c r="EC19" s="234">
        <v>48.7</v>
      </c>
      <c r="ED19" s="234">
        <v>48.7</v>
      </c>
      <c r="EE19" s="234">
        <v>54.58</v>
      </c>
      <c r="EF19" s="234">
        <v>54.58</v>
      </c>
      <c r="EG19" s="234">
        <v>54.58</v>
      </c>
      <c r="EH19" s="234">
        <v>54.58</v>
      </c>
      <c r="EI19" s="234">
        <v>54.58</v>
      </c>
      <c r="EJ19" s="234"/>
      <c r="EK19" s="18">
        <f t="shared" si="121"/>
        <v>765.18632320606025</v>
      </c>
      <c r="EL19" s="18">
        <v>125.0883415447633</v>
      </c>
      <c r="EM19" s="18">
        <v>0</v>
      </c>
      <c r="EN19" s="18">
        <v>0</v>
      </c>
      <c r="EO19" s="18">
        <v>0</v>
      </c>
      <c r="EP19" s="18">
        <v>0</v>
      </c>
      <c r="EQ19" s="18">
        <v>291.50013564225418</v>
      </c>
      <c r="ER19" s="18">
        <v>0</v>
      </c>
      <c r="ES19" s="18">
        <v>0</v>
      </c>
      <c r="ET19" s="18">
        <v>0</v>
      </c>
      <c r="EU19" s="18">
        <v>0</v>
      </c>
      <c r="EV19" s="18">
        <v>0</v>
      </c>
      <c r="EW19" s="18">
        <v>348.59784601904278</v>
      </c>
      <c r="EX19" s="20">
        <f t="shared" si="14"/>
        <v>151.3863232060603</v>
      </c>
      <c r="EY19" s="20">
        <f t="shared" si="122"/>
        <v>0</v>
      </c>
      <c r="EZ19" s="20">
        <f t="shared" si="123"/>
        <v>151.3863232060603</v>
      </c>
      <c r="FA19" s="18">
        <f t="shared" si="124"/>
        <v>4538.88</v>
      </c>
      <c r="FB19" s="18">
        <v>290.29000000000002</v>
      </c>
      <c r="FC19" s="234">
        <v>290.29000000000002</v>
      </c>
      <c r="FD19" s="234">
        <v>290.29000000000002</v>
      </c>
      <c r="FE19" s="234">
        <v>290.29000000000002</v>
      </c>
      <c r="FF19" s="234">
        <v>290.29000000000002</v>
      </c>
      <c r="FG19" s="234">
        <v>290.29000000000002</v>
      </c>
      <c r="FH19" s="234">
        <v>290.29000000000002</v>
      </c>
      <c r="FI19" s="234">
        <v>501.37</v>
      </c>
      <c r="FJ19" s="234">
        <v>501.37</v>
      </c>
      <c r="FK19" s="234">
        <v>501.37</v>
      </c>
      <c r="FL19" s="234">
        <v>501.37</v>
      </c>
      <c r="FM19" s="234">
        <v>501.37</v>
      </c>
      <c r="FN19" s="20">
        <f t="shared" si="125"/>
        <v>7823.0513561925545</v>
      </c>
      <c r="FO19" s="18">
        <v>1786.8880536146421</v>
      </c>
      <c r="FP19" s="18">
        <v>0</v>
      </c>
      <c r="FQ19" s="18">
        <v>0</v>
      </c>
      <c r="FR19" s="18">
        <v>0</v>
      </c>
      <c r="FS19" s="18">
        <v>0</v>
      </c>
      <c r="FT19" s="18">
        <v>2708.7295374961832</v>
      </c>
      <c r="FU19" s="18">
        <v>0</v>
      </c>
      <c r="FV19" s="18">
        <v>135.36958347457107</v>
      </c>
      <c r="FW19" s="18">
        <v>0</v>
      </c>
      <c r="FX19" s="18">
        <v>0</v>
      </c>
      <c r="FY19" s="18">
        <v>0</v>
      </c>
      <c r="FZ19" s="18">
        <v>3192.0641816071579</v>
      </c>
      <c r="GA19" s="234">
        <f t="shared" si="126"/>
        <v>3284.1713561925544</v>
      </c>
      <c r="GB19" s="20">
        <f t="shared" si="127"/>
        <v>0</v>
      </c>
      <c r="GC19" s="20">
        <f t="shared" si="128"/>
        <v>3284.1713561925544</v>
      </c>
      <c r="GD19" s="18">
        <f t="shared" si="129"/>
        <v>727.39999999999986</v>
      </c>
      <c r="GE19" s="18">
        <v>45.4</v>
      </c>
      <c r="GF19" s="234">
        <v>45.4</v>
      </c>
      <c r="GG19" s="234">
        <v>45.4</v>
      </c>
      <c r="GH19" s="234">
        <v>45.4</v>
      </c>
      <c r="GI19" s="234">
        <v>45.4</v>
      </c>
      <c r="GJ19" s="234">
        <v>45.4</v>
      </c>
      <c r="GK19" s="234">
        <v>45.4</v>
      </c>
      <c r="GL19" s="234">
        <v>81.92</v>
      </c>
      <c r="GM19" s="234">
        <v>81.92</v>
      </c>
      <c r="GN19" s="234">
        <v>81.92</v>
      </c>
      <c r="GO19" s="234">
        <v>81.92</v>
      </c>
      <c r="GP19" s="234">
        <v>81.92</v>
      </c>
      <c r="GQ19" s="20">
        <f t="shared" si="130"/>
        <v>0</v>
      </c>
      <c r="GR19" s="18">
        <v>0</v>
      </c>
      <c r="GS19" s="18">
        <v>0</v>
      </c>
      <c r="GT19" s="18">
        <v>0</v>
      </c>
      <c r="GU19" s="18"/>
      <c r="GV19" s="234">
        <f t="shared" si="131"/>
        <v>-727.39999999999986</v>
      </c>
      <c r="GW19" s="20">
        <f t="shared" si="15"/>
        <v>-727.39999999999986</v>
      </c>
      <c r="GX19" s="20">
        <f t="shared" si="16"/>
        <v>0</v>
      </c>
      <c r="GY19" s="18">
        <f t="shared" si="132"/>
        <v>7245.1600000000017</v>
      </c>
      <c r="GZ19" s="18">
        <v>399.53</v>
      </c>
      <c r="HA19" s="234">
        <v>399.53</v>
      </c>
      <c r="HB19" s="234">
        <v>399.53</v>
      </c>
      <c r="HC19" s="234">
        <v>399.53</v>
      </c>
      <c r="HD19" s="234">
        <v>399.53</v>
      </c>
      <c r="HE19" s="234">
        <v>399.53</v>
      </c>
      <c r="HF19" s="234">
        <v>399.53</v>
      </c>
      <c r="HG19" s="234">
        <v>889.69</v>
      </c>
      <c r="HH19" s="234">
        <v>889.69</v>
      </c>
      <c r="HI19" s="234">
        <v>889.69</v>
      </c>
      <c r="HJ19" s="234">
        <v>889.69</v>
      </c>
      <c r="HK19" s="234">
        <v>889.69</v>
      </c>
      <c r="HL19" s="20">
        <f t="shared" si="133"/>
        <v>12649.003028264517</v>
      </c>
      <c r="HM19" s="18">
        <v>765.213797642754</v>
      </c>
      <c r="HN19" s="18">
        <v>810.63925673642882</v>
      </c>
      <c r="HO19" s="18">
        <v>883.37498876716995</v>
      </c>
      <c r="HP19" s="18">
        <v>2179.4527140249224</v>
      </c>
      <c r="HQ19" s="18">
        <v>2278.8456505060635</v>
      </c>
      <c r="HR19" s="18">
        <v>718.71029686310453</v>
      </c>
      <c r="HS19" s="18">
        <v>942.93392729329491</v>
      </c>
      <c r="HT19" s="18">
        <v>585.47968416165281</v>
      </c>
      <c r="HU19" s="18">
        <v>601.59089213052516</v>
      </c>
      <c r="HV19" s="18">
        <v>995.87013047039898</v>
      </c>
      <c r="HW19" s="18">
        <v>878.81591835185009</v>
      </c>
      <c r="HX19" s="18">
        <v>1008.0757713163516</v>
      </c>
      <c r="HY19" s="20">
        <f t="shared" si="17"/>
        <v>5403.8430282645149</v>
      </c>
      <c r="HZ19" s="20">
        <f t="shared" si="18"/>
        <v>0</v>
      </c>
      <c r="IA19" s="20">
        <f t="shared" si="19"/>
        <v>5403.8430282645149</v>
      </c>
      <c r="IB19" s="120">
        <f t="shared" si="134"/>
        <v>0</v>
      </c>
      <c r="IC19" s="120">
        <v>0</v>
      </c>
      <c r="ID19" s="250">
        <v>0</v>
      </c>
      <c r="IE19" s="250">
        <v>0</v>
      </c>
      <c r="IF19" s="120">
        <v>0</v>
      </c>
      <c r="IG19" s="120">
        <v>0</v>
      </c>
      <c r="IH19" s="120">
        <v>0</v>
      </c>
      <c r="II19" s="120">
        <v>0</v>
      </c>
      <c r="IJ19" s="120">
        <v>0</v>
      </c>
      <c r="IK19" s="120">
        <v>0</v>
      </c>
      <c r="IL19" s="120">
        <v>0</v>
      </c>
      <c r="IM19" s="120">
        <v>0</v>
      </c>
      <c r="IN19" s="120">
        <v>0</v>
      </c>
      <c r="IO19" s="121">
        <f t="shared" si="20"/>
        <v>0</v>
      </c>
      <c r="IP19" s="18">
        <v>0</v>
      </c>
      <c r="IQ19" s="18">
        <v>0</v>
      </c>
      <c r="IR19" s="18">
        <v>0</v>
      </c>
      <c r="IS19" s="18">
        <v>0</v>
      </c>
      <c r="IT19" s="18">
        <v>0</v>
      </c>
      <c r="IU19" s="18">
        <v>0</v>
      </c>
      <c r="IV19" s="18">
        <v>0</v>
      </c>
      <c r="IW19" s="18">
        <v>0</v>
      </c>
      <c r="IX19" s="18">
        <v>0</v>
      </c>
      <c r="IY19" s="18">
        <v>0</v>
      </c>
      <c r="IZ19" s="18">
        <v>0</v>
      </c>
      <c r="JA19" s="18">
        <v>0</v>
      </c>
      <c r="JB19" s="250">
        <f t="shared" si="21"/>
        <v>0</v>
      </c>
      <c r="JC19" s="121">
        <f t="shared" si="22"/>
        <v>0</v>
      </c>
      <c r="JD19" s="121">
        <f t="shared" si="23"/>
        <v>0</v>
      </c>
      <c r="JE19" s="120">
        <f t="shared" si="135"/>
        <v>0</v>
      </c>
      <c r="JF19" s="120">
        <v>0</v>
      </c>
      <c r="JG19" s="250">
        <v>0</v>
      </c>
      <c r="JH19" s="250">
        <v>0</v>
      </c>
      <c r="JI19" s="250">
        <v>0</v>
      </c>
      <c r="JJ19" s="250">
        <v>0</v>
      </c>
      <c r="JK19" s="250">
        <v>0</v>
      </c>
      <c r="JL19" s="250">
        <v>0</v>
      </c>
      <c r="JM19" s="250">
        <v>0</v>
      </c>
      <c r="JN19" s="250">
        <v>0</v>
      </c>
      <c r="JO19" s="250">
        <v>0</v>
      </c>
      <c r="JP19" s="250">
        <v>0</v>
      </c>
      <c r="JQ19" s="250">
        <v>0</v>
      </c>
      <c r="JR19" s="120">
        <f t="shared" si="136"/>
        <v>0</v>
      </c>
      <c r="JS19" s="18">
        <v>0</v>
      </c>
      <c r="JT19" s="18">
        <v>0</v>
      </c>
      <c r="JU19" s="18">
        <v>0</v>
      </c>
      <c r="JV19" s="18">
        <v>0</v>
      </c>
      <c r="JW19" s="18">
        <v>0</v>
      </c>
      <c r="JX19" s="18">
        <v>0</v>
      </c>
      <c r="JY19" s="18">
        <v>0</v>
      </c>
      <c r="JZ19" s="18">
        <v>0</v>
      </c>
      <c r="KA19" s="18">
        <v>0</v>
      </c>
      <c r="KB19" s="18">
        <v>0</v>
      </c>
      <c r="KC19" s="18">
        <v>0</v>
      </c>
      <c r="KD19" s="18">
        <v>0</v>
      </c>
      <c r="KE19" s="250">
        <f t="shared" si="24"/>
        <v>0</v>
      </c>
      <c r="KF19" s="121">
        <f t="shared" si="25"/>
        <v>0</v>
      </c>
      <c r="KG19" s="121">
        <f t="shared" si="26"/>
        <v>0</v>
      </c>
      <c r="KH19" s="120">
        <f t="shared" si="137"/>
        <v>2008.1100000000001</v>
      </c>
      <c r="KI19" s="120">
        <v>90.53</v>
      </c>
      <c r="KJ19" s="250">
        <v>90.53</v>
      </c>
      <c r="KK19" s="250">
        <v>90.53</v>
      </c>
      <c r="KL19" s="250">
        <v>90.53</v>
      </c>
      <c r="KM19" s="250">
        <v>90.53</v>
      </c>
      <c r="KN19" s="250">
        <v>90.53</v>
      </c>
      <c r="KO19" s="250">
        <v>90.53</v>
      </c>
      <c r="KP19" s="250">
        <v>274.88</v>
      </c>
      <c r="KQ19" s="250">
        <v>274.88</v>
      </c>
      <c r="KR19" s="250">
        <v>274.88</v>
      </c>
      <c r="KS19" s="250">
        <v>274.88</v>
      </c>
      <c r="KT19" s="250">
        <v>274.88</v>
      </c>
      <c r="KU19" s="121">
        <f t="shared" si="138"/>
        <v>2157.2754399796204</v>
      </c>
      <c r="KV19" s="18">
        <v>109.47408014934956</v>
      </c>
      <c r="KW19" s="18">
        <v>117.89957826496827</v>
      </c>
      <c r="KX19" s="18">
        <v>104.63444938855676</v>
      </c>
      <c r="KY19" s="18">
        <v>114.72195277673497</v>
      </c>
      <c r="KZ19" s="18">
        <v>114.27720064018439</v>
      </c>
      <c r="LA19" s="18">
        <v>116.80375562963978</v>
      </c>
      <c r="LB19" s="18">
        <v>103.35743295535829</v>
      </c>
      <c r="LC19" s="18">
        <v>208.74943967478725</v>
      </c>
      <c r="LD19" s="18">
        <v>269.06636812518718</v>
      </c>
      <c r="LE19" s="18">
        <v>259.81526081154919</v>
      </c>
      <c r="LF19" s="18">
        <v>316.55291959431389</v>
      </c>
      <c r="LG19" s="18">
        <v>321.92300196899089</v>
      </c>
      <c r="LH19" s="250">
        <f t="shared" si="139"/>
        <v>149.16543997962026</v>
      </c>
      <c r="LI19" s="121">
        <f t="shared" si="27"/>
        <v>0</v>
      </c>
      <c r="LJ19" s="121">
        <f t="shared" si="28"/>
        <v>149.16543997962026</v>
      </c>
      <c r="LK19" s="121">
        <f t="shared" si="29"/>
        <v>0</v>
      </c>
      <c r="LL19" s="250"/>
      <c r="LM19" s="250"/>
      <c r="LN19" s="250"/>
      <c r="LO19" s="250"/>
      <c r="LP19" s="250"/>
      <c r="LQ19" s="250"/>
      <c r="LR19" s="250"/>
      <c r="LS19" s="250"/>
      <c r="LT19" s="250"/>
      <c r="LU19" s="250"/>
      <c r="LV19" s="250"/>
      <c r="LW19" s="250"/>
      <c r="LX19" s="121">
        <f t="shared" si="30"/>
        <v>0</v>
      </c>
      <c r="LY19" s="250"/>
      <c r="LZ19" s="250"/>
      <c r="MA19" s="250"/>
      <c r="MB19" s="250"/>
      <c r="MC19" s="250"/>
      <c r="MD19" s="250"/>
      <c r="ME19" s="250"/>
      <c r="MF19" s="250"/>
      <c r="MG19" s="250"/>
      <c r="MH19" s="250"/>
      <c r="MI19" s="250"/>
      <c r="MJ19" s="120">
        <v>0</v>
      </c>
      <c r="MK19" s="250"/>
      <c r="ML19" s="121">
        <f t="shared" si="31"/>
        <v>0</v>
      </c>
      <c r="MM19" s="121">
        <f t="shared" si="32"/>
        <v>0</v>
      </c>
      <c r="MN19" s="121">
        <f t="shared" si="140"/>
        <v>52254.23</v>
      </c>
      <c r="MO19" s="121">
        <v>4500.24</v>
      </c>
      <c r="MP19" s="250">
        <v>4500.24</v>
      </c>
      <c r="MQ19" s="250">
        <v>4500.24</v>
      </c>
      <c r="MR19" s="250">
        <v>4500.24</v>
      </c>
      <c r="MS19" s="250">
        <v>4500.24</v>
      </c>
      <c r="MT19" s="250">
        <v>4500.24</v>
      </c>
      <c r="MU19" s="250">
        <v>4500.24</v>
      </c>
      <c r="MV19" s="250">
        <v>4150.51</v>
      </c>
      <c r="MW19" s="250">
        <v>4150.51</v>
      </c>
      <c r="MX19" s="250">
        <v>4150.51</v>
      </c>
      <c r="MY19" s="250">
        <v>4150.51</v>
      </c>
      <c r="MZ19" s="250">
        <v>4150.51</v>
      </c>
      <c r="NA19" s="121">
        <f t="shared" si="141"/>
        <v>3228.1861350666404</v>
      </c>
      <c r="NB19" s="20">
        <v>0</v>
      </c>
      <c r="NC19" s="20">
        <v>0</v>
      </c>
      <c r="ND19" s="20">
        <v>0</v>
      </c>
      <c r="NE19" s="20">
        <v>0</v>
      </c>
      <c r="NF19" s="20">
        <v>0</v>
      </c>
      <c r="NG19" s="20">
        <v>780.70017994647219</v>
      </c>
      <c r="NH19" s="20">
        <v>0</v>
      </c>
      <c r="NI19" s="20">
        <v>0</v>
      </c>
      <c r="NJ19" s="20">
        <v>0</v>
      </c>
      <c r="NK19" s="20">
        <v>0</v>
      </c>
      <c r="NL19" s="20">
        <v>0</v>
      </c>
      <c r="NM19" s="20">
        <v>2447.485955120168</v>
      </c>
      <c r="NN19" s="250">
        <f t="shared" si="142"/>
        <v>-49026.043864933366</v>
      </c>
      <c r="NO19" s="121">
        <f t="shared" si="33"/>
        <v>-49026.043864933366</v>
      </c>
      <c r="NP19" s="121">
        <f t="shared" si="34"/>
        <v>0</v>
      </c>
      <c r="NQ19" s="115">
        <f t="shared" si="35"/>
        <v>20323.93</v>
      </c>
      <c r="NR19" s="114">
        <f t="shared" si="36"/>
        <v>2908.8599999999997</v>
      </c>
      <c r="NS19" s="132">
        <f t="shared" si="37"/>
        <v>-17415.07</v>
      </c>
      <c r="NT19" s="121">
        <f t="shared" si="38"/>
        <v>-17415.07</v>
      </c>
      <c r="NU19" s="121">
        <f t="shared" si="39"/>
        <v>0</v>
      </c>
      <c r="NV19" s="18">
        <f t="shared" si="143"/>
        <v>5216.2300000000005</v>
      </c>
      <c r="NW19" s="18">
        <v>536.84</v>
      </c>
      <c r="NX19" s="234">
        <v>536.84</v>
      </c>
      <c r="NY19" s="234">
        <v>536.84</v>
      </c>
      <c r="NZ19" s="18">
        <v>536.84</v>
      </c>
      <c r="OA19" s="18">
        <v>536.84</v>
      </c>
      <c r="OB19" s="18">
        <v>536.84</v>
      </c>
      <c r="OC19" s="18">
        <v>536.84</v>
      </c>
      <c r="OD19" s="18">
        <v>291.67</v>
      </c>
      <c r="OE19" s="18">
        <v>291.67</v>
      </c>
      <c r="OF19" s="18">
        <v>291.67</v>
      </c>
      <c r="OG19" s="18">
        <v>291.67</v>
      </c>
      <c r="OH19" s="18">
        <v>291.67</v>
      </c>
      <c r="OI19" s="20">
        <f t="shared" si="144"/>
        <v>0</v>
      </c>
      <c r="OJ19" s="20">
        <v>0</v>
      </c>
      <c r="OK19" s="20">
        <v>0</v>
      </c>
      <c r="OL19" s="20">
        <v>0</v>
      </c>
      <c r="OM19" s="20">
        <v>0</v>
      </c>
      <c r="ON19" s="20">
        <v>0</v>
      </c>
      <c r="OO19" s="20">
        <v>0</v>
      </c>
      <c r="OP19" s="20">
        <v>0</v>
      </c>
      <c r="OQ19" s="20">
        <v>0</v>
      </c>
      <c r="OR19" s="20">
        <v>0</v>
      </c>
      <c r="OS19" s="20">
        <v>0</v>
      </c>
      <c r="OT19" s="20">
        <v>0</v>
      </c>
      <c r="OU19" s="20">
        <v>0</v>
      </c>
      <c r="OV19" s="234">
        <f t="shared" si="145"/>
        <v>-5216.2300000000005</v>
      </c>
      <c r="OW19" s="20">
        <f t="shared" si="40"/>
        <v>-5216.2300000000005</v>
      </c>
      <c r="OX19" s="20">
        <f t="shared" si="41"/>
        <v>0</v>
      </c>
      <c r="OY19" s="18">
        <f t="shared" si="146"/>
        <v>4517.8999999999996</v>
      </c>
      <c r="OZ19" s="18">
        <v>466.95</v>
      </c>
      <c r="PA19" s="234">
        <v>466.95</v>
      </c>
      <c r="PB19" s="234">
        <v>466.95</v>
      </c>
      <c r="PC19" s="234">
        <v>466.95</v>
      </c>
      <c r="PD19" s="234">
        <v>466.95</v>
      </c>
      <c r="PE19" s="234">
        <v>466.95</v>
      </c>
      <c r="PF19" s="234">
        <v>466.95</v>
      </c>
      <c r="PG19" s="234">
        <v>249.85</v>
      </c>
      <c r="PH19" s="234">
        <v>249.85</v>
      </c>
      <c r="PI19" s="234">
        <v>249.85</v>
      </c>
      <c r="PJ19" s="234">
        <v>249.85</v>
      </c>
      <c r="PK19" s="234">
        <v>249.85</v>
      </c>
      <c r="PL19" s="20">
        <f t="shared" si="147"/>
        <v>0</v>
      </c>
      <c r="PM19" s="18">
        <v>0</v>
      </c>
      <c r="PN19" s="18">
        <v>0</v>
      </c>
      <c r="PO19" s="18">
        <v>0</v>
      </c>
      <c r="PP19" s="18">
        <v>0</v>
      </c>
      <c r="PQ19" s="18">
        <v>0</v>
      </c>
      <c r="PR19" s="18">
        <v>0</v>
      </c>
      <c r="PS19" s="18">
        <v>0</v>
      </c>
      <c r="PT19" s="18">
        <v>0</v>
      </c>
      <c r="PU19" s="18">
        <v>0</v>
      </c>
      <c r="PV19" s="18">
        <v>0</v>
      </c>
      <c r="PW19" s="18">
        <v>0</v>
      </c>
      <c r="PX19" s="18">
        <v>0</v>
      </c>
      <c r="PY19" s="234">
        <f t="shared" si="148"/>
        <v>-4517.8999999999996</v>
      </c>
      <c r="PZ19" s="20">
        <f t="shared" si="42"/>
        <v>-4517.8999999999996</v>
      </c>
      <c r="QA19" s="20">
        <f t="shared" si="43"/>
        <v>0</v>
      </c>
      <c r="QB19" s="18">
        <f t="shared" si="149"/>
        <v>1221.1399999999999</v>
      </c>
      <c r="QC19" s="18">
        <v>124.92</v>
      </c>
      <c r="QD19" s="234">
        <v>124.92</v>
      </c>
      <c r="QE19" s="234">
        <v>124.92</v>
      </c>
      <c r="QF19" s="234">
        <v>124.92</v>
      </c>
      <c r="QG19" s="234">
        <v>124.92</v>
      </c>
      <c r="QH19" s="234">
        <v>124.92</v>
      </c>
      <c r="QI19" s="234">
        <v>124.92</v>
      </c>
      <c r="QJ19" s="234">
        <v>69.34</v>
      </c>
      <c r="QK19" s="234">
        <v>69.34</v>
      </c>
      <c r="QL19" s="234">
        <v>69.34</v>
      </c>
      <c r="QM19" s="234">
        <v>69.34</v>
      </c>
      <c r="QN19" s="234">
        <v>69.34</v>
      </c>
      <c r="QO19" s="20">
        <f t="shared" si="150"/>
        <v>86.37</v>
      </c>
      <c r="QP19" s="18">
        <v>0</v>
      </c>
      <c r="QQ19" s="18">
        <v>0</v>
      </c>
      <c r="QR19" s="18">
        <v>0</v>
      </c>
      <c r="QS19" s="18">
        <v>0</v>
      </c>
      <c r="QT19" s="18">
        <v>0</v>
      </c>
      <c r="QU19" s="18">
        <v>86.37</v>
      </c>
      <c r="QV19" s="18">
        <v>0</v>
      </c>
      <c r="QW19" s="18">
        <v>0</v>
      </c>
      <c r="QX19" s="18">
        <v>0</v>
      </c>
      <c r="QY19" s="18">
        <v>0</v>
      </c>
      <c r="QZ19" s="18">
        <v>0</v>
      </c>
      <c r="RA19" s="18">
        <v>0</v>
      </c>
      <c r="RB19" s="234">
        <f t="shared" si="151"/>
        <v>-1134.77</v>
      </c>
      <c r="RC19" s="20">
        <f t="shared" si="44"/>
        <v>-1134.77</v>
      </c>
      <c r="RD19" s="20">
        <f t="shared" si="45"/>
        <v>0</v>
      </c>
      <c r="RE19" s="18">
        <f t="shared" si="152"/>
        <v>5842.2000000000007</v>
      </c>
      <c r="RF19" s="20">
        <v>601.5</v>
      </c>
      <c r="RG19" s="234">
        <v>601.5</v>
      </c>
      <c r="RH19" s="234">
        <v>601.5</v>
      </c>
      <c r="RI19" s="234">
        <v>601.5</v>
      </c>
      <c r="RJ19" s="234">
        <v>601.5</v>
      </c>
      <c r="RK19" s="234">
        <v>601.5</v>
      </c>
      <c r="RL19" s="234">
        <v>601.5</v>
      </c>
      <c r="RM19" s="234">
        <v>326.33999999999997</v>
      </c>
      <c r="RN19" s="234">
        <v>326.33999999999997</v>
      </c>
      <c r="RO19" s="234">
        <v>326.33999999999997</v>
      </c>
      <c r="RP19" s="234">
        <v>326.33999999999997</v>
      </c>
      <c r="RQ19" s="234">
        <v>326.33999999999997</v>
      </c>
      <c r="RR19" s="20">
        <f t="shared" si="153"/>
        <v>0</v>
      </c>
      <c r="RS19" s="18">
        <v>0</v>
      </c>
      <c r="RT19" s="18">
        <v>0</v>
      </c>
      <c r="RU19" s="18">
        <v>0</v>
      </c>
      <c r="RV19" s="18">
        <v>0</v>
      </c>
      <c r="RW19" s="18">
        <v>0</v>
      </c>
      <c r="RX19" s="18">
        <v>0</v>
      </c>
      <c r="RY19" s="18">
        <v>0</v>
      </c>
      <c r="RZ19" s="18">
        <v>0</v>
      </c>
      <c r="SA19" s="18">
        <v>0</v>
      </c>
      <c r="SB19" s="18">
        <v>0</v>
      </c>
      <c r="SC19" s="18">
        <v>0</v>
      </c>
      <c r="SD19" s="18">
        <v>0</v>
      </c>
      <c r="SE19" s="20">
        <f t="shared" si="46"/>
        <v>-5842.2000000000007</v>
      </c>
      <c r="SF19" s="20">
        <f t="shared" si="47"/>
        <v>-5842.2000000000007</v>
      </c>
      <c r="SG19" s="20">
        <f t="shared" si="48"/>
        <v>0</v>
      </c>
      <c r="SH19" s="18">
        <f t="shared" si="154"/>
        <v>1794.8699999999997</v>
      </c>
      <c r="SI19" s="18">
        <v>185.46</v>
      </c>
      <c r="SJ19" s="234">
        <v>185.46</v>
      </c>
      <c r="SK19" s="234">
        <v>185.46</v>
      </c>
      <c r="SL19" s="234">
        <v>185.46</v>
      </c>
      <c r="SM19" s="234">
        <v>185.46</v>
      </c>
      <c r="SN19" s="234">
        <v>185.46</v>
      </c>
      <c r="SO19" s="234">
        <v>185.46</v>
      </c>
      <c r="SP19" s="234">
        <v>99.33</v>
      </c>
      <c r="SQ19" s="234">
        <v>99.33</v>
      </c>
      <c r="SR19" s="234">
        <v>99.33</v>
      </c>
      <c r="SS19" s="234">
        <v>99.33</v>
      </c>
      <c r="ST19" s="234">
        <v>99.33</v>
      </c>
      <c r="SU19" s="20">
        <f t="shared" si="155"/>
        <v>0</v>
      </c>
      <c r="SV19" s="18">
        <v>0</v>
      </c>
      <c r="SW19" s="18">
        <v>0</v>
      </c>
      <c r="SX19" s="18">
        <v>0</v>
      </c>
      <c r="SY19" s="18">
        <v>0</v>
      </c>
      <c r="SZ19" s="18">
        <v>0</v>
      </c>
      <c r="TA19" s="18">
        <v>0</v>
      </c>
      <c r="TB19" s="18">
        <v>0</v>
      </c>
      <c r="TC19" s="18">
        <v>0</v>
      </c>
      <c r="TD19" s="18">
        <v>0</v>
      </c>
      <c r="TE19" s="18">
        <v>0</v>
      </c>
      <c r="TF19" s="18">
        <v>0</v>
      </c>
      <c r="TG19" s="18">
        <v>0</v>
      </c>
      <c r="TH19" s="20">
        <f t="shared" si="49"/>
        <v>-1794.8699999999997</v>
      </c>
      <c r="TI19" s="20">
        <f t="shared" si="50"/>
        <v>-1794.8699999999997</v>
      </c>
      <c r="TJ19" s="20">
        <f t="shared" si="51"/>
        <v>0</v>
      </c>
      <c r="TK19" s="18">
        <f t="shared" si="156"/>
        <v>1675.1899999999994</v>
      </c>
      <c r="TL19" s="18">
        <v>156.57</v>
      </c>
      <c r="TM19" s="234">
        <v>156.57</v>
      </c>
      <c r="TN19" s="234">
        <v>156.57</v>
      </c>
      <c r="TO19" s="234">
        <v>156.57</v>
      </c>
      <c r="TP19" s="234">
        <v>156.57</v>
      </c>
      <c r="TQ19" s="234">
        <v>156.57</v>
      </c>
      <c r="TR19" s="234">
        <v>156.57</v>
      </c>
      <c r="TS19" s="234">
        <v>115.84</v>
      </c>
      <c r="TT19" s="234">
        <v>115.84</v>
      </c>
      <c r="TU19" s="234">
        <v>115.84</v>
      </c>
      <c r="TV19" s="234">
        <v>115.84</v>
      </c>
      <c r="TW19" s="234">
        <v>115.84</v>
      </c>
      <c r="TX19" s="20">
        <f t="shared" si="157"/>
        <v>2822.49</v>
      </c>
      <c r="TY19" s="18">
        <v>0</v>
      </c>
      <c r="TZ19" s="18">
        <v>0</v>
      </c>
      <c r="UA19" s="18">
        <v>788.94</v>
      </c>
      <c r="UB19" s="18">
        <v>0</v>
      </c>
      <c r="UC19" s="18">
        <v>0</v>
      </c>
      <c r="UD19" s="18">
        <v>0</v>
      </c>
      <c r="UE19" s="18">
        <v>0</v>
      </c>
      <c r="UF19" s="18">
        <v>1678.05</v>
      </c>
      <c r="UG19" s="18">
        <v>355.5</v>
      </c>
      <c r="UH19" s="18">
        <v>0</v>
      </c>
      <c r="UI19" s="18">
        <v>0</v>
      </c>
      <c r="UJ19" s="18">
        <v>0</v>
      </c>
      <c r="UK19" s="20">
        <f t="shared" si="52"/>
        <v>1147.3000000000004</v>
      </c>
      <c r="UL19" s="20">
        <f t="shared" si="53"/>
        <v>0</v>
      </c>
      <c r="UM19" s="20">
        <f t="shared" si="54"/>
        <v>1147.3000000000004</v>
      </c>
      <c r="UN19" s="18">
        <f t="shared" si="158"/>
        <v>56.399999999999991</v>
      </c>
      <c r="UO19" s="18">
        <v>5.5</v>
      </c>
      <c r="UP19" s="234">
        <v>5.5</v>
      </c>
      <c r="UQ19" s="234">
        <v>5.5</v>
      </c>
      <c r="UR19" s="234">
        <v>5.5</v>
      </c>
      <c r="US19" s="234">
        <v>5.5</v>
      </c>
      <c r="UT19" s="234">
        <v>5.5</v>
      </c>
      <c r="UU19" s="234">
        <v>5.5</v>
      </c>
      <c r="UV19" s="234">
        <v>3.58</v>
      </c>
      <c r="UW19" s="234">
        <v>3.58</v>
      </c>
      <c r="UX19" s="234">
        <v>3.58</v>
      </c>
      <c r="UY19" s="234">
        <v>3.58</v>
      </c>
      <c r="UZ19" s="234">
        <v>3.58</v>
      </c>
      <c r="VA19" s="20">
        <f t="shared" si="55"/>
        <v>0</v>
      </c>
      <c r="VB19" s="234"/>
      <c r="VC19" s="234"/>
      <c r="VD19" s="234"/>
      <c r="VE19" s="234"/>
      <c r="VF19" s="234"/>
      <c r="VG19" s="234"/>
      <c r="VH19" s="234">
        <v>0</v>
      </c>
      <c r="VI19" s="234"/>
      <c r="VJ19" s="234"/>
      <c r="VK19" s="234"/>
      <c r="VL19" s="234"/>
      <c r="VM19" s="234"/>
      <c r="VN19" s="20">
        <f t="shared" si="56"/>
        <v>-56.399999999999991</v>
      </c>
      <c r="VO19" s="20">
        <f t="shared" si="57"/>
        <v>-56.399999999999991</v>
      </c>
      <c r="VP19" s="20">
        <f t="shared" si="58"/>
        <v>0</v>
      </c>
      <c r="VQ19" s="121">
        <f t="shared" si="59"/>
        <v>0</v>
      </c>
      <c r="VR19" s="250"/>
      <c r="VS19" s="250"/>
      <c r="VT19" s="250"/>
      <c r="VU19" s="250"/>
      <c r="VV19" s="250"/>
      <c r="VW19" s="250"/>
      <c r="VX19" s="250"/>
      <c r="VY19" s="250"/>
      <c r="VZ19" s="250"/>
      <c r="WA19" s="250"/>
      <c r="WB19" s="250"/>
      <c r="WC19" s="250"/>
      <c r="WD19" s="121">
        <f t="shared" si="60"/>
        <v>0</v>
      </c>
      <c r="WE19" s="234"/>
      <c r="WF19" s="234"/>
      <c r="WG19" s="234"/>
      <c r="WH19" s="234"/>
      <c r="WI19" s="234"/>
      <c r="WJ19" s="234"/>
      <c r="WK19" s="234"/>
      <c r="WL19" s="234"/>
      <c r="WM19" s="234"/>
      <c r="WN19" s="234"/>
      <c r="WO19" s="234"/>
      <c r="WP19" s="234"/>
      <c r="WQ19" s="121">
        <f t="shared" si="61"/>
        <v>0</v>
      </c>
      <c r="WR19" s="121">
        <f t="shared" si="62"/>
        <v>0</v>
      </c>
      <c r="WS19" s="121">
        <f t="shared" si="63"/>
        <v>0</v>
      </c>
      <c r="WT19" s="120">
        <f t="shared" si="159"/>
        <v>28677.460000000006</v>
      </c>
      <c r="WU19" s="120">
        <v>1805.88</v>
      </c>
      <c r="WV19" s="250">
        <v>1805.88</v>
      </c>
      <c r="WW19" s="250">
        <v>1805.88</v>
      </c>
      <c r="WX19" s="250">
        <v>1805.88</v>
      </c>
      <c r="WY19" s="250">
        <v>1805.88</v>
      </c>
      <c r="WZ19" s="250">
        <v>1805.88</v>
      </c>
      <c r="XA19" s="250">
        <v>1805.88</v>
      </c>
      <c r="XB19" s="250">
        <v>3207.26</v>
      </c>
      <c r="XC19" s="250">
        <v>3207.26</v>
      </c>
      <c r="XD19" s="250">
        <v>3207.26</v>
      </c>
      <c r="XE19" s="250">
        <v>3207.26</v>
      </c>
      <c r="XF19" s="250">
        <v>3207.26</v>
      </c>
      <c r="XG19" s="120">
        <f t="shared" si="160"/>
        <v>35842.084202282647</v>
      </c>
      <c r="XH19" s="18">
        <v>2672.4060634213361</v>
      </c>
      <c r="XI19" s="18">
        <v>2722.7499919599313</v>
      </c>
      <c r="XJ19" s="18">
        <v>2619.066428071776</v>
      </c>
      <c r="XK19" s="18">
        <v>84.753021905804076</v>
      </c>
      <c r="XL19" s="18">
        <v>2156.1021969544477</v>
      </c>
      <c r="XM19" s="18">
        <v>2120.9540208870849</v>
      </c>
      <c r="XN19" s="18">
        <v>3525.7697416438732</v>
      </c>
      <c r="XO19" s="18">
        <v>3836.8583918365912</v>
      </c>
      <c r="XP19" s="18">
        <v>4456.37955053111</v>
      </c>
      <c r="XQ19" s="18">
        <v>4455.2167503031342</v>
      </c>
      <c r="XR19" s="18">
        <v>4181.0972872369657</v>
      </c>
      <c r="XS19" s="18">
        <v>3010.7307575305917</v>
      </c>
      <c r="XT19" s="121">
        <f t="shared" si="64"/>
        <v>7164.6242022826409</v>
      </c>
      <c r="XU19" s="121">
        <f t="shared" si="65"/>
        <v>0</v>
      </c>
      <c r="XV19" s="121">
        <f t="shared" si="66"/>
        <v>7164.6242022826409</v>
      </c>
      <c r="XW19" s="120">
        <f t="shared" si="161"/>
        <v>12327.409999999998</v>
      </c>
      <c r="XX19" s="120">
        <v>742.38</v>
      </c>
      <c r="XY19" s="250">
        <v>742.38</v>
      </c>
      <c r="XZ19" s="250">
        <v>742.38</v>
      </c>
      <c r="YA19" s="250">
        <v>742.38</v>
      </c>
      <c r="YB19" s="250">
        <v>742.38</v>
      </c>
      <c r="YC19" s="250">
        <v>742.38</v>
      </c>
      <c r="YD19" s="250">
        <v>742.38</v>
      </c>
      <c r="YE19" s="250">
        <v>1426.15</v>
      </c>
      <c r="YF19" s="250">
        <v>1426.15</v>
      </c>
      <c r="YG19" s="250">
        <v>1426.15</v>
      </c>
      <c r="YH19" s="250">
        <v>1426.15</v>
      </c>
      <c r="YI19" s="250">
        <v>1426.15</v>
      </c>
      <c r="YJ19" s="121">
        <f t="shared" si="162"/>
        <v>11789.574654670767</v>
      </c>
      <c r="YK19" s="18">
        <v>866.56534669793768</v>
      </c>
      <c r="YL19" s="18">
        <v>760.16877027193277</v>
      </c>
      <c r="YM19" s="18">
        <v>782.76869572683654</v>
      </c>
      <c r="YN19" s="18">
        <v>839.28281405982523</v>
      </c>
      <c r="YO19" s="18">
        <v>756.82459551505247</v>
      </c>
      <c r="YP19" s="18">
        <v>813.46343173806815</v>
      </c>
      <c r="YQ19" s="18">
        <v>851.55407507778341</v>
      </c>
      <c r="YR19" s="18">
        <v>1646.1767548083469</v>
      </c>
      <c r="YS19" s="18">
        <v>1034.6159437580827</v>
      </c>
      <c r="YT19" s="18">
        <v>1104.7943898119843</v>
      </c>
      <c r="YU19" s="18">
        <v>1118.0560724331754</v>
      </c>
      <c r="YV19" s="18">
        <v>1215.303764771741</v>
      </c>
      <c r="YW19" s="234">
        <f t="shared" si="163"/>
        <v>-537.83534532923113</v>
      </c>
      <c r="YX19" s="121">
        <f t="shared" si="67"/>
        <v>-537.83534532923113</v>
      </c>
      <c r="YY19" s="121">
        <f t="shared" si="68"/>
        <v>0</v>
      </c>
      <c r="YZ19" s="120">
        <f t="shared" si="164"/>
        <v>3082.6000000000004</v>
      </c>
      <c r="ZA19" s="120">
        <v>91.9</v>
      </c>
      <c r="ZB19" s="250">
        <v>91.9</v>
      </c>
      <c r="ZC19" s="250">
        <v>91.9</v>
      </c>
      <c r="ZD19" s="250">
        <v>91.9</v>
      </c>
      <c r="ZE19" s="250">
        <v>91.9</v>
      </c>
      <c r="ZF19" s="250">
        <v>91.9</v>
      </c>
      <c r="ZG19" s="250">
        <v>91.9</v>
      </c>
      <c r="ZH19" s="250">
        <v>487.86</v>
      </c>
      <c r="ZI19" s="250">
        <v>487.86</v>
      </c>
      <c r="ZJ19" s="250">
        <v>487.86</v>
      </c>
      <c r="ZK19" s="250">
        <v>487.86</v>
      </c>
      <c r="ZL19" s="250">
        <v>487.86</v>
      </c>
      <c r="ZM19" s="121">
        <f t="shared" si="165"/>
        <v>3667.1333767420356</v>
      </c>
      <c r="ZN19" s="120">
        <v>0</v>
      </c>
      <c r="ZO19" s="18">
        <v>98.025008102591272</v>
      </c>
      <c r="ZP19" s="18">
        <v>330.98391100026913</v>
      </c>
      <c r="ZQ19" s="18">
        <v>3156.4457763845712</v>
      </c>
      <c r="ZR19" s="18">
        <v>81.678681254603802</v>
      </c>
      <c r="ZS19" s="18">
        <v>0</v>
      </c>
      <c r="ZT19" s="18"/>
      <c r="ZU19" s="18"/>
      <c r="ZV19" s="18"/>
      <c r="ZW19" s="18"/>
      <c r="ZX19" s="18"/>
      <c r="ZY19" s="18"/>
      <c r="ZZ19" s="121">
        <f t="shared" si="69"/>
        <v>584.53337674203522</v>
      </c>
      <c r="AAA19" s="121">
        <f t="shared" si="70"/>
        <v>0</v>
      </c>
      <c r="AAB19" s="121">
        <f t="shared" si="71"/>
        <v>584.53337674203522</v>
      </c>
      <c r="AAC19" s="120">
        <f t="shared" si="166"/>
        <v>1067.58</v>
      </c>
      <c r="AAD19" s="120">
        <v>77.040000000000006</v>
      </c>
      <c r="AAE19" s="250">
        <v>77.040000000000006</v>
      </c>
      <c r="AAF19" s="250">
        <v>77.040000000000006</v>
      </c>
      <c r="AAG19" s="250">
        <v>77.040000000000006</v>
      </c>
      <c r="AAH19" s="250">
        <v>77.040000000000006</v>
      </c>
      <c r="AAI19" s="250">
        <v>77.040000000000006</v>
      </c>
      <c r="AAJ19" s="250">
        <v>77.040000000000006</v>
      </c>
      <c r="AAK19" s="250">
        <v>105.66</v>
      </c>
      <c r="AAL19" s="250">
        <v>105.66</v>
      </c>
      <c r="AAM19" s="250">
        <v>105.66</v>
      </c>
      <c r="AAN19" s="250">
        <v>105.66</v>
      </c>
      <c r="AAO19" s="250">
        <v>105.66</v>
      </c>
      <c r="AAP19" s="121">
        <f t="shared" si="167"/>
        <v>1408.0025779482089</v>
      </c>
      <c r="AAQ19" s="18">
        <v>101.24517888480646</v>
      </c>
      <c r="AAR19" s="18">
        <v>101.00283894666936</v>
      </c>
      <c r="AAS19" s="18">
        <v>101.34273754240949</v>
      </c>
      <c r="AAT19" s="18">
        <v>101.75864334921999</v>
      </c>
      <c r="AAU19" s="18">
        <v>102.553179036616</v>
      </c>
      <c r="AAV19" s="18">
        <v>101.391671785976</v>
      </c>
      <c r="AAW19" s="18">
        <v>99.581904728697481</v>
      </c>
      <c r="AAX19" s="18">
        <v>142.23188447999999</v>
      </c>
      <c r="AAY19" s="18">
        <v>136.78579277999998</v>
      </c>
      <c r="AAZ19" s="18">
        <v>139.30439543999998</v>
      </c>
      <c r="ABA19" s="18">
        <v>139.11775592399999</v>
      </c>
      <c r="ABB19" s="18">
        <v>141.6865950498142</v>
      </c>
      <c r="ABC19" s="121">
        <f t="shared" si="72"/>
        <v>340.42257794820898</v>
      </c>
      <c r="ABD19" s="121">
        <f t="shared" si="73"/>
        <v>0</v>
      </c>
      <c r="ABE19" s="121">
        <f t="shared" si="74"/>
        <v>340.42257794820898</v>
      </c>
      <c r="ABF19" s="120">
        <f t="shared" si="168"/>
        <v>153.56</v>
      </c>
      <c r="ABG19" s="120">
        <v>5.23</v>
      </c>
      <c r="ABH19" s="250">
        <v>5.23</v>
      </c>
      <c r="ABI19" s="250">
        <v>5.23</v>
      </c>
      <c r="ABJ19" s="250">
        <v>5.23</v>
      </c>
      <c r="ABK19" s="250">
        <v>5.23</v>
      </c>
      <c r="ABL19" s="250">
        <v>5.23</v>
      </c>
      <c r="ABM19" s="250">
        <v>5.23</v>
      </c>
      <c r="ABN19" s="250">
        <v>23.39</v>
      </c>
      <c r="ABO19" s="250">
        <v>23.39</v>
      </c>
      <c r="ABP19" s="250">
        <v>23.39</v>
      </c>
      <c r="ABQ19" s="250">
        <v>23.39</v>
      </c>
      <c r="ABR19" s="250">
        <v>23.39</v>
      </c>
      <c r="ABS19" s="121">
        <f t="shared" si="169"/>
        <v>0</v>
      </c>
      <c r="ABT19" s="18">
        <v>0</v>
      </c>
      <c r="ABU19" s="18">
        <v>0</v>
      </c>
      <c r="ABV19" s="18">
        <v>0</v>
      </c>
      <c r="ABW19" s="18">
        <v>0</v>
      </c>
      <c r="ABX19" s="18">
        <v>0</v>
      </c>
      <c r="ABY19" s="18">
        <v>0</v>
      </c>
      <c r="ABZ19" s="18"/>
      <c r="ACA19" s="18"/>
      <c r="ACB19" s="18">
        <v>0</v>
      </c>
      <c r="ACC19" s="18">
        <v>0</v>
      </c>
      <c r="ACD19" s="18">
        <v>0</v>
      </c>
      <c r="ACE19" s="18">
        <v>0</v>
      </c>
      <c r="ACF19" s="121">
        <f t="shared" si="75"/>
        <v>-153.56</v>
      </c>
      <c r="ACG19" s="121">
        <f t="shared" si="76"/>
        <v>-153.56</v>
      </c>
      <c r="ACH19" s="121">
        <f t="shared" si="77"/>
        <v>0</v>
      </c>
      <c r="ACI19" s="115">
        <f t="shared" si="78"/>
        <v>992.19000000000017</v>
      </c>
      <c r="ACJ19" s="121">
        <f t="shared" si="79"/>
        <v>558.27806589966428</v>
      </c>
      <c r="ACK19" s="132">
        <f t="shared" si="80"/>
        <v>-433.91193410033588</v>
      </c>
      <c r="ACL19" s="121">
        <f t="shared" si="81"/>
        <v>-433.91193410033588</v>
      </c>
      <c r="ACM19" s="121">
        <f t="shared" si="82"/>
        <v>0</v>
      </c>
      <c r="ACN19" s="18">
        <f t="shared" si="170"/>
        <v>992.19000000000017</v>
      </c>
      <c r="ACO19" s="18">
        <v>83.37</v>
      </c>
      <c r="ACP19" s="234">
        <v>83.37</v>
      </c>
      <c r="ACQ19" s="234">
        <v>83.37</v>
      </c>
      <c r="ACR19" s="234">
        <v>83.37</v>
      </c>
      <c r="ACS19" s="234">
        <v>83.37</v>
      </c>
      <c r="ACT19" s="234">
        <v>83.37</v>
      </c>
      <c r="ACU19" s="234">
        <v>83.37</v>
      </c>
      <c r="ACV19" s="234">
        <v>81.72</v>
      </c>
      <c r="ACW19" s="234">
        <v>81.72</v>
      </c>
      <c r="ACX19" s="234">
        <v>81.72</v>
      </c>
      <c r="ACY19" s="234">
        <v>81.72</v>
      </c>
      <c r="ACZ19" s="234">
        <v>81.72</v>
      </c>
      <c r="ADA19" s="20">
        <f t="shared" si="171"/>
        <v>558.27806589966428</v>
      </c>
      <c r="ADB19" s="18">
        <v>0</v>
      </c>
      <c r="ADC19" s="18">
        <v>124.25941262010636</v>
      </c>
      <c r="ADD19" s="18">
        <v>72.597069058522536</v>
      </c>
      <c r="ADE19" s="18">
        <v>61.802285999999995</v>
      </c>
      <c r="ADF19" s="18">
        <v>46.314368799999997</v>
      </c>
      <c r="ADG19" s="18">
        <v>78.947959999999995</v>
      </c>
      <c r="ADH19" s="18">
        <v>83.74190049521421</v>
      </c>
      <c r="ADI19" s="18">
        <v>54.764775348860496</v>
      </c>
      <c r="ADJ19" s="18">
        <v>0</v>
      </c>
      <c r="ADK19" s="18">
        <v>0</v>
      </c>
      <c r="ADL19" s="18">
        <v>0</v>
      </c>
      <c r="ADM19" s="18">
        <v>35.850293576960688</v>
      </c>
      <c r="ADN19" s="20">
        <f t="shared" si="83"/>
        <v>-433.91193410033588</v>
      </c>
      <c r="ADO19" s="20">
        <f t="shared" si="84"/>
        <v>-433.91193410033588</v>
      </c>
      <c r="ADP19" s="20">
        <f t="shared" si="85"/>
        <v>0</v>
      </c>
      <c r="ADQ19" s="18">
        <f t="shared" si="172"/>
        <v>0</v>
      </c>
      <c r="ADR19" s="18">
        <v>0</v>
      </c>
      <c r="ADS19" s="234">
        <v>0</v>
      </c>
      <c r="ADT19" s="234">
        <v>0</v>
      </c>
      <c r="ADU19" s="234">
        <v>0</v>
      </c>
      <c r="ADV19" s="234">
        <v>0</v>
      </c>
      <c r="ADW19" s="234">
        <v>0</v>
      </c>
      <c r="ADX19" s="234">
        <v>0</v>
      </c>
      <c r="ADY19" s="234">
        <v>0</v>
      </c>
      <c r="ADZ19" s="234">
        <v>0</v>
      </c>
      <c r="AEA19" s="234">
        <v>0</v>
      </c>
      <c r="AEB19" s="234">
        <v>0</v>
      </c>
      <c r="AEC19" s="234">
        <v>0</v>
      </c>
      <c r="AED19" s="20">
        <f t="shared" si="173"/>
        <v>0</v>
      </c>
      <c r="AEE19" s="18">
        <v>0</v>
      </c>
      <c r="AEF19" s="18">
        <v>0</v>
      </c>
      <c r="AEG19" s="18">
        <v>0</v>
      </c>
      <c r="AEH19" s="18">
        <v>0</v>
      </c>
      <c r="AEI19" s="18">
        <v>0</v>
      </c>
      <c r="AEJ19" s="18">
        <v>0</v>
      </c>
      <c r="AEK19" s="18">
        <v>0</v>
      </c>
      <c r="AEL19" s="18">
        <v>0</v>
      </c>
      <c r="AEM19" s="18">
        <v>0</v>
      </c>
      <c r="AEN19" s="18">
        <v>0</v>
      </c>
      <c r="AEO19" s="18">
        <v>0</v>
      </c>
      <c r="AEP19" s="18">
        <v>0</v>
      </c>
      <c r="AEQ19" s="20">
        <f t="shared" si="86"/>
        <v>0</v>
      </c>
      <c r="AER19" s="20">
        <f t="shared" si="87"/>
        <v>0</v>
      </c>
      <c r="AES19" s="20">
        <f t="shared" si="88"/>
        <v>0</v>
      </c>
      <c r="AET19" s="18">
        <f t="shared" si="174"/>
        <v>0</v>
      </c>
      <c r="AEU19" s="18">
        <v>0</v>
      </c>
      <c r="AEV19" s="234">
        <v>0</v>
      </c>
      <c r="AEW19" s="234">
        <v>0</v>
      </c>
      <c r="AEX19" s="234">
        <v>0</v>
      </c>
      <c r="AEY19" s="234">
        <v>0</v>
      </c>
      <c r="AEZ19" s="234">
        <v>0</v>
      </c>
      <c r="AFA19" s="234">
        <v>0</v>
      </c>
      <c r="AFB19" s="234">
        <v>0</v>
      </c>
      <c r="AFC19" s="234">
        <v>0</v>
      </c>
      <c r="AFD19" s="234">
        <v>0</v>
      </c>
      <c r="AFE19" s="234">
        <v>0</v>
      </c>
      <c r="AFF19" s="234">
        <v>0</v>
      </c>
      <c r="AFG19" s="20">
        <f t="shared" si="175"/>
        <v>0</v>
      </c>
      <c r="AFH19" s="18">
        <v>0</v>
      </c>
      <c r="AFI19" s="18">
        <v>0</v>
      </c>
      <c r="AFJ19" s="18">
        <v>0</v>
      </c>
      <c r="AFK19" s="18">
        <v>0</v>
      </c>
      <c r="AFL19" s="18">
        <v>0</v>
      </c>
      <c r="AFM19" s="18">
        <v>0</v>
      </c>
      <c r="AFN19" s="18">
        <v>0</v>
      </c>
      <c r="AFO19" s="18">
        <v>0</v>
      </c>
      <c r="AFP19" s="18">
        <v>0</v>
      </c>
      <c r="AFQ19" s="18">
        <v>0</v>
      </c>
      <c r="AFR19" s="18">
        <v>0</v>
      </c>
      <c r="AFS19" s="18">
        <v>0</v>
      </c>
      <c r="AFT19" s="20">
        <f t="shared" si="89"/>
        <v>0</v>
      </c>
      <c r="AFU19" s="20">
        <f t="shared" si="90"/>
        <v>0</v>
      </c>
      <c r="AFV19" s="136">
        <f t="shared" si="91"/>
        <v>0</v>
      </c>
      <c r="AFW19" s="141">
        <f t="shared" si="92"/>
        <v>145497.84</v>
      </c>
      <c r="AFX19" s="111">
        <f t="shared" si="93"/>
        <v>101829.82746595949</v>
      </c>
      <c r="AFY19" s="126">
        <f t="shared" si="94"/>
        <v>-43668.012534040507</v>
      </c>
      <c r="AFZ19" s="20">
        <f t="shared" si="95"/>
        <v>-43668.012534040507</v>
      </c>
      <c r="AGA19" s="140">
        <f t="shared" si="96"/>
        <v>0</v>
      </c>
      <c r="AGB19" s="215">
        <f t="shared" si="97"/>
        <v>174597.408</v>
      </c>
      <c r="AGC19" s="126">
        <f t="shared" si="97"/>
        <v>122195.79295915138</v>
      </c>
      <c r="AGD19" s="126">
        <f t="shared" si="98"/>
        <v>-52401.615040848614</v>
      </c>
      <c r="AGE19" s="20">
        <f t="shared" si="99"/>
        <v>-52401.615040848614</v>
      </c>
      <c r="AGF19" s="136">
        <f t="shared" si="100"/>
        <v>0</v>
      </c>
      <c r="AGG19" s="166">
        <f t="shared" si="180"/>
        <v>10766.84016</v>
      </c>
      <c r="AGH19" s="220">
        <f t="shared" si="179"/>
        <v>7535.4072324810022</v>
      </c>
      <c r="AGI19" s="126">
        <f t="shared" si="102"/>
        <v>-3231.4329275189975</v>
      </c>
      <c r="AGJ19" s="20">
        <f t="shared" si="103"/>
        <v>-3231.4329275189975</v>
      </c>
      <c r="AGK19" s="140">
        <f t="shared" si="104"/>
        <v>0</v>
      </c>
      <c r="AGL19" s="167">
        <f t="shared" si="105"/>
        <v>185364.24815999999</v>
      </c>
      <c r="AGM19" s="167">
        <f t="shared" si="105"/>
        <v>129731.20019163238</v>
      </c>
      <c r="AGN19" s="168">
        <f t="shared" si="106"/>
        <v>-55633.047968367609</v>
      </c>
      <c r="AGO19" s="167">
        <f t="shared" si="107"/>
        <v>-55633.047968367609</v>
      </c>
      <c r="AGP19" s="169">
        <f t="shared" si="108"/>
        <v>0</v>
      </c>
      <c r="AGQ19" s="217">
        <f t="shared" si="177"/>
        <v>5.8084772370486648E-2</v>
      </c>
      <c r="AGR19" s="294">
        <v>7.0000000000000007E-2</v>
      </c>
      <c r="AGS19" s="294">
        <v>0.05</v>
      </c>
      <c r="AGT19" s="251">
        <f t="shared" si="178"/>
        <v>6.1666666666666668E-2</v>
      </c>
      <c r="AGU19" s="22"/>
      <c r="AGV19" s="22"/>
      <c r="AGW19" s="22"/>
      <c r="AGX19" s="22"/>
      <c r="AGY19" s="22"/>
      <c r="AGZ19" s="22"/>
      <c r="AHA19" s="22"/>
      <c r="AHB19" s="22"/>
      <c r="AHC19" s="22"/>
      <c r="AHD19" s="22"/>
      <c r="AHE19" s="22"/>
      <c r="AHF19" s="22"/>
      <c r="AHG19" s="22"/>
      <c r="AHH19" s="22"/>
    </row>
    <row r="20" spans="1:892" s="225" customFormat="1" ht="12.75" x14ac:dyDescent="0.25">
      <c r="A20" s="22">
        <v>449</v>
      </c>
      <c r="B20" s="21">
        <v>3</v>
      </c>
      <c r="C20" s="252" t="s">
        <v>765</v>
      </c>
      <c r="D20" s="253">
        <v>5</v>
      </c>
      <c r="E20" s="249">
        <v>4336.5</v>
      </c>
      <c r="F20" s="132">
        <f t="shared" si="0"/>
        <v>45021.95</v>
      </c>
      <c r="G20" s="114">
        <f t="shared" si="1"/>
        <v>47774.413530063459</v>
      </c>
      <c r="H20" s="132">
        <f t="shared" si="2"/>
        <v>2752.4635300634618</v>
      </c>
      <c r="I20" s="121">
        <f t="shared" si="3"/>
        <v>0</v>
      </c>
      <c r="J20" s="121">
        <f t="shared" si="4"/>
        <v>2752.4635300634618</v>
      </c>
      <c r="K20" s="18">
        <f t="shared" si="109"/>
        <v>17376.66</v>
      </c>
      <c r="L20" s="234">
        <v>1094.53</v>
      </c>
      <c r="M20" s="234">
        <v>1094.53</v>
      </c>
      <c r="N20" s="234">
        <v>1094.53</v>
      </c>
      <c r="O20" s="234">
        <v>1094.53</v>
      </c>
      <c r="P20" s="234">
        <v>1094.53</v>
      </c>
      <c r="Q20" s="234">
        <v>1094.53</v>
      </c>
      <c r="R20" s="234">
        <v>1094.53</v>
      </c>
      <c r="S20" s="234">
        <v>1942.99</v>
      </c>
      <c r="T20" s="234">
        <v>1942.99</v>
      </c>
      <c r="U20" s="234">
        <v>1942.99</v>
      </c>
      <c r="V20" s="234">
        <v>1942.99</v>
      </c>
      <c r="W20" s="234">
        <v>1942.99</v>
      </c>
      <c r="X20" s="234">
        <f t="shared" si="110"/>
        <v>16603.230002749893</v>
      </c>
      <c r="Y20" s="18">
        <v>0</v>
      </c>
      <c r="Z20" s="18">
        <v>5810.3871754757729</v>
      </c>
      <c r="AA20" s="18">
        <v>0</v>
      </c>
      <c r="AB20" s="18">
        <v>0</v>
      </c>
      <c r="AC20" s="18">
        <v>0</v>
      </c>
      <c r="AD20" s="18">
        <v>0</v>
      </c>
      <c r="AE20" s="18">
        <v>10792.842827274118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20">
        <f t="shared" si="5"/>
        <v>-773.42999725010668</v>
      </c>
      <c r="AL20" s="234">
        <f t="shared" si="111"/>
        <v>-773.42999725010668</v>
      </c>
      <c r="AM20" s="234">
        <f t="shared" si="6"/>
        <v>0</v>
      </c>
      <c r="AN20" s="18">
        <f t="shared" si="112"/>
        <v>3235.5699999999988</v>
      </c>
      <c r="AO20" s="234">
        <v>246.31</v>
      </c>
      <c r="AP20" s="234">
        <v>246.31</v>
      </c>
      <c r="AQ20" s="234">
        <v>246.31</v>
      </c>
      <c r="AR20" s="234">
        <v>246.31</v>
      </c>
      <c r="AS20" s="234">
        <v>246.31</v>
      </c>
      <c r="AT20" s="234">
        <v>246.31</v>
      </c>
      <c r="AU20" s="234">
        <v>246.31</v>
      </c>
      <c r="AV20" s="234">
        <v>302.27999999999997</v>
      </c>
      <c r="AW20" s="234">
        <v>302.27999999999997</v>
      </c>
      <c r="AX20" s="234">
        <v>302.27999999999997</v>
      </c>
      <c r="AY20" s="234">
        <v>302.27999999999997</v>
      </c>
      <c r="AZ20" s="234">
        <v>302.27999999999997</v>
      </c>
      <c r="BA20" s="226">
        <f t="shared" si="113"/>
        <v>2564.4175622621374</v>
      </c>
      <c r="BB20" s="18">
        <v>0</v>
      </c>
      <c r="BC20" s="18">
        <v>897.43549862749751</v>
      </c>
      <c r="BD20" s="18">
        <v>0</v>
      </c>
      <c r="BE20" s="18">
        <v>0</v>
      </c>
      <c r="BF20" s="18">
        <v>0</v>
      </c>
      <c r="BG20" s="18">
        <v>0</v>
      </c>
      <c r="BH20" s="18">
        <v>1666.9820636346399</v>
      </c>
      <c r="BI20" s="18">
        <v>0</v>
      </c>
      <c r="BJ20" s="18">
        <v>0</v>
      </c>
      <c r="BK20" s="18">
        <v>0</v>
      </c>
      <c r="BL20" s="18">
        <v>0</v>
      </c>
      <c r="BM20" s="18">
        <v>0</v>
      </c>
      <c r="BN20" s="20">
        <f t="shared" si="7"/>
        <v>-671.15243773786142</v>
      </c>
      <c r="BO20" s="20">
        <f t="shared" si="8"/>
        <v>-671.15243773786142</v>
      </c>
      <c r="BP20" s="20">
        <f t="shared" si="9"/>
        <v>0</v>
      </c>
      <c r="BQ20" s="18">
        <f t="shared" si="114"/>
        <v>2574.8200000000002</v>
      </c>
      <c r="BR20" s="234">
        <v>196.01</v>
      </c>
      <c r="BS20" s="234">
        <v>196.01</v>
      </c>
      <c r="BT20" s="234">
        <v>196.01</v>
      </c>
      <c r="BU20" s="234">
        <v>196.01</v>
      </c>
      <c r="BV20" s="234">
        <v>196.01</v>
      </c>
      <c r="BW20" s="234">
        <v>196.01</v>
      </c>
      <c r="BX20" s="234">
        <v>196.01</v>
      </c>
      <c r="BY20" s="234">
        <v>240.55</v>
      </c>
      <c r="BZ20" s="234">
        <v>240.55</v>
      </c>
      <c r="CA20" s="234">
        <v>240.55</v>
      </c>
      <c r="CB20" s="234">
        <v>240.55</v>
      </c>
      <c r="CC20" s="234">
        <v>240.55</v>
      </c>
      <c r="CD20" s="18">
        <f t="shared" si="115"/>
        <v>2356.62</v>
      </c>
      <c r="CE20" s="18">
        <v>177.86</v>
      </c>
      <c r="CF20" s="18">
        <v>177.86</v>
      </c>
      <c r="CG20" s="18">
        <v>177.86</v>
      </c>
      <c r="CH20" s="18">
        <v>177.86</v>
      </c>
      <c r="CI20" s="18">
        <v>177.86</v>
      </c>
      <c r="CJ20" s="18">
        <v>177.86</v>
      </c>
      <c r="CK20" s="18">
        <v>177.86</v>
      </c>
      <c r="CL20" s="18">
        <v>222.32</v>
      </c>
      <c r="CM20" s="18">
        <v>222.32</v>
      </c>
      <c r="CN20" s="18">
        <v>222.32</v>
      </c>
      <c r="CO20" s="18">
        <v>222.32</v>
      </c>
      <c r="CP20" s="18">
        <v>222.32</v>
      </c>
      <c r="CQ20" s="20">
        <f t="shared" si="10"/>
        <v>-218.20000000000027</v>
      </c>
      <c r="CR20" s="20">
        <f t="shared" si="11"/>
        <v>-218.20000000000027</v>
      </c>
      <c r="CS20" s="20">
        <f t="shared" si="12"/>
        <v>0</v>
      </c>
      <c r="CT20" s="18">
        <f t="shared" si="116"/>
        <v>529.20999999999992</v>
      </c>
      <c r="CU20" s="18">
        <v>40.33</v>
      </c>
      <c r="CV20" s="234">
        <v>40.33</v>
      </c>
      <c r="CW20" s="234">
        <v>40.33</v>
      </c>
      <c r="CX20" s="234">
        <v>40.33</v>
      </c>
      <c r="CY20" s="234">
        <v>40.33</v>
      </c>
      <c r="CZ20" s="234">
        <v>40.33</v>
      </c>
      <c r="DA20" s="234">
        <v>40.33</v>
      </c>
      <c r="DB20" s="234">
        <v>49.38</v>
      </c>
      <c r="DC20" s="234">
        <v>49.38</v>
      </c>
      <c r="DD20" s="234">
        <v>49.38</v>
      </c>
      <c r="DE20" s="234">
        <v>49.38</v>
      </c>
      <c r="DF20" s="234">
        <v>49.38</v>
      </c>
      <c r="DG20" s="18">
        <f t="shared" si="117"/>
        <v>483.76999999999992</v>
      </c>
      <c r="DH20" s="18">
        <v>36.51</v>
      </c>
      <c r="DI20" s="18">
        <v>36.51</v>
      </c>
      <c r="DJ20" s="18">
        <v>36.51</v>
      </c>
      <c r="DK20" s="18">
        <v>36.51</v>
      </c>
      <c r="DL20" s="18">
        <v>36.51</v>
      </c>
      <c r="DM20" s="18">
        <v>36.51</v>
      </c>
      <c r="DN20" s="18">
        <v>36.51</v>
      </c>
      <c r="DO20" s="18">
        <v>45.64</v>
      </c>
      <c r="DP20" s="18">
        <v>45.64</v>
      </c>
      <c r="DQ20" s="18">
        <v>45.64</v>
      </c>
      <c r="DR20" s="18">
        <v>45.64</v>
      </c>
      <c r="DS20" s="18">
        <v>45.64</v>
      </c>
      <c r="DT20" s="234">
        <f t="shared" si="118"/>
        <v>-45.44</v>
      </c>
      <c r="DU20" s="20">
        <f t="shared" si="13"/>
        <v>-45.44</v>
      </c>
      <c r="DV20" s="20">
        <f t="shared" si="119"/>
        <v>0</v>
      </c>
      <c r="DW20" s="18">
        <f t="shared" si="120"/>
        <v>0</v>
      </c>
      <c r="DX20" s="18">
        <v>0</v>
      </c>
      <c r="DY20" s="234">
        <v>0</v>
      </c>
      <c r="DZ20" s="234">
        <v>0</v>
      </c>
      <c r="EA20" s="234">
        <v>0</v>
      </c>
      <c r="EB20" s="234">
        <v>0</v>
      </c>
      <c r="EC20" s="234">
        <v>0</v>
      </c>
      <c r="ED20" s="234">
        <v>0</v>
      </c>
      <c r="EE20" s="234">
        <v>0</v>
      </c>
      <c r="EF20" s="234">
        <v>0</v>
      </c>
      <c r="EG20" s="234">
        <v>0</v>
      </c>
      <c r="EH20" s="234">
        <v>0</v>
      </c>
      <c r="EI20" s="234">
        <v>0</v>
      </c>
      <c r="EJ20" s="234"/>
      <c r="EK20" s="18">
        <f t="shared" si="121"/>
        <v>0</v>
      </c>
      <c r="EL20" s="18">
        <v>0</v>
      </c>
      <c r="EM20" s="18">
        <v>0</v>
      </c>
      <c r="EN20" s="18">
        <v>0</v>
      </c>
      <c r="EO20" s="18">
        <v>0</v>
      </c>
      <c r="EP20" s="18">
        <v>0</v>
      </c>
      <c r="EQ20" s="18">
        <v>0</v>
      </c>
      <c r="ER20" s="18">
        <v>0</v>
      </c>
      <c r="ES20" s="18">
        <v>0</v>
      </c>
      <c r="ET20" s="18">
        <v>0</v>
      </c>
      <c r="EU20" s="18">
        <v>0</v>
      </c>
      <c r="EV20" s="18">
        <v>0</v>
      </c>
      <c r="EW20" s="18">
        <v>0</v>
      </c>
      <c r="EX20" s="20">
        <f t="shared" si="14"/>
        <v>0</v>
      </c>
      <c r="EY20" s="20">
        <f t="shared" si="122"/>
        <v>0</v>
      </c>
      <c r="EZ20" s="20">
        <f t="shared" si="123"/>
        <v>0</v>
      </c>
      <c r="FA20" s="18">
        <f t="shared" si="124"/>
        <v>8943.07</v>
      </c>
      <c r="FB20" s="18">
        <v>676.06</v>
      </c>
      <c r="FC20" s="234">
        <v>676.06</v>
      </c>
      <c r="FD20" s="234">
        <v>676.06</v>
      </c>
      <c r="FE20" s="234">
        <v>676.06</v>
      </c>
      <c r="FF20" s="234">
        <v>676.06</v>
      </c>
      <c r="FG20" s="234">
        <v>676.06</v>
      </c>
      <c r="FH20" s="234">
        <v>676.06</v>
      </c>
      <c r="FI20" s="234">
        <v>842.13</v>
      </c>
      <c r="FJ20" s="234">
        <v>842.13</v>
      </c>
      <c r="FK20" s="234">
        <v>842.13</v>
      </c>
      <c r="FL20" s="234">
        <v>842.13</v>
      </c>
      <c r="FM20" s="234">
        <v>842.13</v>
      </c>
      <c r="FN20" s="20">
        <f t="shared" si="125"/>
        <v>8445.5577145866209</v>
      </c>
      <c r="FO20" s="18">
        <v>0</v>
      </c>
      <c r="FP20" s="18">
        <v>3653.0723453698838</v>
      </c>
      <c r="FQ20" s="18">
        <v>0</v>
      </c>
      <c r="FR20" s="18">
        <v>0</v>
      </c>
      <c r="FS20" s="18">
        <v>0</v>
      </c>
      <c r="FT20" s="18">
        <v>0</v>
      </c>
      <c r="FU20" s="18">
        <v>4792.4853692167371</v>
      </c>
      <c r="FV20" s="18">
        <v>0</v>
      </c>
      <c r="FW20" s="18">
        <v>0</v>
      </c>
      <c r="FX20" s="18">
        <v>0</v>
      </c>
      <c r="FY20" s="18">
        <v>0</v>
      </c>
      <c r="FZ20" s="18">
        <v>0</v>
      </c>
      <c r="GA20" s="234">
        <f t="shared" si="126"/>
        <v>-497.51228541337878</v>
      </c>
      <c r="GB20" s="20">
        <f t="shared" si="127"/>
        <v>-497.51228541337878</v>
      </c>
      <c r="GC20" s="20">
        <f t="shared" si="128"/>
        <v>0</v>
      </c>
      <c r="GD20" s="18">
        <f t="shared" si="129"/>
        <v>944.35000000000025</v>
      </c>
      <c r="GE20" s="18">
        <v>71.55</v>
      </c>
      <c r="GF20" s="234">
        <v>71.55</v>
      </c>
      <c r="GG20" s="234">
        <v>71.55</v>
      </c>
      <c r="GH20" s="234">
        <v>71.55</v>
      </c>
      <c r="GI20" s="234">
        <v>71.55</v>
      </c>
      <c r="GJ20" s="234">
        <v>71.55</v>
      </c>
      <c r="GK20" s="234">
        <v>71.55</v>
      </c>
      <c r="GL20" s="234">
        <v>88.7</v>
      </c>
      <c r="GM20" s="234">
        <v>88.7</v>
      </c>
      <c r="GN20" s="234">
        <v>88.7</v>
      </c>
      <c r="GO20" s="234">
        <v>88.7</v>
      </c>
      <c r="GP20" s="234">
        <v>88.7</v>
      </c>
      <c r="GQ20" s="20">
        <f t="shared" si="130"/>
        <v>0</v>
      </c>
      <c r="GR20" s="18">
        <v>0</v>
      </c>
      <c r="GS20" s="18">
        <v>0</v>
      </c>
      <c r="GT20" s="18">
        <v>0</v>
      </c>
      <c r="GU20" s="18"/>
      <c r="GV20" s="234">
        <f t="shared" si="131"/>
        <v>-944.35000000000025</v>
      </c>
      <c r="GW20" s="20">
        <f t="shared" si="15"/>
        <v>-944.35000000000025</v>
      </c>
      <c r="GX20" s="20">
        <f t="shared" si="16"/>
        <v>0</v>
      </c>
      <c r="GY20" s="18">
        <f t="shared" si="132"/>
        <v>11418.27</v>
      </c>
      <c r="GZ20" s="18">
        <v>629.66</v>
      </c>
      <c r="HA20" s="234">
        <v>629.66</v>
      </c>
      <c r="HB20" s="234">
        <v>629.66</v>
      </c>
      <c r="HC20" s="234">
        <v>629.66</v>
      </c>
      <c r="HD20" s="234">
        <v>629.66</v>
      </c>
      <c r="HE20" s="234">
        <v>629.66</v>
      </c>
      <c r="HF20" s="234">
        <v>629.66</v>
      </c>
      <c r="HG20" s="234">
        <v>1402.13</v>
      </c>
      <c r="HH20" s="234">
        <v>1402.13</v>
      </c>
      <c r="HI20" s="234">
        <v>1402.13</v>
      </c>
      <c r="HJ20" s="234">
        <v>1402.13</v>
      </c>
      <c r="HK20" s="234">
        <v>1402.13</v>
      </c>
      <c r="HL20" s="20">
        <f t="shared" si="133"/>
        <v>17320.818250464807</v>
      </c>
      <c r="HM20" s="18">
        <v>1284.2326787922823</v>
      </c>
      <c r="HN20" s="18">
        <v>1360.0581402201358</v>
      </c>
      <c r="HO20" s="18">
        <v>2677.5835735353294</v>
      </c>
      <c r="HP20" s="18">
        <v>1376.4147347827395</v>
      </c>
      <c r="HQ20" s="18">
        <v>1429.071292212458</v>
      </c>
      <c r="HR20" s="18">
        <v>1214.9154265532482</v>
      </c>
      <c r="HS20" s="18">
        <v>1559.6059581769794</v>
      </c>
      <c r="HT20" s="18">
        <v>924.04566092741459</v>
      </c>
      <c r="HU20" s="18">
        <v>948.95144623208148</v>
      </c>
      <c r="HV20" s="18">
        <v>1570.2953244652019</v>
      </c>
      <c r="HW20" s="18">
        <v>1385.8457199686497</v>
      </c>
      <c r="HX20" s="18">
        <v>1589.7982945982851</v>
      </c>
      <c r="HY20" s="20">
        <f t="shared" si="17"/>
        <v>5902.5482504648062</v>
      </c>
      <c r="HZ20" s="20">
        <f t="shared" si="18"/>
        <v>0</v>
      </c>
      <c r="IA20" s="20">
        <f t="shared" si="19"/>
        <v>5902.5482504648062</v>
      </c>
      <c r="IB20" s="120">
        <f t="shared" si="134"/>
        <v>0</v>
      </c>
      <c r="IC20" s="120">
        <v>0</v>
      </c>
      <c r="ID20" s="250">
        <v>0</v>
      </c>
      <c r="IE20" s="250">
        <v>0</v>
      </c>
      <c r="IF20" s="120">
        <v>0</v>
      </c>
      <c r="IG20" s="120">
        <v>0</v>
      </c>
      <c r="IH20" s="120">
        <v>0</v>
      </c>
      <c r="II20" s="120">
        <v>0</v>
      </c>
      <c r="IJ20" s="120">
        <v>0</v>
      </c>
      <c r="IK20" s="120">
        <v>0</v>
      </c>
      <c r="IL20" s="120">
        <v>0</v>
      </c>
      <c r="IM20" s="120">
        <v>0</v>
      </c>
      <c r="IN20" s="120">
        <v>0</v>
      </c>
      <c r="IO20" s="121">
        <f t="shared" si="20"/>
        <v>0</v>
      </c>
      <c r="IP20" s="18">
        <v>0</v>
      </c>
      <c r="IQ20" s="18">
        <v>0</v>
      </c>
      <c r="IR20" s="18">
        <v>0</v>
      </c>
      <c r="IS20" s="18">
        <v>0</v>
      </c>
      <c r="IT20" s="18">
        <v>0</v>
      </c>
      <c r="IU20" s="18">
        <v>0</v>
      </c>
      <c r="IV20" s="18">
        <v>0</v>
      </c>
      <c r="IW20" s="18">
        <v>0</v>
      </c>
      <c r="IX20" s="18">
        <v>0</v>
      </c>
      <c r="IY20" s="18">
        <v>0</v>
      </c>
      <c r="IZ20" s="18">
        <v>0</v>
      </c>
      <c r="JA20" s="18">
        <v>0</v>
      </c>
      <c r="JB20" s="250">
        <f t="shared" si="21"/>
        <v>0</v>
      </c>
      <c r="JC20" s="121">
        <f t="shared" si="22"/>
        <v>0</v>
      </c>
      <c r="JD20" s="121">
        <f t="shared" si="23"/>
        <v>0</v>
      </c>
      <c r="JE20" s="120">
        <f t="shared" si="135"/>
        <v>0</v>
      </c>
      <c r="JF20" s="120">
        <v>0</v>
      </c>
      <c r="JG20" s="250">
        <v>0</v>
      </c>
      <c r="JH20" s="250">
        <v>0</v>
      </c>
      <c r="JI20" s="250">
        <v>0</v>
      </c>
      <c r="JJ20" s="250">
        <v>0</v>
      </c>
      <c r="JK20" s="250">
        <v>0</v>
      </c>
      <c r="JL20" s="250">
        <v>0</v>
      </c>
      <c r="JM20" s="250">
        <v>0</v>
      </c>
      <c r="JN20" s="250">
        <v>0</v>
      </c>
      <c r="JO20" s="250">
        <v>0</v>
      </c>
      <c r="JP20" s="250">
        <v>0</v>
      </c>
      <c r="JQ20" s="250">
        <v>0</v>
      </c>
      <c r="JR20" s="120">
        <f t="shared" si="136"/>
        <v>0</v>
      </c>
      <c r="JS20" s="18">
        <v>0</v>
      </c>
      <c r="JT20" s="18">
        <v>0</v>
      </c>
      <c r="JU20" s="18">
        <v>0</v>
      </c>
      <c r="JV20" s="18">
        <v>0</v>
      </c>
      <c r="JW20" s="18">
        <v>0</v>
      </c>
      <c r="JX20" s="18">
        <v>0</v>
      </c>
      <c r="JY20" s="18">
        <v>0</v>
      </c>
      <c r="JZ20" s="18">
        <v>0</v>
      </c>
      <c r="KA20" s="18">
        <v>0</v>
      </c>
      <c r="KB20" s="18">
        <v>0</v>
      </c>
      <c r="KC20" s="18">
        <v>0</v>
      </c>
      <c r="KD20" s="18">
        <v>0</v>
      </c>
      <c r="KE20" s="250">
        <f t="shared" si="24"/>
        <v>0</v>
      </c>
      <c r="KF20" s="121">
        <f t="shared" si="25"/>
        <v>0</v>
      </c>
      <c r="KG20" s="121">
        <f t="shared" si="26"/>
        <v>0</v>
      </c>
      <c r="KH20" s="120">
        <f t="shared" si="137"/>
        <v>5078.0700000000006</v>
      </c>
      <c r="KI20" s="120">
        <v>214.66</v>
      </c>
      <c r="KJ20" s="250">
        <v>214.66</v>
      </c>
      <c r="KK20" s="250">
        <v>214.66</v>
      </c>
      <c r="KL20" s="250">
        <v>214.66</v>
      </c>
      <c r="KM20" s="250">
        <v>214.66</v>
      </c>
      <c r="KN20" s="250">
        <v>214.66</v>
      </c>
      <c r="KO20" s="250">
        <v>214.66</v>
      </c>
      <c r="KP20" s="250">
        <v>715.09</v>
      </c>
      <c r="KQ20" s="250">
        <v>715.09</v>
      </c>
      <c r="KR20" s="250">
        <v>715.09</v>
      </c>
      <c r="KS20" s="250">
        <v>715.09</v>
      </c>
      <c r="KT20" s="250">
        <v>715.09</v>
      </c>
      <c r="KU20" s="121">
        <f t="shared" si="138"/>
        <v>5432.3132604394305</v>
      </c>
      <c r="KV20" s="18">
        <v>259.38078528737339</v>
      </c>
      <c r="KW20" s="18">
        <v>279.3436140655192</v>
      </c>
      <c r="KX20" s="18">
        <v>247.91407804925075</v>
      </c>
      <c r="KY20" s="18">
        <v>271.81475432664121</v>
      </c>
      <c r="KZ20" s="18">
        <v>270.76098745982358</v>
      </c>
      <c r="LA20" s="18">
        <v>276.74724298572181</v>
      </c>
      <c r="LB20" s="18">
        <v>244.88839813656267</v>
      </c>
      <c r="LC20" s="18">
        <v>543.29240628129344</v>
      </c>
      <c r="LD20" s="18">
        <v>700.2735663187367</v>
      </c>
      <c r="LE20" s="18">
        <v>676.19658502947902</v>
      </c>
      <c r="LF20" s="18">
        <v>823.86231871900657</v>
      </c>
      <c r="LG20" s="18">
        <v>837.83852378002257</v>
      </c>
      <c r="LH20" s="250">
        <f t="shared" si="139"/>
        <v>354.24326043942983</v>
      </c>
      <c r="LI20" s="121">
        <f t="shared" si="27"/>
        <v>0</v>
      </c>
      <c r="LJ20" s="121">
        <f t="shared" si="28"/>
        <v>354.24326043942983</v>
      </c>
      <c r="LK20" s="121">
        <f t="shared" si="29"/>
        <v>0</v>
      </c>
      <c r="LL20" s="250"/>
      <c r="LM20" s="250"/>
      <c r="LN20" s="250"/>
      <c r="LO20" s="250"/>
      <c r="LP20" s="250"/>
      <c r="LQ20" s="250"/>
      <c r="LR20" s="250"/>
      <c r="LS20" s="250"/>
      <c r="LT20" s="250"/>
      <c r="LU20" s="250"/>
      <c r="LV20" s="250"/>
      <c r="LW20" s="250"/>
      <c r="LX20" s="121">
        <f t="shared" si="30"/>
        <v>0</v>
      </c>
      <c r="LY20" s="250"/>
      <c r="LZ20" s="250"/>
      <c r="MA20" s="250"/>
      <c r="MB20" s="250"/>
      <c r="MC20" s="250"/>
      <c r="MD20" s="250"/>
      <c r="ME20" s="250"/>
      <c r="MF20" s="250"/>
      <c r="MG20" s="250"/>
      <c r="MH20" s="250"/>
      <c r="MI20" s="250"/>
      <c r="MJ20" s="120">
        <v>0</v>
      </c>
      <c r="MK20" s="250"/>
      <c r="ML20" s="121">
        <f t="shared" si="31"/>
        <v>0</v>
      </c>
      <c r="MM20" s="121">
        <f t="shared" si="32"/>
        <v>0</v>
      </c>
      <c r="MN20" s="121">
        <f t="shared" si="140"/>
        <v>60549.659999999989</v>
      </c>
      <c r="MO20" s="121">
        <v>5318.28</v>
      </c>
      <c r="MP20" s="250">
        <v>5318.28</v>
      </c>
      <c r="MQ20" s="250">
        <v>5318.28</v>
      </c>
      <c r="MR20" s="250">
        <v>5318.28</v>
      </c>
      <c r="MS20" s="250">
        <v>5318.28</v>
      </c>
      <c r="MT20" s="250">
        <v>5318.28</v>
      </c>
      <c r="MU20" s="250">
        <v>5318.28</v>
      </c>
      <c r="MV20" s="250">
        <v>4664.34</v>
      </c>
      <c r="MW20" s="250">
        <v>4664.34</v>
      </c>
      <c r="MX20" s="250">
        <v>4664.34</v>
      </c>
      <c r="MY20" s="250">
        <v>4664.34</v>
      </c>
      <c r="MZ20" s="250">
        <v>4664.34</v>
      </c>
      <c r="NA20" s="121">
        <f t="shared" si="141"/>
        <v>11642.321280905586</v>
      </c>
      <c r="NB20" s="20">
        <v>0</v>
      </c>
      <c r="NC20" s="20">
        <v>0</v>
      </c>
      <c r="ND20" s="20">
        <v>0</v>
      </c>
      <c r="NE20" s="20">
        <v>0</v>
      </c>
      <c r="NF20" s="20">
        <v>0</v>
      </c>
      <c r="NG20" s="20">
        <v>0</v>
      </c>
      <c r="NH20" s="20">
        <v>0</v>
      </c>
      <c r="NI20" s="20">
        <v>9384.0439618152959</v>
      </c>
      <c r="NJ20" s="20">
        <v>0</v>
      </c>
      <c r="NK20" s="20">
        <v>2258.2773190902899</v>
      </c>
      <c r="NL20" s="20">
        <v>0</v>
      </c>
      <c r="NM20" s="20">
        <v>0</v>
      </c>
      <c r="NN20" s="250">
        <f t="shared" si="142"/>
        <v>-48907.338719094405</v>
      </c>
      <c r="NO20" s="121">
        <f t="shared" si="33"/>
        <v>-48907.338719094405</v>
      </c>
      <c r="NP20" s="121">
        <f t="shared" si="34"/>
        <v>0</v>
      </c>
      <c r="NQ20" s="115">
        <f t="shared" si="35"/>
        <v>28026.649999999998</v>
      </c>
      <c r="NR20" s="114">
        <f t="shared" si="36"/>
        <v>18577.7</v>
      </c>
      <c r="NS20" s="132">
        <f t="shared" si="37"/>
        <v>-9448.9499999999971</v>
      </c>
      <c r="NT20" s="121">
        <f t="shared" si="38"/>
        <v>-9448.9499999999971</v>
      </c>
      <c r="NU20" s="121">
        <f t="shared" si="39"/>
        <v>0</v>
      </c>
      <c r="NV20" s="18">
        <f t="shared" si="143"/>
        <v>7589.7</v>
      </c>
      <c r="NW20" s="18">
        <v>781</v>
      </c>
      <c r="NX20" s="234">
        <v>781</v>
      </c>
      <c r="NY20" s="234">
        <v>781</v>
      </c>
      <c r="NZ20" s="18">
        <v>781</v>
      </c>
      <c r="OA20" s="18">
        <v>781</v>
      </c>
      <c r="OB20" s="18">
        <v>781</v>
      </c>
      <c r="OC20" s="18">
        <v>781</v>
      </c>
      <c r="OD20" s="18">
        <v>424.54</v>
      </c>
      <c r="OE20" s="18">
        <v>424.54</v>
      </c>
      <c r="OF20" s="18">
        <v>424.54</v>
      </c>
      <c r="OG20" s="18">
        <v>424.54</v>
      </c>
      <c r="OH20" s="18">
        <v>424.54</v>
      </c>
      <c r="OI20" s="20">
        <f t="shared" si="144"/>
        <v>475.87</v>
      </c>
      <c r="OJ20" s="20">
        <v>475.87</v>
      </c>
      <c r="OK20" s="20">
        <v>0</v>
      </c>
      <c r="OL20" s="20">
        <v>0</v>
      </c>
      <c r="OM20" s="20">
        <v>0</v>
      </c>
      <c r="ON20" s="20">
        <v>0</v>
      </c>
      <c r="OO20" s="20">
        <v>0</v>
      </c>
      <c r="OP20" s="20">
        <v>0</v>
      </c>
      <c r="OQ20" s="20">
        <v>0</v>
      </c>
      <c r="OR20" s="20">
        <v>0</v>
      </c>
      <c r="OS20" s="20">
        <v>0</v>
      </c>
      <c r="OT20" s="20">
        <v>0</v>
      </c>
      <c r="OU20" s="20">
        <v>0</v>
      </c>
      <c r="OV20" s="234">
        <f t="shared" si="145"/>
        <v>-7113.83</v>
      </c>
      <c r="OW20" s="20">
        <f t="shared" si="40"/>
        <v>-7113.83</v>
      </c>
      <c r="OX20" s="20">
        <f t="shared" si="41"/>
        <v>0</v>
      </c>
      <c r="OY20" s="18">
        <f t="shared" si="146"/>
        <v>6729.3399999999983</v>
      </c>
      <c r="OZ20" s="18">
        <v>695.57</v>
      </c>
      <c r="PA20" s="234">
        <v>695.57</v>
      </c>
      <c r="PB20" s="234">
        <v>695.57</v>
      </c>
      <c r="PC20" s="234">
        <v>695.57</v>
      </c>
      <c r="PD20" s="234">
        <v>695.57</v>
      </c>
      <c r="PE20" s="234">
        <v>695.57</v>
      </c>
      <c r="PF20" s="234">
        <v>695.57</v>
      </c>
      <c r="PG20" s="234">
        <v>372.07</v>
      </c>
      <c r="PH20" s="234">
        <v>372.07</v>
      </c>
      <c r="PI20" s="234">
        <v>372.07</v>
      </c>
      <c r="PJ20" s="234">
        <v>372.07</v>
      </c>
      <c r="PK20" s="234">
        <v>372.07</v>
      </c>
      <c r="PL20" s="20">
        <f t="shared" si="147"/>
        <v>8728.36</v>
      </c>
      <c r="PM20" s="18">
        <v>0</v>
      </c>
      <c r="PN20" s="18">
        <v>0</v>
      </c>
      <c r="PO20" s="18">
        <v>0</v>
      </c>
      <c r="PP20" s="18">
        <v>0</v>
      </c>
      <c r="PQ20" s="18">
        <v>0</v>
      </c>
      <c r="PR20" s="18">
        <v>1680.08</v>
      </c>
      <c r="PS20" s="18">
        <v>0</v>
      </c>
      <c r="PT20" s="18">
        <v>2847.7</v>
      </c>
      <c r="PU20" s="18">
        <v>4200.58</v>
      </c>
      <c r="PV20" s="18">
        <v>0</v>
      </c>
      <c r="PW20" s="18">
        <v>0</v>
      </c>
      <c r="PX20" s="18">
        <v>0</v>
      </c>
      <c r="PY20" s="234">
        <f t="shared" si="148"/>
        <v>1999.0200000000023</v>
      </c>
      <c r="PZ20" s="20">
        <f t="shared" si="42"/>
        <v>0</v>
      </c>
      <c r="QA20" s="20">
        <f t="shared" si="43"/>
        <v>1999.0200000000023</v>
      </c>
      <c r="QB20" s="18">
        <f t="shared" si="149"/>
        <v>1758.42</v>
      </c>
      <c r="QC20" s="18">
        <v>179.96</v>
      </c>
      <c r="QD20" s="234">
        <v>179.96</v>
      </c>
      <c r="QE20" s="234">
        <v>179.96</v>
      </c>
      <c r="QF20" s="234">
        <v>179.96</v>
      </c>
      <c r="QG20" s="234">
        <v>179.96</v>
      </c>
      <c r="QH20" s="234">
        <v>179.96</v>
      </c>
      <c r="QI20" s="234">
        <v>179.96</v>
      </c>
      <c r="QJ20" s="234">
        <v>99.74</v>
      </c>
      <c r="QK20" s="234">
        <v>99.74</v>
      </c>
      <c r="QL20" s="234">
        <v>99.74</v>
      </c>
      <c r="QM20" s="234">
        <v>99.74</v>
      </c>
      <c r="QN20" s="234">
        <v>99.74</v>
      </c>
      <c r="QO20" s="20">
        <f t="shared" si="150"/>
        <v>5635.7900000000009</v>
      </c>
      <c r="QP20" s="18">
        <v>0</v>
      </c>
      <c r="QQ20" s="18">
        <v>0</v>
      </c>
      <c r="QR20" s="18">
        <v>0</v>
      </c>
      <c r="QS20" s="18">
        <v>4288.1000000000004</v>
      </c>
      <c r="QT20" s="18">
        <v>0</v>
      </c>
      <c r="QU20" s="18">
        <v>1347.69</v>
      </c>
      <c r="QV20" s="18">
        <v>0</v>
      </c>
      <c r="QW20" s="18">
        <v>0</v>
      </c>
      <c r="QX20" s="18">
        <v>0</v>
      </c>
      <c r="QY20" s="18">
        <v>0</v>
      </c>
      <c r="QZ20" s="18">
        <v>0</v>
      </c>
      <c r="RA20" s="18">
        <v>0</v>
      </c>
      <c r="RB20" s="234">
        <f t="shared" si="151"/>
        <v>3877.3700000000008</v>
      </c>
      <c r="RC20" s="20">
        <f t="shared" si="44"/>
        <v>0</v>
      </c>
      <c r="RD20" s="20">
        <f t="shared" si="45"/>
        <v>3877.3700000000008</v>
      </c>
      <c r="RE20" s="18">
        <f t="shared" si="152"/>
        <v>7702.9500000000007</v>
      </c>
      <c r="RF20" s="20">
        <v>793.15</v>
      </c>
      <c r="RG20" s="234">
        <v>793.15</v>
      </c>
      <c r="RH20" s="234">
        <v>793.15</v>
      </c>
      <c r="RI20" s="234">
        <v>793.15</v>
      </c>
      <c r="RJ20" s="234">
        <v>793.15</v>
      </c>
      <c r="RK20" s="234">
        <v>793.15</v>
      </c>
      <c r="RL20" s="234">
        <v>793.15</v>
      </c>
      <c r="RM20" s="234">
        <v>430.18</v>
      </c>
      <c r="RN20" s="234">
        <v>430.18</v>
      </c>
      <c r="RO20" s="234">
        <v>430.18</v>
      </c>
      <c r="RP20" s="234">
        <v>430.18</v>
      </c>
      <c r="RQ20" s="234">
        <v>430.18</v>
      </c>
      <c r="RR20" s="20">
        <f t="shared" si="153"/>
        <v>0</v>
      </c>
      <c r="RS20" s="18">
        <v>0</v>
      </c>
      <c r="RT20" s="18">
        <v>0</v>
      </c>
      <c r="RU20" s="18">
        <v>0</v>
      </c>
      <c r="RV20" s="18">
        <v>0</v>
      </c>
      <c r="RW20" s="18">
        <v>0</v>
      </c>
      <c r="RX20" s="18">
        <v>0</v>
      </c>
      <c r="RY20" s="18">
        <v>0</v>
      </c>
      <c r="RZ20" s="18">
        <v>0</v>
      </c>
      <c r="SA20" s="18">
        <v>0</v>
      </c>
      <c r="SB20" s="18">
        <v>0</v>
      </c>
      <c r="SC20" s="18">
        <v>0</v>
      </c>
      <c r="SD20" s="18">
        <v>0</v>
      </c>
      <c r="SE20" s="20">
        <f t="shared" si="46"/>
        <v>-7702.9500000000007</v>
      </c>
      <c r="SF20" s="20">
        <f t="shared" si="47"/>
        <v>-7702.9500000000007</v>
      </c>
      <c r="SG20" s="20">
        <f t="shared" si="48"/>
        <v>0</v>
      </c>
      <c r="SH20" s="18">
        <f t="shared" si="154"/>
        <v>0</v>
      </c>
      <c r="SI20" s="18">
        <v>0</v>
      </c>
      <c r="SJ20" s="234">
        <v>0</v>
      </c>
      <c r="SK20" s="234">
        <v>0</v>
      </c>
      <c r="SL20" s="234">
        <v>0</v>
      </c>
      <c r="SM20" s="234">
        <v>0</v>
      </c>
      <c r="SN20" s="234">
        <v>0</v>
      </c>
      <c r="SO20" s="234">
        <v>0</v>
      </c>
      <c r="SP20" s="234">
        <v>0</v>
      </c>
      <c r="SQ20" s="234">
        <v>0</v>
      </c>
      <c r="SR20" s="234">
        <v>0</v>
      </c>
      <c r="SS20" s="234">
        <v>0</v>
      </c>
      <c r="ST20" s="234">
        <v>0</v>
      </c>
      <c r="SU20" s="20">
        <f t="shared" si="155"/>
        <v>0</v>
      </c>
      <c r="SV20" s="18">
        <v>0</v>
      </c>
      <c r="SW20" s="18">
        <v>0</v>
      </c>
      <c r="SX20" s="18">
        <v>0</v>
      </c>
      <c r="SY20" s="18">
        <v>0</v>
      </c>
      <c r="SZ20" s="18">
        <v>0</v>
      </c>
      <c r="TA20" s="18">
        <v>0</v>
      </c>
      <c r="TB20" s="18">
        <v>0</v>
      </c>
      <c r="TC20" s="18">
        <v>0</v>
      </c>
      <c r="TD20" s="18">
        <v>0</v>
      </c>
      <c r="TE20" s="18">
        <v>0</v>
      </c>
      <c r="TF20" s="18">
        <v>0</v>
      </c>
      <c r="TG20" s="18">
        <v>0</v>
      </c>
      <c r="TH20" s="20">
        <f t="shared" si="49"/>
        <v>0</v>
      </c>
      <c r="TI20" s="20">
        <f t="shared" si="50"/>
        <v>0</v>
      </c>
      <c r="TJ20" s="20">
        <f t="shared" si="51"/>
        <v>0</v>
      </c>
      <c r="TK20" s="18">
        <f t="shared" si="156"/>
        <v>4184.2499999999991</v>
      </c>
      <c r="TL20" s="18">
        <v>391.15</v>
      </c>
      <c r="TM20" s="234">
        <v>391.15</v>
      </c>
      <c r="TN20" s="234">
        <v>391.15</v>
      </c>
      <c r="TO20" s="234">
        <v>391.15</v>
      </c>
      <c r="TP20" s="234">
        <v>391.15</v>
      </c>
      <c r="TQ20" s="234">
        <v>391.15</v>
      </c>
      <c r="TR20" s="234">
        <v>391.15</v>
      </c>
      <c r="TS20" s="234">
        <v>289.24</v>
      </c>
      <c r="TT20" s="234">
        <v>289.24</v>
      </c>
      <c r="TU20" s="234">
        <v>289.24</v>
      </c>
      <c r="TV20" s="234">
        <v>289.24</v>
      </c>
      <c r="TW20" s="234">
        <v>289.24</v>
      </c>
      <c r="TX20" s="20">
        <f t="shared" si="157"/>
        <v>3737.68</v>
      </c>
      <c r="TY20" s="18">
        <v>0</v>
      </c>
      <c r="TZ20" s="18">
        <v>0</v>
      </c>
      <c r="UA20" s="18">
        <v>0</v>
      </c>
      <c r="UB20" s="18">
        <v>1179.8</v>
      </c>
      <c r="UC20" s="18">
        <v>0</v>
      </c>
      <c r="UD20" s="18">
        <v>1363.15</v>
      </c>
      <c r="UE20" s="18">
        <v>620.37</v>
      </c>
      <c r="UF20" s="18">
        <v>574.36</v>
      </c>
      <c r="UG20" s="18">
        <v>0</v>
      </c>
      <c r="UH20" s="18">
        <v>0</v>
      </c>
      <c r="UI20" s="18">
        <v>0</v>
      </c>
      <c r="UJ20" s="18">
        <v>0</v>
      </c>
      <c r="UK20" s="20">
        <f t="shared" si="52"/>
        <v>-446.56999999999925</v>
      </c>
      <c r="UL20" s="20">
        <f t="shared" si="53"/>
        <v>-446.56999999999925</v>
      </c>
      <c r="UM20" s="20">
        <f t="shared" si="54"/>
        <v>0</v>
      </c>
      <c r="UN20" s="18">
        <f t="shared" si="158"/>
        <v>61.989999999999995</v>
      </c>
      <c r="UO20" s="18">
        <v>6.07</v>
      </c>
      <c r="UP20" s="234">
        <v>6.07</v>
      </c>
      <c r="UQ20" s="234">
        <v>6.07</v>
      </c>
      <c r="UR20" s="234">
        <v>6.07</v>
      </c>
      <c r="US20" s="234">
        <v>6.07</v>
      </c>
      <c r="UT20" s="234">
        <v>6.07</v>
      </c>
      <c r="UU20" s="234">
        <v>6.07</v>
      </c>
      <c r="UV20" s="234">
        <v>3.9</v>
      </c>
      <c r="UW20" s="234">
        <v>3.9</v>
      </c>
      <c r="UX20" s="234">
        <v>3.9</v>
      </c>
      <c r="UY20" s="234">
        <v>3.9</v>
      </c>
      <c r="UZ20" s="234">
        <v>3.9</v>
      </c>
      <c r="VA20" s="20">
        <f t="shared" si="55"/>
        <v>0</v>
      </c>
      <c r="VB20" s="234"/>
      <c r="VC20" s="234"/>
      <c r="VD20" s="234"/>
      <c r="VE20" s="234"/>
      <c r="VF20" s="234"/>
      <c r="VG20" s="234"/>
      <c r="VH20" s="234">
        <v>0</v>
      </c>
      <c r="VI20" s="234"/>
      <c r="VJ20" s="234"/>
      <c r="VK20" s="234"/>
      <c r="VL20" s="234"/>
      <c r="VM20" s="234"/>
      <c r="VN20" s="20">
        <f t="shared" si="56"/>
        <v>-61.989999999999995</v>
      </c>
      <c r="VO20" s="20">
        <f t="shared" si="57"/>
        <v>-61.989999999999995</v>
      </c>
      <c r="VP20" s="20">
        <f t="shared" si="58"/>
        <v>0</v>
      </c>
      <c r="VQ20" s="121">
        <f t="shared" si="59"/>
        <v>0</v>
      </c>
      <c r="VR20" s="250"/>
      <c r="VS20" s="250"/>
      <c r="VT20" s="250"/>
      <c r="VU20" s="250"/>
      <c r="VV20" s="250"/>
      <c r="VW20" s="250"/>
      <c r="VX20" s="250"/>
      <c r="VY20" s="250"/>
      <c r="VZ20" s="250"/>
      <c r="WA20" s="250"/>
      <c r="WB20" s="250"/>
      <c r="WC20" s="250"/>
      <c r="WD20" s="121">
        <f t="shared" si="60"/>
        <v>0</v>
      </c>
      <c r="WE20" s="234"/>
      <c r="WF20" s="234"/>
      <c r="WG20" s="234"/>
      <c r="WH20" s="234"/>
      <c r="WI20" s="234"/>
      <c r="WJ20" s="234"/>
      <c r="WK20" s="234"/>
      <c r="WL20" s="234"/>
      <c r="WM20" s="234"/>
      <c r="WN20" s="234"/>
      <c r="WO20" s="234"/>
      <c r="WP20" s="234"/>
      <c r="WQ20" s="121">
        <f t="shared" si="61"/>
        <v>0</v>
      </c>
      <c r="WR20" s="121">
        <f t="shared" si="62"/>
        <v>0</v>
      </c>
      <c r="WS20" s="121">
        <f t="shared" si="63"/>
        <v>0</v>
      </c>
      <c r="WT20" s="120">
        <f t="shared" si="159"/>
        <v>31529.369999999995</v>
      </c>
      <c r="WU20" s="120">
        <v>2047.26</v>
      </c>
      <c r="WV20" s="250">
        <v>2047.26</v>
      </c>
      <c r="WW20" s="250">
        <v>2047.26</v>
      </c>
      <c r="WX20" s="250">
        <v>2047.26</v>
      </c>
      <c r="WY20" s="250">
        <v>2047.26</v>
      </c>
      <c r="WZ20" s="250">
        <v>2047.26</v>
      </c>
      <c r="XA20" s="250">
        <v>2047.26</v>
      </c>
      <c r="XB20" s="250">
        <v>3439.71</v>
      </c>
      <c r="XC20" s="250">
        <v>3439.71</v>
      </c>
      <c r="XD20" s="250">
        <v>3439.71</v>
      </c>
      <c r="XE20" s="250">
        <v>3439.71</v>
      </c>
      <c r="XF20" s="250">
        <v>3439.71</v>
      </c>
      <c r="XG20" s="120">
        <f t="shared" si="160"/>
        <v>40536.531143689179</v>
      </c>
      <c r="XH20" s="18">
        <v>3112.4972111630655</v>
      </c>
      <c r="XI20" s="18">
        <v>3341.7339257226504</v>
      </c>
      <c r="XJ20" s="18">
        <v>3229.0777359653584</v>
      </c>
      <c r="XK20" s="18">
        <v>198.7732024140056</v>
      </c>
      <c r="XL20" s="18">
        <v>2575.270184804343</v>
      </c>
      <c r="XM20" s="18">
        <v>2357.4805496019467</v>
      </c>
      <c r="XN20" s="18">
        <v>3463.9160890411331</v>
      </c>
      <c r="XO20" s="18">
        <v>3911.3939735848403</v>
      </c>
      <c r="XP20" s="18">
        <v>5168.9552254080336</v>
      </c>
      <c r="XQ20" s="18">
        <v>4922.2069722968863</v>
      </c>
      <c r="XR20" s="18">
        <v>4592.9101970169459</v>
      </c>
      <c r="XS20" s="18">
        <v>3662.3158766699694</v>
      </c>
      <c r="XT20" s="121">
        <f t="shared" si="64"/>
        <v>9007.1611436891835</v>
      </c>
      <c r="XU20" s="121">
        <f t="shared" si="65"/>
        <v>0</v>
      </c>
      <c r="XV20" s="121">
        <f t="shared" si="66"/>
        <v>9007.1611436891835</v>
      </c>
      <c r="XW20" s="120">
        <f t="shared" si="161"/>
        <v>8130.47</v>
      </c>
      <c r="XX20" s="120">
        <v>499.56</v>
      </c>
      <c r="XY20" s="250">
        <v>499.56</v>
      </c>
      <c r="XZ20" s="250">
        <v>499.56</v>
      </c>
      <c r="YA20" s="250">
        <v>499.56</v>
      </c>
      <c r="YB20" s="250">
        <v>499.56</v>
      </c>
      <c r="YC20" s="250">
        <v>499.56</v>
      </c>
      <c r="YD20" s="250">
        <v>499.56</v>
      </c>
      <c r="YE20" s="250">
        <v>926.71</v>
      </c>
      <c r="YF20" s="250">
        <v>926.71</v>
      </c>
      <c r="YG20" s="250">
        <v>926.71</v>
      </c>
      <c r="YH20" s="250">
        <v>926.71</v>
      </c>
      <c r="YI20" s="250">
        <v>926.71</v>
      </c>
      <c r="YJ20" s="121">
        <f t="shared" si="162"/>
        <v>7921.1610593630567</v>
      </c>
      <c r="YK20" s="18">
        <v>588.01351971160557</v>
      </c>
      <c r="YL20" s="18">
        <v>515.81743475630935</v>
      </c>
      <c r="YM20" s="18">
        <v>531.15799329969343</v>
      </c>
      <c r="YN20" s="18">
        <v>569.53173859466165</v>
      </c>
      <c r="YO20" s="18">
        <v>513.55328288947248</v>
      </c>
      <c r="YP20" s="18">
        <v>552.26347292595779</v>
      </c>
      <c r="YQ20" s="18">
        <v>577.82966233343154</v>
      </c>
      <c r="YR20" s="18">
        <v>590.60068026580257</v>
      </c>
      <c r="YS20" s="18">
        <v>791.03210888627029</v>
      </c>
      <c r="YT20" s="18">
        <v>861.93609368616853</v>
      </c>
      <c r="YU20" s="18">
        <v>876.59182449718764</v>
      </c>
      <c r="YV20" s="18">
        <v>952.83324751649525</v>
      </c>
      <c r="YW20" s="234">
        <f t="shared" si="163"/>
        <v>-209.30894063694359</v>
      </c>
      <c r="YX20" s="121">
        <f t="shared" si="67"/>
        <v>-209.30894063694359</v>
      </c>
      <c r="YY20" s="121">
        <f t="shared" si="68"/>
        <v>0</v>
      </c>
      <c r="YZ20" s="120">
        <f t="shared" si="164"/>
        <v>4428.4599999999991</v>
      </c>
      <c r="ZA20" s="120">
        <v>130.53</v>
      </c>
      <c r="ZB20" s="250">
        <v>130.53</v>
      </c>
      <c r="ZC20" s="250">
        <v>130.53</v>
      </c>
      <c r="ZD20" s="250">
        <v>130.53</v>
      </c>
      <c r="ZE20" s="250">
        <v>130.53</v>
      </c>
      <c r="ZF20" s="250">
        <v>130.53</v>
      </c>
      <c r="ZG20" s="250">
        <v>130.53</v>
      </c>
      <c r="ZH20" s="250">
        <v>702.95</v>
      </c>
      <c r="ZI20" s="250">
        <v>702.95</v>
      </c>
      <c r="ZJ20" s="250">
        <v>702.95</v>
      </c>
      <c r="ZK20" s="250">
        <v>702.95</v>
      </c>
      <c r="ZL20" s="250">
        <v>702.95</v>
      </c>
      <c r="ZM20" s="121">
        <f t="shared" si="165"/>
        <v>4236.6868670227695</v>
      </c>
      <c r="ZN20" s="120">
        <v>0</v>
      </c>
      <c r="ZO20" s="18">
        <v>80.639609495945891</v>
      </c>
      <c r="ZP20" s="18">
        <v>272.26821040717601</v>
      </c>
      <c r="ZQ20" s="18">
        <v>3793.661484041329</v>
      </c>
      <c r="ZR20" s="18">
        <v>90.117563078319279</v>
      </c>
      <c r="ZS20" s="18">
        <v>0</v>
      </c>
      <c r="ZT20" s="18"/>
      <c r="ZU20" s="18"/>
      <c r="ZV20" s="18"/>
      <c r="ZW20" s="18"/>
      <c r="ZX20" s="18"/>
      <c r="ZY20" s="18"/>
      <c r="ZZ20" s="121">
        <f t="shared" si="69"/>
        <v>-191.77313297722958</v>
      </c>
      <c r="AAA20" s="121">
        <f t="shared" si="70"/>
        <v>-191.77313297722958</v>
      </c>
      <c r="AAB20" s="121">
        <f t="shared" si="71"/>
        <v>0</v>
      </c>
      <c r="AAC20" s="120">
        <f t="shared" si="166"/>
        <v>1920.1599999999999</v>
      </c>
      <c r="AAD20" s="120">
        <v>138.33000000000001</v>
      </c>
      <c r="AAE20" s="250">
        <v>138.33000000000001</v>
      </c>
      <c r="AAF20" s="250">
        <v>138.33000000000001</v>
      </c>
      <c r="AAG20" s="250">
        <v>138.33000000000001</v>
      </c>
      <c r="AAH20" s="250">
        <v>138.33000000000001</v>
      </c>
      <c r="AAI20" s="250">
        <v>138.33000000000001</v>
      </c>
      <c r="AAJ20" s="250">
        <v>138.33000000000001</v>
      </c>
      <c r="AAK20" s="250">
        <v>190.37</v>
      </c>
      <c r="AAL20" s="250">
        <v>190.37</v>
      </c>
      <c r="AAM20" s="250">
        <v>190.37</v>
      </c>
      <c r="AAN20" s="250">
        <v>190.37</v>
      </c>
      <c r="AAO20" s="250">
        <v>190.37</v>
      </c>
      <c r="AAP20" s="121">
        <f t="shared" si="167"/>
        <v>1856.8510511863337</v>
      </c>
      <c r="AAQ20" s="18">
        <v>183.28868591214965</v>
      </c>
      <c r="AAR20" s="18">
        <v>182.84996705862557</v>
      </c>
      <c r="AAS20" s="18">
        <v>183.46530072332757</v>
      </c>
      <c r="AAT20" s="18">
        <v>184.21823364945001</v>
      </c>
      <c r="AAU20" s="18">
        <v>185.65661722146001</v>
      </c>
      <c r="AAV20" s="18">
        <v>183.55388857806003</v>
      </c>
      <c r="AAW20" s="18">
        <v>180.27758614677992</v>
      </c>
      <c r="AAX20" s="18">
        <v>116.68245119999999</v>
      </c>
      <c r="AAY20" s="18">
        <v>112.21465319999999</v>
      </c>
      <c r="AAZ20" s="18">
        <v>114.28083359999999</v>
      </c>
      <c r="ABA20" s="18">
        <v>114.12772055999999</v>
      </c>
      <c r="ABB20" s="18">
        <v>116.23511333648123</v>
      </c>
      <c r="ABC20" s="121">
        <f t="shared" si="72"/>
        <v>-63.30894881366612</v>
      </c>
      <c r="ABD20" s="121">
        <f t="shared" si="73"/>
        <v>-63.30894881366612</v>
      </c>
      <c r="ABE20" s="121">
        <f t="shared" si="74"/>
        <v>0</v>
      </c>
      <c r="ABF20" s="120">
        <f t="shared" si="168"/>
        <v>277.08000000000004</v>
      </c>
      <c r="ABG20" s="120">
        <v>9.5399999999999991</v>
      </c>
      <c r="ABH20" s="250">
        <v>9.5399999999999991</v>
      </c>
      <c r="ABI20" s="250">
        <v>9.5399999999999991</v>
      </c>
      <c r="ABJ20" s="250">
        <v>9.5399999999999991</v>
      </c>
      <c r="ABK20" s="250">
        <v>9.5399999999999991</v>
      </c>
      <c r="ABL20" s="250">
        <v>9.5399999999999991</v>
      </c>
      <c r="ABM20" s="250">
        <v>9.5399999999999991</v>
      </c>
      <c r="ABN20" s="250">
        <v>42.06</v>
      </c>
      <c r="ABO20" s="250">
        <v>42.06</v>
      </c>
      <c r="ABP20" s="250">
        <v>42.06</v>
      </c>
      <c r="ABQ20" s="250">
        <v>42.06</v>
      </c>
      <c r="ABR20" s="250">
        <v>42.06</v>
      </c>
      <c r="ABS20" s="121">
        <f t="shared" si="169"/>
        <v>0</v>
      </c>
      <c r="ABT20" s="18">
        <v>0</v>
      </c>
      <c r="ABU20" s="18">
        <v>0</v>
      </c>
      <c r="ABV20" s="18">
        <v>0</v>
      </c>
      <c r="ABW20" s="18">
        <v>0</v>
      </c>
      <c r="ABX20" s="18">
        <v>0</v>
      </c>
      <c r="ABY20" s="18">
        <v>0</v>
      </c>
      <c r="ABZ20" s="18"/>
      <c r="ACA20" s="18"/>
      <c r="ACB20" s="18">
        <v>0</v>
      </c>
      <c r="ACC20" s="18">
        <v>0</v>
      </c>
      <c r="ACD20" s="18">
        <v>0</v>
      </c>
      <c r="ACE20" s="18">
        <v>0</v>
      </c>
      <c r="ACF20" s="121">
        <f t="shared" si="75"/>
        <v>-277.08000000000004</v>
      </c>
      <c r="ACG20" s="121">
        <f t="shared" si="76"/>
        <v>-277.08000000000004</v>
      </c>
      <c r="ACH20" s="121">
        <f t="shared" si="77"/>
        <v>0</v>
      </c>
      <c r="ACI20" s="115">
        <f t="shared" si="78"/>
        <v>7260.1700000000019</v>
      </c>
      <c r="ACJ20" s="121">
        <f t="shared" si="79"/>
        <v>1866.9166716824002</v>
      </c>
      <c r="ACK20" s="132">
        <f t="shared" si="80"/>
        <v>-5393.2533283176017</v>
      </c>
      <c r="ACL20" s="121">
        <f t="shared" si="81"/>
        <v>-5393.2533283176017</v>
      </c>
      <c r="ACM20" s="121">
        <f t="shared" si="82"/>
        <v>0</v>
      </c>
      <c r="ACN20" s="18">
        <f t="shared" si="170"/>
        <v>7260.1700000000019</v>
      </c>
      <c r="ACO20" s="18">
        <v>609.71</v>
      </c>
      <c r="ACP20" s="234">
        <v>609.71</v>
      </c>
      <c r="ACQ20" s="234">
        <v>609.71</v>
      </c>
      <c r="ACR20" s="234">
        <v>609.71</v>
      </c>
      <c r="ACS20" s="234">
        <v>609.71</v>
      </c>
      <c r="ACT20" s="234">
        <v>609.71</v>
      </c>
      <c r="ACU20" s="234">
        <v>609.71</v>
      </c>
      <c r="ACV20" s="234">
        <v>598.44000000000005</v>
      </c>
      <c r="ACW20" s="234">
        <v>598.44000000000005</v>
      </c>
      <c r="ACX20" s="234">
        <v>598.44000000000005</v>
      </c>
      <c r="ACY20" s="234">
        <v>598.44000000000005</v>
      </c>
      <c r="ACZ20" s="234">
        <v>598.44000000000005</v>
      </c>
      <c r="ADA20" s="20">
        <f t="shared" si="171"/>
        <v>1866.9166716824002</v>
      </c>
      <c r="ADB20" s="18">
        <v>0</v>
      </c>
      <c r="ADC20" s="18">
        <v>295.70594395670884</v>
      </c>
      <c r="ADD20" s="18">
        <v>241.46416447725977</v>
      </c>
      <c r="ADE20" s="18">
        <v>137.86663799999999</v>
      </c>
      <c r="ADF20" s="18">
        <v>15.970472000000001</v>
      </c>
      <c r="ADG20" s="18">
        <v>238.42283919999997</v>
      </c>
      <c r="ADH20" s="18">
        <v>182.99156034139403</v>
      </c>
      <c r="ADI20" s="18">
        <v>142.38841590703728</v>
      </c>
      <c r="ADJ20" s="18">
        <v>457.45743679999998</v>
      </c>
      <c r="ADK20" s="18">
        <v>55.1700576</v>
      </c>
      <c r="ADL20" s="18">
        <v>99.479143399999998</v>
      </c>
      <c r="ADM20" s="18">
        <v>0</v>
      </c>
      <c r="ADN20" s="20">
        <f t="shared" si="83"/>
        <v>-5393.2533283176017</v>
      </c>
      <c r="ADO20" s="20">
        <f t="shared" si="84"/>
        <v>-5393.2533283176017</v>
      </c>
      <c r="ADP20" s="20">
        <f t="shared" si="85"/>
        <v>0</v>
      </c>
      <c r="ADQ20" s="18">
        <f t="shared" si="172"/>
        <v>0</v>
      </c>
      <c r="ADR20" s="18">
        <v>0</v>
      </c>
      <c r="ADS20" s="234">
        <v>0</v>
      </c>
      <c r="ADT20" s="234">
        <v>0</v>
      </c>
      <c r="ADU20" s="234">
        <v>0</v>
      </c>
      <c r="ADV20" s="234">
        <v>0</v>
      </c>
      <c r="ADW20" s="234">
        <v>0</v>
      </c>
      <c r="ADX20" s="234">
        <v>0</v>
      </c>
      <c r="ADY20" s="234">
        <v>0</v>
      </c>
      <c r="ADZ20" s="234">
        <v>0</v>
      </c>
      <c r="AEA20" s="234">
        <v>0</v>
      </c>
      <c r="AEB20" s="234">
        <v>0</v>
      </c>
      <c r="AEC20" s="234">
        <v>0</v>
      </c>
      <c r="AED20" s="20">
        <f t="shared" si="173"/>
        <v>0</v>
      </c>
      <c r="AEE20" s="18">
        <v>0</v>
      </c>
      <c r="AEF20" s="18">
        <v>0</v>
      </c>
      <c r="AEG20" s="18">
        <v>0</v>
      </c>
      <c r="AEH20" s="18">
        <v>0</v>
      </c>
      <c r="AEI20" s="18">
        <v>0</v>
      </c>
      <c r="AEJ20" s="18">
        <v>0</v>
      </c>
      <c r="AEK20" s="18">
        <v>0</v>
      </c>
      <c r="AEL20" s="18">
        <v>0</v>
      </c>
      <c r="AEM20" s="18">
        <v>0</v>
      </c>
      <c r="AEN20" s="18">
        <v>0</v>
      </c>
      <c r="AEO20" s="18">
        <v>0</v>
      </c>
      <c r="AEP20" s="18">
        <v>0</v>
      </c>
      <c r="AEQ20" s="20">
        <f t="shared" si="86"/>
        <v>0</v>
      </c>
      <c r="AER20" s="20">
        <f t="shared" si="87"/>
        <v>0</v>
      </c>
      <c r="AES20" s="20">
        <f t="shared" si="88"/>
        <v>0</v>
      </c>
      <c r="AET20" s="18">
        <f t="shared" si="174"/>
        <v>0</v>
      </c>
      <c r="AEU20" s="18">
        <v>0</v>
      </c>
      <c r="AEV20" s="234">
        <v>0</v>
      </c>
      <c r="AEW20" s="234">
        <v>0</v>
      </c>
      <c r="AEX20" s="234">
        <v>0</v>
      </c>
      <c r="AEY20" s="234">
        <v>0</v>
      </c>
      <c r="AEZ20" s="234">
        <v>0</v>
      </c>
      <c r="AFA20" s="234">
        <v>0</v>
      </c>
      <c r="AFB20" s="234">
        <v>0</v>
      </c>
      <c r="AFC20" s="234">
        <v>0</v>
      </c>
      <c r="AFD20" s="234">
        <v>0</v>
      </c>
      <c r="AFE20" s="234">
        <v>0</v>
      </c>
      <c r="AFF20" s="234">
        <v>0</v>
      </c>
      <c r="AFG20" s="20">
        <f t="shared" si="175"/>
        <v>0</v>
      </c>
      <c r="AFH20" s="18">
        <v>0</v>
      </c>
      <c r="AFI20" s="18">
        <v>0</v>
      </c>
      <c r="AFJ20" s="18">
        <v>0</v>
      </c>
      <c r="AFK20" s="18">
        <v>0</v>
      </c>
      <c r="AFL20" s="18">
        <v>0</v>
      </c>
      <c r="AFM20" s="18">
        <v>0</v>
      </c>
      <c r="AFN20" s="18">
        <v>0</v>
      </c>
      <c r="AFO20" s="18">
        <v>0</v>
      </c>
      <c r="AFP20" s="18">
        <v>0</v>
      </c>
      <c r="AFQ20" s="18">
        <v>0</v>
      </c>
      <c r="AFR20" s="18">
        <v>0</v>
      </c>
      <c r="AFS20" s="18">
        <v>0</v>
      </c>
      <c r="AFT20" s="20">
        <f t="shared" si="89"/>
        <v>0</v>
      </c>
      <c r="AFU20" s="20">
        <f t="shared" si="90"/>
        <v>0</v>
      </c>
      <c r="AFV20" s="136">
        <f t="shared" si="91"/>
        <v>0</v>
      </c>
      <c r="AFW20" s="141">
        <f t="shared" si="92"/>
        <v>192222.03999999998</v>
      </c>
      <c r="AFX20" s="111">
        <f t="shared" si="93"/>
        <v>139844.89486435222</v>
      </c>
      <c r="AFY20" s="126">
        <f t="shared" si="94"/>
        <v>-52377.145135647763</v>
      </c>
      <c r="AFZ20" s="20">
        <f t="shared" si="95"/>
        <v>-52377.145135647763</v>
      </c>
      <c r="AGA20" s="140">
        <f t="shared" si="96"/>
        <v>0</v>
      </c>
      <c r="AGB20" s="215">
        <f t="shared" si="97"/>
        <v>230666.44799999997</v>
      </c>
      <c r="AGC20" s="126">
        <f t="shared" si="97"/>
        <v>167813.87383722267</v>
      </c>
      <c r="AGD20" s="126">
        <f t="shared" si="98"/>
        <v>-62852.57416277731</v>
      </c>
      <c r="AGE20" s="20">
        <f t="shared" si="99"/>
        <v>-62852.57416277731</v>
      </c>
      <c r="AGF20" s="136">
        <f t="shared" si="100"/>
        <v>0</v>
      </c>
      <c r="AGG20" s="166">
        <f t="shared" si="180"/>
        <v>14224.43096</v>
      </c>
      <c r="AGH20" s="220">
        <f t="shared" si="179"/>
        <v>10348.522219962064</v>
      </c>
      <c r="AGI20" s="126">
        <f t="shared" si="102"/>
        <v>-3875.9087400379358</v>
      </c>
      <c r="AGJ20" s="20">
        <f t="shared" si="103"/>
        <v>-3875.9087400379358</v>
      </c>
      <c r="AGK20" s="140">
        <f t="shared" si="104"/>
        <v>0</v>
      </c>
      <c r="AGL20" s="167">
        <f t="shared" si="105"/>
        <v>244890.87895999997</v>
      </c>
      <c r="AGM20" s="167">
        <f t="shared" si="105"/>
        <v>178162.39605718473</v>
      </c>
      <c r="AGN20" s="168">
        <f t="shared" si="106"/>
        <v>-66728.482902815245</v>
      </c>
      <c r="AGO20" s="167">
        <f t="shared" si="107"/>
        <v>-66728.482902815245</v>
      </c>
      <c r="AGP20" s="169">
        <f t="shared" si="108"/>
        <v>0</v>
      </c>
      <c r="AGQ20" s="217">
        <f t="shared" si="177"/>
        <v>5.8084772370486655E-2</v>
      </c>
      <c r="AGR20" s="294">
        <v>7.0000000000000007E-2</v>
      </c>
      <c r="AGS20" s="294">
        <v>0.05</v>
      </c>
      <c r="AGT20" s="251">
        <f t="shared" si="178"/>
        <v>6.1666666666666668E-2</v>
      </c>
      <c r="AGU20" s="22"/>
      <c r="AGV20" s="22"/>
      <c r="AGW20" s="22"/>
      <c r="AGX20" s="22"/>
      <c r="AGY20" s="22"/>
      <c r="AGZ20" s="22"/>
      <c r="AHA20" s="22"/>
      <c r="AHB20" s="22"/>
      <c r="AHC20" s="22"/>
      <c r="AHD20" s="22"/>
      <c r="AHE20" s="22"/>
      <c r="AHF20" s="22"/>
      <c r="AHG20" s="22"/>
      <c r="AHH20" s="22"/>
    </row>
    <row r="21" spans="1:892" s="225" customFormat="1" ht="12.75" x14ac:dyDescent="0.25">
      <c r="A21" s="1">
        <v>450</v>
      </c>
      <c r="B21" s="21">
        <v>3</v>
      </c>
      <c r="C21" s="252" t="s">
        <v>766</v>
      </c>
      <c r="D21" s="253">
        <v>5</v>
      </c>
      <c r="E21" s="249">
        <v>5853.2</v>
      </c>
      <c r="F21" s="132">
        <f t="shared" si="0"/>
        <v>60561.229999999996</v>
      </c>
      <c r="G21" s="114">
        <f t="shared" si="1"/>
        <v>54295.106937850869</v>
      </c>
      <c r="H21" s="132">
        <f t="shared" si="2"/>
        <v>-6266.1230621491268</v>
      </c>
      <c r="I21" s="121">
        <f t="shared" si="3"/>
        <v>-6266.1230621491268</v>
      </c>
      <c r="J21" s="121">
        <f t="shared" si="4"/>
        <v>0</v>
      </c>
      <c r="K21" s="18">
        <f t="shared" si="109"/>
        <v>18836.71</v>
      </c>
      <c r="L21" s="234">
        <v>1187.03</v>
      </c>
      <c r="M21" s="234">
        <v>1187.03</v>
      </c>
      <c r="N21" s="234">
        <v>1187.03</v>
      </c>
      <c r="O21" s="234">
        <v>1187.03</v>
      </c>
      <c r="P21" s="234">
        <v>1187.03</v>
      </c>
      <c r="Q21" s="234">
        <v>1187.03</v>
      </c>
      <c r="R21" s="234">
        <v>1187.03</v>
      </c>
      <c r="S21" s="234">
        <v>2105.5</v>
      </c>
      <c r="T21" s="234">
        <v>2105.5</v>
      </c>
      <c r="U21" s="234">
        <v>2105.5</v>
      </c>
      <c r="V21" s="234">
        <v>2105.5</v>
      </c>
      <c r="W21" s="234">
        <v>2105.5</v>
      </c>
      <c r="X21" s="234">
        <f t="shared" si="110"/>
        <v>12203.878698132132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12203.878698132132</v>
      </c>
      <c r="AG21" s="18">
        <v>0</v>
      </c>
      <c r="AH21" s="18">
        <v>0</v>
      </c>
      <c r="AI21" s="18">
        <v>0</v>
      </c>
      <c r="AJ21" s="18">
        <v>0</v>
      </c>
      <c r="AK21" s="20">
        <f t="shared" si="5"/>
        <v>-6632.8313018678673</v>
      </c>
      <c r="AL21" s="234">
        <f t="shared" si="111"/>
        <v>-6632.8313018678673</v>
      </c>
      <c r="AM21" s="234">
        <f t="shared" si="6"/>
        <v>0</v>
      </c>
      <c r="AN21" s="18">
        <f t="shared" si="112"/>
        <v>4319.2</v>
      </c>
      <c r="AO21" s="234">
        <v>328.95</v>
      </c>
      <c r="AP21" s="234">
        <v>328.95</v>
      </c>
      <c r="AQ21" s="234">
        <v>328.95</v>
      </c>
      <c r="AR21" s="234">
        <v>328.95</v>
      </c>
      <c r="AS21" s="234">
        <v>328.95</v>
      </c>
      <c r="AT21" s="234">
        <v>328.95</v>
      </c>
      <c r="AU21" s="234">
        <v>328.95</v>
      </c>
      <c r="AV21" s="234">
        <v>403.31</v>
      </c>
      <c r="AW21" s="234">
        <v>403.31</v>
      </c>
      <c r="AX21" s="234">
        <v>403.31</v>
      </c>
      <c r="AY21" s="234">
        <v>403.31</v>
      </c>
      <c r="AZ21" s="234">
        <v>403.31</v>
      </c>
      <c r="BA21" s="226">
        <f t="shared" si="113"/>
        <v>2377.51686332593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2377.51686332593</v>
      </c>
      <c r="BJ21" s="18">
        <v>0</v>
      </c>
      <c r="BK21" s="18">
        <v>0</v>
      </c>
      <c r="BL21" s="18">
        <v>0</v>
      </c>
      <c r="BM21" s="18">
        <v>0</v>
      </c>
      <c r="BN21" s="20">
        <f t="shared" si="7"/>
        <v>-1941.6831366740698</v>
      </c>
      <c r="BO21" s="20">
        <f t="shared" si="8"/>
        <v>-1941.6831366740698</v>
      </c>
      <c r="BP21" s="20">
        <f t="shared" si="9"/>
        <v>0</v>
      </c>
      <c r="BQ21" s="18">
        <f t="shared" si="114"/>
        <v>3483.2999999999993</v>
      </c>
      <c r="BR21" s="234">
        <v>265.14999999999998</v>
      </c>
      <c r="BS21" s="234">
        <v>265.14999999999998</v>
      </c>
      <c r="BT21" s="234">
        <v>265.14999999999998</v>
      </c>
      <c r="BU21" s="234">
        <v>265.14999999999998</v>
      </c>
      <c r="BV21" s="234">
        <v>265.14999999999998</v>
      </c>
      <c r="BW21" s="234">
        <v>265.14999999999998</v>
      </c>
      <c r="BX21" s="234">
        <v>265.14999999999998</v>
      </c>
      <c r="BY21" s="234">
        <v>325.45</v>
      </c>
      <c r="BZ21" s="234">
        <v>325.45</v>
      </c>
      <c r="CA21" s="234">
        <v>325.45</v>
      </c>
      <c r="CB21" s="234">
        <v>325.45</v>
      </c>
      <c r="CC21" s="234">
        <v>325.45</v>
      </c>
      <c r="CD21" s="18">
        <f t="shared" si="115"/>
        <v>3186.3599999999997</v>
      </c>
      <c r="CE21" s="18">
        <v>240.48</v>
      </c>
      <c r="CF21" s="18">
        <v>240.48</v>
      </c>
      <c r="CG21" s="18">
        <v>240.48</v>
      </c>
      <c r="CH21" s="18">
        <v>240.48</v>
      </c>
      <c r="CI21" s="18">
        <v>240.48</v>
      </c>
      <c r="CJ21" s="18">
        <v>240.48</v>
      </c>
      <c r="CK21" s="18">
        <v>240.48</v>
      </c>
      <c r="CL21" s="18">
        <v>300.60000000000002</v>
      </c>
      <c r="CM21" s="18">
        <v>300.60000000000002</v>
      </c>
      <c r="CN21" s="18">
        <v>300.60000000000002</v>
      </c>
      <c r="CO21" s="18">
        <v>300.60000000000002</v>
      </c>
      <c r="CP21" s="18">
        <v>300.60000000000002</v>
      </c>
      <c r="CQ21" s="20">
        <f t="shared" si="10"/>
        <v>-296.9399999999996</v>
      </c>
      <c r="CR21" s="20">
        <f t="shared" si="11"/>
        <v>-296.9399999999996</v>
      </c>
      <c r="CS21" s="20">
        <f t="shared" si="12"/>
        <v>0</v>
      </c>
      <c r="CT21" s="18">
        <f t="shared" si="116"/>
        <v>735.78</v>
      </c>
      <c r="CU21" s="18">
        <v>56.19</v>
      </c>
      <c r="CV21" s="234">
        <v>56.19</v>
      </c>
      <c r="CW21" s="234">
        <v>56.19</v>
      </c>
      <c r="CX21" s="234">
        <v>56.19</v>
      </c>
      <c r="CY21" s="234">
        <v>56.19</v>
      </c>
      <c r="CZ21" s="234">
        <v>56.19</v>
      </c>
      <c r="DA21" s="234">
        <v>56.19</v>
      </c>
      <c r="DB21" s="234">
        <v>68.489999999999995</v>
      </c>
      <c r="DC21" s="234">
        <v>68.489999999999995</v>
      </c>
      <c r="DD21" s="234">
        <v>68.489999999999995</v>
      </c>
      <c r="DE21" s="234">
        <v>68.489999999999995</v>
      </c>
      <c r="DF21" s="234">
        <v>68.489999999999995</v>
      </c>
      <c r="DG21" s="18">
        <f t="shared" si="117"/>
        <v>672.15999999999985</v>
      </c>
      <c r="DH21" s="18">
        <v>50.73</v>
      </c>
      <c r="DI21" s="18">
        <v>50.73</v>
      </c>
      <c r="DJ21" s="18">
        <v>50.73</v>
      </c>
      <c r="DK21" s="18">
        <v>50.73</v>
      </c>
      <c r="DL21" s="18">
        <v>50.73</v>
      </c>
      <c r="DM21" s="18">
        <v>50.73</v>
      </c>
      <c r="DN21" s="18">
        <v>50.73</v>
      </c>
      <c r="DO21" s="18">
        <v>63.41</v>
      </c>
      <c r="DP21" s="18">
        <v>63.41</v>
      </c>
      <c r="DQ21" s="18">
        <v>63.41</v>
      </c>
      <c r="DR21" s="18">
        <v>63.41</v>
      </c>
      <c r="DS21" s="18">
        <v>63.41</v>
      </c>
      <c r="DT21" s="234">
        <f t="shared" si="118"/>
        <v>-63.620000000000118</v>
      </c>
      <c r="DU21" s="20">
        <f t="shared" si="13"/>
        <v>-63.620000000000118</v>
      </c>
      <c r="DV21" s="20">
        <f t="shared" si="119"/>
        <v>0</v>
      </c>
      <c r="DW21" s="18">
        <f t="shared" si="120"/>
        <v>1228.6500000000001</v>
      </c>
      <c r="DX21" s="18">
        <v>97.75</v>
      </c>
      <c r="DY21" s="234">
        <v>97.75</v>
      </c>
      <c r="DZ21" s="234">
        <v>97.75</v>
      </c>
      <c r="EA21" s="234">
        <v>97.75</v>
      </c>
      <c r="EB21" s="234">
        <v>97.75</v>
      </c>
      <c r="EC21" s="234">
        <v>97.75</v>
      </c>
      <c r="ED21" s="234">
        <v>97.75</v>
      </c>
      <c r="EE21" s="234">
        <v>108.88</v>
      </c>
      <c r="EF21" s="234">
        <v>108.88</v>
      </c>
      <c r="EG21" s="234">
        <v>108.88</v>
      </c>
      <c r="EH21" s="234">
        <v>108.88</v>
      </c>
      <c r="EI21" s="234">
        <v>108.88</v>
      </c>
      <c r="EJ21" s="234"/>
      <c r="EK21" s="18">
        <f t="shared" si="121"/>
        <v>642.10547929296183</v>
      </c>
      <c r="EL21" s="18">
        <v>0</v>
      </c>
      <c r="EM21" s="18">
        <v>0</v>
      </c>
      <c r="EN21" s="18">
        <v>0</v>
      </c>
      <c r="EO21" s="18">
        <v>0</v>
      </c>
      <c r="EP21" s="18">
        <v>0</v>
      </c>
      <c r="EQ21" s="18">
        <v>0</v>
      </c>
      <c r="ER21" s="18">
        <v>0</v>
      </c>
      <c r="ES21" s="18">
        <v>642.10547929296183</v>
      </c>
      <c r="ET21" s="18">
        <v>0</v>
      </c>
      <c r="EU21" s="18">
        <v>0</v>
      </c>
      <c r="EV21" s="18">
        <v>0</v>
      </c>
      <c r="EW21" s="18">
        <v>0</v>
      </c>
      <c r="EX21" s="20">
        <f t="shared" si="14"/>
        <v>-586.54452070703826</v>
      </c>
      <c r="EY21" s="20">
        <f t="shared" si="122"/>
        <v>-586.54452070703826</v>
      </c>
      <c r="EZ21" s="20">
        <f t="shared" si="123"/>
        <v>0</v>
      </c>
      <c r="FA21" s="18">
        <f t="shared" si="124"/>
        <v>15053.619999999995</v>
      </c>
      <c r="FB21" s="18">
        <v>1137.8599999999999</v>
      </c>
      <c r="FC21" s="234">
        <v>1137.8599999999999</v>
      </c>
      <c r="FD21" s="234">
        <v>1137.8599999999999</v>
      </c>
      <c r="FE21" s="234">
        <v>1137.8599999999999</v>
      </c>
      <c r="FF21" s="234">
        <v>1137.8599999999999</v>
      </c>
      <c r="FG21" s="234">
        <v>1137.8599999999999</v>
      </c>
      <c r="FH21" s="234">
        <v>1137.8599999999999</v>
      </c>
      <c r="FI21" s="234">
        <v>1417.72</v>
      </c>
      <c r="FJ21" s="234">
        <v>1417.72</v>
      </c>
      <c r="FK21" s="234">
        <v>1417.72</v>
      </c>
      <c r="FL21" s="234">
        <v>1417.72</v>
      </c>
      <c r="FM21" s="234">
        <v>1417.72</v>
      </c>
      <c r="FN21" s="20">
        <f t="shared" si="125"/>
        <v>8338.2363605976152</v>
      </c>
      <c r="FO21" s="18">
        <v>0</v>
      </c>
      <c r="FP21" s="18">
        <v>0</v>
      </c>
      <c r="FQ21" s="18">
        <v>0</v>
      </c>
      <c r="FR21" s="18">
        <v>0</v>
      </c>
      <c r="FS21" s="18">
        <v>0</v>
      </c>
      <c r="FT21" s="18">
        <v>0</v>
      </c>
      <c r="FU21" s="18">
        <v>0</v>
      </c>
      <c r="FV21" s="18">
        <v>8338.2363605976152</v>
      </c>
      <c r="FW21" s="18">
        <v>0</v>
      </c>
      <c r="FX21" s="18">
        <v>0</v>
      </c>
      <c r="FY21" s="18">
        <v>0</v>
      </c>
      <c r="FZ21" s="18">
        <v>0</v>
      </c>
      <c r="GA21" s="234">
        <f t="shared" si="126"/>
        <v>-6715.3836394023801</v>
      </c>
      <c r="GB21" s="20">
        <f t="shared" si="127"/>
        <v>-6715.3836394023801</v>
      </c>
      <c r="GC21" s="20">
        <f t="shared" si="128"/>
        <v>0</v>
      </c>
      <c r="GD21" s="18">
        <f t="shared" si="129"/>
        <v>1492.61</v>
      </c>
      <c r="GE21" s="18">
        <v>96.58</v>
      </c>
      <c r="GF21" s="234">
        <v>96.58</v>
      </c>
      <c r="GG21" s="234">
        <v>96.58</v>
      </c>
      <c r="GH21" s="234">
        <v>96.58</v>
      </c>
      <c r="GI21" s="234">
        <v>96.58</v>
      </c>
      <c r="GJ21" s="234">
        <v>96.58</v>
      </c>
      <c r="GK21" s="234">
        <v>96.58</v>
      </c>
      <c r="GL21" s="234">
        <v>163.31</v>
      </c>
      <c r="GM21" s="234">
        <v>163.31</v>
      </c>
      <c r="GN21" s="234">
        <v>163.31</v>
      </c>
      <c r="GO21" s="234">
        <v>163.31</v>
      </c>
      <c r="GP21" s="234">
        <v>163.31</v>
      </c>
      <c r="GQ21" s="20">
        <f t="shared" si="130"/>
        <v>5937.6914340660005</v>
      </c>
      <c r="GR21" s="18">
        <v>0</v>
      </c>
      <c r="GS21" s="18">
        <v>0</v>
      </c>
      <c r="GT21" s="18">
        <v>5937.6914340660005</v>
      </c>
      <c r="GU21" s="18"/>
      <c r="GV21" s="234">
        <f t="shared" si="131"/>
        <v>4445.0814340660008</v>
      </c>
      <c r="GW21" s="20">
        <f t="shared" si="15"/>
        <v>0</v>
      </c>
      <c r="GX21" s="20">
        <f t="shared" si="16"/>
        <v>4445.0814340660008</v>
      </c>
      <c r="GY21" s="18">
        <f t="shared" si="132"/>
        <v>15411.360000000002</v>
      </c>
      <c r="GZ21" s="18">
        <v>849.88</v>
      </c>
      <c r="HA21" s="234">
        <v>849.88</v>
      </c>
      <c r="HB21" s="234">
        <v>849.88</v>
      </c>
      <c r="HC21" s="234">
        <v>849.88</v>
      </c>
      <c r="HD21" s="234">
        <v>849.88</v>
      </c>
      <c r="HE21" s="234">
        <v>849.88</v>
      </c>
      <c r="HF21" s="234">
        <v>849.88</v>
      </c>
      <c r="HG21" s="234">
        <v>1892.44</v>
      </c>
      <c r="HH21" s="234">
        <v>1892.44</v>
      </c>
      <c r="HI21" s="234">
        <v>1892.44</v>
      </c>
      <c r="HJ21" s="234">
        <v>1892.44</v>
      </c>
      <c r="HK21" s="234">
        <v>1892.44</v>
      </c>
      <c r="HL21" s="20">
        <f t="shared" si="133"/>
        <v>20937.158102436228</v>
      </c>
      <c r="HM21" s="18">
        <v>1615.9663192032967</v>
      </c>
      <c r="HN21" s="18">
        <v>1711.8072249618192</v>
      </c>
      <c r="HO21" s="18">
        <v>1868.1632596297277</v>
      </c>
      <c r="HP21" s="18">
        <v>1736.2383536496657</v>
      </c>
      <c r="HQ21" s="18">
        <v>1809.0104008732326</v>
      </c>
      <c r="HR21" s="18">
        <v>1516.3704260479417</v>
      </c>
      <c r="HS21" s="18">
        <v>1994.551182715966</v>
      </c>
      <c r="HT21" s="18">
        <v>1247.5684910937596</v>
      </c>
      <c r="HU21" s="18">
        <v>1281.0879118287223</v>
      </c>
      <c r="HV21" s="18">
        <v>2087.6004935397837</v>
      </c>
      <c r="HW21" s="18">
        <v>1879.2496117212359</v>
      </c>
      <c r="HX21" s="18">
        <v>2189.5444271710744</v>
      </c>
      <c r="HY21" s="20">
        <f t="shared" si="17"/>
        <v>5525.7981024362252</v>
      </c>
      <c r="HZ21" s="20">
        <f t="shared" si="18"/>
        <v>0</v>
      </c>
      <c r="IA21" s="20">
        <f t="shared" si="19"/>
        <v>5525.7981024362252</v>
      </c>
      <c r="IB21" s="120">
        <f t="shared" si="134"/>
        <v>0</v>
      </c>
      <c r="IC21" s="120">
        <v>0</v>
      </c>
      <c r="ID21" s="250">
        <v>0</v>
      </c>
      <c r="IE21" s="250">
        <v>0</v>
      </c>
      <c r="IF21" s="120">
        <v>0</v>
      </c>
      <c r="IG21" s="120">
        <v>0</v>
      </c>
      <c r="IH21" s="120">
        <v>0</v>
      </c>
      <c r="II21" s="120">
        <v>0</v>
      </c>
      <c r="IJ21" s="120">
        <v>0</v>
      </c>
      <c r="IK21" s="120">
        <v>0</v>
      </c>
      <c r="IL21" s="120">
        <v>0</v>
      </c>
      <c r="IM21" s="120">
        <v>0</v>
      </c>
      <c r="IN21" s="120">
        <v>0</v>
      </c>
      <c r="IO21" s="121">
        <f t="shared" si="20"/>
        <v>0</v>
      </c>
      <c r="IP21" s="18">
        <v>0</v>
      </c>
      <c r="IQ21" s="18">
        <v>0</v>
      </c>
      <c r="IR21" s="18">
        <v>0</v>
      </c>
      <c r="IS21" s="18">
        <v>0</v>
      </c>
      <c r="IT21" s="18">
        <v>0</v>
      </c>
      <c r="IU21" s="18">
        <v>0</v>
      </c>
      <c r="IV21" s="18">
        <v>0</v>
      </c>
      <c r="IW21" s="18">
        <v>0</v>
      </c>
      <c r="IX21" s="18">
        <v>0</v>
      </c>
      <c r="IY21" s="18">
        <v>0</v>
      </c>
      <c r="IZ21" s="18">
        <v>0</v>
      </c>
      <c r="JA21" s="18">
        <v>0</v>
      </c>
      <c r="JB21" s="250">
        <f t="shared" si="21"/>
        <v>0</v>
      </c>
      <c r="JC21" s="121">
        <f t="shared" si="22"/>
        <v>0</v>
      </c>
      <c r="JD21" s="121">
        <f t="shared" si="23"/>
        <v>0</v>
      </c>
      <c r="JE21" s="120">
        <f t="shared" si="135"/>
        <v>0</v>
      </c>
      <c r="JF21" s="120">
        <v>0</v>
      </c>
      <c r="JG21" s="250">
        <v>0</v>
      </c>
      <c r="JH21" s="250">
        <v>0</v>
      </c>
      <c r="JI21" s="250">
        <v>0</v>
      </c>
      <c r="JJ21" s="250">
        <v>0</v>
      </c>
      <c r="JK21" s="250">
        <v>0</v>
      </c>
      <c r="JL21" s="250">
        <v>0</v>
      </c>
      <c r="JM21" s="250">
        <v>0</v>
      </c>
      <c r="JN21" s="250">
        <v>0</v>
      </c>
      <c r="JO21" s="250">
        <v>0</v>
      </c>
      <c r="JP21" s="250">
        <v>0</v>
      </c>
      <c r="JQ21" s="250">
        <v>0</v>
      </c>
      <c r="JR21" s="120">
        <f t="shared" si="136"/>
        <v>0</v>
      </c>
      <c r="JS21" s="18">
        <v>0</v>
      </c>
      <c r="JT21" s="18">
        <v>0</v>
      </c>
      <c r="JU21" s="18">
        <v>0</v>
      </c>
      <c r="JV21" s="18">
        <v>0</v>
      </c>
      <c r="JW21" s="18">
        <v>0</v>
      </c>
      <c r="JX21" s="18">
        <v>0</v>
      </c>
      <c r="JY21" s="18">
        <v>0</v>
      </c>
      <c r="JZ21" s="18">
        <v>0</v>
      </c>
      <c r="KA21" s="18">
        <v>0</v>
      </c>
      <c r="KB21" s="18">
        <v>0</v>
      </c>
      <c r="KC21" s="18">
        <v>0</v>
      </c>
      <c r="KD21" s="18">
        <v>0</v>
      </c>
      <c r="KE21" s="250">
        <f t="shared" si="24"/>
        <v>0</v>
      </c>
      <c r="KF21" s="121">
        <f t="shared" si="25"/>
        <v>0</v>
      </c>
      <c r="KG21" s="121">
        <f t="shared" si="26"/>
        <v>0</v>
      </c>
      <c r="KH21" s="120">
        <f t="shared" si="137"/>
        <v>3986.76</v>
      </c>
      <c r="KI21" s="120">
        <v>180.28</v>
      </c>
      <c r="KJ21" s="250">
        <v>180.28</v>
      </c>
      <c r="KK21" s="250">
        <v>180.28</v>
      </c>
      <c r="KL21" s="250">
        <v>180.28</v>
      </c>
      <c r="KM21" s="250">
        <v>180.28</v>
      </c>
      <c r="KN21" s="250">
        <v>180.28</v>
      </c>
      <c r="KO21" s="250">
        <v>180.28</v>
      </c>
      <c r="KP21" s="250">
        <v>544.96</v>
      </c>
      <c r="KQ21" s="250">
        <v>544.96</v>
      </c>
      <c r="KR21" s="250">
        <v>544.96</v>
      </c>
      <c r="KS21" s="250">
        <v>544.96</v>
      </c>
      <c r="KT21" s="250">
        <v>544.96</v>
      </c>
      <c r="KU21" s="121">
        <f t="shared" si="138"/>
        <v>4283.1111212370215</v>
      </c>
      <c r="KV21" s="18">
        <v>217.58159104853081</v>
      </c>
      <c r="KW21" s="18">
        <v>234.32741145525853</v>
      </c>
      <c r="KX21" s="18">
        <v>207.96274282816543</v>
      </c>
      <c r="KY21" s="18">
        <v>228.01182690279694</v>
      </c>
      <c r="KZ21" s="18">
        <v>227.12787448811679</v>
      </c>
      <c r="LA21" s="18">
        <v>232.14944538167759</v>
      </c>
      <c r="LB21" s="18">
        <v>205.42465100815309</v>
      </c>
      <c r="LC21" s="18">
        <v>414.20884315013279</v>
      </c>
      <c r="LD21" s="18">
        <v>533.89206335293647</v>
      </c>
      <c r="LE21" s="18">
        <v>515.53565260419646</v>
      </c>
      <c r="LF21" s="18">
        <v>628.1167452484151</v>
      </c>
      <c r="LG21" s="18">
        <v>638.77227376864107</v>
      </c>
      <c r="LH21" s="250">
        <f t="shared" si="139"/>
        <v>296.35112123702129</v>
      </c>
      <c r="LI21" s="121">
        <f t="shared" si="27"/>
        <v>0</v>
      </c>
      <c r="LJ21" s="121">
        <f t="shared" si="28"/>
        <v>296.35112123702129</v>
      </c>
      <c r="LK21" s="121">
        <f t="shared" si="29"/>
        <v>0</v>
      </c>
      <c r="LL21" s="250"/>
      <c r="LM21" s="250"/>
      <c r="LN21" s="250"/>
      <c r="LO21" s="250"/>
      <c r="LP21" s="250"/>
      <c r="LQ21" s="250"/>
      <c r="LR21" s="250"/>
      <c r="LS21" s="250"/>
      <c r="LT21" s="250"/>
      <c r="LU21" s="250"/>
      <c r="LV21" s="250"/>
      <c r="LW21" s="250"/>
      <c r="LX21" s="121">
        <f t="shared" si="30"/>
        <v>0</v>
      </c>
      <c r="LY21" s="250"/>
      <c r="LZ21" s="250"/>
      <c r="MA21" s="250"/>
      <c r="MB21" s="250"/>
      <c r="MC21" s="250"/>
      <c r="MD21" s="250"/>
      <c r="ME21" s="250"/>
      <c r="MF21" s="250"/>
      <c r="MG21" s="250"/>
      <c r="MH21" s="250"/>
      <c r="MI21" s="250"/>
      <c r="MJ21" s="120">
        <v>0</v>
      </c>
      <c r="MK21" s="250"/>
      <c r="ML21" s="121">
        <f t="shared" si="31"/>
        <v>0</v>
      </c>
      <c r="MM21" s="121">
        <f t="shared" si="32"/>
        <v>0</v>
      </c>
      <c r="MN21" s="121">
        <f t="shared" si="140"/>
        <v>88422.76999999999</v>
      </c>
      <c r="MO21" s="121">
        <v>7025.01</v>
      </c>
      <c r="MP21" s="250">
        <v>7025.01</v>
      </c>
      <c r="MQ21" s="250">
        <v>7025.01</v>
      </c>
      <c r="MR21" s="250">
        <v>7025.01</v>
      </c>
      <c r="MS21" s="250">
        <v>7025.01</v>
      </c>
      <c r="MT21" s="250">
        <v>7025.01</v>
      </c>
      <c r="MU21" s="250">
        <v>7025.01</v>
      </c>
      <c r="MV21" s="250">
        <v>7849.54</v>
      </c>
      <c r="MW21" s="250">
        <v>7849.54</v>
      </c>
      <c r="MX21" s="250">
        <v>7849.54</v>
      </c>
      <c r="MY21" s="250">
        <v>7849.54</v>
      </c>
      <c r="MZ21" s="250">
        <v>7849.54</v>
      </c>
      <c r="NA21" s="121">
        <f t="shared" si="141"/>
        <v>79938.662775262812</v>
      </c>
      <c r="NB21" s="20">
        <v>205.82015909490264</v>
      </c>
      <c r="NC21" s="20">
        <v>0</v>
      </c>
      <c r="ND21" s="20">
        <v>616.37367571642699</v>
      </c>
      <c r="NE21" s="20">
        <v>806.73426826702564</v>
      </c>
      <c r="NF21" s="20">
        <v>305.56309532959642</v>
      </c>
      <c r="NG21" s="20">
        <v>1900.678345315117</v>
      </c>
      <c r="NH21" s="20">
        <v>-328.32555451558636</v>
      </c>
      <c r="NI21" s="20">
        <v>0</v>
      </c>
      <c r="NJ21" s="20">
        <v>2923.71566651493</v>
      </c>
      <c r="NK21" s="20">
        <v>73508.103119540392</v>
      </c>
      <c r="NL21" s="20">
        <v>0</v>
      </c>
      <c r="NM21" s="20">
        <v>0</v>
      </c>
      <c r="NN21" s="250">
        <f t="shared" si="142"/>
        <v>-8484.1072247371776</v>
      </c>
      <c r="NO21" s="121">
        <f t="shared" si="33"/>
        <v>-8484.1072247371776</v>
      </c>
      <c r="NP21" s="121">
        <f t="shared" si="34"/>
        <v>0</v>
      </c>
      <c r="NQ21" s="115">
        <f t="shared" si="35"/>
        <v>42109.040000000008</v>
      </c>
      <c r="NR21" s="114">
        <f t="shared" si="36"/>
        <v>18167.05</v>
      </c>
      <c r="NS21" s="132">
        <f t="shared" si="37"/>
        <v>-23941.990000000009</v>
      </c>
      <c r="NT21" s="121">
        <f t="shared" si="38"/>
        <v>-23941.990000000009</v>
      </c>
      <c r="NU21" s="121">
        <f t="shared" si="39"/>
        <v>0</v>
      </c>
      <c r="NV21" s="18">
        <f t="shared" si="143"/>
        <v>10539.450000000003</v>
      </c>
      <c r="NW21" s="18">
        <v>1084.5999999999999</v>
      </c>
      <c r="NX21" s="234">
        <v>1084.5999999999999</v>
      </c>
      <c r="NY21" s="234">
        <v>1084.5999999999999</v>
      </c>
      <c r="NZ21" s="18">
        <v>1084.5999999999999</v>
      </c>
      <c r="OA21" s="18">
        <v>1084.5999999999999</v>
      </c>
      <c r="OB21" s="18">
        <v>1084.5999999999999</v>
      </c>
      <c r="OC21" s="18">
        <v>1084.5999999999999</v>
      </c>
      <c r="OD21" s="18">
        <v>589.45000000000005</v>
      </c>
      <c r="OE21" s="18">
        <v>589.45000000000005</v>
      </c>
      <c r="OF21" s="18">
        <v>589.45000000000005</v>
      </c>
      <c r="OG21" s="18">
        <v>589.45000000000005</v>
      </c>
      <c r="OH21" s="18">
        <v>589.45000000000005</v>
      </c>
      <c r="OI21" s="20">
        <f t="shared" si="144"/>
        <v>5261.15</v>
      </c>
      <c r="OJ21" s="20">
        <v>0</v>
      </c>
      <c r="OK21" s="20">
        <v>0</v>
      </c>
      <c r="OL21" s="20">
        <v>0</v>
      </c>
      <c r="OM21" s="20">
        <v>0</v>
      </c>
      <c r="ON21" s="20">
        <v>5261.15</v>
      </c>
      <c r="OO21" s="20">
        <v>0</v>
      </c>
      <c r="OP21" s="20">
        <v>0</v>
      </c>
      <c r="OQ21" s="20">
        <v>0</v>
      </c>
      <c r="OR21" s="20">
        <v>0</v>
      </c>
      <c r="OS21" s="20">
        <v>0</v>
      </c>
      <c r="OT21" s="20">
        <v>0</v>
      </c>
      <c r="OU21" s="20">
        <v>0</v>
      </c>
      <c r="OV21" s="234">
        <f t="shared" si="145"/>
        <v>-5278.3000000000029</v>
      </c>
      <c r="OW21" s="20">
        <f t="shared" si="40"/>
        <v>-5278.3000000000029</v>
      </c>
      <c r="OX21" s="20">
        <f t="shared" si="41"/>
        <v>0</v>
      </c>
      <c r="OY21" s="18">
        <f t="shared" si="146"/>
        <v>8973.06</v>
      </c>
      <c r="OZ21" s="18">
        <v>927.73</v>
      </c>
      <c r="PA21" s="234">
        <v>927.73</v>
      </c>
      <c r="PB21" s="234">
        <v>927.73</v>
      </c>
      <c r="PC21" s="234">
        <v>927.73</v>
      </c>
      <c r="PD21" s="234">
        <v>927.73</v>
      </c>
      <c r="PE21" s="234">
        <v>927.73</v>
      </c>
      <c r="PF21" s="234">
        <v>927.73</v>
      </c>
      <c r="PG21" s="234">
        <v>495.79</v>
      </c>
      <c r="PH21" s="234">
        <v>495.79</v>
      </c>
      <c r="PI21" s="234">
        <v>495.79</v>
      </c>
      <c r="PJ21" s="234">
        <v>495.79</v>
      </c>
      <c r="PK21" s="234">
        <v>495.79</v>
      </c>
      <c r="PL21" s="20">
        <f t="shared" si="147"/>
        <v>6954.84</v>
      </c>
      <c r="PM21" s="18">
        <v>0</v>
      </c>
      <c r="PN21" s="18">
        <v>0</v>
      </c>
      <c r="PO21" s="18">
        <v>0</v>
      </c>
      <c r="PP21" s="18">
        <v>0</v>
      </c>
      <c r="PQ21" s="18">
        <v>2690.44</v>
      </c>
      <c r="PR21" s="18">
        <v>0</v>
      </c>
      <c r="PS21" s="18">
        <v>0</v>
      </c>
      <c r="PT21" s="18">
        <v>4264.3999999999996</v>
      </c>
      <c r="PU21" s="18">
        <v>0</v>
      </c>
      <c r="PV21" s="18">
        <v>0</v>
      </c>
      <c r="PW21" s="18">
        <v>0</v>
      </c>
      <c r="PX21" s="18">
        <v>0</v>
      </c>
      <c r="PY21" s="234">
        <f t="shared" si="148"/>
        <v>-2018.2199999999993</v>
      </c>
      <c r="PZ21" s="20">
        <f t="shared" si="42"/>
        <v>-2018.2199999999993</v>
      </c>
      <c r="QA21" s="20">
        <f t="shared" si="43"/>
        <v>0</v>
      </c>
      <c r="QB21" s="18">
        <f t="shared" si="149"/>
        <v>2494.6500000000005</v>
      </c>
      <c r="QC21" s="18">
        <v>255.2</v>
      </c>
      <c r="QD21" s="234">
        <v>255.2</v>
      </c>
      <c r="QE21" s="234">
        <v>255.2</v>
      </c>
      <c r="QF21" s="234">
        <v>255.2</v>
      </c>
      <c r="QG21" s="234">
        <v>255.2</v>
      </c>
      <c r="QH21" s="234">
        <v>255.2</v>
      </c>
      <c r="QI21" s="234">
        <v>255.2</v>
      </c>
      <c r="QJ21" s="234">
        <v>141.65</v>
      </c>
      <c r="QK21" s="234">
        <v>141.65</v>
      </c>
      <c r="QL21" s="234">
        <v>141.65</v>
      </c>
      <c r="QM21" s="234">
        <v>141.65</v>
      </c>
      <c r="QN21" s="234">
        <v>141.65</v>
      </c>
      <c r="QO21" s="20">
        <f t="shared" si="150"/>
        <v>0</v>
      </c>
      <c r="QP21" s="18">
        <v>0</v>
      </c>
      <c r="QQ21" s="18">
        <v>0</v>
      </c>
      <c r="QR21" s="18">
        <v>0</v>
      </c>
      <c r="QS21" s="18">
        <v>0</v>
      </c>
      <c r="QT21" s="18">
        <v>0</v>
      </c>
      <c r="QU21" s="18">
        <v>0</v>
      </c>
      <c r="QV21" s="18">
        <v>0</v>
      </c>
      <c r="QW21" s="18">
        <v>0</v>
      </c>
      <c r="QX21" s="18">
        <v>0</v>
      </c>
      <c r="QY21" s="18">
        <v>0</v>
      </c>
      <c r="QZ21" s="18">
        <v>0</v>
      </c>
      <c r="RA21" s="18">
        <v>0</v>
      </c>
      <c r="RB21" s="234">
        <f t="shared" si="151"/>
        <v>-2494.6500000000005</v>
      </c>
      <c r="RC21" s="20">
        <f t="shared" si="44"/>
        <v>-2494.6500000000005</v>
      </c>
      <c r="RD21" s="20">
        <f t="shared" si="45"/>
        <v>0</v>
      </c>
      <c r="RE21" s="18">
        <f t="shared" si="152"/>
        <v>10614.329999999998</v>
      </c>
      <c r="RF21" s="20">
        <v>1092.79</v>
      </c>
      <c r="RG21" s="234">
        <v>1092.79</v>
      </c>
      <c r="RH21" s="234">
        <v>1092.79</v>
      </c>
      <c r="RI21" s="234">
        <v>1092.79</v>
      </c>
      <c r="RJ21" s="234">
        <v>1092.79</v>
      </c>
      <c r="RK21" s="234">
        <v>1092.79</v>
      </c>
      <c r="RL21" s="234">
        <v>1092.79</v>
      </c>
      <c r="RM21" s="234">
        <v>592.96</v>
      </c>
      <c r="RN21" s="234">
        <v>592.96</v>
      </c>
      <c r="RO21" s="234">
        <v>592.96</v>
      </c>
      <c r="RP21" s="234">
        <v>592.96</v>
      </c>
      <c r="RQ21" s="234">
        <v>592.96</v>
      </c>
      <c r="RR21" s="20">
        <f t="shared" si="153"/>
        <v>0</v>
      </c>
      <c r="RS21" s="18">
        <v>0</v>
      </c>
      <c r="RT21" s="18">
        <v>0</v>
      </c>
      <c r="RU21" s="18">
        <v>0</v>
      </c>
      <c r="RV21" s="18">
        <v>0</v>
      </c>
      <c r="RW21" s="18">
        <v>0</v>
      </c>
      <c r="RX21" s="18">
        <v>0</v>
      </c>
      <c r="RY21" s="18">
        <v>0</v>
      </c>
      <c r="RZ21" s="18">
        <v>0</v>
      </c>
      <c r="SA21" s="18">
        <v>0</v>
      </c>
      <c r="SB21" s="18">
        <v>0</v>
      </c>
      <c r="SC21" s="18">
        <v>0</v>
      </c>
      <c r="SD21" s="18">
        <v>0</v>
      </c>
      <c r="SE21" s="20">
        <f t="shared" si="46"/>
        <v>-10614.329999999998</v>
      </c>
      <c r="SF21" s="20">
        <f t="shared" si="47"/>
        <v>-10614.329999999998</v>
      </c>
      <c r="SG21" s="20">
        <f t="shared" si="48"/>
        <v>0</v>
      </c>
      <c r="SH21" s="18">
        <f t="shared" si="154"/>
        <v>3589.7799999999993</v>
      </c>
      <c r="SI21" s="18">
        <v>371.09</v>
      </c>
      <c r="SJ21" s="234">
        <v>371.09</v>
      </c>
      <c r="SK21" s="234">
        <v>371.09</v>
      </c>
      <c r="SL21" s="234">
        <v>371.09</v>
      </c>
      <c r="SM21" s="234">
        <v>371.09</v>
      </c>
      <c r="SN21" s="234">
        <v>371.09</v>
      </c>
      <c r="SO21" s="234">
        <v>371.09</v>
      </c>
      <c r="SP21" s="234">
        <v>198.43</v>
      </c>
      <c r="SQ21" s="234">
        <v>198.43</v>
      </c>
      <c r="SR21" s="234">
        <v>198.43</v>
      </c>
      <c r="SS21" s="234">
        <v>198.43</v>
      </c>
      <c r="ST21" s="234">
        <v>198.43</v>
      </c>
      <c r="SU21" s="20">
        <f t="shared" si="155"/>
        <v>0</v>
      </c>
      <c r="SV21" s="18">
        <v>0</v>
      </c>
      <c r="SW21" s="18">
        <v>0</v>
      </c>
      <c r="SX21" s="18">
        <v>0</v>
      </c>
      <c r="SY21" s="18">
        <v>0</v>
      </c>
      <c r="SZ21" s="18">
        <v>0</v>
      </c>
      <c r="TA21" s="18">
        <v>0</v>
      </c>
      <c r="TB21" s="18">
        <v>0</v>
      </c>
      <c r="TC21" s="18">
        <v>0</v>
      </c>
      <c r="TD21" s="18">
        <v>0</v>
      </c>
      <c r="TE21" s="18">
        <v>0</v>
      </c>
      <c r="TF21" s="18">
        <v>0</v>
      </c>
      <c r="TG21" s="18">
        <v>0</v>
      </c>
      <c r="TH21" s="20">
        <f t="shared" si="49"/>
        <v>-3589.7799999999993</v>
      </c>
      <c r="TI21" s="20">
        <f t="shared" si="50"/>
        <v>-3589.7799999999993</v>
      </c>
      <c r="TJ21" s="20">
        <f t="shared" si="51"/>
        <v>0</v>
      </c>
      <c r="TK21" s="18">
        <f t="shared" si="156"/>
        <v>5770.79</v>
      </c>
      <c r="TL21" s="18">
        <v>539.66999999999996</v>
      </c>
      <c r="TM21" s="234">
        <v>539.66999999999996</v>
      </c>
      <c r="TN21" s="234">
        <v>539.66999999999996</v>
      </c>
      <c r="TO21" s="234">
        <v>539.66999999999996</v>
      </c>
      <c r="TP21" s="234">
        <v>539.66999999999996</v>
      </c>
      <c r="TQ21" s="234">
        <v>539.66999999999996</v>
      </c>
      <c r="TR21" s="234">
        <v>539.66999999999996</v>
      </c>
      <c r="TS21" s="234">
        <v>398.62</v>
      </c>
      <c r="TT21" s="234">
        <v>398.62</v>
      </c>
      <c r="TU21" s="234">
        <v>398.62</v>
      </c>
      <c r="TV21" s="234">
        <v>398.62</v>
      </c>
      <c r="TW21" s="234">
        <v>398.62</v>
      </c>
      <c r="TX21" s="20">
        <f t="shared" si="157"/>
        <v>5951.06</v>
      </c>
      <c r="TY21" s="18">
        <v>0</v>
      </c>
      <c r="TZ21" s="18">
        <v>0</v>
      </c>
      <c r="UA21" s="18">
        <v>4255.2700000000004</v>
      </c>
      <c r="UB21" s="18">
        <v>0</v>
      </c>
      <c r="UC21" s="18">
        <v>1695.79</v>
      </c>
      <c r="UD21" s="18">
        <v>0</v>
      </c>
      <c r="UE21" s="18">
        <v>0</v>
      </c>
      <c r="UF21" s="18">
        <v>0</v>
      </c>
      <c r="UG21" s="18">
        <v>0</v>
      </c>
      <c r="UH21" s="18">
        <v>0</v>
      </c>
      <c r="UI21" s="18">
        <v>0</v>
      </c>
      <c r="UJ21" s="18">
        <v>0</v>
      </c>
      <c r="UK21" s="20">
        <f t="shared" si="52"/>
        <v>180.27000000000044</v>
      </c>
      <c r="UL21" s="20">
        <f t="shared" si="53"/>
        <v>0</v>
      </c>
      <c r="UM21" s="20">
        <f t="shared" si="54"/>
        <v>180.27000000000044</v>
      </c>
      <c r="UN21" s="18">
        <f t="shared" si="158"/>
        <v>126.97999999999999</v>
      </c>
      <c r="UO21" s="18">
        <v>12.29</v>
      </c>
      <c r="UP21" s="234">
        <v>12.29</v>
      </c>
      <c r="UQ21" s="234">
        <v>12.29</v>
      </c>
      <c r="UR21" s="234">
        <v>12.29</v>
      </c>
      <c r="US21" s="234">
        <v>12.29</v>
      </c>
      <c r="UT21" s="234">
        <v>12.29</v>
      </c>
      <c r="UU21" s="234">
        <v>12.29</v>
      </c>
      <c r="UV21" s="234">
        <v>8.19</v>
      </c>
      <c r="UW21" s="234">
        <v>8.19</v>
      </c>
      <c r="UX21" s="234">
        <v>8.19</v>
      </c>
      <c r="UY21" s="234">
        <v>8.19</v>
      </c>
      <c r="UZ21" s="234">
        <v>8.19</v>
      </c>
      <c r="VA21" s="20">
        <f t="shared" si="55"/>
        <v>0</v>
      </c>
      <c r="VB21" s="234"/>
      <c r="VC21" s="234"/>
      <c r="VD21" s="234"/>
      <c r="VE21" s="234"/>
      <c r="VF21" s="234"/>
      <c r="VG21" s="234"/>
      <c r="VH21" s="234">
        <v>0</v>
      </c>
      <c r="VI21" s="234"/>
      <c r="VJ21" s="234"/>
      <c r="VK21" s="234"/>
      <c r="VL21" s="234"/>
      <c r="VM21" s="234"/>
      <c r="VN21" s="20">
        <f t="shared" si="56"/>
        <v>-126.97999999999999</v>
      </c>
      <c r="VO21" s="20">
        <f t="shared" si="57"/>
        <v>-126.97999999999999</v>
      </c>
      <c r="VP21" s="20">
        <f t="shared" si="58"/>
        <v>0</v>
      </c>
      <c r="VQ21" s="121">
        <f t="shared" si="59"/>
        <v>0</v>
      </c>
      <c r="VR21" s="250"/>
      <c r="VS21" s="250"/>
      <c r="VT21" s="250"/>
      <c r="VU21" s="250"/>
      <c r="VV21" s="250"/>
      <c r="VW21" s="250"/>
      <c r="VX21" s="250"/>
      <c r="VY21" s="250"/>
      <c r="VZ21" s="250"/>
      <c r="WA21" s="250"/>
      <c r="WB21" s="250"/>
      <c r="WC21" s="250"/>
      <c r="WD21" s="121">
        <f t="shared" si="60"/>
        <v>0</v>
      </c>
      <c r="WE21" s="234"/>
      <c r="WF21" s="234"/>
      <c r="WG21" s="234"/>
      <c r="WH21" s="234"/>
      <c r="WI21" s="234"/>
      <c r="WJ21" s="234"/>
      <c r="WK21" s="234"/>
      <c r="WL21" s="234"/>
      <c r="WM21" s="234"/>
      <c r="WN21" s="234"/>
      <c r="WO21" s="234"/>
      <c r="WP21" s="234"/>
      <c r="WQ21" s="121">
        <f t="shared" si="61"/>
        <v>0</v>
      </c>
      <c r="WR21" s="121">
        <f t="shared" si="62"/>
        <v>0</v>
      </c>
      <c r="WS21" s="121">
        <f t="shared" si="63"/>
        <v>0</v>
      </c>
      <c r="WT21" s="120">
        <f t="shared" si="159"/>
        <v>45981.060000000005</v>
      </c>
      <c r="WU21" s="120">
        <v>3160.73</v>
      </c>
      <c r="WV21" s="250">
        <v>3160.73</v>
      </c>
      <c r="WW21" s="250">
        <v>3160.73</v>
      </c>
      <c r="WX21" s="250">
        <v>3160.73</v>
      </c>
      <c r="WY21" s="250">
        <v>3160.73</v>
      </c>
      <c r="WZ21" s="250">
        <v>3160.73</v>
      </c>
      <c r="XA21" s="250">
        <v>3160.73</v>
      </c>
      <c r="XB21" s="250">
        <v>4771.1899999999996</v>
      </c>
      <c r="XC21" s="250">
        <v>4771.1899999999996</v>
      </c>
      <c r="XD21" s="250">
        <v>4771.1899999999996</v>
      </c>
      <c r="XE21" s="250">
        <v>4771.1899999999996</v>
      </c>
      <c r="XF21" s="250">
        <v>4771.1899999999996</v>
      </c>
      <c r="XG21" s="120">
        <f t="shared" si="160"/>
        <v>51481.072057083846</v>
      </c>
      <c r="XH21" s="18">
        <v>4107.9252373318741</v>
      </c>
      <c r="XI21" s="18">
        <v>5209.7884369688672</v>
      </c>
      <c r="XJ21" s="18">
        <v>4911.5513349239391</v>
      </c>
      <c r="XK21" s="18">
        <v>554.48194611715064</v>
      </c>
      <c r="XL21" s="18">
        <v>3825.8341732133063</v>
      </c>
      <c r="XM21" s="18">
        <v>3323.8396588680234</v>
      </c>
      <c r="XN21" s="18">
        <v>4597.8339566151662</v>
      </c>
      <c r="XO21" s="18">
        <v>4828.2420932052783</v>
      </c>
      <c r="XP21" s="18">
        <v>6006.0617992785346</v>
      </c>
      <c r="XQ21" s="18">
        <v>4450.5225623083361</v>
      </c>
      <c r="XR21" s="18">
        <v>5205.9564309321431</v>
      </c>
      <c r="XS21" s="18">
        <v>4459.0344273212258</v>
      </c>
      <c r="XT21" s="121">
        <f t="shared" si="64"/>
        <v>5500.0120570838408</v>
      </c>
      <c r="XU21" s="121">
        <f t="shared" si="65"/>
        <v>0</v>
      </c>
      <c r="XV21" s="121">
        <f t="shared" si="66"/>
        <v>5500.0120570838408</v>
      </c>
      <c r="XW21" s="120">
        <f t="shared" si="161"/>
        <v>26171.040000000001</v>
      </c>
      <c r="XX21" s="120">
        <v>1576.27</v>
      </c>
      <c r="XY21" s="250">
        <v>1576.27</v>
      </c>
      <c r="XZ21" s="250">
        <v>1576.27</v>
      </c>
      <c r="YA21" s="250">
        <v>1576.27</v>
      </c>
      <c r="YB21" s="250">
        <v>1576.27</v>
      </c>
      <c r="YC21" s="250">
        <v>1576.27</v>
      </c>
      <c r="YD21" s="250">
        <v>1576.27</v>
      </c>
      <c r="YE21" s="250">
        <v>3027.43</v>
      </c>
      <c r="YF21" s="250">
        <v>3027.43</v>
      </c>
      <c r="YG21" s="250">
        <v>3027.43</v>
      </c>
      <c r="YH21" s="250">
        <v>3027.43</v>
      </c>
      <c r="YI21" s="250">
        <v>3027.43</v>
      </c>
      <c r="YJ21" s="121">
        <f t="shared" si="162"/>
        <v>22175.239814871071</v>
      </c>
      <c r="YK21" s="18">
        <v>1702.0393099890039</v>
      </c>
      <c r="YL21" s="18">
        <v>1493.063545823773</v>
      </c>
      <c r="YM21" s="18">
        <v>1537.3967207874794</v>
      </c>
      <c r="YN21" s="18">
        <v>1648.4133705710658</v>
      </c>
      <c r="YO21" s="18">
        <v>1486.4412152759282</v>
      </c>
      <c r="YP21" s="18">
        <v>1599.3042542673418</v>
      </c>
      <c r="YQ21" s="18">
        <v>1672.4799123593352</v>
      </c>
      <c r="YR21" s="18">
        <v>2485.2464487876182</v>
      </c>
      <c r="YS21" s="18">
        <v>1996.113300270119</v>
      </c>
      <c r="YT21" s="18">
        <v>2109.8407501324559</v>
      </c>
      <c r="YU21" s="18">
        <v>2129.8264945711567</v>
      </c>
      <c r="YV21" s="18">
        <v>2315.0744920357974</v>
      </c>
      <c r="YW21" s="234">
        <f t="shared" si="163"/>
        <v>-3995.80018512893</v>
      </c>
      <c r="YX21" s="121">
        <f t="shared" si="67"/>
        <v>-3995.80018512893</v>
      </c>
      <c r="YY21" s="121">
        <f t="shared" si="68"/>
        <v>0</v>
      </c>
      <c r="YZ21" s="120">
        <f t="shared" si="164"/>
        <v>7312.7099999999991</v>
      </c>
      <c r="ZA21" s="120">
        <v>210.13</v>
      </c>
      <c r="ZB21" s="250">
        <v>210.13</v>
      </c>
      <c r="ZC21" s="250">
        <v>210.13</v>
      </c>
      <c r="ZD21" s="250">
        <v>210.13</v>
      </c>
      <c r="ZE21" s="250">
        <v>210.13</v>
      </c>
      <c r="ZF21" s="250">
        <v>210.13</v>
      </c>
      <c r="ZG21" s="250">
        <v>210.13</v>
      </c>
      <c r="ZH21" s="250">
        <v>1168.3599999999999</v>
      </c>
      <c r="ZI21" s="250">
        <v>1168.3599999999999</v>
      </c>
      <c r="ZJ21" s="250">
        <v>1168.3599999999999</v>
      </c>
      <c r="ZK21" s="250">
        <v>1168.3599999999999</v>
      </c>
      <c r="ZL21" s="250">
        <v>1168.3599999999999</v>
      </c>
      <c r="ZM21" s="121">
        <f t="shared" si="165"/>
        <v>5683.6880149163908</v>
      </c>
      <c r="ZN21" s="120">
        <v>0</v>
      </c>
      <c r="ZO21" s="18">
        <v>88.963120797969154</v>
      </c>
      <c r="ZP21" s="18">
        <v>300.36722485639746</v>
      </c>
      <c r="ZQ21" s="18">
        <v>5176.4336600700526</v>
      </c>
      <c r="ZR21" s="18">
        <v>117.92400919197185</v>
      </c>
      <c r="ZS21" s="18">
        <v>0</v>
      </c>
      <c r="ZT21" s="18"/>
      <c r="ZU21" s="18"/>
      <c r="ZV21" s="18"/>
      <c r="ZW21" s="18"/>
      <c r="ZX21" s="18"/>
      <c r="ZY21" s="18"/>
      <c r="ZZ21" s="121">
        <f t="shared" si="69"/>
        <v>-1629.0219850836083</v>
      </c>
      <c r="AAA21" s="121">
        <f t="shared" si="70"/>
        <v>-1629.0219850836083</v>
      </c>
      <c r="AAB21" s="121">
        <f t="shared" si="71"/>
        <v>0</v>
      </c>
      <c r="AAC21" s="120">
        <f t="shared" si="166"/>
        <v>1970.2100000000003</v>
      </c>
      <c r="AAD21" s="120">
        <v>142.22999999999999</v>
      </c>
      <c r="AAE21" s="250">
        <v>142.22999999999999</v>
      </c>
      <c r="AAF21" s="250">
        <v>142.22999999999999</v>
      </c>
      <c r="AAG21" s="250">
        <v>142.22999999999999</v>
      </c>
      <c r="AAH21" s="250">
        <v>142.22999999999999</v>
      </c>
      <c r="AAI21" s="250">
        <v>142.22999999999999</v>
      </c>
      <c r="AAJ21" s="250">
        <v>142.22999999999999</v>
      </c>
      <c r="AAK21" s="250">
        <v>194.92</v>
      </c>
      <c r="AAL21" s="250">
        <v>194.92</v>
      </c>
      <c r="AAM21" s="250">
        <v>194.92</v>
      </c>
      <c r="AAN21" s="250">
        <v>194.92</v>
      </c>
      <c r="AAO21" s="250">
        <v>194.92</v>
      </c>
      <c r="AAP21" s="121">
        <f t="shared" si="167"/>
        <v>2407.1708677217716</v>
      </c>
      <c r="AAQ21" s="18">
        <v>195.50793163962629</v>
      </c>
      <c r="AAR21" s="18">
        <v>195.03996486253391</v>
      </c>
      <c r="AAS21" s="18">
        <v>195.69632077154938</v>
      </c>
      <c r="AAT21" s="18">
        <v>196.49944922608</v>
      </c>
      <c r="AAU21" s="18">
        <v>198.03372503622398</v>
      </c>
      <c r="AAV21" s="18">
        <v>195.790814483264</v>
      </c>
      <c r="AAW21" s="18">
        <v>192.29609188989858</v>
      </c>
      <c r="AAX21" s="18">
        <v>211.23547200000002</v>
      </c>
      <c r="AAY21" s="18">
        <v>203.14721700000001</v>
      </c>
      <c r="AAZ21" s="18">
        <v>206.88771600000001</v>
      </c>
      <c r="ABA21" s="18">
        <v>206.61052860000001</v>
      </c>
      <c r="ABB21" s="18">
        <v>210.42563621259535</v>
      </c>
      <c r="ABC21" s="121">
        <f t="shared" si="72"/>
        <v>436.96086772177136</v>
      </c>
      <c r="ABD21" s="121">
        <f t="shared" si="73"/>
        <v>0</v>
      </c>
      <c r="ABE21" s="121">
        <f t="shared" si="74"/>
        <v>436.96086772177136</v>
      </c>
      <c r="ABF21" s="120">
        <f t="shared" si="168"/>
        <v>282.19</v>
      </c>
      <c r="ABG21" s="120">
        <v>9.3699999999999992</v>
      </c>
      <c r="ABH21" s="250">
        <v>9.3699999999999992</v>
      </c>
      <c r="ABI21" s="250">
        <v>9.3699999999999992</v>
      </c>
      <c r="ABJ21" s="250">
        <v>9.3699999999999992</v>
      </c>
      <c r="ABK21" s="250">
        <v>9.3699999999999992</v>
      </c>
      <c r="ABL21" s="250">
        <v>9.3699999999999992</v>
      </c>
      <c r="ABM21" s="250">
        <v>9.3699999999999992</v>
      </c>
      <c r="ABN21" s="250">
        <v>43.32</v>
      </c>
      <c r="ABO21" s="250">
        <v>43.32</v>
      </c>
      <c r="ABP21" s="250">
        <v>43.32</v>
      </c>
      <c r="ABQ21" s="250">
        <v>43.32</v>
      </c>
      <c r="ABR21" s="250">
        <v>43.32</v>
      </c>
      <c r="ABS21" s="121">
        <f t="shared" si="169"/>
        <v>1612.2795000000001</v>
      </c>
      <c r="ABT21" s="18">
        <v>0</v>
      </c>
      <c r="ABU21" s="18">
        <v>0</v>
      </c>
      <c r="ABV21" s="18">
        <v>0</v>
      </c>
      <c r="ABW21" s="18">
        <v>0</v>
      </c>
      <c r="ABX21" s="18">
        <v>0</v>
      </c>
      <c r="ABY21" s="18">
        <v>0</v>
      </c>
      <c r="ABZ21" s="18"/>
      <c r="ACA21" s="18"/>
      <c r="ACB21" s="18">
        <v>1612.2795000000001</v>
      </c>
      <c r="ACC21" s="18">
        <v>0</v>
      </c>
      <c r="ACD21" s="18">
        <v>0</v>
      </c>
      <c r="ACE21" s="18">
        <v>0</v>
      </c>
      <c r="ACF21" s="121">
        <f t="shared" si="75"/>
        <v>1330.0895</v>
      </c>
      <c r="ACG21" s="121">
        <f t="shared" si="76"/>
        <v>0</v>
      </c>
      <c r="ACH21" s="121">
        <f t="shared" si="77"/>
        <v>1330.0895</v>
      </c>
      <c r="ACI21" s="115">
        <f t="shared" si="78"/>
        <v>10344.52</v>
      </c>
      <c r="ACJ21" s="121">
        <f t="shared" si="79"/>
        <v>8335.40008573255</v>
      </c>
      <c r="ACK21" s="132">
        <f t="shared" si="80"/>
        <v>-2009.1199142674504</v>
      </c>
      <c r="ACL21" s="121">
        <f t="shared" si="81"/>
        <v>-2009.1199142674504</v>
      </c>
      <c r="ACM21" s="121">
        <f t="shared" si="82"/>
        <v>0</v>
      </c>
      <c r="ACN21" s="18">
        <f t="shared" si="170"/>
        <v>10344.52</v>
      </c>
      <c r="ACO21" s="18">
        <v>868.61</v>
      </c>
      <c r="ACP21" s="234">
        <v>868.61</v>
      </c>
      <c r="ACQ21" s="234">
        <v>868.61</v>
      </c>
      <c r="ACR21" s="234">
        <v>868.61</v>
      </c>
      <c r="ACS21" s="234">
        <v>868.61</v>
      </c>
      <c r="ACT21" s="234">
        <v>868.61</v>
      </c>
      <c r="ACU21" s="234">
        <v>868.61</v>
      </c>
      <c r="ACV21" s="234">
        <v>852.85</v>
      </c>
      <c r="ACW21" s="234">
        <v>852.85</v>
      </c>
      <c r="ACX21" s="234">
        <v>852.85</v>
      </c>
      <c r="ACY21" s="234">
        <v>852.85</v>
      </c>
      <c r="ACZ21" s="234">
        <v>852.85</v>
      </c>
      <c r="ADA21" s="20">
        <f t="shared" si="171"/>
        <v>8335.40008573255</v>
      </c>
      <c r="ADB21" s="18">
        <v>0</v>
      </c>
      <c r="ADC21" s="18">
        <v>1576.0497651309693</v>
      </c>
      <c r="ADD21" s="18">
        <v>620.2314813043339</v>
      </c>
      <c r="ADE21" s="18">
        <v>1177.4127820000001</v>
      </c>
      <c r="ADF21" s="18">
        <v>704.29781519999995</v>
      </c>
      <c r="ADG21" s="18">
        <v>614.21512879999989</v>
      </c>
      <c r="ADH21" s="18">
        <v>578.43942379101668</v>
      </c>
      <c r="ADI21" s="18">
        <v>492.88297813974441</v>
      </c>
      <c r="ADJ21" s="18">
        <v>439.39990639999996</v>
      </c>
      <c r="ADK21" s="18">
        <v>658.97568799999999</v>
      </c>
      <c r="ADL21" s="18">
        <v>647.37965627999995</v>
      </c>
      <c r="ADM21" s="18">
        <v>826.11546068648545</v>
      </c>
      <c r="ADN21" s="20">
        <f t="shared" si="83"/>
        <v>-2009.1199142674504</v>
      </c>
      <c r="ADO21" s="20">
        <f t="shared" si="84"/>
        <v>-2009.1199142674504</v>
      </c>
      <c r="ADP21" s="20">
        <f t="shared" si="85"/>
        <v>0</v>
      </c>
      <c r="ADQ21" s="18">
        <f t="shared" si="172"/>
        <v>0</v>
      </c>
      <c r="ADR21" s="18">
        <v>0</v>
      </c>
      <c r="ADS21" s="234">
        <v>0</v>
      </c>
      <c r="ADT21" s="234">
        <v>0</v>
      </c>
      <c r="ADU21" s="234">
        <v>0</v>
      </c>
      <c r="ADV21" s="234">
        <v>0</v>
      </c>
      <c r="ADW21" s="234">
        <v>0</v>
      </c>
      <c r="ADX21" s="234">
        <v>0</v>
      </c>
      <c r="ADY21" s="234">
        <v>0</v>
      </c>
      <c r="ADZ21" s="234">
        <v>0</v>
      </c>
      <c r="AEA21" s="234">
        <v>0</v>
      </c>
      <c r="AEB21" s="234">
        <v>0</v>
      </c>
      <c r="AEC21" s="234">
        <v>0</v>
      </c>
      <c r="AED21" s="20">
        <f t="shared" si="173"/>
        <v>0</v>
      </c>
      <c r="AEE21" s="18">
        <v>0</v>
      </c>
      <c r="AEF21" s="18">
        <v>0</v>
      </c>
      <c r="AEG21" s="18">
        <v>0</v>
      </c>
      <c r="AEH21" s="18">
        <v>0</v>
      </c>
      <c r="AEI21" s="18">
        <v>0</v>
      </c>
      <c r="AEJ21" s="18">
        <v>0</v>
      </c>
      <c r="AEK21" s="18">
        <v>0</v>
      </c>
      <c r="AEL21" s="18">
        <v>0</v>
      </c>
      <c r="AEM21" s="18">
        <v>0</v>
      </c>
      <c r="AEN21" s="18">
        <v>0</v>
      </c>
      <c r="AEO21" s="18">
        <v>0</v>
      </c>
      <c r="AEP21" s="18">
        <v>0</v>
      </c>
      <c r="AEQ21" s="20">
        <f t="shared" si="86"/>
        <v>0</v>
      </c>
      <c r="AER21" s="20">
        <f t="shared" si="87"/>
        <v>0</v>
      </c>
      <c r="AES21" s="20">
        <f t="shared" si="88"/>
        <v>0</v>
      </c>
      <c r="AET21" s="18">
        <f t="shared" si="174"/>
        <v>0</v>
      </c>
      <c r="AEU21" s="18">
        <v>0</v>
      </c>
      <c r="AEV21" s="234">
        <v>0</v>
      </c>
      <c r="AEW21" s="234">
        <v>0</v>
      </c>
      <c r="AEX21" s="234">
        <v>0</v>
      </c>
      <c r="AEY21" s="234">
        <v>0</v>
      </c>
      <c r="AEZ21" s="234">
        <v>0</v>
      </c>
      <c r="AFA21" s="234">
        <v>0</v>
      </c>
      <c r="AFB21" s="234">
        <v>0</v>
      </c>
      <c r="AFC21" s="234">
        <v>0</v>
      </c>
      <c r="AFD21" s="234">
        <v>0</v>
      </c>
      <c r="AFE21" s="234">
        <v>0</v>
      </c>
      <c r="AFF21" s="234">
        <v>0</v>
      </c>
      <c r="AFG21" s="20">
        <f t="shared" si="175"/>
        <v>0</v>
      </c>
      <c r="AFH21" s="18">
        <v>0</v>
      </c>
      <c r="AFI21" s="18">
        <v>0</v>
      </c>
      <c r="AFJ21" s="18">
        <v>0</v>
      </c>
      <c r="AFK21" s="18">
        <v>0</v>
      </c>
      <c r="AFL21" s="18">
        <v>0</v>
      </c>
      <c r="AFM21" s="18">
        <v>0</v>
      </c>
      <c r="AFN21" s="18">
        <v>0</v>
      </c>
      <c r="AFO21" s="18">
        <v>0</v>
      </c>
      <c r="AFP21" s="18">
        <v>0</v>
      </c>
      <c r="AFQ21" s="18">
        <v>0</v>
      </c>
      <c r="AFR21" s="18">
        <v>0</v>
      </c>
      <c r="AFS21" s="18">
        <v>0</v>
      </c>
      <c r="AFT21" s="20">
        <f t="shared" si="89"/>
        <v>0</v>
      </c>
      <c r="AFU21" s="20">
        <f t="shared" si="90"/>
        <v>0</v>
      </c>
      <c r="AFV21" s="136">
        <f t="shared" si="91"/>
        <v>0</v>
      </c>
      <c r="AFW21" s="141">
        <f t="shared" si="92"/>
        <v>287141.53000000003</v>
      </c>
      <c r="AFX21" s="111">
        <f t="shared" si="93"/>
        <v>248378.78117467632</v>
      </c>
      <c r="AFY21" s="126">
        <f t="shared" si="94"/>
        <v>-38762.74882532371</v>
      </c>
      <c r="AFZ21" s="20">
        <f t="shared" si="95"/>
        <v>-38762.74882532371</v>
      </c>
      <c r="AGA21" s="140">
        <f t="shared" si="96"/>
        <v>0</v>
      </c>
      <c r="AGB21" s="215">
        <f t="shared" si="97"/>
        <v>344569.83600000001</v>
      </c>
      <c r="AGC21" s="126">
        <f t="shared" si="97"/>
        <v>298054.53740961157</v>
      </c>
      <c r="AGD21" s="126">
        <f t="shared" si="98"/>
        <v>-46515.29859038844</v>
      </c>
      <c r="AGE21" s="20">
        <f t="shared" si="99"/>
        <v>-46515.29859038844</v>
      </c>
      <c r="AGF21" s="136">
        <f t="shared" si="100"/>
        <v>0</v>
      </c>
      <c r="AGG21" s="166">
        <f t="shared" si="180"/>
        <v>21248.47322</v>
      </c>
      <c r="AGH21" s="220">
        <f t="shared" si="179"/>
        <v>18380.029806926046</v>
      </c>
      <c r="AGI21" s="126">
        <f t="shared" si="102"/>
        <v>-2868.4434130739537</v>
      </c>
      <c r="AGJ21" s="20">
        <f t="shared" si="103"/>
        <v>-2868.4434130739537</v>
      </c>
      <c r="AGK21" s="140">
        <f t="shared" si="104"/>
        <v>0</v>
      </c>
      <c r="AGL21" s="167">
        <f t="shared" si="105"/>
        <v>365818.30922</v>
      </c>
      <c r="AGM21" s="167">
        <f t="shared" si="105"/>
        <v>316434.5672165376</v>
      </c>
      <c r="AGN21" s="168">
        <f t="shared" si="106"/>
        <v>-49383.742003462394</v>
      </c>
      <c r="AGO21" s="167">
        <f t="shared" si="107"/>
        <v>-49383.742003462394</v>
      </c>
      <c r="AGP21" s="169">
        <f t="shared" si="108"/>
        <v>0</v>
      </c>
      <c r="AGQ21" s="217">
        <f t="shared" si="177"/>
        <v>5.8084772370486662E-2</v>
      </c>
      <c r="AGR21" s="294">
        <v>7.0000000000000007E-2</v>
      </c>
      <c r="AGS21" s="294">
        <v>0.05</v>
      </c>
      <c r="AGT21" s="251">
        <f t="shared" si="178"/>
        <v>6.1666666666666668E-2</v>
      </c>
      <c r="AGU21" s="22"/>
      <c r="AGV21" s="22"/>
      <c r="AGW21" s="22"/>
      <c r="AGX21" s="22"/>
      <c r="AGY21" s="22"/>
      <c r="AGZ21" s="22"/>
      <c r="AHA21" s="22"/>
      <c r="AHB21" s="22"/>
      <c r="AHC21" s="22"/>
      <c r="AHD21" s="22"/>
      <c r="AHE21" s="22"/>
      <c r="AHF21" s="22"/>
      <c r="AHG21" s="22"/>
      <c r="AHH21" s="22"/>
    </row>
    <row r="22" spans="1:892" s="225" customFormat="1" ht="12.75" x14ac:dyDescent="0.25">
      <c r="A22" s="1">
        <v>451</v>
      </c>
      <c r="B22" s="21">
        <v>3</v>
      </c>
      <c r="C22" s="252" t="s">
        <v>767</v>
      </c>
      <c r="D22" s="253">
        <v>5</v>
      </c>
      <c r="E22" s="249">
        <v>4370.09</v>
      </c>
      <c r="F22" s="132">
        <f t="shared" si="0"/>
        <v>27881.07</v>
      </c>
      <c r="G22" s="114">
        <f t="shared" si="1"/>
        <v>39994.625751108892</v>
      </c>
      <c r="H22" s="132">
        <f t="shared" si="2"/>
        <v>12113.555751108892</v>
      </c>
      <c r="I22" s="121">
        <f t="shared" si="3"/>
        <v>0</v>
      </c>
      <c r="J22" s="121">
        <f t="shared" si="4"/>
        <v>12113.555751108892</v>
      </c>
      <c r="K22" s="18">
        <f t="shared" si="109"/>
        <v>5845.1399999999994</v>
      </c>
      <c r="L22" s="234">
        <v>367.52</v>
      </c>
      <c r="M22" s="234">
        <v>367.52</v>
      </c>
      <c r="N22" s="234">
        <v>367.52</v>
      </c>
      <c r="O22" s="234">
        <v>367.52</v>
      </c>
      <c r="P22" s="234">
        <v>367.52</v>
      </c>
      <c r="Q22" s="234">
        <v>367.52</v>
      </c>
      <c r="R22" s="234">
        <v>367.52</v>
      </c>
      <c r="S22" s="234">
        <v>654.5</v>
      </c>
      <c r="T22" s="234">
        <v>654.5</v>
      </c>
      <c r="U22" s="234">
        <v>654.5</v>
      </c>
      <c r="V22" s="234">
        <v>654.5</v>
      </c>
      <c r="W22" s="234">
        <v>654.5</v>
      </c>
      <c r="X22" s="234">
        <f t="shared" si="110"/>
        <v>7173.2741205423326</v>
      </c>
      <c r="Y22" s="18">
        <v>0</v>
      </c>
      <c r="Z22" s="18">
        <v>0</v>
      </c>
      <c r="AA22" s="18">
        <v>3386.8873833442103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3786.3867371981223</v>
      </c>
      <c r="AH22" s="18">
        <v>0</v>
      </c>
      <c r="AI22" s="18">
        <v>0</v>
      </c>
      <c r="AJ22" s="18">
        <v>0</v>
      </c>
      <c r="AK22" s="20">
        <f t="shared" si="5"/>
        <v>1328.1341205423332</v>
      </c>
      <c r="AL22" s="234">
        <f t="shared" si="111"/>
        <v>0</v>
      </c>
      <c r="AM22" s="234">
        <f t="shared" si="6"/>
        <v>1328.1341205423332</v>
      </c>
      <c r="AN22" s="18">
        <f t="shared" si="112"/>
        <v>1646.0900000000001</v>
      </c>
      <c r="AO22" s="234">
        <v>125.42</v>
      </c>
      <c r="AP22" s="234">
        <v>125.42</v>
      </c>
      <c r="AQ22" s="234">
        <v>125.42</v>
      </c>
      <c r="AR22" s="234">
        <v>125.42</v>
      </c>
      <c r="AS22" s="234">
        <v>125.42</v>
      </c>
      <c r="AT22" s="234">
        <v>125.42</v>
      </c>
      <c r="AU22" s="234">
        <v>125.42</v>
      </c>
      <c r="AV22" s="234">
        <v>153.63</v>
      </c>
      <c r="AW22" s="234">
        <v>153.63</v>
      </c>
      <c r="AX22" s="234">
        <v>153.63</v>
      </c>
      <c r="AY22" s="234">
        <v>153.63</v>
      </c>
      <c r="AZ22" s="234">
        <v>153.63</v>
      </c>
      <c r="BA22" s="226">
        <f t="shared" si="113"/>
        <v>1732.4522085712292</v>
      </c>
      <c r="BB22" s="18">
        <v>0</v>
      </c>
      <c r="BC22" s="18">
        <v>0</v>
      </c>
      <c r="BD22" s="18">
        <v>817.97376825011656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914.47844032111277</v>
      </c>
      <c r="BK22" s="18">
        <v>0</v>
      </c>
      <c r="BL22" s="18">
        <v>0</v>
      </c>
      <c r="BM22" s="18">
        <v>0</v>
      </c>
      <c r="BN22" s="20">
        <f t="shared" si="7"/>
        <v>86.362208571229075</v>
      </c>
      <c r="BO22" s="20">
        <f t="shared" si="8"/>
        <v>0</v>
      </c>
      <c r="BP22" s="20">
        <f t="shared" si="9"/>
        <v>86.362208571229075</v>
      </c>
      <c r="BQ22" s="18">
        <f t="shared" si="114"/>
        <v>2605.9499999999998</v>
      </c>
      <c r="BR22" s="234">
        <v>198.4</v>
      </c>
      <c r="BS22" s="234">
        <v>198.4</v>
      </c>
      <c r="BT22" s="234">
        <v>198.4</v>
      </c>
      <c r="BU22" s="234">
        <v>198.4</v>
      </c>
      <c r="BV22" s="234">
        <v>198.4</v>
      </c>
      <c r="BW22" s="234">
        <v>198.4</v>
      </c>
      <c r="BX22" s="234">
        <v>198.4</v>
      </c>
      <c r="BY22" s="234">
        <v>243.43</v>
      </c>
      <c r="BZ22" s="234">
        <v>243.43</v>
      </c>
      <c r="CA22" s="234">
        <v>243.43</v>
      </c>
      <c r="CB22" s="234">
        <v>243.43</v>
      </c>
      <c r="CC22" s="234">
        <v>243.43</v>
      </c>
      <c r="CD22" s="18">
        <f t="shared" si="115"/>
        <v>2384.7599999999998</v>
      </c>
      <c r="CE22" s="18">
        <v>179.98</v>
      </c>
      <c r="CF22" s="18">
        <v>179.98</v>
      </c>
      <c r="CG22" s="18">
        <v>179.98</v>
      </c>
      <c r="CH22" s="18">
        <v>179.98</v>
      </c>
      <c r="CI22" s="18">
        <v>179.98</v>
      </c>
      <c r="CJ22" s="18">
        <v>179.98</v>
      </c>
      <c r="CK22" s="18">
        <v>179.98</v>
      </c>
      <c r="CL22" s="18">
        <v>224.98</v>
      </c>
      <c r="CM22" s="18">
        <v>224.98</v>
      </c>
      <c r="CN22" s="18">
        <v>224.98</v>
      </c>
      <c r="CO22" s="18">
        <v>224.98</v>
      </c>
      <c r="CP22" s="18">
        <v>224.98</v>
      </c>
      <c r="CQ22" s="20">
        <f t="shared" si="10"/>
        <v>-221.19000000000005</v>
      </c>
      <c r="CR22" s="20">
        <f t="shared" si="11"/>
        <v>-221.19000000000005</v>
      </c>
      <c r="CS22" s="20">
        <f t="shared" si="12"/>
        <v>0</v>
      </c>
      <c r="CT22" s="18">
        <f t="shared" si="116"/>
        <v>0</v>
      </c>
      <c r="CU22" s="18">
        <v>0</v>
      </c>
      <c r="CV22" s="234">
        <v>0</v>
      </c>
      <c r="CW22" s="234">
        <v>0</v>
      </c>
      <c r="CX22" s="234">
        <v>0</v>
      </c>
      <c r="CY22" s="234">
        <v>0</v>
      </c>
      <c r="CZ22" s="234">
        <v>0</v>
      </c>
      <c r="DA22" s="234">
        <v>0</v>
      </c>
      <c r="DB22" s="234">
        <v>0</v>
      </c>
      <c r="DC22" s="234">
        <v>0</v>
      </c>
      <c r="DD22" s="234">
        <v>0</v>
      </c>
      <c r="DE22" s="234">
        <v>0</v>
      </c>
      <c r="DF22" s="234">
        <v>0</v>
      </c>
      <c r="DG22" s="18">
        <f t="shared" si="117"/>
        <v>0</v>
      </c>
      <c r="DH22" s="18">
        <v>0</v>
      </c>
      <c r="DI22" s="18">
        <v>0</v>
      </c>
      <c r="DJ22" s="18">
        <v>0</v>
      </c>
      <c r="DK22" s="18">
        <v>0</v>
      </c>
      <c r="DL22" s="18">
        <v>0</v>
      </c>
      <c r="DM22" s="18">
        <v>0</v>
      </c>
      <c r="DN22" s="18">
        <v>0</v>
      </c>
      <c r="DO22" s="18">
        <v>0</v>
      </c>
      <c r="DP22" s="18">
        <v>0</v>
      </c>
      <c r="DQ22" s="18">
        <v>0</v>
      </c>
      <c r="DR22" s="18">
        <v>0</v>
      </c>
      <c r="DS22" s="18">
        <v>0</v>
      </c>
      <c r="DT22" s="234">
        <f t="shared" si="118"/>
        <v>0</v>
      </c>
      <c r="DU22" s="20">
        <f t="shared" si="13"/>
        <v>0</v>
      </c>
      <c r="DV22" s="20">
        <f t="shared" si="119"/>
        <v>0</v>
      </c>
      <c r="DW22" s="18">
        <f t="shared" si="120"/>
        <v>461.62000000000006</v>
      </c>
      <c r="DX22" s="18">
        <v>36.71</v>
      </c>
      <c r="DY22" s="234">
        <v>36.71</v>
      </c>
      <c r="DZ22" s="234">
        <v>36.71</v>
      </c>
      <c r="EA22" s="234">
        <v>36.71</v>
      </c>
      <c r="EB22" s="234">
        <v>36.71</v>
      </c>
      <c r="EC22" s="234">
        <v>36.71</v>
      </c>
      <c r="ED22" s="234">
        <v>36.71</v>
      </c>
      <c r="EE22" s="234">
        <v>40.93</v>
      </c>
      <c r="EF22" s="234">
        <v>40.93</v>
      </c>
      <c r="EG22" s="234">
        <v>40.93</v>
      </c>
      <c r="EH22" s="234">
        <v>40.93</v>
      </c>
      <c r="EI22" s="234">
        <v>40.93</v>
      </c>
      <c r="EJ22" s="234"/>
      <c r="EK22" s="18">
        <f t="shared" si="121"/>
        <v>458.8536397855529</v>
      </c>
      <c r="EL22" s="18">
        <v>0</v>
      </c>
      <c r="EM22" s="18">
        <v>0</v>
      </c>
      <c r="EN22" s="18">
        <v>216.647370612998</v>
      </c>
      <c r="EO22" s="18">
        <v>0</v>
      </c>
      <c r="EP22" s="18">
        <v>0</v>
      </c>
      <c r="EQ22" s="18">
        <v>0</v>
      </c>
      <c r="ER22" s="18">
        <v>0</v>
      </c>
      <c r="ES22" s="18">
        <v>0</v>
      </c>
      <c r="ET22" s="18">
        <v>242.2062691725549</v>
      </c>
      <c r="EU22" s="18">
        <v>0</v>
      </c>
      <c r="EV22" s="18">
        <v>0</v>
      </c>
      <c r="EW22" s="18">
        <v>0</v>
      </c>
      <c r="EX22" s="20">
        <f t="shared" si="14"/>
        <v>-2.7663602144471611</v>
      </c>
      <c r="EY22" s="20">
        <f t="shared" si="122"/>
        <v>-2.7663602144471611</v>
      </c>
      <c r="EZ22" s="20">
        <f t="shared" si="123"/>
        <v>0</v>
      </c>
      <c r="FA22" s="18">
        <f t="shared" si="124"/>
        <v>5070.7199999999993</v>
      </c>
      <c r="FB22" s="18">
        <v>383.26</v>
      </c>
      <c r="FC22" s="234">
        <v>383.26</v>
      </c>
      <c r="FD22" s="234">
        <v>383.26</v>
      </c>
      <c r="FE22" s="234">
        <v>383.26</v>
      </c>
      <c r="FF22" s="234">
        <v>383.26</v>
      </c>
      <c r="FG22" s="234">
        <v>383.26</v>
      </c>
      <c r="FH22" s="234">
        <v>383.26</v>
      </c>
      <c r="FI22" s="234">
        <v>477.58</v>
      </c>
      <c r="FJ22" s="234">
        <v>477.58</v>
      </c>
      <c r="FK22" s="234">
        <v>477.58</v>
      </c>
      <c r="FL22" s="234">
        <v>477.58</v>
      </c>
      <c r="FM22" s="234">
        <v>477.58</v>
      </c>
      <c r="FN22" s="20">
        <f t="shared" si="125"/>
        <v>5334.2518936153729</v>
      </c>
      <c r="FO22" s="18">
        <v>0</v>
      </c>
      <c r="FP22" s="18">
        <v>0</v>
      </c>
      <c r="FQ22" s="18">
        <v>2531.0158189888889</v>
      </c>
      <c r="FR22" s="18">
        <v>0</v>
      </c>
      <c r="FS22" s="18">
        <v>0</v>
      </c>
      <c r="FT22" s="18">
        <v>0</v>
      </c>
      <c r="FU22" s="18">
        <v>0</v>
      </c>
      <c r="FV22" s="18">
        <v>0</v>
      </c>
      <c r="FW22" s="18">
        <v>2803.236074626484</v>
      </c>
      <c r="FX22" s="18">
        <v>0</v>
      </c>
      <c r="FY22" s="18">
        <v>0</v>
      </c>
      <c r="FZ22" s="18">
        <v>0</v>
      </c>
      <c r="GA22" s="234">
        <f t="shared" si="126"/>
        <v>263.53189361537352</v>
      </c>
      <c r="GB22" s="20">
        <f t="shared" si="127"/>
        <v>0</v>
      </c>
      <c r="GC22" s="20">
        <f t="shared" si="128"/>
        <v>263.53189361537352</v>
      </c>
      <c r="GD22" s="18">
        <f t="shared" si="129"/>
        <v>744.87</v>
      </c>
      <c r="GE22" s="18">
        <v>72.11</v>
      </c>
      <c r="GF22" s="234">
        <v>72.11</v>
      </c>
      <c r="GG22" s="234">
        <v>72.11</v>
      </c>
      <c r="GH22" s="234">
        <v>72.11</v>
      </c>
      <c r="GI22" s="234">
        <v>72.11</v>
      </c>
      <c r="GJ22" s="234">
        <v>72.11</v>
      </c>
      <c r="GK22" s="234">
        <v>72.11</v>
      </c>
      <c r="GL22" s="234">
        <v>48.02</v>
      </c>
      <c r="GM22" s="234">
        <v>48.02</v>
      </c>
      <c r="GN22" s="234">
        <v>48.02</v>
      </c>
      <c r="GO22" s="234">
        <v>48.02</v>
      </c>
      <c r="GP22" s="234">
        <v>48.02</v>
      </c>
      <c r="GQ22" s="20">
        <f t="shared" si="130"/>
        <v>0</v>
      </c>
      <c r="GR22" s="18">
        <v>0</v>
      </c>
      <c r="GS22" s="18">
        <v>0</v>
      </c>
      <c r="GT22" s="18">
        <v>0</v>
      </c>
      <c r="GU22" s="18"/>
      <c r="GV22" s="234">
        <f t="shared" si="131"/>
        <v>-744.87</v>
      </c>
      <c r="GW22" s="20">
        <f t="shared" si="15"/>
        <v>-744.87</v>
      </c>
      <c r="GX22" s="20">
        <f t="shared" si="16"/>
        <v>0</v>
      </c>
      <c r="GY22" s="18">
        <f t="shared" si="132"/>
        <v>11506.679999999998</v>
      </c>
      <c r="GZ22" s="18">
        <v>634.54</v>
      </c>
      <c r="HA22" s="234">
        <v>634.54</v>
      </c>
      <c r="HB22" s="234">
        <v>634.54</v>
      </c>
      <c r="HC22" s="234">
        <v>634.54</v>
      </c>
      <c r="HD22" s="234">
        <v>634.54</v>
      </c>
      <c r="HE22" s="234">
        <v>634.54</v>
      </c>
      <c r="HF22" s="234">
        <v>634.54</v>
      </c>
      <c r="HG22" s="234">
        <v>1412.98</v>
      </c>
      <c r="HH22" s="234">
        <v>1412.98</v>
      </c>
      <c r="HI22" s="234">
        <v>1412.98</v>
      </c>
      <c r="HJ22" s="234">
        <v>1412.98</v>
      </c>
      <c r="HK22" s="234">
        <v>1412.98</v>
      </c>
      <c r="HL22" s="20">
        <f t="shared" si="133"/>
        <v>22911.033888594404</v>
      </c>
      <c r="HM22" s="18">
        <v>1241.0782789245666</v>
      </c>
      <c r="HN22" s="18">
        <v>3780.7590505361395</v>
      </c>
      <c r="HO22" s="18">
        <v>1426.9315881747752</v>
      </c>
      <c r="HP22" s="18">
        <v>6056.2021691205346</v>
      </c>
      <c r="HQ22" s="18">
        <v>1385.4912528147875</v>
      </c>
      <c r="HR22" s="18">
        <v>1168.673949790588</v>
      </c>
      <c r="HS22" s="18">
        <v>1522.1126204891161</v>
      </c>
      <c r="HT22" s="18">
        <v>925.90248490573515</v>
      </c>
      <c r="HU22" s="18">
        <v>952.92936263476963</v>
      </c>
      <c r="HV22" s="18">
        <v>1515.9113473068658</v>
      </c>
      <c r="HW22" s="18">
        <v>1355.4892499715543</v>
      </c>
      <c r="HX22" s="18">
        <v>1579.5525339249748</v>
      </c>
      <c r="HY22" s="20">
        <f t="shared" si="17"/>
        <v>11404.353888594405</v>
      </c>
      <c r="HZ22" s="20">
        <f t="shared" si="18"/>
        <v>0</v>
      </c>
      <c r="IA22" s="20">
        <f t="shared" si="19"/>
        <v>11404.353888594405</v>
      </c>
      <c r="IB22" s="120">
        <f t="shared" si="134"/>
        <v>0</v>
      </c>
      <c r="IC22" s="120">
        <v>0</v>
      </c>
      <c r="ID22" s="250">
        <v>0</v>
      </c>
      <c r="IE22" s="250">
        <v>0</v>
      </c>
      <c r="IF22" s="120">
        <v>0</v>
      </c>
      <c r="IG22" s="120">
        <v>0</v>
      </c>
      <c r="IH22" s="120">
        <v>0</v>
      </c>
      <c r="II22" s="120">
        <v>0</v>
      </c>
      <c r="IJ22" s="120">
        <v>0</v>
      </c>
      <c r="IK22" s="120">
        <v>0</v>
      </c>
      <c r="IL22" s="120">
        <v>0</v>
      </c>
      <c r="IM22" s="120">
        <v>0</v>
      </c>
      <c r="IN22" s="120">
        <v>0</v>
      </c>
      <c r="IO22" s="121">
        <f t="shared" si="20"/>
        <v>0</v>
      </c>
      <c r="IP22" s="18">
        <v>0</v>
      </c>
      <c r="IQ22" s="18">
        <v>0</v>
      </c>
      <c r="IR22" s="18">
        <v>0</v>
      </c>
      <c r="IS22" s="18">
        <v>0</v>
      </c>
      <c r="IT22" s="18">
        <v>0</v>
      </c>
      <c r="IU22" s="18">
        <v>0</v>
      </c>
      <c r="IV22" s="18">
        <v>0</v>
      </c>
      <c r="IW22" s="18">
        <v>0</v>
      </c>
      <c r="IX22" s="18">
        <v>0</v>
      </c>
      <c r="IY22" s="18">
        <v>0</v>
      </c>
      <c r="IZ22" s="18">
        <v>0</v>
      </c>
      <c r="JA22" s="18">
        <v>0</v>
      </c>
      <c r="JB22" s="250">
        <f t="shared" si="21"/>
        <v>0</v>
      </c>
      <c r="JC22" s="121">
        <f t="shared" si="22"/>
        <v>0</v>
      </c>
      <c r="JD22" s="121">
        <f t="shared" si="23"/>
        <v>0</v>
      </c>
      <c r="JE22" s="120">
        <f t="shared" si="135"/>
        <v>0</v>
      </c>
      <c r="JF22" s="120">
        <v>0</v>
      </c>
      <c r="JG22" s="250">
        <v>0</v>
      </c>
      <c r="JH22" s="250">
        <v>0</v>
      </c>
      <c r="JI22" s="250">
        <v>0</v>
      </c>
      <c r="JJ22" s="250">
        <v>0</v>
      </c>
      <c r="JK22" s="250">
        <v>0</v>
      </c>
      <c r="JL22" s="250">
        <v>0</v>
      </c>
      <c r="JM22" s="250">
        <v>0</v>
      </c>
      <c r="JN22" s="250">
        <v>0</v>
      </c>
      <c r="JO22" s="250">
        <v>0</v>
      </c>
      <c r="JP22" s="250">
        <v>0</v>
      </c>
      <c r="JQ22" s="250">
        <v>0</v>
      </c>
      <c r="JR22" s="120">
        <f t="shared" si="136"/>
        <v>0</v>
      </c>
      <c r="JS22" s="18">
        <v>0</v>
      </c>
      <c r="JT22" s="18">
        <v>0</v>
      </c>
      <c r="JU22" s="18">
        <v>0</v>
      </c>
      <c r="JV22" s="18">
        <v>0</v>
      </c>
      <c r="JW22" s="18">
        <v>0</v>
      </c>
      <c r="JX22" s="18">
        <v>0</v>
      </c>
      <c r="JY22" s="18">
        <v>0</v>
      </c>
      <c r="JZ22" s="18">
        <v>0</v>
      </c>
      <c r="KA22" s="18">
        <v>0</v>
      </c>
      <c r="KB22" s="18">
        <v>0</v>
      </c>
      <c r="KC22" s="18">
        <v>0</v>
      </c>
      <c r="KD22" s="18">
        <v>0</v>
      </c>
      <c r="KE22" s="250">
        <f t="shared" si="24"/>
        <v>0</v>
      </c>
      <c r="KF22" s="121">
        <f t="shared" si="25"/>
        <v>0</v>
      </c>
      <c r="KG22" s="121">
        <f t="shared" si="26"/>
        <v>0</v>
      </c>
      <c r="KH22" s="120">
        <f t="shared" si="137"/>
        <v>3797.1699999999996</v>
      </c>
      <c r="KI22" s="120">
        <v>171.31</v>
      </c>
      <c r="KJ22" s="250">
        <v>171.31</v>
      </c>
      <c r="KK22" s="250">
        <v>171.31</v>
      </c>
      <c r="KL22" s="250">
        <v>171.31</v>
      </c>
      <c r="KM22" s="250">
        <v>171.31</v>
      </c>
      <c r="KN22" s="250">
        <v>171.31</v>
      </c>
      <c r="KO22" s="250">
        <v>171.31</v>
      </c>
      <c r="KP22" s="250">
        <v>519.6</v>
      </c>
      <c r="KQ22" s="250">
        <v>519.6</v>
      </c>
      <c r="KR22" s="250">
        <v>519.6</v>
      </c>
      <c r="KS22" s="250">
        <v>519.6</v>
      </c>
      <c r="KT22" s="250">
        <v>519.6</v>
      </c>
      <c r="KU22" s="121">
        <f t="shared" si="138"/>
        <v>4077.0536546324547</v>
      </c>
      <c r="KV22" s="18">
        <v>206.70845310153979</v>
      </c>
      <c r="KW22" s="18">
        <v>222.61743977412468</v>
      </c>
      <c r="KX22" s="18">
        <v>197.57028462566564</v>
      </c>
      <c r="KY22" s="18">
        <v>216.61746198657303</v>
      </c>
      <c r="KZ22" s="18">
        <v>215.77768305411203</v>
      </c>
      <c r="LA22" s="18">
        <v>220.5483125294528</v>
      </c>
      <c r="LB22" s="18">
        <v>195.15902808775655</v>
      </c>
      <c r="LC22" s="18">
        <v>394.72041443813316</v>
      </c>
      <c r="LD22" s="18">
        <v>508.77256726148084</v>
      </c>
      <c r="LE22" s="18">
        <v>491.27982132386455</v>
      </c>
      <c r="LF22" s="18">
        <v>598.56400002093051</v>
      </c>
      <c r="LG22" s="18">
        <v>608.71818842882135</v>
      </c>
      <c r="LH22" s="250">
        <f t="shared" si="139"/>
        <v>279.88365463245509</v>
      </c>
      <c r="LI22" s="121">
        <f t="shared" si="27"/>
        <v>0</v>
      </c>
      <c r="LJ22" s="121">
        <f t="shared" si="28"/>
        <v>279.88365463245509</v>
      </c>
      <c r="LK22" s="121">
        <f t="shared" si="29"/>
        <v>0</v>
      </c>
      <c r="LL22" s="250"/>
      <c r="LM22" s="250"/>
      <c r="LN22" s="250"/>
      <c r="LO22" s="250"/>
      <c r="LP22" s="250"/>
      <c r="LQ22" s="250"/>
      <c r="LR22" s="250"/>
      <c r="LS22" s="250"/>
      <c r="LT22" s="250"/>
      <c r="LU22" s="250"/>
      <c r="LV22" s="250"/>
      <c r="LW22" s="250"/>
      <c r="LX22" s="121">
        <f t="shared" si="30"/>
        <v>0</v>
      </c>
      <c r="LY22" s="250"/>
      <c r="LZ22" s="250"/>
      <c r="MA22" s="250"/>
      <c r="MB22" s="250"/>
      <c r="MC22" s="250"/>
      <c r="MD22" s="250"/>
      <c r="ME22" s="250"/>
      <c r="MF22" s="250"/>
      <c r="MG22" s="250"/>
      <c r="MH22" s="250"/>
      <c r="MI22" s="250"/>
      <c r="MJ22" s="120">
        <v>0</v>
      </c>
      <c r="MK22" s="250"/>
      <c r="ML22" s="121">
        <f t="shared" si="31"/>
        <v>0</v>
      </c>
      <c r="MM22" s="121">
        <f t="shared" si="32"/>
        <v>0</v>
      </c>
      <c r="MN22" s="121">
        <f t="shared" si="140"/>
        <v>56465.06</v>
      </c>
      <c r="MO22" s="121">
        <v>5272.08</v>
      </c>
      <c r="MP22" s="250">
        <v>5272.08</v>
      </c>
      <c r="MQ22" s="250">
        <v>5272.08</v>
      </c>
      <c r="MR22" s="250">
        <v>5272.08</v>
      </c>
      <c r="MS22" s="250">
        <v>5272.08</v>
      </c>
      <c r="MT22" s="250">
        <v>5272.08</v>
      </c>
      <c r="MU22" s="250">
        <v>5272.08</v>
      </c>
      <c r="MV22" s="250">
        <v>3912.1</v>
      </c>
      <c r="MW22" s="250">
        <v>3912.1</v>
      </c>
      <c r="MX22" s="250">
        <v>3912.1</v>
      </c>
      <c r="MY22" s="250">
        <v>3912.1</v>
      </c>
      <c r="MZ22" s="250">
        <v>3912.1</v>
      </c>
      <c r="NA22" s="121">
        <f t="shared" si="141"/>
        <v>22551.976186106353</v>
      </c>
      <c r="NB22" s="20">
        <v>0</v>
      </c>
      <c r="NC22" s="20">
        <v>0</v>
      </c>
      <c r="ND22" s="20">
        <v>87.057984080276725</v>
      </c>
      <c r="NE22" s="20">
        <v>526.41465097607238</v>
      </c>
      <c r="NF22" s="20">
        <v>0</v>
      </c>
      <c r="NG22" s="20">
        <v>0</v>
      </c>
      <c r="NH22" s="20">
        <v>0</v>
      </c>
      <c r="NI22" s="20">
        <v>1143.3234773032232</v>
      </c>
      <c r="NJ22" s="20">
        <v>157.27134694947367</v>
      </c>
      <c r="NK22" s="20">
        <v>20637.908726797308</v>
      </c>
      <c r="NL22" s="20">
        <v>0</v>
      </c>
      <c r="NM22" s="20">
        <v>0</v>
      </c>
      <c r="NN22" s="250">
        <f t="shared" si="142"/>
        <v>-33913.083813893645</v>
      </c>
      <c r="NO22" s="121">
        <f t="shared" si="33"/>
        <v>-33913.083813893645</v>
      </c>
      <c r="NP22" s="121">
        <f t="shared" si="34"/>
        <v>0</v>
      </c>
      <c r="NQ22" s="115">
        <f t="shared" si="35"/>
        <v>12295.25</v>
      </c>
      <c r="NR22" s="114">
        <f t="shared" si="36"/>
        <v>97601.42</v>
      </c>
      <c r="NS22" s="132">
        <f t="shared" si="37"/>
        <v>85306.17</v>
      </c>
      <c r="NT22" s="121">
        <f t="shared" si="38"/>
        <v>0</v>
      </c>
      <c r="NU22" s="121">
        <f t="shared" si="39"/>
        <v>85306.17</v>
      </c>
      <c r="NV22" s="18">
        <f t="shared" si="143"/>
        <v>4179.7899999999991</v>
      </c>
      <c r="NW22" s="18">
        <v>430.02</v>
      </c>
      <c r="NX22" s="234">
        <v>430.02</v>
      </c>
      <c r="NY22" s="234">
        <v>430.02</v>
      </c>
      <c r="NZ22" s="18">
        <v>430.02</v>
      </c>
      <c r="OA22" s="18">
        <v>430.02</v>
      </c>
      <c r="OB22" s="18">
        <v>430.02</v>
      </c>
      <c r="OC22" s="18">
        <v>430.02</v>
      </c>
      <c r="OD22" s="18">
        <v>233.93</v>
      </c>
      <c r="OE22" s="18">
        <v>233.93</v>
      </c>
      <c r="OF22" s="18">
        <v>233.93</v>
      </c>
      <c r="OG22" s="18">
        <v>233.93</v>
      </c>
      <c r="OH22" s="18">
        <v>233.93</v>
      </c>
      <c r="OI22" s="20">
        <f t="shared" si="144"/>
        <v>10529.79</v>
      </c>
      <c r="OJ22" s="20">
        <v>0</v>
      </c>
      <c r="OK22" s="20">
        <v>0</v>
      </c>
      <c r="OL22" s="20">
        <v>0</v>
      </c>
      <c r="OM22" s="20">
        <v>0</v>
      </c>
      <c r="ON22" s="20">
        <v>5595.36</v>
      </c>
      <c r="OO22" s="20">
        <v>0</v>
      </c>
      <c r="OP22" s="20">
        <v>0</v>
      </c>
      <c r="OQ22" s="20">
        <v>0</v>
      </c>
      <c r="OR22" s="20">
        <v>4934.43</v>
      </c>
      <c r="OS22" s="20">
        <v>0</v>
      </c>
      <c r="OT22" s="20">
        <v>0</v>
      </c>
      <c r="OU22" s="20">
        <v>0</v>
      </c>
      <c r="OV22" s="234">
        <f t="shared" si="145"/>
        <v>6350.0000000000018</v>
      </c>
      <c r="OW22" s="20">
        <f t="shared" si="40"/>
        <v>0</v>
      </c>
      <c r="OX22" s="20">
        <f t="shared" si="41"/>
        <v>6350.0000000000018</v>
      </c>
      <c r="OY22" s="18">
        <f t="shared" si="146"/>
        <v>3236.1200000000003</v>
      </c>
      <c r="OZ22" s="18">
        <v>334.31</v>
      </c>
      <c r="PA22" s="234">
        <v>334.31</v>
      </c>
      <c r="PB22" s="234">
        <v>334.31</v>
      </c>
      <c r="PC22" s="234">
        <v>334.31</v>
      </c>
      <c r="PD22" s="234">
        <v>334.31</v>
      </c>
      <c r="PE22" s="234">
        <v>334.31</v>
      </c>
      <c r="PF22" s="234">
        <v>334.31</v>
      </c>
      <c r="PG22" s="234">
        <v>179.19</v>
      </c>
      <c r="PH22" s="234">
        <v>179.19</v>
      </c>
      <c r="PI22" s="234">
        <v>179.19</v>
      </c>
      <c r="PJ22" s="234">
        <v>179.19</v>
      </c>
      <c r="PK22" s="234">
        <v>179.19</v>
      </c>
      <c r="PL22" s="20">
        <f t="shared" si="147"/>
        <v>42713.14</v>
      </c>
      <c r="PM22" s="18">
        <v>1273.28</v>
      </c>
      <c r="PN22" s="18">
        <v>0</v>
      </c>
      <c r="PO22" s="18">
        <v>0</v>
      </c>
      <c r="PP22" s="18">
        <v>1802.49</v>
      </c>
      <c r="PQ22" s="18">
        <v>5505.68</v>
      </c>
      <c r="PR22" s="18">
        <v>0</v>
      </c>
      <c r="PS22" s="18">
        <v>0</v>
      </c>
      <c r="PT22" s="18">
        <v>0</v>
      </c>
      <c r="PU22" s="18">
        <v>15189.25</v>
      </c>
      <c r="PV22" s="18">
        <v>18942.440000000002</v>
      </c>
      <c r="PW22" s="18">
        <v>0</v>
      </c>
      <c r="PX22" s="18">
        <v>0</v>
      </c>
      <c r="PY22" s="234">
        <f t="shared" si="148"/>
        <v>39477.019999999997</v>
      </c>
      <c r="PZ22" s="20">
        <f t="shared" si="42"/>
        <v>0</v>
      </c>
      <c r="QA22" s="20">
        <f t="shared" si="43"/>
        <v>39477.019999999997</v>
      </c>
      <c r="QB22" s="18">
        <f t="shared" si="149"/>
        <v>1802.9400000000005</v>
      </c>
      <c r="QC22" s="18">
        <v>184.42</v>
      </c>
      <c r="QD22" s="234">
        <v>184.42</v>
      </c>
      <c r="QE22" s="234">
        <v>184.42</v>
      </c>
      <c r="QF22" s="234">
        <v>184.42</v>
      </c>
      <c r="QG22" s="234">
        <v>184.42</v>
      </c>
      <c r="QH22" s="234">
        <v>184.42</v>
      </c>
      <c r="QI22" s="234">
        <v>184.42</v>
      </c>
      <c r="QJ22" s="234">
        <v>102.4</v>
      </c>
      <c r="QK22" s="234">
        <v>102.4</v>
      </c>
      <c r="QL22" s="234">
        <v>102.4</v>
      </c>
      <c r="QM22" s="234">
        <v>102.4</v>
      </c>
      <c r="QN22" s="234">
        <v>102.4</v>
      </c>
      <c r="QO22" s="20">
        <f t="shared" si="150"/>
        <v>2615.46</v>
      </c>
      <c r="QP22" s="18">
        <v>0</v>
      </c>
      <c r="QQ22" s="18">
        <v>0</v>
      </c>
      <c r="QR22" s="18">
        <v>0</v>
      </c>
      <c r="QS22" s="18">
        <v>748.85</v>
      </c>
      <c r="QT22" s="18">
        <v>0</v>
      </c>
      <c r="QU22" s="18">
        <v>1075.73</v>
      </c>
      <c r="QV22" s="18">
        <v>790.88</v>
      </c>
      <c r="QW22" s="18">
        <v>0</v>
      </c>
      <c r="QX22" s="18">
        <v>0</v>
      </c>
      <c r="QY22" s="18">
        <v>0</v>
      </c>
      <c r="QZ22" s="18">
        <v>0</v>
      </c>
      <c r="RA22" s="18">
        <v>0</v>
      </c>
      <c r="RB22" s="234">
        <f t="shared" si="151"/>
        <v>812.51999999999953</v>
      </c>
      <c r="RC22" s="20">
        <f t="shared" si="44"/>
        <v>0</v>
      </c>
      <c r="RD22" s="20">
        <f t="shared" si="45"/>
        <v>812.51999999999953</v>
      </c>
      <c r="RE22" s="18">
        <f t="shared" si="152"/>
        <v>0</v>
      </c>
      <c r="RF22" s="20">
        <v>0</v>
      </c>
      <c r="RG22" s="234">
        <v>0</v>
      </c>
      <c r="RH22" s="234">
        <v>0</v>
      </c>
      <c r="RI22" s="234">
        <v>0</v>
      </c>
      <c r="RJ22" s="234">
        <v>0</v>
      </c>
      <c r="RK22" s="234">
        <v>0</v>
      </c>
      <c r="RL22" s="234">
        <v>0</v>
      </c>
      <c r="RM22" s="234">
        <v>0</v>
      </c>
      <c r="RN22" s="234">
        <v>0</v>
      </c>
      <c r="RO22" s="234">
        <v>0</v>
      </c>
      <c r="RP22" s="234">
        <v>0</v>
      </c>
      <c r="RQ22" s="234">
        <v>0</v>
      </c>
      <c r="RR22" s="20">
        <f t="shared" si="153"/>
        <v>0</v>
      </c>
      <c r="RS22" s="18">
        <v>0</v>
      </c>
      <c r="RT22" s="18">
        <v>0</v>
      </c>
      <c r="RU22" s="18">
        <v>0</v>
      </c>
      <c r="RV22" s="18">
        <v>0</v>
      </c>
      <c r="RW22" s="18">
        <v>0</v>
      </c>
      <c r="RX22" s="18">
        <v>0</v>
      </c>
      <c r="RY22" s="18">
        <v>0</v>
      </c>
      <c r="RZ22" s="18">
        <v>0</v>
      </c>
      <c r="SA22" s="18">
        <v>0</v>
      </c>
      <c r="SB22" s="18">
        <v>0</v>
      </c>
      <c r="SC22" s="18">
        <v>0</v>
      </c>
      <c r="SD22" s="18">
        <v>0</v>
      </c>
      <c r="SE22" s="20">
        <f t="shared" si="46"/>
        <v>0</v>
      </c>
      <c r="SF22" s="20">
        <f t="shared" si="47"/>
        <v>0</v>
      </c>
      <c r="SG22" s="20">
        <f t="shared" si="48"/>
        <v>0</v>
      </c>
      <c r="SH22" s="18">
        <f t="shared" si="154"/>
        <v>1345.14</v>
      </c>
      <c r="SI22" s="18">
        <v>138.97</v>
      </c>
      <c r="SJ22" s="234">
        <v>138.97</v>
      </c>
      <c r="SK22" s="234">
        <v>138.97</v>
      </c>
      <c r="SL22" s="234">
        <v>138.97</v>
      </c>
      <c r="SM22" s="234">
        <v>138.97</v>
      </c>
      <c r="SN22" s="234">
        <v>138.97</v>
      </c>
      <c r="SO22" s="234">
        <v>138.97</v>
      </c>
      <c r="SP22" s="234">
        <v>74.47</v>
      </c>
      <c r="SQ22" s="234">
        <v>74.47</v>
      </c>
      <c r="SR22" s="234">
        <v>74.47</v>
      </c>
      <c r="SS22" s="234">
        <v>74.47</v>
      </c>
      <c r="ST22" s="234">
        <v>74.47</v>
      </c>
      <c r="SU22" s="20">
        <f t="shared" si="155"/>
        <v>0</v>
      </c>
      <c r="SV22" s="18">
        <v>0</v>
      </c>
      <c r="SW22" s="18">
        <v>0</v>
      </c>
      <c r="SX22" s="18">
        <v>0</v>
      </c>
      <c r="SY22" s="18">
        <v>0</v>
      </c>
      <c r="SZ22" s="18">
        <v>0</v>
      </c>
      <c r="TA22" s="18">
        <v>0</v>
      </c>
      <c r="TB22" s="18">
        <v>0</v>
      </c>
      <c r="TC22" s="18">
        <v>0</v>
      </c>
      <c r="TD22" s="18">
        <v>0</v>
      </c>
      <c r="TE22" s="18">
        <v>0</v>
      </c>
      <c r="TF22" s="18">
        <v>0</v>
      </c>
      <c r="TG22" s="18">
        <v>0</v>
      </c>
      <c r="TH22" s="20">
        <f t="shared" si="49"/>
        <v>-1345.14</v>
      </c>
      <c r="TI22" s="20">
        <f t="shared" si="50"/>
        <v>-1345.14</v>
      </c>
      <c r="TJ22" s="20">
        <f t="shared" si="51"/>
        <v>0</v>
      </c>
      <c r="TK22" s="18">
        <f t="shared" si="156"/>
        <v>1655.1000000000004</v>
      </c>
      <c r="TL22" s="18">
        <v>154.69999999999999</v>
      </c>
      <c r="TM22" s="234">
        <v>154.69999999999999</v>
      </c>
      <c r="TN22" s="234">
        <v>154.69999999999999</v>
      </c>
      <c r="TO22" s="234">
        <v>154.69999999999999</v>
      </c>
      <c r="TP22" s="234">
        <v>154.69999999999999</v>
      </c>
      <c r="TQ22" s="234">
        <v>154.69999999999999</v>
      </c>
      <c r="TR22" s="234">
        <v>154.69999999999999</v>
      </c>
      <c r="TS22" s="234">
        <v>114.44</v>
      </c>
      <c r="TT22" s="234">
        <v>114.44</v>
      </c>
      <c r="TU22" s="234">
        <v>114.44</v>
      </c>
      <c r="TV22" s="234">
        <v>114.44</v>
      </c>
      <c r="TW22" s="234">
        <v>114.44</v>
      </c>
      <c r="TX22" s="20">
        <f t="shared" si="157"/>
        <v>41743.03</v>
      </c>
      <c r="TY22" s="18">
        <v>0</v>
      </c>
      <c r="TZ22" s="18">
        <v>0</v>
      </c>
      <c r="UA22" s="18">
        <v>0</v>
      </c>
      <c r="UB22" s="18">
        <v>0</v>
      </c>
      <c r="UC22" s="18">
        <v>419.6</v>
      </c>
      <c r="UD22" s="18">
        <v>44.3</v>
      </c>
      <c r="UE22" s="18">
        <v>0</v>
      </c>
      <c r="UF22" s="18">
        <v>0</v>
      </c>
      <c r="UG22" s="18">
        <v>15201.35</v>
      </c>
      <c r="UH22" s="18">
        <v>12729.85</v>
      </c>
      <c r="UI22" s="18">
        <v>13347.93</v>
      </c>
      <c r="UJ22" s="18">
        <v>0</v>
      </c>
      <c r="UK22" s="20">
        <f t="shared" si="52"/>
        <v>40087.93</v>
      </c>
      <c r="UL22" s="20">
        <f t="shared" si="53"/>
        <v>0</v>
      </c>
      <c r="UM22" s="20">
        <f t="shared" si="54"/>
        <v>40087.93</v>
      </c>
      <c r="UN22" s="18">
        <f t="shared" si="158"/>
        <v>76.16</v>
      </c>
      <c r="UO22" s="18">
        <v>7.43</v>
      </c>
      <c r="UP22" s="234">
        <v>7.43</v>
      </c>
      <c r="UQ22" s="234">
        <v>7.43</v>
      </c>
      <c r="UR22" s="234">
        <v>7.43</v>
      </c>
      <c r="US22" s="234">
        <v>7.43</v>
      </c>
      <c r="UT22" s="234">
        <v>7.43</v>
      </c>
      <c r="UU22" s="234">
        <v>7.43</v>
      </c>
      <c r="UV22" s="234">
        <v>4.83</v>
      </c>
      <c r="UW22" s="234">
        <v>4.83</v>
      </c>
      <c r="UX22" s="234">
        <v>4.83</v>
      </c>
      <c r="UY22" s="234">
        <v>4.83</v>
      </c>
      <c r="UZ22" s="234">
        <v>4.83</v>
      </c>
      <c r="VA22" s="20">
        <f t="shared" si="55"/>
        <v>0</v>
      </c>
      <c r="VB22" s="234"/>
      <c r="VC22" s="234"/>
      <c r="VD22" s="234"/>
      <c r="VE22" s="234"/>
      <c r="VF22" s="234"/>
      <c r="VG22" s="234"/>
      <c r="VH22" s="234">
        <v>0</v>
      </c>
      <c r="VI22" s="234"/>
      <c r="VJ22" s="234"/>
      <c r="VK22" s="234"/>
      <c r="VL22" s="234"/>
      <c r="VM22" s="234"/>
      <c r="VN22" s="20">
        <f t="shared" si="56"/>
        <v>-76.16</v>
      </c>
      <c r="VO22" s="20">
        <f t="shared" si="57"/>
        <v>-76.16</v>
      </c>
      <c r="VP22" s="20">
        <f t="shared" si="58"/>
        <v>0</v>
      </c>
      <c r="VQ22" s="121">
        <f t="shared" si="59"/>
        <v>0</v>
      </c>
      <c r="VR22" s="250"/>
      <c r="VS22" s="250"/>
      <c r="VT22" s="250"/>
      <c r="VU22" s="250"/>
      <c r="VV22" s="250"/>
      <c r="VW22" s="250"/>
      <c r="VX22" s="250"/>
      <c r="VY22" s="250"/>
      <c r="VZ22" s="250"/>
      <c r="WA22" s="250"/>
      <c r="WB22" s="250"/>
      <c r="WC22" s="250"/>
      <c r="WD22" s="121">
        <f t="shared" si="60"/>
        <v>0</v>
      </c>
      <c r="WE22" s="234"/>
      <c r="WF22" s="234"/>
      <c r="WG22" s="234"/>
      <c r="WH22" s="234"/>
      <c r="WI22" s="234"/>
      <c r="WJ22" s="234"/>
      <c r="WK22" s="234"/>
      <c r="WL22" s="234"/>
      <c r="WM22" s="234"/>
      <c r="WN22" s="234"/>
      <c r="WO22" s="234"/>
      <c r="WP22" s="234"/>
      <c r="WQ22" s="121">
        <f t="shared" si="61"/>
        <v>0</v>
      </c>
      <c r="WR22" s="121">
        <f t="shared" si="62"/>
        <v>0</v>
      </c>
      <c r="WS22" s="121">
        <f t="shared" si="63"/>
        <v>0</v>
      </c>
      <c r="WT22" s="120">
        <f t="shared" si="159"/>
        <v>59400.03</v>
      </c>
      <c r="WU22" s="120">
        <v>4419.04</v>
      </c>
      <c r="WV22" s="250">
        <v>4419.04</v>
      </c>
      <c r="WW22" s="250">
        <v>4419.04</v>
      </c>
      <c r="WX22" s="250">
        <v>4419.04</v>
      </c>
      <c r="WY22" s="250">
        <v>4419.04</v>
      </c>
      <c r="WZ22" s="250">
        <v>4419.04</v>
      </c>
      <c r="XA22" s="250">
        <v>4419.04</v>
      </c>
      <c r="XB22" s="250">
        <v>5693.35</v>
      </c>
      <c r="XC22" s="250">
        <v>5693.35</v>
      </c>
      <c r="XD22" s="250">
        <v>5693.35</v>
      </c>
      <c r="XE22" s="250">
        <v>5693.35</v>
      </c>
      <c r="XF22" s="250">
        <v>5693.35</v>
      </c>
      <c r="XG22" s="120">
        <f t="shared" si="160"/>
        <v>63814.287104631323</v>
      </c>
      <c r="XH22" s="18">
        <v>4665.3313232826558</v>
      </c>
      <c r="XI22" s="18">
        <v>4875.3142811627822</v>
      </c>
      <c r="XJ22" s="18">
        <v>4623.6230585921367</v>
      </c>
      <c r="XK22" s="18">
        <v>104.64379236563472</v>
      </c>
      <c r="XL22" s="18">
        <v>3807.5608140702957</v>
      </c>
      <c r="XM22" s="18">
        <v>3772.5741871364889</v>
      </c>
      <c r="XN22" s="18">
        <v>5726.865762718232</v>
      </c>
      <c r="XO22" s="18">
        <v>7342.6316056361129</v>
      </c>
      <c r="XP22" s="18">
        <v>7630.9881195376556</v>
      </c>
      <c r="XQ22" s="18">
        <v>8051.9816547506061</v>
      </c>
      <c r="XR22" s="18">
        <v>7542.7458588459049</v>
      </c>
      <c r="XS22" s="18">
        <v>5670.0266465328168</v>
      </c>
      <c r="XT22" s="121">
        <f t="shared" si="64"/>
        <v>4414.2571046313242</v>
      </c>
      <c r="XU22" s="121">
        <f t="shared" si="65"/>
        <v>0</v>
      </c>
      <c r="XV22" s="121">
        <f t="shared" si="66"/>
        <v>4414.2571046313242</v>
      </c>
      <c r="XW22" s="120">
        <f t="shared" si="161"/>
        <v>12260.059999999998</v>
      </c>
      <c r="XX22" s="120">
        <v>784.43</v>
      </c>
      <c r="XY22" s="250">
        <v>784.43</v>
      </c>
      <c r="XZ22" s="250">
        <v>784.43</v>
      </c>
      <c r="YA22" s="250">
        <v>784.43</v>
      </c>
      <c r="YB22" s="250">
        <v>784.43</v>
      </c>
      <c r="YC22" s="250">
        <v>784.43</v>
      </c>
      <c r="YD22" s="250">
        <v>784.43</v>
      </c>
      <c r="YE22" s="250">
        <v>1353.81</v>
      </c>
      <c r="YF22" s="250">
        <v>1353.81</v>
      </c>
      <c r="YG22" s="250">
        <v>1353.81</v>
      </c>
      <c r="YH22" s="250">
        <v>1353.81</v>
      </c>
      <c r="YI22" s="250">
        <v>1353.81</v>
      </c>
      <c r="YJ22" s="121">
        <f t="shared" si="162"/>
        <v>11774.762629601008</v>
      </c>
      <c r="YK22" s="18">
        <v>823.41600392142902</v>
      </c>
      <c r="YL22" s="18">
        <v>722.31728802486543</v>
      </c>
      <c r="YM22" s="18">
        <v>743.78899155666181</v>
      </c>
      <c r="YN22" s="18">
        <v>797.50145148436604</v>
      </c>
      <c r="YO22" s="18">
        <v>719.13683538497219</v>
      </c>
      <c r="YP22" s="18">
        <v>772.96127972141562</v>
      </c>
      <c r="YQ22" s="18">
        <v>809.14955198994744</v>
      </c>
      <c r="YR22" s="18">
        <v>1602.8350196663882</v>
      </c>
      <c r="YS22" s="18">
        <v>1076.0980729580674</v>
      </c>
      <c r="YT22" s="18">
        <v>1185.3419779141827</v>
      </c>
      <c r="YU22" s="18">
        <v>1208.5528231132548</v>
      </c>
      <c r="YV22" s="18">
        <v>1313.6633338654567</v>
      </c>
      <c r="YW22" s="234">
        <f t="shared" si="163"/>
        <v>-485.2973703989901</v>
      </c>
      <c r="YX22" s="121">
        <f t="shared" si="67"/>
        <v>-485.2973703989901</v>
      </c>
      <c r="YY22" s="121">
        <f t="shared" si="68"/>
        <v>0</v>
      </c>
      <c r="YZ22" s="120">
        <f t="shared" si="164"/>
        <v>4792.54</v>
      </c>
      <c r="ZA22" s="120">
        <v>147.27000000000001</v>
      </c>
      <c r="ZB22" s="250">
        <v>147.27000000000001</v>
      </c>
      <c r="ZC22" s="250">
        <v>147.27000000000001</v>
      </c>
      <c r="ZD22" s="250">
        <v>147.27000000000001</v>
      </c>
      <c r="ZE22" s="250">
        <v>147.27000000000001</v>
      </c>
      <c r="ZF22" s="250">
        <v>147.27000000000001</v>
      </c>
      <c r="ZG22" s="250">
        <v>147.27000000000001</v>
      </c>
      <c r="ZH22" s="250">
        <v>752.33</v>
      </c>
      <c r="ZI22" s="250">
        <v>752.33</v>
      </c>
      <c r="ZJ22" s="250">
        <v>752.33</v>
      </c>
      <c r="ZK22" s="250">
        <v>752.33</v>
      </c>
      <c r="ZL22" s="250">
        <v>752.33</v>
      </c>
      <c r="ZM22" s="121">
        <f t="shared" si="165"/>
        <v>6133.6072188862909</v>
      </c>
      <c r="ZN22" s="120">
        <v>0</v>
      </c>
      <c r="ZO22" s="18">
        <v>116.43965810679867</v>
      </c>
      <c r="ZP22" s="18">
        <v>393.11645175038757</v>
      </c>
      <c r="ZQ22" s="18">
        <v>5478.1664182854493</v>
      </c>
      <c r="ZR22" s="18">
        <v>145.88469074365571</v>
      </c>
      <c r="ZS22" s="18">
        <v>0</v>
      </c>
      <c r="ZT22" s="18"/>
      <c r="ZU22" s="18"/>
      <c r="ZV22" s="18"/>
      <c r="ZW22" s="18"/>
      <c r="ZX22" s="18"/>
      <c r="ZY22" s="18"/>
      <c r="ZZ22" s="121">
        <f t="shared" si="69"/>
        <v>1341.0672188862909</v>
      </c>
      <c r="AAA22" s="121">
        <f t="shared" si="70"/>
        <v>0</v>
      </c>
      <c r="AAB22" s="121">
        <f t="shared" si="71"/>
        <v>1341.0672188862909</v>
      </c>
      <c r="AAC22" s="120">
        <f t="shared" si="166"/>
        <v>1994.6100000000001</v>
      </c>
      <c r="AAD22" s="120">
        <v>143.78</v>
      </c>
      <c r="AAE22" s="250">
        <v>143.78</v>
      </c>
      <c r="AAF22" s="250">
        <v>143.78</v>
      </c>
      <c r="AAG22" s="250">
        <v>143.78</v>
      </c>
      <c r="AAH22" s="250">
        <v>143.78</v>
      </c>
      <c r="AAI22" s="250">
        <v>143.78</v>
      </c>
      <c r="AAJ22" s="250">
        <v>143.78</v>
      </c>
      <c r="AAK22" s="250">
        <v>197.63</v>
      </c>
      <c r="AAL22" s="250">
        <v>197.63</v>
      </c>
      <c r="AAM22" s="250">
        <v>197.63</v>
      </c>
      <c r="AAN22" s="250">
        <v>197.63</v>
      </c>
      <c r="AAO22" s="250">
        <v>197.63</v>
      </c>
      <c r="AAP22" s="121">
        <f t="shared" si="167"/>
        <v>2537.5013190087943</v>
      </c>
      <c r="AAQ22" s="18">
        <v>204.23596430210961</v>
      </c>
      <c r="AAR22" s="18">
        <v>203.7471061510399</v>
      </c>
      <c r="AAS22" s="18">
        <v>204.43276366313643</v>
      </c>
      <c r="AAT22" s="18">
        <v>205.27174606653</v>
      </c>
      <c r="AAU22" s="18">
        <v>206.87451633248401</v>
      </c>
      <c r="AAV22" s="18">
        <v>204.531475844124</v>
      </c>
      <c r="AAW22" s="18">
        <v>200.88073884926908</v>
      </c>
      <c r="AAX22" s="18">
        <v>225.31783680000001</v>
      </c>
      <c r="AAY22" s="18">
        <v>216.6903648</v>
      </c>
      <c r="AAZ22" s="18">
        <v>220.6802304</v>
      </c>
      <c r="ABA22" s="18">
        <v>220.38456384</v>
      </c>
      <c r="ABB22" s="18">
        <v>224.4540119601017</v>
      </c>
      <c r="ABC22" s="121">
        <f t="shared" si="72"/>
        <v>542.8913190087942</v>
      </c>
      <c r="ABD22" s="121">
        <f t="shared" si="73"/>
        <v>0</v>
      </c>
      <c r="ABE22" s="121">
        <f t="shared" si="74"/>
        <v>542.8913190087942</v>
      </c>
      <c r="ABF22" s="120">
        <f t="shared" si="168"/>
        <v>286.62</v>
      </c>
      <c r="ABG22" s="120">
        <v>9.61</v>
      </c>
      <c r="ABH22" s="250">
        <v>9.61</v>
      </c>
      <c r="ABI22" s="250">
        <v>9.61</v>
      </c>
      <c r="ABJ22" s="250">
        <v>9.61</v>
      </c>
      <c r="ABK22" s="250">
        <v>9.61</v>
      </c>
      <c r="ABL22" s="250">
        <v>9.61</v>
      </c>
      <c r="ABM22" s="250">
        <v>9.61</v>
      </c>
      <c r="ABN22" s="250">
        <v>43.87</v>
      </c>
      <c r="ABO22" s="250">
        <v>43.87</v>
      </c>
      <c r="ABP22" s="250">
        <v>43.87</v>
      </c>
      <c r="ABQ22" s="250">
        <v>43.87</v>
      </c>
      <c r="ABR22" s="250">
        <v>43.87</v>
      </c>
      <c r="ABS22" s="121">
        <f t="shared" si="169"/>
        <v>0</v>
      </c>
      <c r="ABT22" s="18">
        <v>0</v>
      </c>
      <c r="ABU22" s="18">
        <v>0</v>
      </c>
      <c r="ABV22" s="18">
        <v>0</v>
      </c>
      <c r="ABW22" s="18">
        <v>0</v>
      </c>
      <c r="ABX22" s="18">
        <v>0</v>
      </c>
      <c r="ABY22" s="18">
        <v>0</v>
      </c>
      <c r="ABZ22" s="18"/>
      <c r="ACA22" s="18"/>
      <c r="ACB22" s="18">
        <v>0</v>
      </c>
      <c r="ACC22" s="18">
        <v>0</v>
      </c>
      <c r="ACD22" s="18">
        <v>0</v>
      </c>
      <c r="ACE22" s="18">
        <v>0</v>
      </c>
      <c r="ACF22" s="121">
        <f t="shared" si="75"/>
        <v>-286.62</v>
      </c>
      <c r="ACG22" s="121">
        <f t="shared" si="76"/>
        <v>-286.62</v>
      </c>
      <c r="ACH22" s="121">
        <f t="shared" si="77"/>
        <v>0</v>
      </c>
      <c r="ACI22" s="115">
        <f t="shared" si="78"/>
        <v>0</v>
      </c>
      <c r="ACJ22" s="121">
        <f t="shared" si="79"/>
        <v>10928.44093025041</v>
      </c>
      <c r="ACK22" s="132">
        <f t="shared" si="80"/>
        <v>10928.44093025041</v>
      </c>
      <c r="ACL22" s="121">
        <f t="shared" si="81"/>
        <v>0</v>
      </c>
      <c r="ACM22" s="121">
        <f t="shared" si="82"/>
        <v>10928.44093025041</v>
      </c>
      <c r="ACN22" s="18">
        <f t="shared" si="170"/>
        <v>0</v>
      </c>
      <c r="ACO22" s="18">
        <v>0</v>
      </c>
      <c r="ACP22" s="234">
        <v>0</v>
      </c>
      <c r="ACQ22" s="234">
        <v>0</v>
      </c>
      <c r="ACR22" s="234">
        <v>0</v>
      </c>
      <c r="ACS22" s="234">
        <v>0</v>
      </c>
      <c r="ACT22" s="234">
        <v>0</v>
      </c>
      <c r="ACU22" s="234">
        <v>0</v>
      </c>
      <c r="ACV22" s="234">
        <v>0</v>
      </c>
      <c r="ACW22" s="234">
        <v>0</v>
      </c>
      <c r="ACX22" s="234">
        <v>0</v>
      </c>
      <c r="ACY22" s="234">
        <v>0</v>
      </c>
      <c r="ACZ22" s="234">
        <v>0</v>
      </c>
      <c r="ADA22" s="20">
        <f t="shared" si="171"/>
        <v>10928.44093025041</v>
      </c>
      <c r="ADB22" s="18">
        <v>0</v>
      </c>
      <c r="ADC22" s="18">
        <v>1313.3748042758077</v>
      </c>
      <c r="ADD22" s="18">
        <v>1373.031523498144</v>
      </c>
      <c r="ADE22" s="18">
        <v>147.37468199999998</v>
      </c>
      <c r="ADF22" s="18">
        <v>1378.2517335999999</v>
      </c>
      <c r="ADG22" s="18">
        <v>1318.430932</v>
      </c>
      <c r="ADH22" s="18">
        <v>1338.3196319883307</v>
      </c>
      <c r="ADI22" s="18">
        <v>0</v>
      </c>
      <c r="ADJ22" s="18">
        <v>1298.6373945999999</v>
      </c>
      <c r="ADK22" s="18">
        <v>1322.5488807999998</v>
      </c>
      <c r="ADL22" s="18">
        <v>1277.9243805999999</v>
      </c>
      <c r="ADM22" s="18">
        <v>160.54696688812831</v>
      </c>
      <c r="ADN22" s="20">
        <f t="shared" si="83"/>
        <v>10928.44093025041</v>
      </c>
      <c r="ADO22" s="20">
        <f t="shared" si="84"/>
        <v>0</v>
      </c>
      <c r="ADP22" s="20">
        <f t="shared" si="85"/>
        <v>10928.44093025041</v>
      </c>
      <c r="ADQ22" s="18">
        <f t="shared" si="172"/>
        <v>0</v>
      </c>
      <c r="ADR22" s="18">
        <v>0</v>
      </c>
      <c r="ADS22" s="234">
        <v>0</v>
      </c>
      <c r="ADT22" s="234">
        <v>0</v>
      </c>
      <c r="ADU22" s="234">
        <v>0</v>
      </c>
      <c r="ADV22" s="234">
        <v>0</v>
      </c>
      <c r="ADW22" s="234">
        <v>0</v>
      </c>
      <c r="ADX22" s="234">
        <v>0</v>
      </c>
      <c r="ADY22" s="234">
        <v>0</v>
      </c>
      <c r="ADZ22" s="234">
        <v>0</v>
      </c>
      <c r="AEA22" s="234">
        <v>0</v>
      </c>
      <c r="AEB22" s="234">
        <v>0</v>
      </c>
      <c r="AEC22" s="234">
        <v>0</v>
      </c>
      <c r="AED22" s="20">
        <f t="shared" si="173"/>
        <v>0</v>
      </c>
      <c r="AEE22" s="18">
        <v>0</v>
      </c>
      <c r="AEF22" s="18">
        <v>0</v>
      </c>
      <c r="AEG22" s="18">
        <v>0</v>
      </c>
      <c r="AEH22" s="18">
        <v>0</v>
      </c>
      <c r="AEI22" s="18">
        <v>0</v>
      </c>
      <c r="AEJ22" s="18">
        <v>0</v>
      </c>
      <c r="AEK22" s="18">
        <v>0</v>
      </c>
      <c r="AEL22" s="18">
        <v>0</v>
      </c>
      <c r="AEM22" s="18">
        <v>0</v>
      </c>
      <c r="AEN22" s="18">
        <v>0</v>
      </c>
      <c r="AEO22" s="18">
        <v>0</v>
      </c>
      <c r="AEP22" s="18">
        <v>0</v>
      </c>
      <c r="AEQ22" s="20">
        <f t="shared" si="86"/>
        <v>0</v>
      </c>
      <c r="AER22" s="20">
        <f t="shared" si="87"/>
        <v>0</v>
      </c>
      <c r="AES22" s="20">
        <f t="shared" si="88"/>
        <v>0</v>
      </c>
      <c r="AET22" s="18">
        <f t="shared" si="174"/>
        <v>6001.16</v>
      </c>
      <c r="AEU22" s="18">
        <v>405.43</v>
      </c>
      <c r="AEV22" s="234">
        <v>405.43</v>
      </c>
      <c r="AEW22" s="234">
        <v>405.43</v>
      </c>
      <c r="AEX22" s="234">
        <v>405.43</v>
      </c>
      <c r="AEY22" s="234">
        <v>405.43</v>
      </c>
      <c r="AEZ22" s="234">
        <v>405.43</v>
      </c>
      <c r="AFA22" s="234">
        <v>405.43</v>
      </c>
      <c r="AFB22" s="234">
        <v>632.63</v>
      </c>
      <c r="AFC22" s="234">
        <v>632.63</v>
      </c>
      <c r="AFD22" s="234">
        <v>632.63</v>
      </c>
      <c r="AFE22" s="234">
        <v>632.63</v>
      </c>
      <c r="AFF22" s="234">
        <v>632.63</v>
      </c>
      <c r="AFG22" s="20">
        <f t="shared" si="175"/>
        <v>0</v>
      </c>
      <c r="AFH22" s="18">
        <v>0</v>
      </c>
      <c r="AFI22" s="18">
        <v>0</v>
      </c>
      <c r="AFJ22" s="18">
        <v>0</v>
      </c>
      <c r="AFK22" s="18">
        <v>0</v>
      </c>
      <c r="AFL22" s="18">
        <v>0</v>
      </c>
      <c r="AFM22" s="18">
        <v>0</v>
      </c>
      <c r="AFN22" s="18">
        <v>0</v>
      </c>
      <c r="AFO22" s="18">
        <v>0</v>
      </c>
      <c r="AFP22" s="18">
        <v>0</v>
      </c>
      <c r="AFQ22" s="18">
        <v>0</v>
      </c>
      <c r="AFR22" s="18">
        <v>0</v>
      </c>
      <c r="AFS22" s="18">
        <v>0</v>
      </c>
      <c r="AFT22" s="20">
        <f t="shared" si="89"/>
        <v>-6001.16</v>
      </c>
      <c r="AFU22" s="20">
        <f t="shared" si="90"/>
        <v>-6001.16</v>
      </c>
      <c r="AFV22" s="136">
        <f t="shared" si="91"/>
        <v>0</v>
      </c>
      <c r="AFW22" s="141">
        <f t="shared" si="92"/>
        <v>185173.56999999998</v>
      </c>
      <c r="AFX22" s="111">
        <f t="shared" si="93"/>
        <v>259413.67479422552</v>
      </c>
      <c r="AFY22" s="126">
        <f t="shared" si="94"/>
        <v>74240.104794225539</v>
      </c>
      <c r="AFZ22" s="20">
        <f t="shared" si="95"/>
        <v>0</v>
      </c>
      <c r="AGA22" s="140">
        <f t="shared" si="96"/>
        <v>74240.104794225539</v>
      </c>
      <c r="AGB22" s="215">
        <f t="shared" si="97"/>
        <v>222208.28399999996</v>
      </c>
      <c r="AGC22" s="126">
        <f t="shared" si="97"/>
        <v>311296.40975307062</v>
      </c>
      <c r="AGD22" s="126">
        <f t="shared" si="98"/>
        <v>89088.125753070664</v>
      </c>
      <c r="AGE22" s="20">
        <f t="shared" si="99"/>
        <v>0</v>
      </c>
      <c r="AGF22" s="136">
        <f t="shared" si="100"/>
        <v>89088.125753070664</v>
      </c>
      <c r="AGG22" s="166">
        <f t="shared" si="180"/>
        <v>13702.844179999998</v>
      </c>
      <c r="AGH22" s="220">
        <f t="shared" si="179"/>
        <v>19196.611934772689</v>
      </c>
      <c r="AGI22" s="126">
        <f t="shared" si="102"/>
        <v>5493.7677547726908</v>
      </c>
      <c r="AGJ22" s="20">
        <f t="shared" si="103"/>
        <v>0</v>
      </c>
      <c r="AGK22" s="140">
        <f t="shared" si="104"/>
        <v>5493.7677547726908</v>
      </c>
      <c r="AGL22" s="167">
        <f t="shared" si="105"/>
        <v>235911.12817999994</v>
      </c>
      <c r="AGM22" s="167">
        <f t="shared" si="105"/>
        <v>330493.02168784331</v>
      </c>
      <c r="AGN22" s="168">
        <f t="shared" si="106"/>
        <v>94581.893507843371</v>
      </c>
      <c r="AGO22" s="167">
        <f t="shared" si="107"/>
        <v>0</v>
      </c>
      <c r="AGP22" s="169">
        <f t="shared" si="108"/>
        <v>94581.893507843371</v>
      </c>
      <c r="AGQ22" s="217">
        <f t="shared" si="177"/>
        <v>5.8084772370486655E-2</v>
      </c>
      <c r="AGR22" s="294">
        <v>7.0000000000000007E-2</v>
      </c>
      <c r="AGS22" s="294">
        <v>0.05</v>
      </c>
      <c r="AGT22" s="251">
        <f t="shared" si="178"/>
        <v>6.1666666666666668E-2</v>
      </c>
      <c r="AGU22" s="22"/>
      <c r="AGV22" s="22"/>
      <c r="AGW22" s="22"/>
      <c r="AGX22" s="22"/>
      <c r="AGY22" s="22"/>
      <c r="AGZ22" s="22"/>
      <c r="AHA22" s="22"/>
      <c r="AHB22" s="22"/>
      <c r="AHC22" s="22"/>
      <c r="AHD22" s="22"/>
      <c r="AHE22" s="22"/>
      <c r="AHF22" s="22"/>
      <c r="AHG22" s="22"/>
      <c r="AHH22" s="22"/>
    </row>
    <row r="23" spans="1:892" s="225" customFormat="1" ht="12.75" x14ac:dyDescent="0.25">
      <c r="A23" s="22">
        <v>452</v>
      </c>
      <c r="B23" s="21">
        <v>3</v>
      </c>
      <c r="C23" s="252" t="s">
        <v>768</v>
      </c>
      <c r="D23" s="253">
        <v>5</v>
      </c>
      <c r="E23" s="249">
        <v>4430.2</v>
      </c>
      <c r="F23" s="132">
        <f t="shared" si="0"/>
        <v>38671.214999999997</v>
      </c>
      <c r="G23" s="114">
        <f t="shared" si="1"/>
        <v>35350.353257765892</v>
      </c>
      <c r="H23" s="132">
        <f t="shared" si="2"/>
        <v>-3320.8617422341049</v>
      </c>
      <c r="I23" s="121">
        <f t="shared" si="3"/>
        <v>-3320.8617422341049</v>
      </c>
      <c r="J23" s="121">
        <f t="shared" si="4"/>
        <v>0</v>
      </c>
      <c r="K23" s="18">
        <f t="shared" si="109"/>
        <v>14195.37</v>
      </c>
      <c r="L23" s="234">
        <v>894.46</v>
      </c>
      <c r="M23" s="234">
        <v>894.46</v>
      </c>
      <c r="N23" s="234">
        <v>894.46</v>
      </c>
      <c r="O23" s="234">
        <v>894.46</v>
      </c>
      <c r="P23" s="234">
        <v>894.46</v>
      </c>
      <c r="Q23" s="234">
        <v>894.46</v>
      </c>
      <c r="R23" s="234">
        <v>894.46</v>
      </c>
      <c r="S23" s="234">
        <v>1586.83</v>
      </c>
      <c r="T23" s="234">
        <v>1586.83</v>
      </c>
      <c r="U23" s="234">
        <v>1586.83</v>
      </c>
      <c r="V23" s="234">
        <v>1586.83</v>
      </c>
      <c r="W23" s="234">
        <v>1586.83</v>
      </c>
      <c r="X23" s="234">
        <f t="shared" si="110"/>
        <v>9418.4848559755101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9418.4848559755101</v>
      </c>
      <c r="AI23" s="18">
        <v>0</v>
      </c>
      <c r="AJ23" s="18">
        <v>0</v>
      </c>
      <c r="AK23" s="20">
        <f t="shared" si="5"/>
        <v>-4776.8851440244907</v>
      </c>
      <c r="AL23" s="234">
        <f t="shared" si="111"/>
        <v>-4776.8851440244907</v>
      </c>
      <c r="AM23" s="234">
        <f t="shared" si="6"/>
        <v>0</v>
      </c>
      <c r="AN23" s="18">
        <f t="shared" si="112"/>
        <v>3258.3300000000004</v>
      </c>
      <c r="AO23" s="234">
        <v>248.09</v>
      </c>
      <c r="AP23" s="234">
        <v>248.09</v>
      </c>
      <c r="AQ23" s="234">
        <v>248.09</v>
      </c>
      <c r="AR23" s="234">
        <v>248.09</v>
      </c>
      <c r="AS23" s="234">
        <v>248.09</v>
      </c>
      <c r="AT23" s="234">
        <v>248.09</v>
      </c>
      <c r="AU23" s="234">
        <v>248.09</v>
      </c>
      <c r="AV23" s="234">
        <v>304.33999999999997</v>
      </c>
      <c r="AW23" s="234">
        <v>304.33999999999997</v>
      </c>
      <c r="AX23" s="234">
        <v>304.33999999999997</v>
      </c>
      <c r="AY23" s="234">
        <v>304.33999999999997</v>
      </c>
      <c r="AZ23" s="234">
        <v>304.33999999999997</v>
      </c>
      <c r="BA23" s="226">
        <f t="shared" si="113"/>
        <v>1846.0733595455984</v>
      </c>
      <c r="BB23" s="18"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1846.0733595455984</v>
      </c>
      <c r="BL23" s="18">
        <v>0</v>
      </c>
      <c r="BM23" s="18">
        <v>0</v>
      </c>
      <c r="BN23" s="20">
        <f t="shared" si="7"/>
        <v>-1412.256640454402</v>
      </c>
      <c r="BO23" s="20">
        <f t="shared" si="8"/>
        <v>-1412.256640454402</v>
      </c>
      <c r="BP23" s="20">
        <f t="shared" si="9"/>
        <v>0</v>
      </c>
      <c r="BQ23" s="18">
        <f t="shared" si="114"/>
        <v>2672.7150000000001</v>
      </c>
      <c r="BR23" s="234">
        <v>203.35</v>
      </c>
      <c r="BS23" s="234">
        <v>203.35</v>
      </c>
      <c r="BT23" s="234">
        <v>203.35</v>
      </c>
      <c r="BU23" s="234">
        <v>203.35</v>
      </c>
      <c r="BV23" s="234">
        <v>203.35</v>
      </c>
      <c r="BW23" s="234">
        <v>203.35</v>
      </c>
      <c r="BX23" s="234">
        <v>203.35</v>
      </c>
      <c r="BY23" s="234">
        <v>249.85300000000001</v>
      </c>
      <c r="BZ23" s="234">
        <v>249.85300000000001</v>
      </c>
      <c r="CA23" s="234">
        <v>249.85300000000001</v>
      </c>
      <c r="CB23" s="234">
        <v>249.85300000000001</v>
      </c>
      <c r="CC23" s="234">
        <v>249.85300000000001</v>
      </c>
      <c r="CD23" s="18">
        <f t="shared" si="115"/>
        <v>2446.31</v>
      </c>
      <c r="CE23" s="18">
        <v>184.63</v>
      </c>
      <c r="CF23" s="18">
        <v>184.63</v>
      </c>
      <c r="CG23" s="18">
        <v>184.63</v>
      </c>
      <c r="CH23" s="18">
        <v>184.63</v>
      </c>
      <c r="CI23" s="18">
        <v>184.63</v>
      </c>
      <c r="CJ23" s="18">
        <v>184.63</v>
      </c>
      <c r="CK23" s="18">
        <v>184.63</v>
      </c>
      <c r="CL23" s="18">
        <v>230.78</v>
      </c>
      <c r="CM23" s="18">
        <v>230.78</v>
      </c>
      <c r="CN23" s="18">
        <v>230.78</v>
      </c>
      <c r="CO23" s="18">
        <v>230.78</v>
      </c>
      <c r="CP23" s="18">
        <v>230.78</v>
      </c>
      <c r="CQ23" s="20">
        <f t="shared" si="10"/>
        <v>-226.4050000000002</v>
      </c>
      <c r="CR23" s="20">
        <f t="shared" si="11"/>
        <v>-226.4050000000002</v>
      </c>
      <c r="CS23" s="20">
        <f t="shared" si="12"/>
        <v>0</v>
      </c>
      <c r="CT23" s="18">
        <f t="shared" si="116"/>
        <v>559.05999999999995</v>
      </c>
      <c r="CU23" s="18">
        <v>42.53</v>
      </c>
      <c r="CV23" s="234">
        <v>42.53</v>
      </c>
      <c r="CW23" s="234">
        <v>42.53</v>
      </c>
      <c r="CX23" s="234">
        <v>42.53</v>
      </c>
      <c r="CY23" s="234">
        <v>42.53</v>
      </c>
      <c r="CZ23" s="234">
        <v>42.53</v>
      </c>
      <c r="DA23" s="234">
        <v>42.53</v>
      </c>
      <c r="DB23" s="234">
        <v>52.27</v>
      </c>
      <c r="DC23" s="234">
        <v>52.27</v>
      </c>
      <c r="DD23" s="234">
        <v>52.27</v>
      </c>
      <c r="DE23" s="234">
        <v>52.27</v>
      </c>
      <c r="DF23" s="234">
        <v>52.27</v>
      </c>
      <c r="DG23" s="18">
        <f t="shared" si="117"/>
        <v>513.68999999999994</v>
      </c>
      <c r="DH23" s="18">
        <v>38.770000000000003</v>
      </c>
      <c r="DI23" s="18">
        <v>38.770000000000003</v>
      </c>
      <c r="DJ23" s="18">
        <v>38.770000000000003</v>
      </c>
      <c r="DK23" s="18">
        <v>38.770000000000003</v>
      </c>
      <c r="DL23" s="18">
        <v>38.770000000000003</v>
      </c>
      <c r="DM23" s="18">
        <v>38.770000000000003</v>
      </c>
      <c r="DN23" s="18">
        <v>38.770000000000003</v>
      </c>
      <c r="DO23" s="18">
        <v>48.46</v>
      </c>
      <c r="DP23" s="18">
        <v>48.46</v>
      </c>
      <c r="DQ23" s="18">
        <v>48.46</v>
      </c>
      <c r="DR23" s="18">
        <v>48.46</v>
      </c>
      <c r="DS23" s="18">
        <v>48.46</v>
      </c>
      <c r="DT23" s="234">
        <f t="shared" si="118"/>
        <v>-45.370000000000005</v>
      </c>
      <c r="DU23" s="20">
        <f t="shared" si="13"/>
        <v>-45.370000000000005</v>
      </c>
      <c r="DV23" s="20">
        <f t="shared" si="119"/>
        <v>0</v>
      </c>
      <c r="DW23" s="18">
        <f t="shared" si="120"/>
        <v>921.50000000000023</v>
      </c>
      <c r="DX23" s="18">
        <v>73.099999999999994</v>
      </c>
      <c r="DY23" s="234">
        <v>73.099999999999994</v>
      </c>
      <c r="DZ23" s="234">
        <v>73.099999999999994</v>
      </c>
      <c r="EA23" s="234">
        <v>73.099999999999994</v>
      </c>
      <c r="EB23" s="234">
        <v>73.099999999999994</v>
      </c>
      <c r="EC23" s="234">
        <v>73.099999999999994</v>
      </c>
      <c r="ED23" s="234">
        <v>73.099999999999994</v>
      </c>
      <c r="EE23" s="234">
        <v>81.96</v>
      </c>
      <c r="EF23" s="234">
        <v>81.96</v>
      </c>
      <c r="EG23" s="234">
        <v>81.96</v>
      </c>
      <c r="EH23" s="234">
        <v>81.96</v>
      </c>
      <c r="EI23" s="234">
        <v>81.96</v>
      </c>
      <c r="EJ23" s="234"/>
      <c r="EK23" s="18">
        <f t="shared" si="121"/>
        <v>493.85365331631903</v>
      </c>
      <c r="EL23" s="18">
        <v>0</v>
      </c>
      <c r="EM23" s="18">
        <v>0</v>
      </c>
      <c r="EN23" s="18">
        <v>0</v>
      </c>
      <c r="EO23" s="18">
        <v>0</v>
      </c>
      <c r="EP23" s="18">
        <v>0</v>
      </c>
      <c r="EQ23" s="18">
        <v>0</v>
      </c>
      <c r="ER23" s="18">
        <v>0</v>
      </c>
      <c r="ES23" s="18">
        <v>0</v>
      </c>
      <c r="ET23" s="18">
        <v>0</v>
      </c>
      <c r="EU23" s="18">
        <v>493.85365331631903</v>
      </c>
      <c r="EV23" s="18">
        <v>0</v>
      </c>
      <c r="EW23" s="18">
        <v>0</v>
      </c>
      <c r="EX23" s="20">
        <f t="shared" si="14"/>
        <v>-427.6463466836812</v>
      </c>
      <c r="EY23" s="20">
        <f t="shared" si="122"/>
        <v>-427.6463466836812</v>
      </c>
      <c r="EZ23" s="20">
        <f t="shared" si="123"/>
        <v>0</v>
      </c>
      <c r="FA23" s="18">
        <f t="shared" si="124"/>
        <v>4274.9999999999991</v>
      </c>
      <c r="FB23" s="18">
        <v>323.39999999999998</v>
      </c>
      <c r="FC23" s="234">
        <v>323.39999999999998</v>
      </c>
      <c r="FD23" s="234">
        <v>323.39999999999998</v>
      </c>
      <c r="FE23" s="234">
        <v>323.39999999999998</v>
      </c>
      <c r="FF23" s="234">
        <v>323.39999999999998</v>
      </c>
      <c r="FG23" s="234">
        <v>323.39999999999998</v>
      </c>
      <c r="FH23" s="234">
        <v>323.39999999999998</v>
      </c>
      <c r="FI23" s="234">
        <v>402.24</v>
      </c>
      <c r="FJ23" s="234">
        <v>402.24</v>
      </c>
      <c r="FK23" s="234">
        <v>402.24</v>
      </c>
      <c r="FL23" s="234">
        <v>402.24</v>
      </c>
      <c r="FM23" s="234">
        <v>402.24</v>
      </c>
      <c r="FN23" s="20">
        <f t="shared" si="125"/>
        <v>4702.0214939488451</v>
      </c>
      <c r="FO23" s="18">
        <v>0</v>
      </c>
      <c r="FP23" s="18">
        <v>0</v>
      </c>
      <c r="FQ23" s="18">
        <v>0</v>
      </c>
      <c r="FR23" s="18">
        <v>2252.8907261480604</v>
      </c>
      <c r="FS23" s="18">
        <v>0</v>
      </c>
      <c r="FT23" s="18">
        <v>0</v>
      </c>
      <c r="FU23" s="18">
        <v>0</v>
      </c>
      <c r="FV23" s="18">
        <v>0</v>
      </c>
      <c r="FW23" s="18">
        <v>0</v>
      </c>
      <c r="FX23" s="18">
        <v>2449.1307678007843</v>
      </c>
      <c r="FY23" s="18">
        <v>0</v>
      </c>
      <c r="FZ23" s="18">
        <v>0</v>
      </c>
      <c r="GA23" s="234">
        <f t="shared" si="126"/>
        <v>427.021493948846</v>
      </c>
      <c r="GB23" s="20">
        <f t="shared" si="127"/>
        <v>0</v>
      </c>
      <c r="GC23" s="20">
        <f t="shared" si="128"/>
        <v>427.021493948846</v>
      </c>
      <c r="GD23" s="18">
        <f t="shared" si="129"/>
        <v>1125.2500000000002</v>
      </c>
      <c r="GE23" s="18">
        <v>73.099999999999994</v>
      </c>
      <c r="GF23" s="234">
        <v>73.099999999999994</v>
      </c>
      <c r="GG23" s="234">
        <v>73.099999999999994</v>
      </c>
      <c r="GH23" s="234">
        <v>73.099999999999994</v>
      </c>
      <c r="GI23" s="234">
        <v>73.099999999999994</v>
      </c>
      <c r="GJ23" s="234">
        <v>73.099999999999994</v>
      </c>
      <c r="GK23" s="234">
        <v>73.099999999999994</v>
      </c>
      <c r="GL23" s="234">
        <v>122.71</v>
      </c>
      <c r="GM23" s="234">
        <v>122.71</v>
      </c>
      <c r="GN23" s="234">
        <v>122.71</v>
      </c>
      <c r="GO23" s="234">
        <v>122.71</v>
      </c>
      <c r="GP23" s="234">
        <v>122.71</v>
      </c>
      <c r="GQ23" s="20">
        <f t="shared" si="130"/>
        <v>0</v>
      </c>
      <c r="GR23" s="18">
        <v>0</v>
      </c>
      <c r="GS23" s="18">
        <v>0</v>
      </c>
      <c r="GT23" s="18">
        <v>0</v>
      </c>
      <c r="GU23" s="18"/>
      <c r="GV23" s="234">
        <f t="shared" si="131"/>
        <v>-1125.2500000000002</v>
      </c>
      <c r="GW23" s="20">
        <f t="shared" si="15"/>
        <v>-1125.2500000000002</v>
      </c>
      <c r="GX23" s="20">
        <f t="shared" si="16"/>
        <v>0</v>
      </c>
      <c r="GY23" s="18">
        <f t="shared" si="132"/>
        <v>11663.989999999998</v>
      </c>
      <c r="GZ23" s="18">
        <v>643.27</v>
      </c>
      <c r="HA23" s="234">
        <v>643.27</v>
      </c>
      <c r="HB23" s="234">
        <v>643.27</v>
      </c>
      <c r="HC23" s="234">
        <v>643.27</v>
      </c>
      <c r="HD23" s="234">
        <v>643.27</v>
      </c>
      <c r="HE23" s="234">
        <v>643.27</v>
      </c>
      <c r="HF23" s="234">
        <v>643.27</v>
      </c>
      <c r="HG23" s="234">
        <v>1432.22</v>
      </c>
      <c r="HH23" s="234">
        <v>1432.22</v>
      </c>
      <c r="HI23" s="234">
        <v>1432.22</v>
      </c>
      <c r="HJ23" s="234">
        <v>1432.22</v>
      </c>
      <c r="HK23" s="234">
        <v>1432.22</v>
      </c>
      <c r="HL23" s="20">
        <f t="shared" si="133"/>
        <v>15929.919894979621</v>
      </c>
      <c r="HM23" s="18">
        <v>1223.0709554663401</v>
      </c>
      <c r="HN23" s="18">
        <v>1295.5809798385822</v>
      </c>
      <c r="HO23" s="18">
        <v>1413.9831636443384</v>
      </c>
      <c r="HP23" s="18">
        <v>1314.1057399898516</v>
      </c>
      <c r="HQ23" s="18">
        <v>1369.2180411711572</v>
      </c>
      <c r="HR23" s="18">
        <v>1147.6722928534409</v>
      </c>
      <c r="HS23" s="18">
        <v>1509.5849128551397</v>
      </c>
      <c r="HT23" s="18">
        <v>944.61652077128747</v>
      </c>
      <c r="HU23" s="18">
        <v>969.82382305396095</v>
      </c>
      <c r="HV23" s="18">
        <v>1610.5149409663306</v>
      </c>
      <c r="HW23" s="18">
        <v>1449.2008496961425</v>
      </c>
      <c r="HX23" s="18">
        <v>1682.5476746730492</v>
      </c>
      <c r="HY23" s="20">
        <f t="shared" si="17"/>
        <v>4265.929894979623</v>
      </c>
      <c r="HZ23" s="20">
        <f t="shared" si="18"/>
        <v>0</v>
      </c>
      <c r="IA23" s="20">
        <f t="shared" si="19"/>
        <v>4265.929894979623</v>
      </c>
      <c r="IB23" s="120">
        <f t="shared" si="134"/>
        <v>0</v>
      </c>
      <c r="IC23" s="120">
        <v>0</v>
      </c>
      <c r="ID23" s="250">
        <v>0</v>
      </c>
      <c r="IE23" s="250">
        <v>0</v>
      </c>
      <c r="IF23" s="120">
        <v>0</v>
      </c>
      <c r="IG23" s="120">
        <v>0</v>
      </c>
      <c r="IH23" s="120">
        <v>0</v>
      </c>
      <c r="II23" s="120">
        <v>0</v>
      </c>
      <c r="IJ23" s="120">
        <v>0</v>
      </c>
      <c r="IK23" s="120">
        <v>0</v>
      </c>
      <c r="IL23" s="120">
        <v>0</v>
      </c>
      <c r="IM23" s="120">
        <v>0</v>
      </c>
      <c r="IN23" s="120">
        <v>0</v>
      </c>
      <c r="IO23" s="121">
        <f t="shared" si="20"/>
        <v>0</v>
      </c>
      <c r="IP23" s="18">
        <v>0</v>
      </c>
      <c r="IQ23" s="18">
        <v>0</v>
      </c>
      <c r="IR23" s="18">
        <v>0</v>
      </c>
      <c r="IS23" s="18">
        <v>0</v>
      </c>
      <c r="IT23" s="18">
        <v>0</v>
      </c>
      <c r="IU23" s="18">
        <v>0</v>
      </c>
      <c r="IV23" s="18">
        <v>0</v>
      </c>
      <c r="IW23" s="18">
        <v>0</v>
      </c>
      <c r="IX23" s="18">
        <v>0</v>
      </c>
      <c r="IY23" s="18">
        <v>0</v>
      </c>
      <c r="IZ23" s="18">
        <v>0</v>
      </c>
      <c r="JA23" s="18">
        <v>0</v>
      </c>
      <c r="JB23" s="250">
        <f t="shared" si="21"/>
        <v>0</v>
      </c>
      <c r="JC23" s="121">
        <f t="shared" si="22"/>
        <v>0</v>
      </c>
      <c r="JD23" s="121">
        <f t="shared" si="23"/>
        <v>0</v>
      </c>
      <c r="JE23" s="120">
        <f t="shared" si="135"/>
        <v>0</v>
      </c>
      <c r="JF23" s="120">
        <v>0</v>
      </c>
      <c r="JG23" s="250">
        <v>0</v>
      </c>
      <c r="JH23" s="250">
        <v>0</v>
      </c>
      <c r="JI23" s="250">
        <v>0</v>
      </c>
      <c r="JJ23" s="250">
        <v>0</v>
      </c>
      <c r="JK23" s="250">
        <v>0</v>
      </c>
      <c r="JL23" s="250">
        <v>0</v>
      </c>
      <c r="JM23" s="250">
        <v>0</v>
      </c>
      <c r="JN23" s="250">
        <v>0</v>
      </c>
      <c r="JO23" s="250">
        <v>0</v>
      </c>
      <c r="JP23" s="250">
        <v>0</v>
      </c>
      <c r="JQ23" s="250">
        <v>0</v>
      </c>
      <c r="JR23" s="120">
        <f t="shared" si="136"/>
        <v>0</v>
      </c>
      <c r="JS23" s="18">
        <v>0</v>
      </c>
      <c r="JT23" s="18">
        <v>0</v>
      </c>
      <c r="JU23" s="18">
        <v>0</v>
      </c>
      <c r="JV23" s="18">
        <v>0</v>
      </c>
      <c r="JW23" s="18">
        <v>0</v>
      </c>
      <c r="JX23" s="18">
        <v>0</v>
      </c>
      <c r="JY23" s="18">
        <v>0</v>
      </c>
      <c r="JZ23" s="18">
        <v>0</v>
      </c>
      <c r="KA23" s="18">
        <v>0</v>
      </c>
      <c r="KB23" s="18">
        <v>0</v>
      </c>
      <c r="KC23" s="18">
        <v>0</v>
      </c>
      <c r="KD23" s="18">
        <v>0</v>
      </c>
      <c r="KE23" s="250">
        <f t="shared" si="24"/>
        <v>0</v>
      </c>
      <c r="KF23" s="121">
        <f t="shared" si="25"/>
        <v>0</v>
      </c>
      <c r="KG23" s="121">
        <f t="shared" si="26"/>
        <v>0</v>
      </c>
      <c r="KH23" s="120">
        <f t="shared" si="137"/>
        <v>3012.0199999999995</v>
      </c>
      <c r="KI23" s="120">
        <v>136.01</v>
      </c>
      <c r="KJ23" s="250">
        <v>136.01</v>
      </c>
      <c r="KK23" s="250">
        <v>136.01</v>
      </c>
      <c r="KL23" s="250">
        <v>136.01</v>
      </c>
      <c r="KM23" s="250">
        <v>136.01</v>
      </c>
      <c r="KN23" s="250">
        <v>136.01</v>
      </c>
      <c r="KO23" s="250">
        <v>136.01</v>
      </c>
      <c r="KP23" s="250">
        <v>411.99</v>
      </c>
      <c r="KQ23" s="250">
        <v>411.99</v>
      </c>
      <c r="KR23" s="250">
        <v>411.99</v>
      </c>
      <c r="KS23" s="250">
        <v>411.99</v>
      </c>
      <c r="KT23" s="250">
        <v>411.99</v>
      </c>
      <c r="KU23" s="121">
        <f t="shared" si="138"/>
        <v>3236.0191529748317</v>
      </c>
      <c r="KV23" s="18">
        <v>164.22597423761309</v>
      </c>
      <c r="KW23" s="18">
        <v>176.86536462652501</v>
      </c>
      <c r="KX23" s="18">
        <v>156.96587143010632</v>
      </c>
      <c r="KY23" s="18">
        <v>172.09849523739234</v>
      </c>
      <c r="KZ23" s="18">
        <v>171.43130668627933</v>
      </c>
      <c r="LA23" s="18">
        <v>175.22148198660753</v>
      </c>
      <c r="LB23" s="18">
        <v>155.05017350806531</v>
      </c>
      <c r="LC23" s="18">
        <v>313.12415951218082</v>
      </c>
      <c r="LD23" s="18">
        <v>403.59955218778077</v>
      </c>
      <c r="LE23" s="18">
        <v>389.72289121732371</v>
      </c>
      <c r="LF23" s="18">
        <v>474.82937939147087</v>
      </c>
      <c r="LG23" s="18">
        <v>482.88450295348639</v>
      </c>
      <c r="LH23" s="250">
        <f t="shared" si="139"/>
        <v>223.99915297483221</v>
      </c>
      <c r="LI23" s="121">
        <f t="shared" si="27"/>
        <v>0</v>
      </c>
      <c r="LJ23" s="121">
        <f t="shared" si="28"/>
        <v>223.99915297483221</v>
      </c>
      <c r="LK23" s="121">
        <f t="shared" si="29"/>
        <v>0</v>
      </c>
      <c r="LL23" s="250"/>
      <c r="LM23" s="250"/>
      <c r="LN23" s="250"/>
      <c r="LO23" s="250"/>
      <c r="LP23" s="250"/>
      <c r="LQ23" s="250"/>
      <c r="LR23" s="250"/>
      <c r="LS23" s="250"/>
      <c r="LT23" s="250"/>
      <c r="LU23" s="250"/>
      <c r="LV23" s="250"/>
      <c r="LW23" s="250"/>
      <c r="LX23" s="121">
        <f t="shared" si="30"/>
        <v>0</v>
      </c>
      <c r="LY23" s="250"/>
      <c r="LZ23" s="250"/>
      <c r="MA23" s="250"/>
      <c r="MB23" s="250"/>
      <c r="MC23" s="250"/>
      <c r="MD23" s="250"/>
      <c r="ME23" s="250"/>
      <c r="MF23" s="250"/>
      <c r="MG23" s="250"/>
      <c r="MH23" s="250"/>
      <c r="MI23" s="250"/>
      <c r="MJ23" s="120">
        <v>0</v>
      </c>
      <c r="MK23" s="250"/>
      <c r="ML23" s="121">
        <f t="shared" si="31"/>
        <v>0</v>
      </c>
      <c r="MM23" s="121">
        <f t="shared" si="32"/>
        <v>0</v>
      </c>
      <c r="MN23" s="121">
        <f t="shared" si="140"/>
        <v>67068.39</v>
      </c>
      <c r="MO23" s="121">
        <v>5476.17</v>
      </c>
      <c r="MP23" s="250">
        <v>5476.17</v>
      </c>
      <c r="MQ23" s="250">
        <v>5476.17</v>
      </c>
      <c r="MR23" s="250">
        <v>5476.17</v>
      </c>
      <c r="MS23" s="250">
        <v>5476.17</v>
      </c>
      <c r="MT23" s="250">
        <v>5476.17</v>
      </c>
      <c r="MU23" s="250">
        <v>5476.17</v>
      </c>
      <c r="MV23" s="250">
        <v>5747.04</v>
      </c>
      <c r="MW23" s="250">
        <v>5747.04</v>
      </c>
      <c r="MX23" s="250">
        <v>5747.04</v>
      </c>
      <c r="MY23" s="250">
        <v>5747.04</v>
      </c>
      <c r="MZ23" s="250">
        <v>5747.04</v>
      </c>
      <c r="NA23" s="121">
        <f t="shared" si="141"/>
        <v>5719.560113947784</v>
      </c>
      <c r="NB23" s="20">
        <v>0</v>
      </c>
      <c r="NC23" s="20">
        <v>5256.8969944073897</v>
      </c>
      <c r="ND23" s="20">
        <v>0</v>
      </c>
      <c r="NE23" s="20">
        <v>0</v>
      </c>
      <c r="NF23" s="20">
        <v>0</v>
      </c>
      <c r="NG23" s="20">
        <v>0</v>
      </c>
      <c r="NH23" s="20">
        <v>0</v>
      </c>
      <c r="NI23" s="20">
        <v>0</v>
      </c>
      <c r="NJ23" s="20">
        <v>0</v>
      </c>
      <c r="NK23" s="20">
        <v>462.6631195403944</v>
      </c>
      <c r="NL23" s="20">
        <v>0</v>
      </c>
      <c r="NM23" s="20">
        <v>0</v>
      </c>
      <c r="NN23" s="250">
        <f t="shared" si="142"/>
        <v>-61348.829886052219</v>
      </c>
      <c r="NO23" s="121">
        <f t="shared" si="33"/>
        <v>-61348.829886052219</v>
      </c>
      <c r="NP23" s="121">
        <f t="shared" si="34"/>
        <v>0</v>
      </c>
      <c r="NQ23" s="115">
        <f t="shared" si="35"/>
        <v>32276.760000000006</v>
      </c>
      <c r="NR23" s="114">
        <f t="shared" si="36"/>
        <v>5687.3600000000006</v>
      </c>
      <c r="NS23" s="132">
        <f t="shared" si="37"/>
        <v>-26589.400000000005</v>
      </c>
      <c r="NT23" s="121">
        <f t="shared" si="38"/>
        <v>-26589.400000000005</v>
      </c>
      <c r="NU23" s="121">
        <f t="shared" si="39"/>
        <v>0</v>
      </c>
      <c r="NV23" s="18">
        <f t="shared" si="143"/>
        <v>11949.440000000002</v>
      </c>
      <c r="NW23" s="18">
        <v>1388.42</v>
      </c>
      <c r="NX23" s="234">
        <v>1388.42</v>
      </c>
      <c r="NY23" s="234">
        <v>1388.42</v>
      </c>
      <c r="NZ23" s="18">
        <v>1388.42</v>
      </c>
      <c r="OA23" s="18">
        <v>1388.42</v>
      </c>
      <c r="OB23" s="18">
        <v>1388.42</v>
      </c>
      <c r="OC23" s="18">
        <v>1388.42</v>
      </c>
      <c r="OD23" s="18">
        <v>446.1</v>
      </c>
      <c r="OE23" s="18">
        <v>446.1</v>
      </c>
      <c r="OF23" s="18">
        <v>446.1</v>
      </c>
      <c r="OG23" s="18">
        <v>446.1</v>
      </c>
      <c r="OH23" s="18">
        <v>446.1</v>
      </c>
      <c r="OI23" s="20">
        <f t="shared" si="144"/>
        <v>406.65</v>
      </c>
      <c r="OJ23" s="20">
        <v>0</v>
      </c>
      <c r="OK23" s="20">
        <v>0</v>
      </c>
      <c r="OL23" s="20">
        <v>406.65</v>
      </c>
      <c r="OM23" s="20">
        <v>0</v>
      </c>
      <c r="ON23" s="20">
        <v>0</v>
      </c>
      <c r="OO23" s="20">
        <v>0</v>
      </c>
      <c r="OP23" s="20">
        <v>0</v>
      </c>
      <c r="OQ23" s="20">
        <v>0</v>
      </c>
      <c r="OR23" s="20">
        <v>0</v>
      </c>
      <c r="OS23" s="20">
        <v>0</v>
      </c>
      <c r="OT23" s="20">
        <v>0</v>
      </c>
      <c r="OU23" s="20">
        <v>0</v>
      </c>
      <c r="OV23" s="234">
        <f t="shared" si="145"/>
        <v>-11542.790000000003</v>
      </c>
      <c r="OW23" s="20">
        <f t="shared" si="40"/>
        <v>-11542.790000000003</v>
      </c>
      <c r="OX23" s="20">
        <f t="shared" si="41"/>
        <v>0</v>
      </c>
      <c r="OY23" s="18">
        <f t="shared" si="146"/>
        <v>6776.7699999999986</v>
      </c>
      <c r="OZ23" s="18">
        <v>700.41</v>
      </c>
      <c r="PA23" s="234">
        <v>700.41</v>
      </c>
      <c r="PB23" s="234">
        <v>700.41</v>
      </c>
      <c r="PC23" s="234">
        <v>700.41</v>
      </c>
      <c r="PD23" s="234">
        <v>700.41</v>
      </c>
      <c r="PE23" s="234">
        <v>700.41</v>
      </c>
      <c r="PF23" s="234">
        <v>700.41</v>
      </c>
      <c r="PG23" s="234">
        <v>374.78</v>
      </c>
      <c r="PH23" s="234">
        <v>374.78</v>
      </c>
      <c r="PI23" s="234">
        <v>374.78</v>
      </c>
      <c r="PJ23" s="234">
        <v>374.78</v>
      </c>
      <c r="PK23" s="234">
        <v>374.78</v>
      </c>
      <c r="PL23" s="20">
        <f t="shared" si="147"/>
        <v>784.37</v>
      </c>
      <c r="PM23" s="18">
        <v>0</v>
      </c>
      <c r="PN23" s="18">
        <v>0</v>
      </c>
      <c r="PO23" s="18">
        <v>784.37</v>
      </c>
      <c r="PP23" s="18">
        <v>0</v>
      </c>
      <c r="PQ23" s="18">
        <v>0</v>
      </c>
      <c r="PR23" s="18">
        <v>0</v>
      </c>
      <c r="PS23" s="18">
        <v>0</v>
      </c>
      <c r="PT23" s="18">
        <v>0</v>
      </c>
      <c r="PU23" s="18">
        <v>0</v>
      </c>
      <c r="PV23" s="18">
        <v>0</v>
      </c>
      <c r="PW23" s="18">
        <v>0</v>
      </c>
      <c r="PX23" s="18">
        <v>0</v>
      </c>
      <c r="PY23" s="234">
        <f t="shared" si="148"/>
        <v>-5992.3999999999987</v>
      </c>
      <c r="PZ23" s="20">
        <f t="shared" si="42"/>
        <v>-5992.3999999999987</v>
      </c>
      <c r="QA23" s="20">
        <f t="shared" si="43"/>
        <v>0</v>
      </c>
      <c r="QB23" s="18">
        <f t="shared" si="149"/>
        <v>1888.1700000000003</v>
      </c>
      <c r="QC23" s="18">
        <v>193.16</v>
      </c>
      <c r="QD23" s="234">
        <v>193.16</v>
      </c>
      <c r="QE23" s="234">
        <v>193.16</v>
      </c>
      <c r="QF23" s="234">
        <v>193.16</v>
      </c>
      <c r="QG23" s="234">
        <v>193.16</v>
      </c>
      <c r="QH23" s="234">
        <v>193.16</v>
      </c>
      <c r="QI23" s="234">
        <v>193.16</v>
      </c>
      <c r="QJ23" s="234">
        <v>107.21</v>
      </c>
      <c r="QK23" s="234">
        <v>107.21</v>
      </c>
      <c r="QL23" s="234">
        <v>107.21</v>
      </c>
      <c r="QM23" s="234">
        <v>107.21</v>
      </c>
      <c r="QN23" s="234">
        <v>107.21</v>
      </c>
      <c r="QO23" s="20">
        <f t="shared" si="150"/>
        <v>839.46</v>
      </c>
      <c r="QP23" s="18">
        <v>0</v>
      </c>
      <c r="QQ23" s="18">
        <v>0</v>
      </c>
      <c r="QR23" s="18">
        <v>0</v>
      </c>
      <c r="QS23" s="18">
        <v>0</v>
      </c>
      <c r="QT23" s="18">
        <v>0</v>
      </c>
      <c r="QU23" s="18">
        <v>839.46</v>
      </c>
      <c r="QV23" s="18">
        <v>0</v>
      </c>
      <c r="QW23" s="18">
        <v>0</v>
      </c>
      <c r="QX23" s="18">
        <v>0</v>
      </c>
      <c r="QY23" s="18">
        <v>0</v>
      </c>
      <c r="QZ23" s="18">
        <v>0</v>
      </c>
      <c r="RA23" s="18">
        <v>0</v>
      </c>
      <c r="RB23" s="234">
        <f t="shared" si="151"/>
        <v>-1048.7100000000003</v>
      </c>
      <c r="RC23" s="20">
        <f t="shared" si="44"/>
        <v>-1048.7100000000003</v>
      </c>
      <c r="RD23" s="20">
        <f t="shared" si="45"/>
        <v>0</v>
      </c>
      <c r="RE23" s="18">
        <f t="shared" si="152"/>
        <v>8142.1300000000019</v>
      </c>
      <c r="RF23" s="20">
        <v>838.19</v>
      </c>
      <c r="RG23" s="234">
        <v>838.19</v>
      </c>
      <c r="RH23" s="234">
        <v>838.19</v>
      </c>
      <c r="RI23" s="234">
        <v>838.19</v>
      </c>
      <c r="RJ23" s="234">
        <v>838.19</v>
      </c>
      <c r="RK23" s="234">
        <v>838.19</v>
      </c>
      <c r="RL23" s="234">
        <v>838.19</v>
      </c>
      <c r="RM23" s="234">
        <v>454.96</v>
      </c>
      <c r="RN23" s="234">
        <v>454.96</v>
      </c>
      <c r="RO23" s="234">
        <v>454.96</v>
      </c>
      <c r="RP23" s="234">
        <v>454.96</v>
      </c>
      <c r="RQ23" s="234">
        <v>454.96</v>
      </c>
      <c r="RR23" s="20">
        <f t="shared" si="153"/>
        <v>0</v>
      </c>
      <c r="RS23" s="18">
        <v>0</v>
      </c>
      <c r="RT23" s="18">
        <v>0</v>
      </c>
      <c r="RU23" s="18">
        <v>0</v>
      </c>
      <c r="RV23" s="18">
        <v>0</v>
      </c>
      <c r="RW23" s="18">
        <v>0</v>
      </c>
      <c r="RX23" s="18">
        <v>0</v>
      </c>
      <c r="RY23" s="18">
        <v>0</v>
      </c>
      <c r="RZ23" s="18">
        <v>0</v>
      </c>
      <c r="SA23" s="18">
        <v>0</v>
      </c>
      <c r="SB23" s="18">
        <v>0</v>
      </c>
      <c r="SC23" s="18">
        <v>0</v>
      </c>
      <c r="SD23" s="18">
        <v>0</v>
      </c>
      <c r="SE23" s="20">
        <f t="shared" si="46"/>
        <v>-8142.1300000000019</v>
      </c>
      <c r="SF23" s="20">
        <f t="shared" si="47"/>
        <v>-8142.1300000000019</v>
      </c>
      <c r="SG23" s="20">
        <f t="shared" si="48"/>
        <v>0</v>
      </c>
      <c r="SH23" s="18">
        <f t="shared" si="154"/>
        <v>2691.79</v>
      </c>
      <c r="SI23" s="18">
        <v>278.22000000000003</v>
      </c>
      <c r="SJ23" s="234">
        <v>278.22000000000003</v>
      </c>
      <c r="SK23" s="234">
        <v>278.22000000000003</v>
      </c>
      <c r="SL23" s="234">
        <v>278.22000000000003</v>
      </c>
      <c r="SM23" s="234">
        <v>278.22000000000003</v>
      </c>
      <c r="SN23" s="234">
        <v>278.22000000000003</v>
      </c>
      <c r="SO23" s="234">
        <v>278.22000000000003</v>
      </c>
      <c r="SP23" s="234">
        <v>148.85</v>
      </c>
      <c r="SQ23" s="234">
        <v>148.85</v>
      </c>
      <c r="SR23" s="234">
        <v>148.85</v>
      </c>
      <c r="SS23" s="234">
        <v>148.85</v>
      </c>
      <c r="ST23" s="234">
        <v>148.85</v>
      </c>
      <c r="SU23" s="20">
        <f t="shared" si="155"/>
        <v>3255.55</v>
      </c>
      <c r="SV23" s="18">
        <v>0</v>
      </c>
      <c r="SW23" s="18">
        <v>0</v>
      </c>
      <c r="SX23" s="18">
        <v>0</v>
      </c>
      <c r="SY23" s="18">
        <v>0</v>
      </c>
      <c r="SZ23" s="18">
        <v>0</v>
      </c>
      <c r="TA23" s="18">
        <v>0</v>
      </c>
      <c r="TB23" s="18">
        <v>0</v>
      </c>
      <c r="TC23" s="18">
        <v>0</v>
      </c>
      <c r="TD23" s="18">
        <v>0</v>
      </c>
      <c r="TE23" s="18">
        <v>0</v>
      </c>
      <c r="TF23" s="18">
        <v>3255.55</v>
      </c>
      <c r="TG23" s="18">
        <v>0</v>
      </c>
      <c r="TH23" s="20">
        <f t="shared" si="49"/>
        <v>563.76000000000022</v>
      </c>
      <c r="TI23" s="20">
        <f t="shared" si="50"/>
        <v>0</v>
      </c>
      <c r="TJ23" s="20">
        <f t="shared" si="51"/>
        <v>563.76000000000022</v>
      </c>
      <c r="TK23" s="18">
        <f t="shared" si="156"/>
        <v>740.72</v>
      </c>
      <c r="TL23" s="18">
        <v>69.11</v>
      </c>
      <c r="TM23" s="234">
        <v>69.11</v>
      </c>
      <c r="TN23" s="234">
        <v>69.11</v>
      </c>
      <c r="TO23" s="234">
        <v>69.11</v>
      </c>
      <c r="TP23" s="234">
        <v>69.11</v>
      </c>
      <c r="TQ23" s="234">
        <v>69.11</v>
      </c>
      <c r="TR23" s="234">
        <v>69.11</v>
      </c>
      <c r="TS23" s="234">
        <v>51.39</v>
      </c>
      <c r="TT23" s="234">
        <v>51.39</v>
      </c>
      <c r="TU23" s="234">
        <v>51.39</v>
      </c>
      <c r="TV23" s="234">
        <v>51.39</v>
      </c>
      <c r="TW23" s="234">
        <v>51.39</v>
      </c>
      <c r="TX23" s="20">
        <f t="shared" si="157"/>
        <v>401.33000000000004</v>
      </c>
      <c r="TY23" s="18">
        <v>0</v>
      </c>
      <c r="TZ23" s="18">
        <v>0</v>
      </c>
      <c r="UA23" s="18">
        <v>0</v>
      </c>
      <c r="UB23" s="18">
        <v>0</v>
      </c>
      <c r="UC23" s="18">
        <v>0</v>
      </c>
      <c r="UD23" s="18">
        <v>322.97000000000003</v>
      </c>
      <c r="UE23" s="18">
        <v>0</v>
      </c>
      <c r="UF23" s="18">
        <v>0</v>
      </c>
      <c r="UG23" s="18">
        <v>78.36</v>
      </c>
      <c r="UH23" s="18">
        <v>0</v>
      </c>
      <c r="UI23" s="18">
        <v>0</v>
      </c>
      <c r="UJ23" s="18">
        <v>0</v>
      </c>
      <c r="UK23" s="20">
        <f t="shared" si="52"/>
        <v>-339.39</v>
      </c>
      <c r="UL23" s="20">
        <f t="shared" si="53"/>
        <v>-339.39</v>
      </c>
      <c r="UM23" s="20">
        <f t="shared" si="54"/>
        <v>0</v>
      </c>
      <c r="UN23" s="18">
        <f t="shared" si="158"/>
        <v>87.740000000000023</v>
      </c>
      <c r="UO23" s="18">
        <v>8.42</v>
      </c>
      <c r="UP23" s="234">
        <v>8.42</v>
      </c>
      <c r="UQ23" s="234">
        <v>8.42</v>
      </c>
      <c r="UR23" s="234">
        <v>8.42</v>
      </c>
      <c r="US23" s="234">
        <v>8.42</v>
      </c>
      <c r="UT23" s="234">
        <v>8.42</v>
      </c>
      <c r="UU23" s="234">
        <v>8.42</v>
      </c>
      <c r="UV23" s="234">
        <v>5.76</v>
      </c>
      <c r="UW23" s="234">
        <v>5.76</v>
      </c>
      <c r="UX23" s="234">
        <v>5.76</v>
      </c>
      <c r="UY23" s="234">
        <v>5.76</v>
      </c>
      <c r="UZ23" s="234">
        <v>5.76</v>
      </c>
      <c r="VA23" s="20">
        <f t="shared" si="55"/>
        <v>0</v>
      </c>
      <c r="VB23" s="234"/>
      <c r="VC23" s="234"/>
      <c r="VD23" s="234"/>
      <c r="VE23" s="234"/>
      <c r="VF23" s="234"/>
      <c r="VG23" s="234"/>
      <c r="VH23" s="234">
        <v>0</v>
      </c>
      <c r="VI23" s="234"/>
      <c r="VJ23" s="234"/>
      <c r="VK23" s="234"/>
      <c r="VL23" s="234"/>
      <c r="VM23" s="234"/>
      <c r="VN23" s="20">
        <f t="shared" si="56"/>
        <v>-87.740000000000023</v>
      </c>
      <c r="VO23" s="20">
        <f t="shared" si="57"/>
        <v>-87.740000000000023</v>
      </c>
      <c r="VP23" s="20">
        <f t="shared" si="58"/>
        <v>0</v>
      </c>
      <c r="VQ23" s="121">
        <f t="shared" si="59"/>
        <v>0</v>
      </c>
      <c r="VR23" s="250"/>
      <c r="VS23" s="250"/>
      <c r="VT23" s="250"/>
      <c r="VU23" s="250"/>
      <c r="VV23" s="250"/>
      <c r="VW23" s="250"/>
      <c r="VX23" s="250"/>
      <c r="VY23" s="250"/>
      <c r="VZ23" s="250"/>
      <c r="WA23" s="250"/>
      <c r="WB23" s="250"/>
      <c r="WC23" s="250"/>
      <c r="WD23" s="121">
        <f t="shared" si="60"/>
        <v>0</v>
      </c>
      <c r="WE23" s="234"/>
      <c r="WF23" s="234"/>
      <c r="WG23" s="234"/>
      <c r="WH23" s="234"/>
      <c r="WI23" s="234"/>
      <c r="WJ23" s="234"/>
      <c r="WK23" s="234"/>
      <c r="WL23" s="234"/>
      <c r="WM23" s="234"/>
      <c r="WN23" s="234"/>
      <c r="WO23" s="234"/>
      <c r="WP23" s="234"/>
      <c r="WQ23" s="121">
        <f t="shared" si="61"/>
        <v>0</v>
      </c>
      <c r="WR23" s="121">
        <f t="shared" si="62"/>
        <v>0</v>
      </c>
      <c r="WS23" s="121">
        <f t="shared" si="63"/>
        <v>0</v>
      </c>
      <c r="WT23" s="120">
        <f t="shared" si="159"/>
        <v>51192.380000000005</v>
      </c>
      <c r="WU23" s="120">
        <v>3428.09</v>
      </c>
      <c r="WV23" s="250">
        <v>3428.09</v>
      </c>
      <c r="WW23" s="250">
        <v>3428.09</v>
      </c>
      <c r="WX23" s="250">
        <v>3428.09</v>
      </c>
      <c r="WY23" s="250">
        <v>3428.09</v>
      </c>
      <c r="WZ23" s="250">
        <v>3428.09</v>
      </c>
      <c r="XA23" s="250">
        <v>3428.09</v>
      </c>
      <c r="XB23" s="250">
        <v>5439.15</v>
      </c>
      <c r="XC23" s="250">
        <v>5439.15</v>
      </c>
      <c r="XD23" s="250">
        <v>5439.15</v>
      </c>
      <c r="XE23" s="250">
        <v>5439.15</v>
      </c>
      <c r="XF23" s="250">
        <v>5439.15</v>
      </c>
      <c r="XG23" s="120">
        <f t="shared" si="160"/>
        <v>54581.446940058617</v>
      </c>
      <c r="XH23" s="18">
        <v>4182.8829053527406</v>
      </c>
      <c r="XI23" s="18">
        <v>5006.0515270513797</v>
      </c>
      <c r="XJ23" s="18">
        <v>4836.7193126186803</v>
      </c>
      <c r="XK23" s="18">
        <v>491.80707713033644</v>
      </c>
      <c r="XL23" s="18">
        <v>3859.0304851837382</v>
      </c>
      <c r="XM23" s="18">
        <v>3461.5487371977879</v>
      </c>
      <c r="XN23" s="18">
        <v>4915.9184565797414</v>
      </c>
      <c r="XO23" s="18">
        <v>5099.6464568821903</v>
      </c>
      <c r="XP23" s="18">
        <v>6861.7782622557888</v>
      </c>
      <c r="XQ23" s="18">
        <v>4834.0061994820817</v>
      </c>
      <c r="XR23" s="18">
        <v>6170.7748860559777</v>
      </c>
      <c r="XS23" s="18">
        <v>4861.2826342681801</v>
      </c>
      <c r="XT23" s="121">
        <f t="shared" si="64"/>
        <v>3389.0669400586121</v>
      </c>
      <c r="XU23" s="121">
        <f t="shared" si="65"/>
        <v>0</v>
      </c>
      <c r="XV23" s="121">
        <f t="shared" si="66"/>
        <v>3389.0669400586121</v>
      </c>
      <c r="XW23" s="120">
        <f t="shared" si="161"/>
        <v>19374.559999999998</v>
      </c>
      <c r="XX23" s="120">
        <v>1166.03</v>
      </c>
      <c r="XY23" s="250">
        <v>1166.03</v>
      </c>
      <c r="XZ23" s="250">
        <v>1166.03</v>
      </c>
      <c r="YA23" s="250">
        <v>1166.03</v>
      </c>
      <c r="YB23" s="250">
        <v>1166.03</v>
      </c>
      <c r="YC23" s="250">
        <v>1166.03</v>
      </c>
      <c r="YD23" s="250">
        <v>1166.03</v>
      </c>
      <c r="YE23" s="250">
        <v>2242.4699999999998</v>
      </c>
      <c r="YF23" s="250">
        <v>2242.4699999999998</v>
      </c>
      <c r="YG23" s="250">
        <v>2242.4699999999998</v>
      </c>
      <c r="YH23" s="250">
        <v>2242.4699999999998</v>
      </c>
      <c r="YI23" s="250">
        <v>2242.4699999999998</v>
      </c>
      <c r="YJ23" s="121">
        <f t="shared" si="162"/>
        <v>21405.902305358002</v>
      </c>
      <c r="YK23" s="18">
        <v>1231.2343415693572</v>
      </c>
      <c r="YL23" s="18">
        <v>1080.0638392866611</v>
      </c>
      <c r="YM23" s="18">
        <v>1112.1347242735428</v>
      </c>
      <c r="YN23" s="18">
        <v>1192.4494108148074</v>
      </c>
      <c r="YO23" s="18">
        <v>1075.2741102849291</v>
      </c>
      <c r="YP23" s="18">
        <v>1156.9179066142831</v>
      </c>
      <c r="YQ23" s="18">
        <v>1209.8648731414542</v>
      </c>
      <c r="YR23" s="18">
        <v>2012.4068306899028</v>
      </c>
      <c r="YS23" s="18">
        <v>1497.603803461926</v>
      </c>
      <c r="YT23" s="18">
        <v>6444.7248987332514</v>
      </c>
      <c r="YU23" s="18">
        <v>1625.9118169954722</v>
      </c>
      <c r="YV23" s="18">
        <v>1767.3157494924146</v>
      </c>
      <c r="YW23" s="234">
        <f t="shared" si="163"/>
        <v>2031.3423053580045</v>
      </c>
      <c r="YX23" s="121">
        <f t="shared" si="67"/>
        <v>0</v>
      </c>
      <c r="YY23" s="121">
        <f t="shared" si="68"/>
        <v>2031.3423053580045</v>
      </c>
      <c r="YZ23" s="120">
        <f t="shared" si="164"/>
        <v>5730.2800000000007</v>
      </c>
      <c r="ZA23" s="120">
        <v>159.49</v>
      </c>
      <c r="ZB23" s="250">
        <v>159.49</v>
      </c>
      <c r="ZC23" s="250">
        <v>159.49</v>
      </c>
      <c r="ZD23" s="250">
        <v>159.49</v>
      </c>
      <c r="ZE23" s="250">
        <v>159.49</v>
      </c>
      <c r="ZF23" s="250">
        <v>159.49</v>
      </c>
      <c r="ZG23" s="250">
        <v>159.49</v>
      </c>
      <c r="ZH23" s="250">
        <v>922.77</v>
      </c>
      <c r="ZI23" s="250">
        <v>922.77</v>
      </c>
      <c r="ZJ23" s="250">
        <v>922.77</v>
      </c>
      <c r="ZK23" s="250">
        <v>922.77</v>
      </c>
      <c r="ZL23" s="250">
        <v>922.77</v>
      </c>
      <c r="ZM23" s="121">
        <f t="shared" si="165"/>
        <v>5884.6827093043657</v>
      </c>
      <c r="ZN23" s="120">
        <v>0</v>
      </c>
      <c r="ZO23" s="18">
        <v>144.02807056753713</v>
      </c>
      <c r="ZP23" s="18">
        <v>486.31526287556522</v>
      </c>
      <c r="ZQ23" s="18">
        <v>5127.4036103614599</v>
      </c>
      <c r="ZR23" s="18">
        <v>126.93576549980376</v>
      </c>
      <c r="ZS23" s="18">
        <v>0</v>
      </c>
      <c r="ZT23" s="18"/>
      <c r="ZU23" s="18"/>
      <c r="ZV23" s="18"/>
      <c r="ZW23" s="18"/>
      <c r="ZX23" s="18"/>
      <c r="ZY23" s="18"/>
      <c r="ZZ23" s="121">
        <f t="shared" si="69"/>
        <v>154.40270930436509</v>
      </c>
      <c r="AAA23" s="121">
        <f t="shared" si="70"/>
        <v>0</v>
      </c>
      <c r="AAB23" s="121">
        <f t="shared" si="71"/>
        <v>154.40270930436509</v>
      </c>
      <c r="AAC23" s="120">
        <f t="shared" si="166"/>
        <v>1806.6000000000001</v>
      </c>
      <c r="AAD23" s="120">
        <v>130.25</v>
      </c>
      <c r="AAE23" s="250">
        <v>130.25</v>
      </c>
      <c r="AAF23" s="250">
        <v>130.25</v>
      </c>
      <c r="AAG23" s="250">
        <v>130.25</v>
      </c>
      <c r="AAH23" s="250">
        <v>130.25</v>
      </c>
      <c r="AAI23" s="250">
        <v>130.25</v>
      </c>
      <c r="AAJ23" s="250">
        <v>130.25</v>
      </c>
      <c r="AAK23" s="250">
        <v>178.97</v>
      </c>
      <c r="AAL23" s="250">
        <v>178.97</v>
      </c>
      <c r="AAM23" s="250">
        <v>178.97</v>
      </c>
      <c r="AAN23" s="250">
        <v>178.97</v>
      </c>
      <c r="AAO23" s="250">
        <v>178.97</v>
      </c>
      <c r="AAP23" s="121">
        <f t="shared" si="167"/>
        <v>2264.2836187784219</v>
      </c>
      <c r="AAQ23" s="18">
        <v>158.15195184419767</v>
      </c>
      <c r="AAR23" s="18">
        <v>157.77340014772832</v>
      </c>
      <c r="AAS23" s="18">
        <v>158.30434519555689</v>
      </c>
      <c r="AAT23" s="18">
        <v>158.95401874895398</v>
      </c>
      <c r="AAU23" s="18">
        <v>160.19513828823119</v>
      </c>
      <c r="AAV23" s="18">
        <v>158.38078385878319</v>
      </c>
      <c r="AAW23" s="18">
        <v>155.55380290379296</v>
      </c>
      <c r="AAX23" s="18">
        <v>235.3766688</v>
      </c>
      <c r="AAY23" s="18">
        <v>226.3640418</v>
      </c>
      <c r="AAZ23" s="18">
        <v>230.53202640000001</v>
      </c>
      <c r="ABA23" s="18">
        <v>230.22316043999999</v>
      </c>
      <c r="ABB23" s="18">
        <v>234.47428035117767</v>
      </c>
      <c r="ABC23" s="121">
        <f t="shared" si="72"/>
        <v>457.68361877842176</v>
      </c>
      <c r="ABD23" s="121">
        <f t="shared" si="73"/>
        <v>0</v>
      </c>
      <c r="ABE23" s="121">
        <f t="shared" si="74"/>
        <v>457.68361877842176</v>
      </c>
      <c r="ABF23" s="120">
        <f t="shared" si="168"/>
        <v>261.37</v>
      </c>
      <c r="ABG23" s="120">
        <v>8.86</v>
      </c>
      <c r="ABH23" s="250">
        <v>8.86</v>
      </c>
      <c r="ABI23" s="250">
        <v>8.86</v>
      </c>
      <c r="ABJ23" s="250">
        <v>8.86</v>
      </c>
      <c r="ABK23" s="250">
        <v>8.86</v>
      </c>
      <c r="ABL23" s="250">
        <v>8.86</v>
      </c>
      <c r="ABM23" s="250">
        <v>8.86</v>
      </c>
      <c r="ABN23" s="250">
        <v>39.869999999999997</v>
      </c>
      <c r="ABO23" s="250">
        <v>39.869999999999997</v>
      </c>
      <c r="ABP23" s="250">
        <v>39.869999999999997</v>
      </c>
      <c r="ABQ23" s="250">
        <v>39.869999999999997</v>
      </c>
      <c r="ABR23" s="250">
        <v>39.869999999999997</v>
      </c>
      <c r="ABS23" s="121">
        <f t="shared" si="169"/>
        <v>0</v>
      </c>
      <c r="ABT23" s="18">
        <v>0</v>
      </c>
      <c r="ABU23" s="18">
        <v>0</v>
      </c>
      <c r="ABV23" s="18">
        <v>0</v>
      </c>
      <c r="ABW23" s="18">
        <v>0</v>
      </c>
      <c r="ABX23" s="18">
        <v>0</v>
      </c>
      <c r="ABY23" s="18">
        <v>0</v>
      </c>
      <c r="ABZ23" s="18"/>
      <c r="ACA23" s="18"/>
      <c r="ACB23" s="18">
        <v>0</v>
      </c>
      <c r="ACC23" s="18">
        <v>0</v>
      </c>
      <c r="ACD23" s="18">
        <v>0</v>
      </c>
      <c r="ACE23" s="18">
        <v>0</v>
      </c>
      <c r="ACF23" s="121">
        <f t="shared" si="75"/>
        <v>-261.37</v>
      </c>
      <c r="ACG23" s="121">
        <f t="shared" si="76"/>
        <v>-261.37</v>
      </c>
      <c r="ACH23" s="121">
        <f t="shared" si="77"/>
        <v>0</v>
      </c>
      <c r="ACI23" s="115">
        <f t="shared" si="78"/>
        <v>14793.509999999998</v>
      </c>
      <c r="ACJ23" s="121">
        <f t="shared" si="79"/>
        <v>12880.162172322835</v>
      </c>
      <c r="ACK23" s="132">
        <f t="shared" si="80"/>
        <v>-1913.3478276771639</v>
      </c>
      <c r="ACL23" s="121">
        <f t="shared" si="81"/>
        <v>-1913.3478276771639</v>
      </c>
      <c r="ACM23" s="121">
        <f t="shared" si="82"/>
        <v>0</v>
      </c>
      <c r="ACN23" s="18">
        <f t="shared" si="170"/>
        <v>14793.509999999998</v>
      </c>
      <c r="ACO23" s="18">
        <v>1242.23</v>
      </c>
      <c r="ACP23" s="234">
        <v>1242.23</v>
      </c>
      <c r="ACQ23" s="234">
        <v>1242.23</v>
      </c>
      <c r="ACR23" s="234">
        <v>1242.23</v>
      </c>
      <c r="ACS23" s="234">
        <v>1242.23</v>
      </c>
      <c r="ACT23" s="234">
        <v>1242.23</v>
      </c>
      <c r="ACU23" s="234">
        <v>1242.23</v>
      </c>
      <c r="ACV23" s="234">
        <v>1219.58</v>
      </c>
      <c r="ACW23" s="234">
        <v>1219.58</v>
      </c>
      <c r="ACX23" s="234">
        <v>1219.58</v>
      </c>
      <c r="ACY23" s="234">
        <v>1219.58</v>
      </c>
      <c r="ACZ23" s="234">
        <v>1219.58</v>
      </c>
      <c r="ADA23" s="20">
        <f t="shared" si="171"/>
        <v>12880.162172322835</v>
      </c>
      <c r="ADB23" s="18">
        <v>0</v>
      </c>
      <c r="ADC23" s="18">
        <v>2051.0667602103631</v>
      </c>
      <c r="ADD23" s="18">
        <v>1283.0742857517137</v>
      </c>
      <c r="ADE23" s="18">
        <v>1228.1223500000001</v>
      </c>
      <c r="ADF23" s="18">
        <v>1014.1249720000001</v>
      </c>
      <c r="ADG23" s="18">
        <v>997.90221439999993</v>
      </c>
      <c r="ADH23" s="18">
        <v>1192.5466940892543</v>
      </c>
      <c r="ADI23" s="18">
        <v>957.60121467150339</v>
      </c>
      <c r="ADJ23" s="18">
        <v>1429.55449</v>
      </c>
      <c r="ADK23" s="18">
        <v>1471.201536</v>
      </c>
      <c r="ADL23" s="18">
        <v>1254.9676552000001</v>
      </c>
      <c r="ADM23" s="18">
        <v>0</v>
      </c>
      <c r="ADN23" s="20">
        <f t="shared" si="83"/>
        <v>-1913.3478276771639</v>
      </c>
      <c r="ADO23" s="20">
        <f t="shared" si="84"/>
        <v>-1913.3478276771639</v>
      </c>
      <c r="ADP23" s="20">
        <f t="shared" si="85"/>
        <v>0</v>
      </c>
      <c r="ADQ23" s="18">
        <f t="shared" si="172"/>
        <v>0</v>
      </c>
      <c r="ADR23" s="18">
        <v>0</v>
      </c>
      <c r="ADS23" s="234">
        <v>0</v>
      </c>
      <c r="ADT23" s="234">
        <v>0</v>
      </c>
      <c r="ADU23" s="234">
        <v>0</v>
      </c>
      <c r="ADV23" s="234">
        <v>0</v>
      </c>
      <c r="ADW23" s="234">
        <v>0</v>
      </c>
      <c r="ADX23" s="234">
        <v>0</v>
      </c>
      <c r="ADY23" s="234">
        <v>0</v>
      </c>
      <c r="ADZ23" s="234">
        <v>0</v>
      </c>
      <c r="AEA23" s="234">
        <v>0</v>
      </c>
      <c r="AEB23" s="234">
        <v>0</v>
      </c>
      <c r="AEC23" s="234">
        <v>0</v>
      </c>
      <c r="AED23" s="20">
        <f t="shared" si="173"/>
        <v>0</v>
      </c>
      <c r="AEE23" s="18">
        <v>0</v>
      </c>
      <c r="AEF23" s="18">
        <v>0</v>
      </c>
      <c r="AEG23" s="18">
        <v>0</v>
      </c>
      <c r="AEH23" s="18">
        <v>0</v>
      </c>
      <c r="AEI23" s="18">
        <v>0</v>
      </c>
      <c r="AEJ23" s="18">
        <v>0</v>
      </c>
      <c r="AEK23" s="18">
        <v>0</v>
      </c>
      <c r="AEL23" s="18">
        <v>0</v>
      </c>
      <c r="AEM23" s="18">
        <v>0</v>
      </c>
      <c r="AEN23" s="18">
        <v>0</v>
      </c>
      <c r="AEO23" s="18">
        <v>0</v>
      </c>
      <c r="AEP23" s="18">
        <v>0</v>
      </c>
      <c r="AEQ23" s="20">
        <f t="shared" si="86"/>
        <v>0</v>
      </c>
      <c r="AER23" s="20">
        <f t="shared" si="87"/>
        <v>0</v>
      </c>
      <c r="AES23" s="20">
        <f t="shared" si="88"/>
        <v>0</v>
      </c>
      <c r="AET23" s="18">
        <f t="shared" si="174"/>
        <v>0</v>
      </c>
      <c r="AEU23" s="18">
        <v>0</v>
      </c>
      <c r="AEV23" s="234">
        <v>0</v>
      </c>
      <c r="AEW23" s="234">
        <v>0</v>
      </c>
      <c r="AEX23" s="234">
        <v>0</v>
      </c>
      <c r="AEY23" s="234">
        <v>0</v>
      </c>
      <c r="AEZ23" s="234">
        <v>0</v>
      </c>
      <c r="AFA23" s="234">
        <v>0</v>
      </c>
      <c r="AFB23" s="234">
        <v>0</v>
      </c>
      <c r="AFC23" s="234">
        <v>0</v>
      </c>
      <c r="AFD23" s="234">
        <v>0</v>
      </c>
      <c r="AFE23" s="234">
        <v>0</v>
      </c>
      <c r="AFF23" s="234">
        <v>0</v>
      </c>
      <c r="AFG23" s="20">
        <f t="shared" si="175"/>
        <v>0</v>
      </c>
      <c r="AFH23" s="18">
        <v>0</v>
      </c>
      <c r="AFI23" s="18">
        <v>0</v>
      </c>
      <c r="AFJ23" s="18">
        <v>0</v>
      </c>
      <c r="AFK23" s="18">
        <v>0</v>
      </c>
      <c r="AFL23" s="18">
        <v>0</v>
      </c>
      <c r="AFM23" s="18">
        <v>0</v>
      </c>
      <c r="AFN23" s="18">
        <v>0</v>
      </c>
      <c r="AFO23" s="18">
        <v>0</v>
      </c>
      <c r="AFP23" s="18">
        <v>0</v>
      </c>
      <c r="AFQ23" s="18">
        <v>0</v>
      </c>
      <c r="AFR23" s="18">
        <v>0</v>
      </c>
      <c r="AFS23" s="18">
        <v>0</v>
      </c>
      <c r="AFT23" s="20">
        <f t="shared" si="89"/>
        <v>0</v>
      </c>
      <c r="AFU23" s="20">
        <f t="shared" si="90"/>
        <v>0</v>
      </c>
      <c r="AFV23" s="136">
        <f t="shared" si="91"/>
        <v>0</v>
      </c>
      <c r="AFW23" s="141">
        <f t="shared" si="92"/>
        <v>234187.08500000002</v>
      </c>
      <c r="AFX23" s="111">
        <f t="shared" si="93"/>
        <v>147009.77027051075</v>
      </c>
      <c r="AFY23" s="126">
        <f t="shared" si="94"/>
        <v>-87177.31472948927</v>
      </c>
      <c r="AFZ23" s="20">
        <f t="shared" si="95"/>
        <v>-87177.31472948927</v>
      </c>
      <c r="AGA23" s="140">
        <f t="shared" si="96"/>
        <v>0</v>
      </c>
      <c r="AGB23" s="215">
        <f t="shared" si="97"/>
        <v>281024.50200000004</v>
      </c>
      <c r="AGC23" s="126">
        <f t="shared" si="97"/>
        <v>176411.72432461291</v>
      </c>
      <c r="AGD23" s="126">
        <f t="shared" si="98"/>
        <v>-104612.77767538713</v>
      </c>
      <c r="AGE23" s="20">
        <f t="shared" si="99"/>
        <v>-104612.77767538713</v>
      </c>
      <c r="AGF23" s="136">
        <f t="shared" si="100"/>
        <v>0</v>
      </c>
      <c r="AGG23" s="166">
        <f t="shared" si="180"/>
        <v>17329.844290000001</v>
      </c>
      <c r="AGH23" s="220">
        <f t="shared" si="179"/>
        <v>10878.723000017797</v>
      </c>
      <c r="AGI23" s="126">
        <f t="shared" si="102"/>
        <v>-6451.121289982204</v>
      </c>
      <c r="AGJ23" s="20">
        <f t="shared" si="103"/>
        <v>-6451.121289982204</v>
      </c>
      <c r="AGK23" s="140">
        <f t="shared" si="104"/>
        <v>0</v>
      </c>
      <c r="AGL23" s="167">
        <f t="shared" si="105"/>
        <v>298354.34629000002</v>
      </c>
      <c r="AGM23" s="167">
        <f t="shared" si="105"/>
        <v>187290.44732463072</v>
      </c>
      <c r="AGN23" s="168">
        <f t="shared" si="106"/>
        <v>-111063.8989653693</v>
      </c>
      <c r="AGO23" s="167">
        <f t="shared" si="107"/>
        <v>-111063.8989653693</v>
      </c>
      <c r="AGP23" s="169">
        <f t="shared" si="108"/>
        <v>0</v>
      </c>
      <c r="AGQ23" s="217">
        <f t="shared" si="177"/>
        <v>5.8084772370486662E-2</v>
      </c>
      <c r="AGR23" s="294">
        <v>7.0000000000000007E-2</v>
      </c>
      <c r="AGS23" s="294">
        <v>0.05</v>
      </c>
      <c r="AGT23" s="251">
        <f t="shared" si="178"/>
        <v>6.1666666666666668E-2</v>
      </c>
      <c r="AGU23" s="22"/>
      <c r="AGV23" s="22"/>
      <c r="AGW23" s="22"/>
      <c r="AGX23" s="22"/>
      <c r="AGY23" s="22"/>
      <c r="AGZ23" s="22"/>
      <c r="AHA23" s="22"/>
      <c r="AHB23" s="22"/>
      <c r="AHC23" s="22"/>
      <c r="AHD23" s="22"/>
      <c r="AHE23" s="22"/>
      <c r="AHF23" s="22"/>
      <c r="AHG23" s="22"/>
      <c r="AHH23" s="22"/>
    </row>
    <row r="24" spans="1:892" s="225" customFormat="1" ht="12.75" x14ac:dyDescent="0.25">
      <c r="A24" s="1">
        <v>453</v>
      </c>
      <c r="B24" s="21">
        <v>3</v>
      </c>
      <c r="C24" s="252" t="s">
        <v>769</v>
      </c>
      <c r="D24" s="255">
        <v>5</v>
      </c>
      <c r="E24" s="249">
        <v>3772.9</v>
      </c>
      <c r="F24" s="132">
        <f t="shared" si="0"/>
        <v>39258.949999999997</v>
      </c>
      <c r="G24" s="114">
        <f t="shared" si="1"/>
        <v>44517.107720447391</v>
      </c>
      <c r="H24" s="132">
        <f t="shared" si="2"/>
        <v>5258.1577204473942</v>
      </c>
      <c r="I24" s="121">
        <f t="shared" si="3"/>
        <v>0</v>
      </c>
      <c r="J24" s="121">
        <f t="shared" si="4"/>
        <v>5258.1577204473942</v>
      </c>
      <c r="K24" s="18">
        <f t="shared" si="109"/>
        <v>11823.6</v>
      </c>
      <c r="L24" s="234">
        <v>745.15</v>
      </c>
      <c r="M24" s="234">
        <v>745.15</v>
      </c>
      <c r="N24" s="234">
        <v>745.15</v>
      </c>
      <c r="O24" s="234">
        <v>745.15</v>
      </c>
      <c r="P24" s="234">
        <v>745.15</v>
      </c>
      <c r="Q24" s="234">
        <v>745.15</v>
      </c>
      <c r="R24" s="234">
        <v>745.15</v>
      </c>
      <c r="S24" s="234">
        <v>1321.51</v>
      </c>
      <c r="T24" s="234">
        <v>1321.51</v>
      </c>
      <c r="U24" s="234">
        <v>1321.51</v>
      </c>
      <c r="V24" s="234">
        <v>1321.51</v>
      </c>
      <c r="W24" s="234">
        <v>1321.51</v>
      </c>
      <c r="X24" s="234">
        <f t="shared" si="110"/>
        <v>14330.725468219611</v>
      </c>
      <c r="Y24" s="18">
        <v>0</v>
      </c>
      <c r="Z24" s="18">
        <v>0</v>
      </c>
      <c r="AA24" s="18">
        <v>0</v>
      </c>
      <c r="AB24" s="18">
        <v>0</v>
      </c>
      <c r="AC24" s="18">
        <v>6517.2517206093698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7813.4737476102409</v>
      </c>
      <c r="AJ24" s="18">
        <v>0</v>
      </c>
      <c r="AK24" s="20">
        <f t="shared" si="5"/>
        <v>2507.1254682196104</v>
      </c>
      <c r="AL24" s="234">
        <f t="shared" si="111"/>
        <v>0</v>
      </c>
      <c r="AM24" s="234">
        <f t="shared" si="6"/>
        <v>2507.1254682196104</v>
      </c>
      <c r="AN24" s="18">
        <f t="shared" si="112"/>
        <v>3017.6900000000005</v>
      </c>
      <c r="AO24" s="234">
        <v>229.77</v>
      </c>
      <c r="AP24" s="234">
        <v>229.77</v>
      </c>
      <c r="AQ24" s="234">
        <v>229.77</v>
      </c>
      <c r="AR24" s="234">
        <v>229.77</v>
      </c>
      <c r="AS24" s="234">
        <v>229.77</v>
      </c>
      <c r="AT24" s="234">
        <v>229.77</v>
      </c>
      <c r="AU24" s="234">
        <v>229.77</v>
      </c>
      <c r="AV24" s="234">
        <v>281.86</v>
      </c>
      <c r="AW24" s="234">
        <v>281.86</v>
      </c>
      <c r="AX24" s="234">
        <v>281.86</v>
      </c>
      <c r="AY24" s="234">
        <v>281.86</v>
      </c>
      <c r="AZ24" s="234">
        <v>281.86</v>
      </c>
      <c r="BA24" s="226">
        <f t="shared" si="113"/>
        <v>3118.9165552001214</v>
      </c>
      <c r="BB24" s="18">
        <v>0</v>
      </c>
      <c r="BC24" s="18">
        <v>0</v>
      </c>
      <c r="BD24" s="18">
        <v>0</v>
      </c>
      <c r="BE24" s="18">
        <v>0</v>
      </c>
      <c r="BF24" s="18">
        <v>1418.8208776538756</v>
      </c>
      <c r="BG24" s="18">
        <v>0</v>
      </c>
      <c r="BH24" s="18">
        <v>0</v>
      </c>
      <c r="BI24" s="18">
        <v>0</v>
      </c>
      <c r="BJ24" s="18">
        <v>0</v>
      </c>
      <c r="BK24" s="18">
        <v>0</v>
      </c>
      <c r="BL24" s="18">
        <v>1700.0956775462455</v>
      </c>
      <c r="BM24" s="18">
        <v>0</v>
      </c>
      <c r="BN24" s="20">
        <f t="shared" si="7"/>
        <v>101.22655520012086</v>
      </c>
      <c r="BO24" s="20">
        <f t="shared" si="8"/>
        <v>0</v>
      </c>
      <c r="BP24" s="20">
        <f t="shared" si="9"/>
        <v>101.22655520012086</v>
      </c>
      <c r="BQ24" s="18">
        <f t="shared" si="114"/>
        <v>2270.85</v>
      </c>
      <c r="BR24" s="234">
        <v>172.8</v>
      </c>
      <c r="BS24" s="234">
        <v>172.8</v>
      </c>
      <c r="BT24" s="234">
        <v>172.8</v>
      </c>
      <c r="BU24" s="234">
        <v>172.8</v>
      </c>
      <c r="BV24" s="234">
        <v>172.8</v>
      </c>
      <c r="BW24" s="234">
        <v>172.8</v>
      </c>
      <c r="BX24" s="234">
        <v>172.8</v>
      </c>
      <c r="BY24" s="234">
        <v>212.25</v>
      </c>
      <c r="BZ24" s="234">
        <v>212.25</v>
      </c>
      <c r="CA24" s="234">
        <v>212.25</v>
      </c>
      <c r="CB24" s="234">
        <v>212.25</v>
      </c>
      <c r="CC24" s="234">
        <v>212.25</v>
      </c>
      <c r="CD24" s="18">
        <f t="shared" si="115"/>
        <v>2079.3100000000004</v>
      </c>
      <c r="CE24" s="18">
        <v>156.93</v>
      </c>
      <c r="CF24" s="18">
        <v>156.93</v>
      </c>
      <c r="CG24" s="18">
        <v>156.93</v>
      </c>
      <c r="CH24" s="18">
        <v>156.93</v>
      </c>
      <c r="CI24" s="18">
        <v>156.93</v>
      </c>
      <c r="CJ24" s="18">
        <v>156.93</v>
      </c>
      <c r="CK24" s="18">
        <v>156.93</v>
      </c>
      <c r="CL24" s="18">
        <v>196.16</v>
      </c>
      <c r="CM24" s="18">
        <v>196.16</v>
      </c>
      <c r="CN24" s="18">
        <v>196.16</v>
      </c>
      <c r="CO24" s="18">
        <v>196.16</v>
      </c>
      <c r="CP24" s="18">
        <v>196.16</v>
      </c>
      <c r="CQ24" s="20">
        <f t="shared" si="10"/>
        <v>-191.53999999999951</v>
      </c>
      <c r="CR24" s="20">
        <f t="shared" si="11"/>
        <v>-191.53999999999951</v>
      </c>
      <c r="CS24" s="20">
        <f t="shared" si="12"/>
        <v>0</v>
      </c>
      <c r="CT24" s="18">
        <f t="shared" si="116"/>
        <v>460.42999999999995</v>
      </c>
      <c r="CU24" s="18">
        <v>35.090000000000003</v>
      </c>
      <c r="CV24" s="234">
        <v>35.090000000000003</v>
      </c>
      <c r="CW24" s="234">
        <v>35.090000000000003</v>
      </c>
      <c r="CX24" s="234">
        <v>35.090000000000003</v>
      </c>
      <c r="CY24" s="234">
        <v>35.090000000000003</v>
      </c>
      <c r="CZ24" s="234">
        <v>35.090000000000003</v>
      </c>
      <c r="DA24" s="234">
        <v>35.090000000000003</v>
      </c>
      <c r="DB24" s="234">
        <v>42.96</v>
      </c>
      <c r="DC24" s="234">
        <v>42.96</v>
      </c>
      <c r="DD24" s="234">
        <v>42.96</v>
      </c>
      <c r="DE24" s="234">
        <v>42.96</v>
      </c>
      <c r="DF24" s="234">
        <v>42.96</v>
      </c>
      <c r="DG24" s="18">
        <f t="shared" si="117"/>
        <v>420.81999999999994</v>
      </c>
      <c r="DH24" s="18">
        <v>31.76</v>
      </c>
      <c r="DI24" s="18">
        <v>31.76</v>
      </c>
      <c r="DJ24" s="18">
        <v>31.76</v>
      </c>
      <c r="DK24" s="18">
        <v>31.76</v>
      </c>
      <c r="DL24" s="18">
        <v>31.76</v>
      </c>
      <c r="DM24" s="18">
        <v>31.76</v>
      </c>
      <c r="DN24" s="18">
        <v>31.76</v>
      </c>
      <c r="DO24" s="18">
        <v>39.700000000000003</v>
      </c>
      <c r="DP24" s="18">
        <v>39.700000000000003</v>
      </c>
      <c r="DQ24" s="18">
        <v>39.700000000000003</v>
      </c>
      <c r="DR24" s="18">
        <v>39.700000000000003</v>
      </c>
      <c r="DS24" s="18">
        <v>39.700000000000003</v>
      </c>
      <c r="DT24" s="234">
        <f t="shared" si="118"/>
        <v>-39.610000000000014</v>
      </c>
      <c r="DU24" s="20">
        <f t="shared" si="13"/>
        <v>-39.610000000000014</v>
      </c>
      <c r="DV24" s="20">
        <f t="shared" si="119"/>
        <v>0</v>
      </c>
      <c r="DW24" s="18">
        <f t="shared" si="120"/>
        <v>921.77999999999986</v>
      </c>
      <c r="DX24" s="18">
        <v>73.19</v>
      </c>
      <c r="DY24" s="234">
        <v>73.19</v>
      </c>
      <c r="DZ24" s="234">
        <v>73.19</v>
      </c>
      <c r="EA24" s="234">
        <v>73.19</v>
      </c>
      <c r="EB24" s="234">
        <v>73.19</v>
      </c>
      <c r="EC24" s="234">
        <v>73.19</v>
      </c>
      <c r="ED24" s="234">
        <v>73.19</v>
      </c>
      <c r="EE24" s="234">
        <v>81.89</v>
      </c>
      <c r="EF24" s="234">
        <v>81.89</v>
      </c>
      <c r="EG24" s="234">
        <v>81.89</v>
      </c>
      <c r="EH24" s="234">
        <v>81.89</v>
      </c>
      <c r="EI24" s="234">
        <v>81.89</v>
      </c>
      <c r="EJ24" s="234"/>
      <c r="EK24" s="18">
        <f t="shared" si="121"/>
        <v>903.7179460555235</v>
      </c>
      <c r="EL24" s="18">
        <v>0</v>
      </c>
      <c r="EM24" s="18">
        <v>0</v>
      </c>
      <c r="EN24" s="18">
        <v>0</v>
      </c>
      <c r="EO24" s="18">
        <v>0</v>
      </c>
      <c r="EP24" s="18">
        <v>411.28029773200888</v>
      </c>
      <c r="EQ24" s="18">
        <v>0</v>
      </c>
      <c r="ER24" s="18">
        <v>0</v>
      </c>
      <c r="ES24" s="18">
        <v>0</v>
      </c>
      <c r="ET24" s="18">
        <v>0</v>
      </c>
      <c r="EU24" s="18">
        <v>0</v>
      </c>
      <c r="EV24" s="18">
        <v>492.43764832351462</v>
      </c>
      <c r="EW24" s="18">
        <v>0</v>
      </c>
      <c r="EX24" s="20">
        <f t="shared" si="14"/>
        <v>-18.062053944476361</v>
      </c>
      <c r="EY24" s="20">
        <f t="shared" si="122"/>
        <v>-18.062053944476361</v>
      </c>
      <c r="EZ24" s="20">
        <f t="shared" si="123"/>
        <v>0</v>
      </c>
      <c r="FA24" s="18">
        <f t="shared" si="124"/>
        <v>9951.0400000000009</v>
      </c>
      <c r="FB24" s="18">
        <v>752.32</v>
      </c>
      <c r="FC24" s="234">
        <v>752.32</v>
      </c>
      <c r="FD24" s="234">
        <v>752.32</v>
      </c>
      <c r="FE24" s="234">
        <v>752.32</v>
      </c>
      <c r="FF24" s="234">
        <v>752.32</v>
      </c>
      <c r="FG24" s="234">
        <v>752.32</v>
      </c>
      <c r="FH24" s="234">
        <v>752.32</v>
      </c>
      <c r="FI24" s="234">
        <v>936.96</v>
      </c>
      <c r="FJ24" s="234">
        <v>936.96</v>
      </c>
      <c r="FK24" s="234">
        <v>936.96</v>
      </c>
      <c r="FL24" s="234">
        <v>936.96</v>
      </c>
      <c r="FM24" s="234">
        <v>936.96</v>
      </c>
      <c r="FN24" s="20">
        <f t="shared" si="125"/>
        <v>10328.712304621069</v>
      </c>
      <c r="FO24" s="18">
        <v>0</v>
      </c>
      <c r="FP24" s="18">
        <v>0</v>
      </c>
      <c r="FQ24" s="18">
        <v>0</v>
      </c>
      <c r="FR24" s="18">
        <v>0</v>
      </c>
      <c r="FS24" s="18">
        <v>4781.1734882367691</v>
      </c>
      <c r="FT24" s="18">
        <v>0</v>
      </c>
      <c r="FU24" s="18">
        <v>0</v>
      </c>
      <c r="FV24" s="18">
        <v>0</v>
      </c>
      <c r="FW24" s="18">
        <v>0</v>
      </c>
      <c r="FX24" s="18">
        <v>0</v>
      </c>
      <c r="FY24" s="18">
        <v>5547.5388163843008</v>
      </c>
      <c r="FZ24" s="18">
        <v>0</v>
      </c>
      <c r="GA24" s="234">
        <f t="shared" si="126"/>
        <v>377.67230462106818</v>
      </c>
      <c r="GB24" s="20">
        <f t="shared" si="127"/>
        <v>0</v>
      </c>
      <c r="GC24" s="20">
        <f t="shared" si="128"/>
        <v>377.67230462106818</v>
      </c>
      <c r="GD24" s="18">
        <f t="shared" si="129"/>
        <v>879.25000000000023</v>
      </c>
      <c r="GE24" s="18">
        <v>62.25</v>
      </c>
      <c r="GF24" s="234">
        <v>62.25</v>
      </c>
      <c r="GG24" s="234">
        <v>62.25</v>
      </c>
      <c r="GH24" s="234">
        <v>62.25</v>
      </c>
      <c r="GI24" s="234">
        <v>62.25</v>
      </c>
      <c r="GJ24" s="234">
        <v>62.25</v>
      </c>
      <c r="GK24" s="234">
        <v>62.25</v>
      </c>
      <c r="GL24" s="234">
        <v>88.7</v>
      </c>
      <c r="GM24" s="234">
        <v>88.7</v>
      </c>
      <c r="GN24" s="234">
        <v>88.7</v>
      </c>
      <c r="GO24" s="234">
        <v>88.7</v>
      </c>
      <c r="GP24" s="234">
        <v>88.7</v>
      </c>
      <c r="GQ24" s="20">
        <f t="shared" si="130"/>
        <v>0</v>
      </c>
      <c r="GR24" s="18">
        <v>0</v>
      </c>
      <c r="GS24" s="18">
        <v>0</v>
      </c>
      <c r="GT24" s="18">
        <v>0</v>
      </c>
      <c r="GU24" s="18"/>
      <c r="GV24" s="234">
        <f t="shared" si="131"/>
        <v>-879.25000000000023</v>
      </c>
      <c r="GW24" s="20">
        <f t="shared" si="15"/>
        <v>-879.25000000000023</v>
      </c>
      <c r="GX24" s="20">
        <f t="shared" si="16"/>
        <v>0</v>
      </c>
      <c r="GY24" s="18">
        <f t="shared" si="132"/>
        <v>9934.31</v>
      </c>
      <c r="GZ24" s="18">
        <v>547.83000000000004</v>
      </c>
      <c r="HA24" s="234">
        <v>547.83000000000004</v>
      </c>
      <c r="HB24" s="234">
        <v>547.83000000000004</v>
      </c>
      <c r="HC24" s="234">
        <v>547.83000000000004</v>
      </c>
      <c r="HD24" s="234">
        <v>547.83000000000004</v>
      </c>
      <c r="HE24" s="234">
        <v>547.83000000000004</v>
      </c>
      <c r="HF24" s="234">
        <v>547.83000000000004</v>
      </c>
      <c r="HG24" s="234">
        <v>1219.9000000000001</v>
      </c>
      <c r="HH24" s="234">
        <v>1219.9000000000001</v>
      </c>
      <c r="HI24" s="234">
        <v>1219.9000000000001</v>
      </c>
      <c r="HJ24" s="234">
        <v>1219.9000000000001</v>
      </c>
      <c r="HK24" s="234">
        <v>1219.9000000000001</v>
      </c>
      <c r="HL24" s="20">
        <f t="shared" si="133"/>
        <v>13334.905446351066</v>
      </c>
      <c r="HM24" s="18">
        <v>1034.7663045206896</v>
      </c>
      <c r="HN24" s="18">
        <v>1096.1554495781836</v>
      </c>
      <c r="HO24" s="18">
        <v>1197.7572606108129</v>
      </c>
      <c r="HP24" s="18">
        <v>1112.0505688151934</v>
      </c>
      <c r="HQ24" s="18">
        <v>1159.0671097595609</v>
      </c>
      <c r="HR24" s="18">
        <v>970.21098604163046</v>
      </c>
      <c r="HS24" s="18">
        <v>1279.1911314208141</v>
      </c>
      <c r="HT24" s="18">
        <v>804.27131336338903</v>
      </c>
      <c r="HU24" s="18">
        <v>825.82352572580146</v>
      </c>
      <c r="HV24" s="18">
        <v>1312.8317635035207</v>
      </c>
      <c r="HW24" s="18">
        <v>1174.2502453724321</v>
      </c>
      <c r="HX24" s="18">
        <v>1368.529787639038</v>
      </c>
      <c r="HY24" s="20">
        <f t="shared" si="17"/>
        <v>3400.5954463510661</v>
      </c>
      <c r="HZ24" s="20">
        <f t="shared" si="18"/>
        <v>0</v>
      </c>
      <c r="IA24" s="20">
        <f t="shared" si="19"/>
        <v>3400.5954463510661</v>
      </c>
      <c r="IB24" s="120">
        <f t="shared" si="134"/>
        <v>0</v>
      </c>
      <c r="IC24" s="120">
        <v>0</v>
      </c>
      <c r="ID24" s="250">
        <v>0</v>
      </c>
      <c r="IE24" s="250">
        <v>0</v>
      </c>
      <c r="IF24" s="120">
        <v>0</v>
      </c>
      <c r="IG24" s="120">
        <v>0</v>
      </c>
      <c r="IH24" s="120">
        <v>0</v>
      </c>
      <c r="II24" s="120">
        <v>0</v>
      </c>
      <c r="IJ24" s="120">
        <v>0</v>
      </c>
      <c r="IK24" s="120">
        <v>0</v>
      </c>
      <c r="IL24" s="120">
        <v>0</v>
      </c>
      <c r="IM24" s="120">
        <v>0</v>
      </c>
      <c r="IN24" s="120">
        <v>0</v>
      </c>
      <c r="IO24" s="121">
        <f t="shared" si="20"/>
        <v>0</v>
      </c>
      <c r="IP24" s="18">
        <v>0</v>
      </c>
      <c r="IQ24" s="18">
        <v>0</v>
      </c>
      <c r="IR24" s="18">
        <v>0</v>
      </c>
      <c r="IS24" s="18">
        <v>0</v>
      </c>
      <c r="IT24" s="18">
        <v>0</v>
      </c>
      <c r="IU24" s="18">
        <v>0</v>
      </c>
      <c r="IV24" s="18">
        <v>0</v>
      </c>
      <c r="IW24" s="18">
        <v>0</v>
      </c>
      <c r="IX24" s="18">
        <v>0</v>
      </c>
      <c r="IY24" s="18">
        <v>0</v>
      </c>
      <c r="IZ24" s="18">
        <v>0</v>
      </c>
      <c r="JA24" s="18">
        <v>0</v>
      </c>
      <c r="JB24" s="250">
        <f t="shared" si="21"/>
        <v>0</v>
      </c>
      <c r="JC24" s="121">
        <f t="shared" si="22"/>
        <v>0</v>
      </c>
      <c r="JD24" s="121">
        <f t="shared" si="23"/>
        <v>0</v>
      </c>
      <c r="JE24" s="120">
        <f t="shared" si="135"/>
        <v>0</v>
      </c>
      <c r="JF24" s="120">
        <v>0</v>
      </c>
      <c r="JG24" s="250">
        <v>0</v>
      </c>
      <c r="JH24" s="250">
        <v>0</v>
      </c>
      <c r="JI24" s="250">
        <v>0</v>
      </c>
      <c r="JJ24" s="250">
        <v>0</v>
      </c>
      <c r="JK24" s="250">
        <v>0</v>
      </c>
      <c r="JL24" s="250">
        <v>0</v>
      </c>
      <c r="JM24" s="250">
        <v>0</v>
      </c>
      <c r="JN24" s="250">
        <v>0</v>
      </c>
      <c r="JO24" s="250">
        <v>0</v>
      </c>
      <c r="JP24" s="250">
        <v>0</v>
      </c>
      <c r="JQ24" s="250">
        <v>0</v>
      </c>
      <c r="JR24" s="120">
        <f t="shared" si="136"/>
        <v>0</v>
      </c>
      <c r="JS24" s="18">
        <v>0</v>
      </c>
      <c r="JT24" s="18">
        <v>0</v>
      </c>
      <c r="JU24" s="18">
        <v>0</v>
      </c>
      <c r="JV24" s="18">
        <v>0</v>
      </c>
      <c r="JW24" s="18">
        <v>0</v>
      </c>
      <c r="JX24" s="18">
        <v>0</v>
      </c>
      <c r="JY24" s="18">
        <v>0</v>
      </c>
      <c r="JZ24" s="18">
        <v>0</v>
      </c>
      <c r="KA24" s="18">
        <v>0</v>
      </c>
      <c r="KB24" s="18">
        <v>0</v>
      </c>
      <c r="KC24" s="18">
        <v>0</v>
      </c>
      <c r="KD24" s="18">
        <v>0</v>
      </c>
      <c r="KE24" s="250">
        <f t="shared" si="24"/>
        <v>0</v>
      </c>
      <c r="KF24" s="121">
        <f t="shared" si="25"/>
        <v>0</v>
      </c>
      <c r="KG24" s="121">
        <f t="shared" si="26"/>
        <v>0</v>
      </c>
      <c r="KH24" s="120">
        <f t="shared" si="137"/>
        <v>2383.33</v>
      </c>
      <c r="KI24" s="120">
        <v>109.79</v>
      </c>
      <c r="KJ24" s="250">
        <v>109.79</v>
      </c>
      <c r="KK24" s="250">
        <v>109.79</v>
      </c>
      <c r="KL24" s="250">
        <v>109.79</v>
      </c>
      <c r="KM24" s="250">
        <v>109.79</v>
      </c>
      <c r="KN24" s="250">
        <v>109.79</v>
      </c>
      <c r="KO24" s="250">
        <v>109.79</v>
      </c>
      <c r="KP24" s="250">
        <v>322.95999999999998</v>
      </c>
      <c r="KQ24" s="250">
        <v>322.95999999999998</v>
      </c>
      <c r="KR24" s="250">
        <v>322.95999999999998</v>
      </c>
      <c r="KS24" s="250">
        <v>322.95999999999998</v>
      </c>
      <c r="KT24" s="250">
        <v>322.95999999999998</v>
      </c>
      <c r="KU24" s="121">
        <f t="shared" si="138"/>
        <v>2562.6087321883638</v>
      </c>
      <c r="KV24" s="18">
        <v>132.37896910325691</v>
      </c>
      <c r="KW24" s="18">
        <v>142.56730549489791</v>
      </c>
      <c r="KX24" s="18">
        <v>126.52675888070797</v>
      </c>
      <c r="KY24" s="18">
        <v>138.72483624779673</v>
      </c>
      <c r="KZ24" s="18">
        <v>138.18703013640749</v>
      </c>
      <c r="LA24" s="18">
        <v>141.24220762162142</v>
      </c>
      <c r="LB24" s="18">
        <v>124.98255664832472</v>
      </c>
      <c r="LC24" s="18">
        <v>245.44341483794949</v>
      </c>
      <c r="LD24" s="18">
        <v>316.36285258334567</v>
      </c>
      <c r="LE24" s="18">
        <v>305.48558568562822</v>
      </c>
      <c r="LF24" s="18">
        <v>372.19658976423756</v>
      </c>
      <c r="LG24" s="18">
        <v>378.51062518418985</v>
      </c>
      <c r="LH24" s="250">
        <f t="shared" si="139"/>
        <v>179.27873218836385</v>
      </c>
      <c r="LI24" s="121">
        <f t="shared" si="27"/>
        <v>0</v>
      </c>
      <c r="LJ24" s="121">
        <f t="shared" si="28"/>
        <v>179.27873218836385</v>
      </c>
      <c r="LK24" s="121">
        <f t="shared" si="29"/>
        <v>0</v>
      </c>
      <c r="LL24" s="250"/>
      <c r="LM24" s="250"/>
      <c r="LN24" s="250"/>
      <c r="LO24" s="250"/>
      <c r="LP24" s="250"/>
      <c r="LQ24" s="250"/>
      <c r="LR24" s="250"/>
      <c r="LS24" s="250"/>
      <c r="LT24" s="250"/>
      <c r="LU24" s="250"/>
      <c r="LV24" s="250"/>
      <c r="LW24" s="250"/>
      <c r="LX24" s="121">
        <f t="shared" si="30"/>
        <v>0</v>
      </c>
      <c r="LY24" s="250"/>
      <c r="LZ24" s="250"/>
      <c r="MA24" s="250"/>
      <c r="MB24" s="250"/>
      <c r="MC24" s="250"/>
      <c r="MD24" s="250"/>
      <c r="ME24" s="250"/>
      <c r="MF24" s="250"/>
      <c r="MG24" s="250"/>
      <c r="MH24" s="250"/>
      <c r="MI24" s="250"/>
      <c r="MJ24" s="120">
        <v>0</v>
      </c>
      <c r="MK24" s="250"/>
      <c r="ML24" s="121">
        <f t="shared" si="31"/>
        <v>0</v>
      </c>
      <c r="MM24" s="121">
        <f t="shared" si="32"/>
        <v>0</v>
      </c>
      <c r="MN24" s="121">
        <f t="shared" si="140"/>
        <v>45089.209999999992</v>
      </c>
      <c r="MO24" s="121">
        <v>3632.93</v>
      </c>
      <c r="MP24" s="250">
        <v>3632.93</v>
      </c>
      <c r="MQ24" s="250">
        <v>3632.93</v>
      </c>
      <c r="MR24" s="250">
        <v>3632.93</v>
      </c>
      <c r="MS24" s="250">
        <v>3632.93</v>
      </c>
      <c r="MT24" s="250">
        <v>3632.93</v>
      </c>
      <c r="MU24" s="250">
        <v>3632.93</v>
      </c>
      <c r="MV24" s="250">
        <v>3931.74</v>
      </c>
      <c r="MW24" s="250">
        <v>3931.74</v>
      </c>
      <c r="MX24" s="250">
        <v>3931.74</v>
      </c>
      <c r="MY24" s="250">
        <v>3931.74</v>
      </c>
      <c r="MZ24" s="250">
        <v>3931.74</v>
      </c>
      <c r="NA24" s="121">
        <f t="shared" si="141"/>
        <v>77143.752387558066</v>
      </c>
      <c r="NB24" s="20">
        <v>0</v>
      </c>
      <c r="NC24" s="20">
        <v>0</v>
      </c>
      <c r="ND24" s="20">
        <v>0</v>
      </c>
      <c r="NE24" s="20">
        <v>11887.408516086678</v>
      </c>
      <c r="NF24" s="20">
        <v>10083.163725712468</v>
      </c>
      <c r="NG24" s="20">
        <v>1477.6679932398713</v>
      </c>
      <c r="NH24" s="20">
        <v>12756.839204069056</v>
      </c>
      <c r="NI24" s="20">
        <v>23888.297466198157</v>
      </c>
      <c r="NJ24" s="20">
        <v>16422.325974145351</v>
      </c>
      <c r="NK24" s="20">
        <v>0</v>
      </c>
      <c r="NL24" s="20">
        <v>0</v>
      </c>
      <c r="NM24" s="20">
        <v>628.04950810648256</v>
      </c>
      <c r="NN24" s="250">
        <f t="shared" si="142"/>
        <v>32054.542387558075</v>
      </c>
      <c r="NO24" s="121">
        <f t="shared" si="33"/>
        <v>0</v>
      </c>
      <c r="NP24" s="121">
        <f t="shared" si="34"/>
        <v>32054.542387558075</v>
      </c>
      <c r="NQ24" s="115">
        <f t="shared" si="35"/>
        <v>27876.800000000003</v>
      </c>
      <c r="NR24" s="114">
        <f t="shared" si="36"/>
        <v>2281.36</v>
      </c>
      <c r="NS24" s="132">
        <f t="shared" si="37"/>
        <v>-25595.440000000002</v>
      </c>
      <c r="NT24" s="121">
        <f t="shared" si="38"/>
        <v>-25595.440000000002</v>
      </c>
      <c r="NU24" s="121">
        <f t="shared" si="39"/>
        <v>0</v>
      </c>
      <c r="NV24" s="18">
        <f t="shared" si="143"/>
        <v>6739.22</v>
      </c>
      <c r="NW24" s="18">
        <v>693.46</v>
      </c>
      <c r="NX24" s="234">
        <v>693.46</v>
      </c>
      <c r="NY24" s="234">
        <v>693.46</v>
      </c>
      <c r="NZ24" s="18">
        <v>693.46</v>
      </c>
      <c r="OA24" s="18">
        <v>693.46</v>
      </c>
      <c r="OB24" s="18">
        <v>693.46</v>
      </c>
      <c r="OC24" s="18">
        <v>693.46</v>
      </c>
      <c r="OD24" s="18">
        <v>377</v>
      </c>
      <c r="OE24" s="18">
        <v>377</v>
      </c>
      <c r="OF24" s="18">
        <v>377</v>
      </c>
      <c r="OG24" s="18">
        <v>377</v>
      </c>
      <c r="OH24" s="18">
        <v>377</v>
      </c>
      <c r="OI24" s="20">
        <f t="shared" si="144"/>
        <v>258.04000000000002</v>
      </c>
      <c r="OJ24" s="20">
        <v>0</v>
      </c>
      <c r="OK24" s="20">
        <v>0</v>
      </c>
      <c r="OL24" s="20">
        <v>0</v>
      </c>
      <c r="OM24" s="20">
        <v>258.04000000000002</v>
      </c>
      <c r="ON24" s="20">
        <v>0</v>
      </c>
      <c r="OO24" s="20">
        <v>0</v>
      </c>
      <c r="OP24" s="20">
        <v>0</v>
      </c>
      <c r="OQ24" s="20">
        <v>0</v>
      </c>
      <c r="OR24" s="20">
        <v>0</v>
      </c>
      <c r="OS24" s="20">
        <v>0</v>
      </c>
      <c r="OT24" s="20">
        <v>0</v>
      </c>
      <c r="OU24" s="20">
        <v>0</v>
      </c>
      <c r="OV24" s="234">
        <f t="shared" si="145"/>
        <v>-6481.18</v>
      </c>
      <c r="OW24" s="20">
        <f t="shared" si="40"/>
        <v>-6481.18</v>
      </c>
      <c r="OX24" s="20">
        <f t="shared" si="41"/>
        <v>0</v>
      </c>
      <c r="OY24" s="18">
        <f t="shared" si="146"/>
        <v>6274.52</v>
      </c>
      <c r="OZ24" s="18">
        <v>648.55999999999995</v>
      </c>
      <c r="PA24" s="234">
        <v>648.55999999999995</v>
      </c>
      <c r="PB24" s="234">
        <v>648.55999999999995</v>
      </c>
      <c r="PC24" s="234">
        <v>648.55999999999995</v>
      </c>
      <c r="PD24" s="234">
        <v>648.55999999999995</v>
      </c>
      <c r="PE24" s="234">
        <v>648.55999999999995</v>
      </c>
      <c r="PF24" s="234">
        <v>648.55999999999995</v>
      </c>
      <c r="PG24" s="234">
        <v>346.92</v>
      </c>
      <c r="PH24" s="234">
        <v>346.92</v>
      </c>
      <c r="PI24" s="234">
        <v>346.92</v>
      </c>
      <c r="PJ24" s="234">
        <v>346.92</v>
      </c>
      <c r="PK24" s="234">
        <v>346.92</v>
      </c>
      <c r="PL24" s="20">
        <f t="shared" si="147"/>
        <v>1097.9100000000001</v>
      </c>
      <c r="PM24" s="18">
        <v>0</v>
      </c>
      <c r="PN24" s="18">
        <v>1097.9100000000001</v>
      </c>
      <c r="PO24" s="18">
        <v>0</v>
      </c>
      <c r="PP24" s="18">
        <v>0</v>
      </c>
      <c r="PQ24" s="18">
        <v>0</v>
      </c>
      <c r="PR24" s="18">
        <v>0</v>
      </c>
      <c r="PS24" s="18">
        <v>0</v>
      </c>
      <c r="PT24" s="18">
        <v>0</v>
      </c>
      <c r="PU24" s="18">
        <v>0</v>
      </c>
      <c r="PV24" s="18">
        <v>0</v>
      </c>
      <c r="PW24" s="18">
        <v>0</v>
      </c>
      <c r="PX24" s="18">
        <v>0</v>
      </c>
      <c r="PY24" s="234">
        <f t="shared" si="148"/>
        <v>-5176.6100000000006</v>
      </c>
      <c r="PZ24" s="20">
        <f t="shared" si="42"/>
        <v>-5176.6100000000006</v>
      </c>
      <c r="QA24" s="20">
        <f t="shared" si="43"/>
        <v>0</v>
      </c>
      <c r="QB24" s="18">
        <f t="shared" si="149"/>
        <v>1615.3500000000001</v>
      </c>
      <c r="QC24" s="18">
        <v>165.25</v>
      </c>
      <c r="QD24" s="234">
        <v>165.25</v>
      </c>
      <c r="QE24" s="234">
        <v>165.25</v>
      </c>
      <c r="QF24" s="234">
        <v>165.25</v>
      </c>
      <c r="QG24" s="234">
        <v>165.25</v>
      </c>
      <c r="QH24" s="234">
        <v>165.25</v>
      </c>
      <c r="QI24" s="234">
        <v>165.25</v>
      </c>
      <c r="QJ24" s="234">
        <v>91.72</v>
      </c>
      <c r="QK24" s="234">
        <v>91.72</v>
      </c>
      <c r="QL24" s="234">
        <v>91.72</v>
      </c>
      <c r="QM24" s="234">
        <v>91.72</v>
      </c>
      <c r="QN24" s="234">
        <v>91.72</v>
      </c>
      <c r="QO24" s="20">
        <f t="shared" si="150"/>
        <v>0</v>
      </c>
      <c r="QP24" s="18">
        <v>0</v>
      </c>
      <c r="QQ24" s="18">
        <v>0</v>
      </c>
      <c r="QR24" s="18">
        <v>0</v>
      </c>
      <c r="QS24" s="18">
        <v>0</v>
      </c>
      <c r="QT24" s="18">
        <v>0</v>
      </c>
      <c r="QU24" s="18">
        <v>0</v>
      </c>
      <c r="QV24" s="18">
        <v>0</v>
      </c>
      <c r="QW24" s="18">
        <v>0</v>
      </c>
      <c r="QX24" s="18">
        <v>0</v>
      </c>
      <c r="QY24" s="18">
        <v>0</v>
      </c>
      <c r="QZ24" s="18">
        <v>0</v>
      </c>
      <c r="RA24" s="18">
        <v>0</v>
      </c>
      <c r="RB24" s="234">
        <f t="shared" si="151"/>
        <v>-1615.3500000000001</v>
      </c>
      <c r="RC24" s="20">
        <f t="shared" si="44"/>
        <v>-1615.3500000000001</v>
      </c>
      <c r="RD24" s="20">
        <f t="shared" si="45"/>
        <v>0</v>
      </c>
      <c r="RE24" s="18">
        <f t="shared" si="152"/>
        <v>6834.6000000000013</v>
      </c>
      <c r="RF24" s="20">
        <v>703.65</v>
      </c>
      <c r="RG24" s="234">
        <v>703.65</v>
      </c>
      <c r="RH24" s="234">
        <v>703.65</v>
      </c>
      <c r="RI24" s="234">
        <v>703.65</v>
      </c>
      <c r="RJ24" s="234">
        <v>703.65</v>
      </c>
      <c r="RK24" s="234">
        <v>703.65</v>
      </c>
      <c r="RL24" s="234">
        <v>703.65</v>
      </c>
      <c r="RM24" s="234">
        <v>381.81</v>
      </c>
      <c r="RN24" s="234">
        <v>381.81</v>
      </c>
      <c r="RO24" s="234">
        <v>381.81</v>
      </c>
      <c r="RP24" s="234">
        <v>381.81</v>
      </c>
      <c r="RQ24" s="234">
        <v>381.81</v>
      </c>
      <c r="RR24" s="20">
        <f t="shared" si="153"/>
        <v>0</v>
      </c>
      <c r="RS24" s="18">
        <v>0</v>
      </c>
      <c r="RT24" s="18">
        <v>0</v>
      </c>
      <c r="RU24" s="18">
        <v>0</v>
      </c>
      <c r="RV24" s="18">
        <v>0</v>
      </c>
      <c r="RW24" s="18">
        <v>0</v>
      </c>
      <c r="RX24" s="18">
        <v>0</v>
      </c>
      <c r="RY24" s="18">
        <v>0</v>
      </c>
      <c r="RZ24" s="18">
        <v>0</v>
      </c>
      <c r="SA24" s="18">
        <v>0</v>
      </c>
      <c r="SB24" s="18">
        <v>0</v>
      </c>
      <c r="SC24" s="18">
        <v>0</v>
      </c>
      <c r="SD24" s="18">
        <v>0</v>
      </c>
      <c r="SE24" s="20">
        <f t="shared" si="46"/>
        <v>-6834.6000000000013</v>
      </c>
      <c r="SF24" s="20">
        <f t="shared" si="47"/>
        <v>-6834.6000000000013</v>
      </c>
      <c r="SG24" s="20">
        <f t="shared" si="48"/>
        <v>0</v>
      </c>
      <c r="SH24" s="18">
        <f t="shared" si="154"/>
        <v>2693.7299999999996</v>
      </c>
      <c r="SI24" s="18">
        <v>278.44</v>
      </c>
      <c r="SJ24" s="234">
        <v>278.44</v>
      </c>
      <c r="SK24" s="234">
        <v>278.44</v>
      </c>
      <c r="SL24" s="234">
        <v>278.44</v>
      </c>
      <c r="SM24" s="234">
        <v>278.44</v>
      </c>
      <c r="SN24" s="234">
        <v>278.44</v>
      </c>
      <c r="SO24" s="234">
        <v>278.44</v>
      </c>
      <c r="SP24" s="234">
        <v>148.93</v>
      </c>
      <c r="SQ24" s="234">
        <v>148.93</v>
      </c>
      <c r="SR24" s="234">
        <v>148.93</v>
      </c>
      <c r="SS24" s="234">
        <v>148.93</v>
      </c>
      <c r="ST24" s="234">
        <v>148.93</v>
      </c>
      <c r="SU24" s="20">
        <f t="shared" si="155"/>
        <v>0</v>
      </c>
      <c r="SV24" s="18">
        <v>0</v>
      </c>
      <c r="SW24" s="18">
        <v>0</v>
      </c>
      <c r="SX24" s="18">
        <v>0</v>
      </c>
      <c r="SY24" s="18">
        <v>0</v>
      </c>
      <c r="SZ24" s="18">
        <v>0</v>
      </c>
      <c r="TA24" s="18">
        <v>0</v>
      </c>
      <c r="TB24" s="18">
        <v>0</v>
      </c>
      <c r="TC24" s="18">
        <v>0</v>
      </c>
      <c r="TD24" s="18">
        <v>0</v>
      </c>
      <c r="TE24" s="18">
        <v>0</v>
      </c>
      <c r="TF24" s="18">
        <v>0</v>
      </c>
      <c r="TG24" s="18">
        <v>0</v>
      </c>
      <c r="TH24" s="20">
        <f t="shared" si="49"/>
        <v>-2693.7299999999996</v>
      </c>
      <c r="TI24" s="20">
        <f t="shared" si="50"/>
        <v>-2693.7299999999996</v>
      </c>
      <c r="TJ24" s="20">
        <f t="shared" si="51"/>
        <v>0</v>
      </c>
      <c r="TK24" s="18">
        <f t="shared" si="156"/>
        <v>3619.31</v>
      </c>
      <c r="TL24" s="18">
        <v>338.43</v>
      </c>
      <c r="TM24" s="234">
        <v>338.43</v>
      </c>
      <c r="TN24" s="234">
        <v>338.43</v>
      </c>
      <c r="TO24" s="234">
        <v>338.43</v>
      </c>
      <c r="TP24" s="234">
        <v>338.43</v>
      </c>
      <c r="TQ24" s="234">
        <v>338.43</v>
      </c>
      <c r="TR24" s="234">
        <v>338.43</v>
      </c>
      <c r="TS24" s="234">
        <v>250.06</v>
      </c>
      <c r="TT24" s="234">
        <v>250.06</v>
      </c>
      <c r="TU24" s="234">
        <v>250.06</v>
      </c>
      <c r="TV24" s="234">
        <v>250.06</v>
      </c>
      <c r="TW24" s="234">
        <v>250.06</v>
      </c>
      <c r="TX24" s="20">
        <f t="shared" si="157"/>
        <v>925.41</v>
      </c>
      <c r="TY24" s="18">
        <v>0</v>
      </c>
      <c r="TZ24" s="18">
        <v>0</v>
      </c>
      <c r="UA24" s="18">
        <v>0</v>
      </c>
      <c r="UB24" s="18">
        <v>0</v>
      </c>
      <c r="UC24" s="18">
        <v>0</v>
      </c>
      <c r="UD24" s="18">
        <v>925.41</v>
      </c>
      <c r="UE24" s="18">
        <v>0</v>
      </c>
      <c r="UF24" s="18">
        <v>0</v>
      </c>
      <c r="UG24" s="18">
        <v>0</v>
      </c>
      <c r="UH24" s="18">
        <v>0</v>
      </c>
      <c r="UI24" s="18">
        <v>0</v>
      </c>
      <c r="UJ24" s="18">
        <v>0</v>
      </c>
      <c r="UK24" s="20">
        <f t="shared" si="52"/>
        <v>-2693.9</v>
      </c>
      <c r="UL24" s="20">
        <f t="shared" si="53"/>
        <v>-2693.9</v>
      </c>
      <c r="UM24" s="20">
        <f t="shared" si="54"/>
        <v>0</v>
      </c>
      <c r="UN24" s="18">
        <f t="shared" si="158"/>
        <v>100.07000000000001</v>
      </c>
      <c r="UO24" s="18">
        <v>9.81</v>
      </c>
      <c r="UP24" s="234">
        <v>9.81</v>
      </c>
      <c r="UQ24" s="234">
        <v>9.81</v>
      </c>
      <c r="UR24" s="234">
        <v>9.81</v>
      </c>
      <c r="US24" s="234">
        <v>9.81</v>
      </c>
      <c r="UT24" s="234">
        <v>9.81</v>
      </c>
      <c r="UU24" s="234">
        <v>9.81</v>
      </c>
      <c r="UV24" s="234">
        <v>6.28</v>
      </c>
      <c r="UW24" s="234">
        <v>6.28</v>
      </c>
      <c r="UX24" s="234">
        <v>6.28</v>
      </c>
      <c r="UY24" s="234">
        <v>6.28</v>
      </c>
      <c r="UZ24" s="234">
        <v>6.28</v>
      </c>
      <c r="VA24" s="20">
        <f t="shared" si="55"/>
        <v>0</v>
      </c>
      <c r="VB24" s="234"/>
      <c r="VC24" s="234"/>
      <c r="VD24" s="234"/>
      <c r="VE24" s="234"/>
      <c r="VF24" s="234"/>
      <c r="VG24" s="234"/>
      <c r="VH24" s="234">
        <v>0</v>
      </c>
      <c r="VI24" s="234"/>
      <c r="VJ24" s="234"/>
      <c r="VK24" s="234"/>
      <c r="VL24" s="234"/>
      <c r="VM24" s="234"/>
      <c r="VN24" s="20">
        <f t="shared" si="56"/>
        <v>-100.07000000000001</v>
      </c>
      <c r="VO24" s="20">
        <f t="shared" si="57"/>
        <v>-100.07000000000001</v>
      </c>
      <c r="VP24" s="20">
        <f t="shared" si="58"/>
        <v>0</v>
      </c>
      <c r="VQ24" s="121">
        <f t="shared" si="59"/>
        <v>0</v>
      </c>
      <c r="VR24" s="250"/>
      <c r="VS24" s="250"/>
      <c r="VT24" s="250"/>
      <c r="VU24" s="250"/>
      <c r="VV24" s="250"/>
      <c r="VW24" s="250"/>
      <c r="VX24" s="250"/>
      <c r="VY24" s="250"/>
      <c r="VZ24" s="250"/>
      <c r="WA24" s="250"/>
      <c r="WB24" s="250"/>
      <c r="WC24" s="250"/>
      <c r="WD24" s="121">
        <f t="shared" si="60"/>
        <v>0</v>
      </c>
      <c r="WE24" s="234"/>
      <c r="WF24" s="234"/>
      <c r="WG24" s="234"/>
      <c r="WH24" s="234"/>
      <c r="WI24" s="234"/>
      <c r="WJ24" s="234"/>
      <c r="WK24" s="234"/>
      <c r="WL24" s="234"/>
      <c r="WM24" s="234"/>
      <c r="WN24" s="234"/>
      <c r="WO24" s="234"/>
      <c r="WP24" s="234"/>
      <c r="WQ24" s="121">
        <f t="shared" si="61"/>
        <v>0</v>
      </c>
      <c r="WR24" s="121">
        <f t="shared" si="62"/>
        <v>0</v>
      </c>
      <c r="WS24" s="121">
        <f t="shared" si="63"/>
        <v>0</v>
      </c>
      <c r="WT24" s="120">
        <f t="shared" si="159"/>
        <v>38396.080000000002</v>
      </c>
      <c r="WU24" s="120">
        <v>2733.09</v>
      </c>
      <c r="WV24" s="250">
        <v>2733.09</v>
      </c>
      <c r="WW24" s="250">
        <v>2733.09</v>
      </c>
      <c r="WX24" s="250">
        <v>2733.09</v>
      </c>
      <c r="WY24" s="250">
        <v>2733.09</v>
      </c>
      <c r="WZ24" s="250">
        <v>2733.09</v>
      </c>
      <c r="XA24" s="250">
        <v>2733.09</v>
      </c>
      <c r="XB24" s="250">
        <v>3852.89</v>
      </c>
      <c r="XC24" s="250">
        <v>3852.89</v>
      </c>
      <c r="XD24" s="250">
        <v>3852.89</v>
      </c>
      <c r="XE24" s="250">
        <v>3852.89</v>
      </c>
      <c r="XF24" s="250">
        <v>3852.89</v>
      </c>
      <c r="XG24" s="120">
        <f t="shared" si="160"/>
        <v>44242.244278242724</v>
      </c>
      <c r="XH24" s="18">
        <v>3365.7643147690587</v>
      </c>
      <c r="XI24" s="18">
        <v>4090.5632731668461</v>
      </c>
      <c r="XJ24" s="18">
        <v>3905.2109264843511</v>
      </c>
      <c r="XK24" s="18">
        <v>585.1948237541244</v>
      </c>
      <c r="XL24" s="18">
        <v>3251.4053277212356</v>
      </c>
      <c r="XM24" s="18">
        <v>2688.4686127902837</v>
      </c>
      <c r="XN24" s="18">
        <v>3449.7655799181721</v>
      </c>
      <c r="XO24" s="18">
        <v>5889.1478700266662</v>
      </c>
      <c r="XP24" s="18">
        <v>4616.0085956991788</v>
      </c>
      <c r="XQ24" s="18">
        <v>4443.8728800313447</v>
      </c>
      <c r="XR24" s="18">
        <v>4158.0384274559265</v>
      </c>
      <c r="XS24" s="18">
        <v>3798.8036464255401</v>
      </c>
      <c r="XT24" s="121">
        <f t="shared" si="64"/>
        <v>5846.1642782427225</v>
      </c>
      <c r="XU24" s="121">
        <f t="shared" si="65"/>
        <v>0</v>
      </c>
      <c r="XV24" s="121">
        <f t="shared" si="66"/>
        <v>5846.1642782427225</v>
      </c>
      <c r="XW24" s="120">
        <f t="shared" si="161"/>
        <v>21809.239999999998</v>
      </c>
      <c r="XX24" s="120">
        <v>1312.97</v>
      </c>
      <c r="XY24" s="250">
        <v>1312.97</v>
      </c>
      <c r="XZ24" s="250">
        <v>1312.97</v>
      </c>
      <c r="YA24" s="250">
        <v>1312.97</v>
      </c>
      <c r="YB24" s="250">
        <v>1312.97</v>
      </c>
      <c r="YC24" s="250">
        <v>1312.97</v>
      </c>
      <c r="YD24" s="250">
        <v>1312.97</v>
      </c>
      <c r="YE24" s="250">
        <v>2523.69</v>
      </c>
      <c r="YF24" s="250">
        <v>2523.69</v>
      </c>
      <c r="YG24" s="250">
        <v>2523.69</v>
      </c>
      <c r="YH24" s="250">
        <v>2523.69</v>
      </c>
      <c r="YI24" s="250">
        <v>2523.69</v>
      </c>
      <c r="YJ24" s="121">
        <f t="shared" si="162"/>
        <v>19658.152090086976</v>
      </c>
      <c r="YK24" s="18">
        <v>1495.2388240258686</v>
      </c>
      <c r="YL24" s="18">
        <v>1311.6539479149017</v>
      </c>
      <c r="YM24" s="18">
        <v>1350.5934613611271</v>
      </c>
      <c r="YN24" s="18">
        <v>1448.1179835681014</v>
      </c>
      <c r="YO24" s="18">
        <v>1305.8293665548101</v>
      </c>
      <c r="YP24" s="18">
        <v>1403.563510275389</v>
      </c>
      <c r="YQ24" s="18">
        <v>1469.2647707937074</v>
      </c>
      <c r="YR24" s="18">
        <v>2277.5399070979752</v>
      </c>
      <c r="YS24" s="18">
        <v>1772.9688856614753</v>
      </c>
      <c r="YT24" s="18">
        <v>1874.3996787810654</v>
      </c>
      <c r="YU24" s="18">
        <v>1892.2047869471157</v>
      </c>
      <c r="YV24" s="18">
        <v>2056.7769671054411</v>
      </c>
      <c r="YW24" s="234">
        <f t="shared" si="163"/>
        <v>-2151.0879099130216</v>
      </c>
      <c r="YX24" s="121">
        <f t="shared" si="67"/>
        <v>-2151.0879099130216</v>
      </c>
      <c r="YY24" s="121">
        <f t="shared" si="68"/>
        <v>0</v>
      </c>
      <c r="YZ24" s="120">
        <f t="shared" si="164"/>
        <v>5381.3099999999995</v>
      </c>
      <c r="ZA24" s="120">
        <v>173.18</v>
      </c>
      <c r="ZB24" s="250">
        <v>173.18</v>
      </c>
      <c r="ZC24" s="250">
        <v>173.18</v>
      </c>
      <c r="ZD24" s="250">
        <v>173.18</v>
      </c>
      <c r="ZE24" s="250">
        <v>173.18</v>
      </c>
      <c r="ZF24" s="250">
        <v>173.18</v>
      </c>
      <c r="ZG24" s="250">
        <v>173.18</v>
      </c>
      <c r="ZH24" s="250">
        <v>833.81</v>
      </c>
      <c r="ZI24" s="250">
        <v>833.81</v>
      </c>
      <c r="ZJ24" s="250">
        <v>833.81</v>
      </c>
      <c r="ZK24" s="250">
        <v>833.81</v>
      </c>
      <c r="ZL24" s="250">
        <v>833.81</v>
      </c>
      <c r="ZM24" s="121">
        <f t="shared" si="165"/>
        <v>4687.5793774861349</v>
      </c>
      <c r="ZN24" s="120">
        <v>0</v>
      </c>
      <c r="ZO24" s="18">
        <v>125.32254516836649</v>
      </c>
      <c r="ZP24" s="18">
        <v>423.14867839371544</v>
      </c>
      <c r="ZQ24" s="18">
        <v>4036.3873521951718</v>
      </c>
      <c r="ZR24" s="18">
        <v>102.72080172888128</v>
      </c>
      <c r="ZS24" s="18">
        <v>0</v>
      </c>
      <c r="ZT24" s="18"/>
      <c r="ZU24" s="18"/>
      <c r="ZV24" s="18"/>
      <c r="ZW24" s="18"/>
      <c r="ZX24" s="18"/>
      <c r="ZY24" s="18"/>
      <c r="ZZ24" s="121">
        <f t="shared" si="69"/>
        <v>-693.73062251386455</v>
      </c>
      <c r="AAA24" s="121">
        <f t="shared" si="70"/>
        <v>-693.73062251386455</v>
      </c>
      <c r="AAB24" s="121">
        <f t="shared" si="71"/>
        <v>0</v>
      </c>
      <c r="AAC24" s="120">
        <f t="shared" si="166"/>
        <v>1470.2900000000004</v>
      </c>
      <c r="AAD24" s="120">
        <v>106.02</v>
      </c>
      <c r="AAE24" s="250">
        <v>106.02</v>
      </c>
      <c r="AAF24" s="250">
        <v>106.02</v>
      </c>
      <c r="AAG24" s="250">
        <v>106.02</v>
      </c>
      <c r="AAH24" s="250">
        <v>106.02</v>
      </c>
      <c r="AAI24" s="250">
        <v>106.02</v>
      </c>
      <c r="AAJ24" s="250">
        <v>106.02</v>
      </c>
      <c r="AAK24" s="250">
        <v>145.63</v>
      </c>
      <c r="AAL24" s="250">
        <v>145.63</v>
      </c>
      <c r="AAM24" s="250">
        <v>145.63</v>
      </c>
      <c r="AAN24" s="250">
        <v>145.63</v>
      </c>
      <c r="AAO24" s="250">
        <v>145.63</v>
      </c>
      <c r="AAP24" s="121">
        <f t="shared" si="167"/>
        <v>1866.3372514346231</v>
      </c>
      <c r="AAQ24" s="18">
        <v>138.60115868023507</v>
      </c>
      <c r="AAR24" s="18">
        <v>138.26940366147494</v>
      </c>
      <c r="AAS24" s="18">
        <v>138.73471311840197</v>
      </c>
      <c r="AAT24" s="18">
        <v>139.30407382634601</v>
      </c>
      <c r="AAU24" s="18">
        <v>140.39176578460879</v>
      </c>
      <c r="AAV24" s="18">
        <v>138.80170241045681</v>
      </c>
      <c r="AAW24" s="18">
        <v>136.3241937148031</v>
      </c>
      <c r="AAX24" s="18">
        <v>182.26603583999997</v>
      </c>
      <c r="AAY24" s="18">
        <v>175.28702723999999</v>
      </c>
      <c r="AAZ24" s="18">
        <v>178.51454351999999</v>
      </c>
      <c r="ABA24" s="18">
        <v>178.27537039199999</v>
      </c>
      <c r="ABB24" s="18">
        <v>181.56726324629653</v>
      </c>
      <c r="ABC24" s="121">
        <f t="shared" si="72"/>
        <v>396.04725143462269</v>
      </c>
      <c r="ABD24" s="121">
        <f t="shared" si="73"/>
        <v>0</v>
      </c>
      <c r="ABE24" s="121">
        <f t="shared" si="74"/>
        <v>396.04725143462269</v>
      </c>
      <c r="ABF24" s="120">
        <f t="shared" si="168"/>
        <v>212.44</v>
      </c>
      <c r="ABG24" s="120">
        <v>7.17</v>
      </c>
      <c r="ABH24" s="250">
        <v>7.17</v>
      </c>
      <c r="ABI24" s="250">
        <v>7.17</v>
      </c>
      <c r="ABJ24" s="250">
        <v>7.17</v>
      </c>
      <c r="ABK24" s="250">
        <v>7.17</v>
      </c>
      <c r="ABL24" s="250">
        <v>7.17</v>
      </c>
      <c r="ABM24" s="250">
        <v>7.17</v>
      </c>
      <c r="ABN24" s="250">
        <v>32.450000000000003</v>
      </c>
      <c r="ABO24" s="250">
        <v>32.450000000000003</v>
      </c>
      <c r="ABP24" s="250">
        <v>32.450000000000003</v>
      </c>
      <c r="ABQ24" s="250">
        <v>32.450000000000003</v>
      </c>
      <c r="ABR24" s="250">
        <v>32.450000000000003</v>
      </c>
      <c r="ABS24" s="121">
        <f t="shared" si="169"/>
        <v>0</v>
      </c>
      <c r="ABT24" s="18">
        <v>0</v>
      </c>
      <c r="ABU24" s="18">
        <v>0</v>
      </c>
      <c r="ABV24" s="18">
        <v>0</v>
      </c>
      <c r="ABW24" s="18">
        <v>0</v>
      </c>
      <c r="ABX24" s="18">
        <v>0</v>
      </c>
      <c r="ABY24" s="18">
        <v>0</v>
      </c>
      <c r="ABZ24" s="18"/>
      <c r="ACA24" s="18"/>
      <c r="ACB24" s="18">
        <v>0</v>
      </c>
      <c r="ACC24" s="18">
        <v>0</v>
      </c>
      <c r="ACD24" s="18">
        <v>0</v>
      </c>
      <c r="ACE24" s="18">
        <v>0</v>
      </c>
      <c r="ACF24" s="121">
        <f t="shared" si="75"/>
        <v>-212.44</v>
      </c>
      <c r="ACG24" s="121">
        <f t="shared" si="76"/>
        <v>-212.44</v>
      </c>
      <c r="ACH24" s="121">
        <f t="shared" si="77"/>
        <v>0</v>
      </c>
      <c r="ACI24" s="115">
        <f t="shared" si="78"/>
        <v>7735.9299999999994</v>
      </c>
      <c r="ACJ24" s="121">
        <f t="shared" si="79"/>
        <v>10233.835398190269</v>
      </c>
      <c r="ACK24" s="132">
        <f t="shared" si="80"/>
        <v>2497.9053981902698</v>
      </c>
      <c r="ACL24" s="121">
        <f t="shared" si="81"/>
        <v>0</v>
      </c>
      <c r="ACM24" s="121">
        <f t="shared" si="82"/>
        <v>2497.9053981902698</v>
      </c>
      <c r="ACN24" s="18">
        <f t="shared" si="170"/>
        <v>7735.9299999999994</v>
      </c>
      <c r="ACO24" s="18">
        <v>649.69000000000005</v>
      </c>
      <c r="ACP24" s="234">
        <v>649.69000000000005</v>
      </c>
      <c r="ACQ24" s="234">
        <v>649.69000000000005</v>
      </c>
      <c r="ACR24" s="234">
        <v>649.69000000000005</v>
      </c>
      <c r="ACS24" s="234">
        <v>649.69000000000005</v>
      </c>
      <c r="ACT24" s="234">
        <v>649.69000000000005</v>
      </c>
      <c r="ACU24" s="234">
        <v>649.69000000000005</v>
      </c>
      <c r="ACV24" s="234">
        <v>637.62</v>
      </c>
      <c r="ACW24" s="234">
        <v>637.62</v>
      </c>
      <c r="ACX24" s="234">
        <v>637.62</v>
      </c>
      <c r="ACY24" s="234">
        <v>637.62</v>
      </c>
      <c r="ACZ24" s="234">
        <v>637.62</v>
      </c>
      <c r="ADA24" s="20">
        <f t="shared" si="171"/>
        <v>10233.835398190269</v>
      </c>
      <c r="ADB24" s="18">
        <v>0</v>
      </c>
      <c r="ADC24" s="18">
        <v>2088.8164551835598</v>
      </c>
      <c r="ADD24" s="18">
        <v>1286.2306800586061</v>
      </c>
      <c r="ADE24" s="18">
        <v>984.08255399999996</v>
      </c>
      <c r="ADF24" s="18">
        <v>931.07851759999994</v>
      </c>
      <c r="ADG24" s="18">
        <v>696.32100719999994</v>
      </c>
      <c r="ADH24" s="18">
        <v>752.1263285218314</v>
      </c>
      <c r="ADI24" s="18">
        <v>532.00067481750193</v>
      </c>
      <c r="ADJ24" s="18">
        <v>529.68755839999994</v>
      </c>
      <c r="ADK24" s="18">
        <v>731.00326319999999</v>
      </c>
      <c r="ADL24" s="18">
        <v>739.20655787999988</v>
      </c>
      <c r="ADM24" s="18">
        <v>963.2818013287698</v>
      </c>
      <c r="ADN24" s="20">
        <f t="shared" si="83"/>
        <v>2497.9053981902698</v>
      </c>
      <c r="ADO24" s="20">
        <f t="shared" si="84"/>
        <v>0</v>
      </c>
      <c r="ADP24" s="20">
        <f t="shared" si="85"/>
        <v>2497.9053981902698</v>
      </c>
      <c r="ADQ24" s="18">
        <f t="shared" si="172"/>
        <v>0</v>
      </c>
      <c r="ADR24" s="18">
        <v>0</v>
      </c>
      <c r="ADS24" s="234">
        <v>0</v>
      </c>
      <c r="ADT24" s="234">
        <v>0</v>
      </c>
      <c r="ADU24" s="234">
        <v>0</v>
      </c>
      <c r="ADV24" s="234">
        <v>0</v>
      </c>
      <c r="ADW24" s="234">
        <v>0</v>
      </c>
      <c r="ADX24" s="234">
        <v>0</v>
      </c>
      <c r="ADY24" s="234">
        <v>0</v>
      </c>
      <c r="ADZ24" s="234">
        <v>0</v>
      </c>
      <c r="AEA24" s="234">
        <v>0</v>
      </c>
      <c r="AEB24" s="234">
        <v>0</v>
      </c>
      <c r="AEC24" s="234">
        <v>0</v>
      </c>
      <c r="AED24" s="20">
        <f t="shared" si="173"/>
        <v>0</v>
      </c>
      <c r="AEE24" s="18">
        <v>0</v>
      </c>
      <c r="AEF24" s="18">
        <v>0</v>
      </c>
      <c r="AEG24" s="18">
        <v>0</v>
      </c>
      <c r="AEH24" s="18">
        <v>0</v>
      </c>
      <c r="AEI24" s="18">
        <v>0</v>
      </c>
      <c r="AEJ24" s="18">
        <v>0</v>
      </c>
      <c r="AEK24" s="18">
        <v>0</v>
      </c>
      <c r="AEL24" s="18">
        <v>0</v>
      </c>
      <c r="AEM24" s="18">
        <v>0</v>
      </c>
      <c r="AEN24" s="18">
        <v>0</v>
      </c>
      <c r="AEO24" s="18">
        <v>0</v>
      </c>
      <c r="AEP24" s="18">
        <v>0</v>
      </c>
      <c r="AEQ24" s="20">
        <f t="shared" si="86"/>
        <v>0</v>
      </c>
      <c r="AER24" s="20">
        <f t="shared" si="87"/>
        <v>0</v>
      </c>
      <c r="AES24" s="20">
        <f t="shared" si="88"/>
        <v>0</v>
      </c>
      <c r="AET24" s="18">
        <f t="shared" si="174"/>
        <v>0</v>
      </c>
      <c r="AEU24" s="18">
        <v>0</v>
      </c>
      <c r="AEV24" s="234">
        <v>0</v>
      </c>
      <c r="AEW24" s="234">
        <v>0</v>
      </c>
      <c r="AEX24" s="234">
        <v>0</v>
      </c>
      <c r="AEY24" s="234">
        <v>0</v>
      </c>
      <c r="AEZ24" s="234">
        <v>0</v>
      </c>
      <c r="AFA24" s="234">
        <v>0</v>
      </c>
      <c r="AFB24" s="234">
        <v>0</v>
      </c>
      <c r="AFC24" s="234">
        <v>0</v>
      </c>
      <c r="AFD24" s="234">
        <v>0</v>
      </c>
      <c r="AFE24" s="234">
        <v>0</v>
      </c>
      <c r="AFF24" s="234">
        <v>0</v>
      </c>
      <c r="AFG24" s="20">
        <f t="shared" si="175"/>
        <v>0</v>
      </c>
      <c r="AFH24" s="18">
        <v>0</v>
      </c>
      <c r="AFI24" s="18">
        <v>0</v>
      </c>
      <c r="AFJ24" s="18">
        <v>0</v>
      </c>
      <c r="AFK24" s="18">
        <v>0</v>
      </c>
      <c r="AFL24" s="18">
        <v>0</v>
      </c>
      <c r="AFM24" s="18">
        <v>0</v>
      </c>
      <c r="AFN24" s="18">
        <v>0</v>
      </c>
      <c r="AFO24" s="18">
        <v>0</v>
      </c>
      <c r="AFP24" s="18">
        <v>0</v>
      </c>
      <c r="AFQ24" s="18">
        <v>0</v>
      </c>
      <c r="AFR24" s="18">
        <v>0</v>
      </c>
      <c r="AFS24" s="18">
        <v>0</v>
      </c>
      <c r="AFT24" s="20">
        <f t="shared" si="89"/>
        <v>0</v>
      </c>
      <c r="AFU24" s="20">
        <f t="shared" si="90"/>
        <v>0</v>
      </c>
      <c r="AFV24" s="136">
        <f t="shared" si="91"/>
        <v>0</v>
      </c>
      <c r="AFW24" s="141">
        <f t="shared" si="92"/>
        <v>189613.58</v>
      </c>
      <c r="AFX24" s="111">
        <f t="shared" si="93"/>
        <v>207192.97723563458</v>
      </c>
      <c r="AFY24" s="126">
        <f t="shared" si="94"/>
        <v>17579.397235634591</v>
      </c>
      <c r="AFZ24" s="20">
        <f t="shared" si="95"/>
        <v>0</v>
      </c>
      <c r="AGA24" s="140">
        <f t="shared" si="96"/>
        <v>17579.397235634591</v>
      </c>
      <c r="AGB24" s="215">
        <f t="shared" si="97"/>
        <v>227536.29599999997</v>
      </c>
      <c r="AGC24" s="126">
        <f t="shared" si="97"/>
        <v>248631.57268276147</v>
      </c>
      <c r="AGD24" s="126">
        <f t="shared" si="98"/>
        <v>21095.276682761498</v>
      </c>
      <c r="AGE24" s="20">
        <f t="shared" si="99"/>
        <v>0</v>
      </c>
      <c r="AGF24" s="136">
        <f t="shared" si="100"/>
        <v>21095.276682761498</v>
      </c>
      <c r="AGG24" s="166">
        <f t="shared" si="180"/>
        <v>14031.404919999999</v>
      </c>
      <c r="AGH24" s="220">
        <f t="shared" si="179"/>
        <v>15332.280315436958</v>
      </c>
      <c r="AGI24" s="126">
        <f t="shared" si="102"/>
        <v>1300.8753954369586</v>
      </c>
      <c r="AGJ24" s="20">
        <f t="shared" si="103"/>
        <v>0</v>
      </c>
      <c r="AGK24" s="140">
        <f t="shared" si="104"/>
        <v>1300.8753954369586</v>
      </c>
      <c r="AGL24" s="167">
        <f t="shared" si="105"/>
        <v>241567.70091999997</v>
      </c>
      <c r="AGM24" s="167">
        <f t="shared" si="105"/>
        <v>263963.85299819842</v>
      </c>
      <c r="AGN24" s="168">
        <f t="shared" si="106"/>
        <v>22396.152078198444</v>
      </c>
      <c r="AGO24" s="167">
        <f t="shared" si="107"/>
        <v>0</v>
      </c>
      <c r="AGP24" s="169">
        <f t="shared" si="108"/>
        <v>22396.152078198444</v>
      </c>
      <c r="AGQ24" s="217">
        <f t="shared" si="177"/>
        <v>5.8084772370486655E-2</v>
      </c>
      <c r="AGR24" s="294">
        <v>7.0000000000000007E-2</v>
      </c>
      <c r="AGS24" s="294">
        <v>0.05</v>
      </c>
      <c r="AGT24" s="251">
        <f t="shared" si="178"/>
        <v>6.1666666666666668E-2</v>
      </c>
      <c r="AGU24" s="22"/>
      <c r="AGV24" s="22"/>
      <c r="AGW24" s="22"/>
      <c r="AGX24" s="22"/>
      <c r="AGY24" s="22"/>
      <c r="AGZ24" s="22"/>
      <c r="AHA24" s="22"/>
      <c r="AHB24" s="22"/>
      <c r="AHC24" s="22"/>
      <c r="AHD24" s="22"/>
      <c r="AHE24" s="22"/>
      <c r="AHF24" s="22"/>
      <c r="AHG24" s="22"/>
      <c r="AHH24" s="22"/>
    </row>
    <row r="25" spans="1:892" s="225" customFormat="1" ht="12.75" x14ac:dyDescent="0.25">
      <c r="A25" s="1">
        <v>454</v>
      </c>
      <c r="B25" s="21">
        <v>3</v>
      </c>
      <c r="C25" s="252" t="s">
        <v>770</v>
      </c>
      <c r="D25" s="255">
        <v>5</v>
      </c>
      <c r="E25" s="249">
        <v>2687.81</v>
      </c>
      <c r="F25" s="132">
        <f t="shared" si="0"/>
        <v>26140.92</v>
      </c>
      <c r="G25" s="114">
        <f t="shared" si="1"/>
        <v>37094.755888499407</v>
      </c>
      <c r="H25" s="132">
        <f t="shared" si="2"/>
        <v>10953.835888499409</v>
      </c>
      <c r="I25" s="121">
        <f t="shared" si="3"/>
        <v>0</v>
      </c>
      <c r="J25" s="121">
        <f t="shared" si="4"/>
        <v>10953.835888499409</v>
      </c>
      <c r="K25" s="18">
        <f t="shared" si="109"/>
        <v>8354.2199999999975</v>
      </c>
      <c r="L25" s="234">
        <v>526.80999999999995</v>
      </c>
      <c r="M25" s="234">
        <v>526.80999999999995</v>
      </c>
      <c r="N25" s="234">
        <v>526.80999999999995</v>
      </c>
      <c r="O25" s="234">
        <v>526.80999999999995</v>
      </c>
      <c r="P25" s="234">
        <v>526.80999999999995</v>
      </c>
      <c r="Q25" s="234">
        <v>526.80999999999995</v>
      </c>
      <c r="R25" s="234">
        <v>526.80999999999995</v>
      </c>
      <c r="S25" s="234">
        <v>933.31</v>
      </c>
      <c r="T25" s="234">
        <v>933.31</v>
      </c>
      <c r="U25" s="234">
        <v>933.31</v>
      </c>
      <c r="V25" s="234">
        <v>933.31</v>
      </c>
      <c r="W25" s="234">
        <v>933.31</v>
      </c>
      <c r="X25" s="234">
        <f t="shared" si="110"/>
        <v>13607.882003225366</v>
      </c>
      <c r="Y25" s="18">
        <v>0</v>
      </c>
      <c r="Z25" s="18">
        <v>2876.3125846925632</v>
      </c>
      <c r="AA25" s="18">
        <v>0</v>
      </c>
      <c r="AB25" s="18">
        <v>0</v>
      </c>
      <c r="AC25" s="18">
        <v>0</v>
      </c>
      <c r="AD25" s="18">
        <v>4871.4248264982043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5860.1445920345986</v>
      </c>
      <c r="AK25" s="20">
        <f t="shared" si="5"/>
        <v>5253.6620032253686</v>
      </c>
      <c r="AL25" s="234">
        <f t="shared" si="111"/>
        <v>0</v>
      </c>
      <c r="AM25" s="234">
        <f t="shared" si="6"/>
        <v>5253.6620032253686</v>
      </c>
      <c r="AN25" s="18">
        <f t="shared" si="112"/>
        <v>1885.4600000000003</v>
      </c>
      <c r="AO25" s="234">
        <v>143.53</v>
      </c>
      <c r="AP25" s="234">
        <v>143.53</v>
      </c>
      <c r="AQ25" s="234">
        <v>143.53</v>
      </c>
      <c r="AR25" s="234">
        <v>143.53</v>
      </c>
      <c r="AS25" s="234">
        <v>143.53</v>
      </c>
      <c r="AT25" s="234">
        <v>143.53</v>
      </c>
      <c r="AU25" s="234">
        <v>143.53</v>
      </c>
      <c r="AV25" s="234">
        <v>176.15</v>
      </c>
      <c r="AW25" s="234">
        <v>176.15</v>
      </c>
      <c r="AX25" s="234">
        <v>176.15</v>
      </c>
      <c r="AY25" s="234">
        <v>176.15</v>
      </c>
      <c r="AZ25" s="234">
        <v>176.15</v>
      </c>
      <c r="BA25" s="226">
        <f t="shared" si="113"/>
        <v>2642.2534895148556</v>
      </c>
      <c r="BB25" s="18">
        <v>0</v>
      </c>
      <c r="BC25" s="18">
        <v>567.77154081857168</v>
      </c>
      <c r="BD25" s="18">
        <v>0</v>
      </c>
      <c r="BE25" s="18">
        <v>0</v>
      </c>
      <c r="BF25" s="18">
        <v>0</v>
      </c>
      <c r="BG25" s="18">
        <v>941.68128678495884</v>
      </c>
      <c r="BH25" s="18">
        <v>0</v>
      </c>
      <c r="BI25" s="18">
        <v>0</v>
      </c>
      <c r="BJ25" s="18">
        <v>0</v>
      </c>
      <c r="BK25" s="18">
        <v>0</v>
      </c>
      <c r="BL25" s="18">
        <v>0</v>
      </c>
      <c r="BM25" s="18">
        <v>1132.8006619113248</v>
      </c>
      <c r="BN25" s="20">
        <f t="shared" si="7"/>
        <v>756.79348951485531</v>
      </c>
      <c r="BO25" s="20">
        <f t="shared" si="8"/>
        <v>0</v>
      </c>
      <c r="BP25" s="20">
        <f t="shared" si="9"/>
        <v>756.79348951485531</v>
      </c>
      <c r="BQ25" s="18">
        <f t="shared" si="114"/>
        <v>1556.7100000000003</v>
      </c>
      <c r="BR25" s="234">
        <v>118.53</v>
      </c>
      <c r="BS25" s="234">
        <v>118.53</v>
      </c>
      <c r="BT25" s="234">
        <v>118.53</v>
      </c>
      <c r="BU25" s="234">
        <v>118.53</v>
      </c>
      <c r="BV25" s="234">
        <v>118.53</v>
      </c>
      <c r="BW25" s="234">
        <v>118.53</v>
      </c>
      <c r="BX25" s="234">
        <v>118.53</v>
      </c>
      <c r="BY25" s="234">
        <v>145.4</v>
      </c>
      <c r="BZ25" s="234">
        <v>145.4</v>
      </c>
      <c r="CA25" s="234">
        <v>145.4</v>
      </c>
      <c r="CB25" s="234">
        <v>145.4</v>
      </c>
      <c r="CC25" s="234">
        <v>145.4</v>
      </c>
      <c r="CD25" s="18">
        <f t="shared" si="115"/>
        <v>1424.4</v>
      </c>
      <c r="CE25" s="18">
        <v>107.5</v>
      </c>
      <c r="CF25" s="18">
        <v>107.5</v>
      </c>
      <c r="CG25" s="18">
        <v>107.5</v>
      </c>
      <c r="CH25" s="18">
        <v>107.5</v>
      </c>
      <c r="CI25" s="18">
        <v>107.5</v>
      </c>
      <c r="CJ25" s="18">
        <v>107.5</v>
      </c>
      <c r="CK25" s="18">
        <v>107.5</v>
      </c>
      <c r="CL25" s="18">
        <v>134.38</v>
      </c>
      <c r="CM25" s="18">
        <v>134.38</v>
      </c>
      <c r="CN25" s="18">
        <v>134.38</v>
      </c>
      <c r="CO25" s="18">
        <v>134.38</v>
      </c>
      <c r="CP25" s="18">
        <v>134.38</v>
      </c>
      <c r="CQ25" s="20">
        <f t="shared" si="10"/>
        <v>-132.31000000000017</v>
      </c>
      <c r="CR25" s="20">
        <f t="shared" si="11"/>
        <v>-132.31000000000017</v>
      </c>
      <c r="CS25" s="20">
        <f t="shared" si="12"/>
        <v>0</v>
      </c>
      <c r="CT25" s="18">
        <f t="shared" si="116"/>
        <v>321.17000000000007</v>
      </c>
      <c r="CU25" s="18">
        <v>24.46</v>
      </c>
      <c r="CV25" s="234">
        <v>24.46</v>
      </c>
      <c r="CW25" s="234">
        <v>24.46</v>
      </c>
      <c r="CX25" s="234">
        <v>24.46</v>
      </c>
      <c r="CY25" s="234">
        <v>24.46</v>
      </c>
      <c r="CZ25" s="234">
        <v>24.46</v>
      </c>
      <c r="DA25" s="234">
        <v>24.46</v>
      </c>
      <c r="DB25" s="234">
        <v>29.99</v>
      </c>
      <c r="DC25" s="234">
        <v>29.99</v>
      </c>
      <c r="DD25" s="234">
        <v>29.99</v>
      </c>
      <c r="DE25" s="234">
        <v>29.99</v>
      </c>
      <c r="DF25" s="234">
        <v>29.99</v>
      </c>
      <c r="DG25" s="18">
        <f t="shared" si="117"/>
        <v>293.78999999999996</v>
      </c>
      <c r="DH25" s="18">
        <v>22.17</v>
      </c>
      <c r="DI25" s="18">
        <v>22.17</v>
      </c>
      <c r="DJ25" s="18">
        <v>22.17</v>
      </c>
      <c r="DK25" s="18">
        <v>22.17</v>
      </c>
      <c r="DL25" s="18">
        <v>22.17</v>
      </c>
      <c r="DM25" s="18">
        <v>22.17</v>
      </c>
      <c r="DN25" s="18">
        <v>22.17</v>
      </c>
      <c r="DO25" s="18">
        <v>27.72</v>
      </c>
      <c r="DP25" s="18">
        <v>27.72</v>
      </c>
      <c r="DQ25" s="18">
        <v>27.72</v>
      </c>
      <c r="DR25" s="18">
        <v>27.72</v>
      </c>
      <c r="DS25" s="18">
        <v>27.72</v>
      </c>
      <c r="DT25" s="234">
        <f t="shared" si="118"/>
        <v>-27.380000000000109</v>
      </c>
      <c r="DU25" s="20">
        <f t="shared" si="13"/>
        <v>-27.380000000000109</v>
      </c>
      <c r="DV25" s="20">
        <f t="shared" si="119"/>
        <v>0</v>
      </c>
      <c r="DW25" s="18">
        <f t="shared" si="120"/>
        <v>615.34</v>
      </c>
      <c r="DX25" s="18">
        <v>48.92</v>
      </c>
      <c r="DY25" s="234">
        <v>48.92</v>
      </c>
      <c r="DZ25" s="234">
        <v>48.92</v>
      </c>
      <c r="EA25" s="234">
        <v>48.92</v>
      </c>
      <c r="EB25" s="234">
        <v>48.92</v>
      </c>
      <c r="EC25" s="234">
        <v>48.92</v>
      </c>
      <c r="ED25" s="234">
        <v>48.92</v>
      </c>
      <c r="EE25" s="234">
        <v>54.58</v>
      </c>
      <c r="EF25" s="234">
        <v>54.58</v>
      </c>
      <c r="EG25" s="234">
        <v>54.58</v>
      </c>
      <c r="EH25" s="234">
        <v>54.58</v>
      </c>
      <c r="EI25" s="234">
        <v>54.58</v>
      </c>
      <c r="EJ25" s="234"/>
      <c r="EK25" s="18">
        <f t="shared" si="121"/>
        <v>793.21391102950747</v>
      </c>
      <c r="EL25" s="18">
        <v>0</v>
      </c>
      <c r="EM25" s="18">
        <v>152.28165242079197</v>
      </c>
      <c r="EN25" s="18">
        <v>0</v>
      </c>
      <c r="EO25" s="18">
        <v>0</v>
      </c>
      <c r="EP25" s="18">
        <v>0</v>
      </c>
      <c r="EQ25" s="18">
        <v>290.9369156568568</v>
      </c>
      <c r="ER25" s="18">
        <v>0</v>
      </c>
      <c r="ES25" s="18">
        <v>0</v>
      </c>
      <c r="ET25" s="18">
        <v>0</v>
      </c>
      <c r="EU25" s="18">
        <v>0</v>
      </c>
      <c r="EV25" s="18">
        <v>0</v>
      </c>
      <c r="EW25" s="18">
        <v>349.99534295185862</v>
      </c>
      <c r="EX25" s="20">
        <f t="shared" si="14"/>
        <v>177.87391102950744</v>
      </c>
      <c r="EY25" s="20">
        <f t="shared" si="122"/>
        <v>0</v>
      </c>
      <c r="EZ25" s="20">
        <f t="shared" si="123"/>
        <v>177.87391102950744</v>
      </c>
      <c r="FA25" s="18">
        <f t="shared" si="124"/>
        <v>5610.7799999999988</v>
      </c>
      <c r="FB25" s="18">
        <v>424.14</v>
      </c>
      <c r="FC25" s="234">
        <v>424.14</v>
      </c>
      <c r="FD25" s="234">
        <v>424.14</v>
      </c>
      <c r="FE25" s="234">
        <v>424.14</v>
      </c>
      <c r="FF25" s="234">
        <v>424.14</v>
      </c>
      <c r="FG25" s="234">
        <v>424.14</v>
      </c>
      <c r="FH25" s="234">
        <v>424.14</v>
      </c>
      <c r="FI25" s="234">
        <v>528.36</v>
      </c>
      <c r="FJ25" s="234">
        <v>528.36</v>
      </c>
      <c r="FK25" s="234">
        <v>528.36</v>
      </c>
      <c r="FL25" s="234">
        <v>528.36</v>
      </c>
      <c r="FM25" s="234">
        <v>528.36</v>
      </c>
      <c r="FN25" s="20">
        <f t="shared" si="125"/>
        <v>8841.068413338935</v>
      </c>
      <c r="FO25" s="18">
        <v>2622.6802555192448</v>
      </c>
      <c r="FP25" s="18">
        <v>0</v>
      </c>
      <c r="FQ25" s="18">
        <v>0</v>
      </c>
      <c r="FR25" s="18">
        <v>0</v>
      </c>
      <c r="FS25" s="18">
        <v>0</v>
      </c>
      <c r="FT25" s="18">
        <v>2854.4690042673756</v>
      </c>
      <c r="FU25" s="18">
        <v>0</v>
      </c>
      <c r="FV25" s="18">
        <v>0</v>
      </c>
      <c r="FW25" s="18">
        <v>0</v>
      </c>
      <c r="FX25" s="18">
        <v>0</v>
      </c>
      <c r="FY25" s="18">
        <v>0</v>
      </c>
      <c r="FZ25" s="18">
        <v>3363.919153552315</v>
      </c>
      <c r="GA25" s="234">
        <f t="shared" si="126"/>
        <v>3230.2884133389362</v>
      </c>
      <c r="GB25" s="20">
        <f t="shared" si="127"/>
        <v>0</v>
      </c>
      <c r="GC25" s="20">
        <f t="shared" si="128"/>
        <v>3230.2884133389362</v>
      </c>
      <c r="GD25" s="18">
        <f t="shared" si="129"/>
        <v>720.05</v>
      </c>
      <c r="GE25" s="18">
        <v>44.35</v>
      </c>
      <c r="GF25" s="234">
        <v>44.35</v>
      </c>
      <c r="GG25" s="234">
        <v>44.35</v>
      </c>
      <c r="GH25" s="234">
        <v>44.35</v>
      </c>
      <c r="GI25" s="234">
        <v>44.35</v>
      </c>
      <c r="GJ25" s="234">
        <v>44.35</v>
      </c>
      <c r="GK25" s="234">
        <v>44.35</v>
      </c>
      <c r="GL25" s="234">
        <v>81.92</v>
      </c>
      <c r="GM25" s="234">
        <v>81.92</v>
      </c>
      <c r="GN25" s="234">
        <v>81.92</v>
      </c>
      <c r="GO25" s="234">
        <v>81.92</v>
      </c>
      <c r="GP25" s="234">
        <v>81.92</v>
      </c>
      <c r="GQ25" s="20">
        <f t="shared" si="130"/>
        <v>0</v>
      </c>
      <c r="GR25" s="18">
        <v>0</v>
      </c>
      <c r="GS25" s="18">
        <v>0</v>
      </c>
      <c r="GT25" s="18">
        <v>0</v>
      </c>
      <c r="GU25" s="18"/>
      <c r="GV25" s="234">
        <f t="shared" si="131"/>
        <v>-720.05</v>
      </c>
      <c r="GW25" s="20">
        <f t="shared" si="15"/>
        <v>-720.05</v>
      </c>
      <c r="GX25" s="20">
        <f t="shared" si="16"/>
        <v>0</v>
      </c>
      <c r="GY25" s="18">
        <f t="shared" si="132"/>
        <v>7077.1899999999987</v>
      </c>
      <c r="GZ25" s="18">
        <v>390.27</v>
      </c>
      <c r="HA25" s="234">
        <v>390.27</v>
      </c>
      <c r="HB25" s="234">
        <v>390.27</v>
      </c>
      <c r="HC25" s="234">
        <v>390.27</v>
      </c>
      <c r="HD25" s="234">
        <v>390.27</v>
      </c>
      <c r="HE25" s="234">
        <v>390.27</v>
      </c>
      <c r="HF25" s="234">
        <v>390.27</v>
      </c>
      <c r="HG25" s="234">
        <v>869.06</v>
      </c>
      <c r="HH25" s="234">
        <v>869.06</v>
      </c>
      <c r="HI25" s="234">
        <v>869.06</v>
      </c>
      <c r="HJ25" s="234">
        <v>869.06</v>
      </c>
      <c r="HK25" s="234">
        <v>869.06</v>
      </c>
      <c r="HL25" s="20">
        <f t="shared" si="133"/>
        <v>9492.1480713907476</v>
      </c>
      <c r="HM25" s="18">
        <v>736.79220410502671</v>
      </c>
      <c r="HN25" s="18">
        <v>780.55103647795409</v>
      </c>
      <c r="HO25" s="18">
        <v>852.88785728645053</v>
      </c>
      <c r="HP25" s="18">
        <v>791.83026544730444</v>
      </c>
      <c r="HQ25" s="18">
        <v>825.2795721587795</v>
      </c>
      <c r="HR25" s="18">
        <v>690.80689198003972</v>
      </c>
      <c r="HS25" s="18">
        <v>910.99483265284289</v>
      </c>
      <c r="HT25" s="18">
        <v>572.26480561881192</v>
      </c>
      <c r="HU25" s="18">
        <v>587.87220290048151</v>
      </c>
      <c r="HV25" s="18">
        <v>933.9176521878959</v>
      </c>
      <c r="HW25" s="18">
        <v>835.30655728411182</v>
      </c>
      <c r="HX25" s="18">
        <v>973.6441932910484</v>
      </c>
      <c r="HY25" s="20">
        <f t="shared" si="17"/>
        <v>2414.958071390749</v>
      </c>
      <c r="HZ25" s="20">
        <f t="shared" si="18"/>
        <v>0</v>
      </c>
      <c r="IA25" s="20">
        <f t="shared" si="19"/>
        <v>2414.958071390749</v>
      </c>
      <c r="IB25" s="120">
        <f t="shared" si="134"/>
        <v>0</v>
      </c>
      <c r="IC25" s="120">
        <v>0</v>
      </c>
      <c r="ID25" s="250">
        <v>0</v>
      </c>
      <c r="IE25" s="250">
        <v>0</v>
      </c>
      <c r="IF25" s="120">
        <v>0</v>
      </c>
      <c r="IG25" s="120">
        <v>0</v>
      </c>
      <c r="IH25" s="120">
        <v>0</v>
      </c>
      <c r="II25" s="120">
        <v>0</v>
      </c>
      <c r="IJ25" s="120">
        <v>0</v>
      </c>
      <c r="IK25" s="120">
        <v>0</v>
      </c>
      <c r="IL25" s="120">
        <v>0</v>
      </c>
      <c r="IM25" s="120">
        <v>0</v>
      </c>
      <c r="IN25" s="120">
        <v>0</v>
      </c>
      <c r="IO25" s="121">
        <f t="shared" si="20"/>
        <v>0</v>
      </c>
      <c r="IP25" s="18">
        <v>0</v>
      </c>
      <c r="IQ25" s="18">
        <v>0</v>
      </c>
      <c r="IR25" s="18">
        <v>0</v>
      </c>
      <c r="IS25" s="18">
        <v>0</v>
      </c>
      <c r="IT25" s="18">
        <v>0</v>
      </c>
      <c r="IU25" s="18">
        <v>0</v>
      </c>
      <c r="IV25" s="18">
        <v>0</v>
      </c>
      <c r="IW25" s="18">
        <v>0</v>
      </c>
      <c r="IX25" s="18">
        <v>0</v>
      </c>
      <c r="IY25" s="18">
        <v>0</v>
      </c>
      <c r="IZ25" s="18">
        <v>0</v>
      </c>
      <c r="JA25" s="18">
        <v>0</v>
      </c>
      <c r="JB25" s="250">
        <f t="shared" si="21"/>
        <v>0</v>
      </c>
      <c r="JC25" s="121">
        <f t="shared" si="22"/>
        <v>0</v>
      </c>
      <c r="JD25" s="121">
        <f t="shared" si="23"/>
        <v>0</v>
      </c>
      <c r="JE25" s="120">
        <f t="shared" si="135"/>
        <v>0</v>
      </c>
      <c r="JF25" s="120">
        <v>0</v>
      </c>
      <c r="JG25" s="250">
        <v>0</v>
      </c>
      <c r="JH25" s="250">
        <v>0</v>
      </c>
      <c r="JI25" s="250">
        <v>0</v>
      </c>
      <c r="JJ25" s="250">
        <v>0</v>
      </c>
      <c r="JK25" s="250">
        <v>0</v>
      </c>
      <c r="JL25" s="250">
        <v>0</v>
      </c>
      <c r="JM25" s="250">
        <v>0</v>
      </c>
      <c r="JN25" s="250">
        <v>0</v>
      </c>
      <c r="JO25" s="250">
        <v>0</v>
      </c>
      <c r="JP25" s="250">
        <v>0</v>
      </c>
      <c r="JQ25" s="250">
        <v>0</v>
      </c>
      <c r="JR25" s="120">
        <f t="shared" si="136"/>
        <v>0</v>
      </c>
      <c r="JS25" s="18">
        <v>0</v>
      </c>
      <c r="JT25" s="18">
        <v>0</v>
      </c>
      <c r="JU25" s="18">
        <v>0</v>
      </c>
      <c r="JV25" s="18">
        <v>0</v>
      </c>
      <c r="JW25" s="18">
        <v>0</v>
      </c>
      <c r="JX25" s="18">
        <v>0</v>
      </c>
      <c r="JY25" s="18">
        <v>0</v>
      </c>
      <c r="JZ25" s="18">
        <v>0</v>
      </c>
      <c r="KA25" s="18">
        <v>0</v>
      </c>
      <c r="KB25" s="18">
        <v>0</v>
      </c>
      <c r="KC25" s="18">
        <v>0</v>
      </c>
      <c r="KD25" s="18">
        <v>0</v>
      </c>
      <c r="KE25" s="250">
        <f t="shared" si="24"/>
        <v>0</v>
      </c>
      <c r="KF25" s="121">
        <f t="shared" si="25"/>
        <v>0</v>
      </c>
      <c r="KG25" s="121">
        <f t="shared" si="26"/>
        <v>0</v>
      </c>
      <c r="KH25" s="120">
        <f t="shared" si="137"/>
        <v>1701.49</v>
      </c>
      <c r="KI25" s="120">
        <v>78.22</v>
      </c>
      <c r="KJ25" s="250">
        <v>78.22</v>
      </c>
      <c r="KK25" s="250">
        <v>78.22</v>
      </c>
      <c r="KL25" s="250">
        <v>78.22</v>
      </c>
      <c r="KM25" s="250">
        <v>78.22</v>
      </c>
      <c r="KN25" s="250">
        <v>78.22</v>
      </c>
      <c r="KO25" s="250">
        <v>78.22</v>
      </c>
      <c r="KP25" s="250">
        <v>230.79</v>
      </c>
      <c r="KQ25" s="250">
        <v>230.79</v>
      </c>
      <c r="KR25" s="250">
        <v>230.79</v>
      </c>
      <c r="KS25" s="250">
        <v>230.79</v>
      </c>
      <c r="KT25" s="250">
        <v>230.79</v>
      </c>
      <c r="KU25" s="121">
        <f t="shared" si="138"/>
        <v>1830.5441317885134</v>
      </c>
      <c r="KV25" s="18">
        <v>94.560650506208844</v>
      </c>
      <c r="KW25" s="18">
        <v>101.83836027609065</v>
      </c>
      <c r="KX25" s="18">
        <v>90.380312728297454</v>
      </c>
      <c r="KY25" s="18">
        <v>99.093616197651926</v>
      </c>
      <c r="KZ25" s="18">
        <v>98.709451733434705</v>
      </c>
      <c r="LA25" s="18">
        <v>100.89181931320039</v>
      </c>
      <c r="LB25" s="18">
        <v>89.277261627382742</v>
      </c>
      <c r="LC25" s="18">
        <v>175.32871481209017</v>
      </c>
      <c r="LD25" s="18">
        <v>225.98892047825507</v>
      </c>
      <c r="LE25" s="18">
        <v>218.21891276750011</v>
      </c>
      <c r="LF25" s="18">
        <v>265.87288880368351</v>
      </c>
      <c r="LG25" s="18">
        <v>270.3832225447178</v>
      </c>
      <c r="LH25" s="250">
        <f t="shared" si="139"/>
        <v>129.05413178851336</v>
      </c>
      <c r="LI25" s="121">
        <f t="shared" si="27"/>
        <v>0</v>
      </c>
      <c r="LJ25" s="121">
        <f t="shared" si="28"/>
        <v>129.05413178851336</v>
      </c>
      <c r="LK25" s="121">
        <f t="shared" si="29"/>
        <v>0</v>
      </c>
      <c r="LL25" s="250"/>
      <c r="LM25" s="250"/>
      <c r="LN25" s="250"/>
      <c r="LO25" s="250"/>
      <c r="LP25" s="250"/>
      <c r="LQ25" s="250"/>
      <c r="LR25" s="250"/>
      <c r="LS25" s="250"/>
      <c r="LT25" s="250"/>
      <c r="LU25" s="250"/>
      <c r="LV25" s="250"/>
      <c r="LW25" s="250"/>
      <c r="LX25" s="121">
        <f t="shared" si="30"/>
        <v>0</v>
      </c>
      <c r="LY25" s="250"/>
      <c r="LZ25" s="250"/>
      <c r="MA25" s="250"/>
      <c r="MB25" s="250"/>
      <c r="MC25" s="250"/>
      <c r="MD25" s="250"/>
      <c r="ME25" s="250"/>
      <c r="MF25" s="250"/>
      <c r="MG25" s="250"/>
      <c r="MH25" s="250"/>
      <c r="MI25" s="250"/>
      <c r="MJ25" s="120">
        <v>0</v>
      </c>
      <c r="MK25" s="250"/>
      <c r="ML25" s="121">
        <f t="shared" si="31"/>
        <v>0</v>
      </c>
      <c r="MM25" s="121">
        <f t="shared" si="32"/>
        <v>0</v>
      </c>
      <c r="MN25" s="121">
        <f t="shared" si="140"/>
        <v>23709.989999999998</v>
      </c>
      <c r="MO25" s="121">
        <v>1987.37</v>
      </c>
      <c r="MP25" s="250">
        <v>1987.37</v>
      </c>
      <c r="MQ25" s="250">
        <v>1987.37</v>
      </c>
      <c r="MR25" s="250">
        <v>1987.37</v>
      </c>
      <c r="MS25" s="250">
        <v>1987.37</v>
      </c>
      <c r="MT25" s="250">
        <v>1987.37</v>
      </c>
      <c r="MU25" s="250">
        <v>1987.37</v>
      </c>
      <c r="MV25" s="250">
        <v>1959.68</v>
      </c>
      <c r="MW25" s="250">
        <v>1959.68</v>
      </c>
      <c r="MX25" s="250">
        <v>1959.68</v>
      </c>
      <c r="MY25" s="250">
        <v>1959.68</v>
      </c>
      <c r="MZ25" s="250">
        <v>1959.68</v>
      </c>
      <c r="NA25" s="121">
        <f t="shared" si="141"/>
        <v>18195.939844331842</v>
      </c>
      <c r="NB25" s="20">
        <v>0</v>
      </c>
      <c r="NC25" s="20">
        <v>0</v>
      </c>
      <c r="ND25" s="20">
        <v>0</v>
      </c>
      <c r="NE25" s="20">
        <v>0</v>
      </c>
      <c r="NF25" s="20">
        <v>9025.3755454245365</v>
      </c>
      <c r="NG25" s="20">
        <v>1651.3849240051736</v>
      </c>
      <c r="NH25" s="20">
        <v>3992.7290337502873</v>
      </c>
      <c r="NI25" s="20">
        <v>2071.2312035473688</v>
      </c>
      <c r="NJ25" s="20">
        <v>1455.2191376044739</v>
      </c>
      <c r="NK25" s="20">
        <v>0</v>
      </c>
      <c r="NL25" s="20">
        <v>0</v>
      </c>
      <c r="NM25" s="20">
        <v>0</v>
      </c>
      <c r="NN25" s="250">
        <f t="shared" si="142"/>
        <v>-5514.0501556681556</v>
      </c>
      <c r="NO25" s="121">
        <f t="shared" si="33"/>
        <v>-5514.0501556681556</v>
      </c>
      <c r="NP25" s="121">
        <f t="shared" si="34"/>
        <v>0</v>
      </c>
      <c r="NQ25" s="115">
        <f t="shared" si="35"/>
        <v>18667.47</v>
      </c>
      <c r="NR25" s="114">
        <f t="shared" si="36"/>
        <v>38601.620000000003</v>
      </c>
      <c r="NS25" s="132">
        <f t="shared" si="37"/>
        <v>19934.150000000001</v>
      </c>
      <c r="NT25" s="121">
        <f t="shared" si="38"/>
        <v>0</v>
      </c>
      <c r="NU25" s="121">
        <f t="shared" si="39"/>
        <v>19934.150000000001</v>
      </c>
      <c r="NV25" s="18">
        <f t="shared" si="143"/>
        <v>4858.4099999999989</v>
      </c>
      <c r="NW25" s="18">
        <v>499.93</v>
      </c>
      <c r="NX25" s="234">
        <v>499.93</v>
      </c>
      <c r="NY25" s="234">
        <v>499.93</v>
      </c>
      <c r="NZ25" s="18">
        <v>499.93</v>
      </c>
      <c r="OA25" s="18">
        <v>499.93</v>
      </c>
      <c r="OB25" s="18">
        <v>499.93</v>
      </c>
      <c r="OC25" s="18">
        <v>499.93</v>
      </c>
      <c r="OD25" s="18">
        <v>271.77999999999997</v>
      </c>
      <c r="OE25" s="18">
        <v>271.77999999999997</v>
      </c>
      <c r="OF25" s="18">
        <v>271.77999999999997</v>
      </c>
      <c r="OG25" s="18">
        <v>271.77999999999997</v>
      </c>
      <c r="OH25" s="18">
        <v>271.77999999999997</v>
      </c>
      <c r="OI25" s="20">
        <f t="shared" si="144"/>
        <v>683.29</v>
      </c>
      <c r="OJ25" s="20">
        <v>0</v>
      </c>
      <c r="OK25" s="20">
        <v>0</v>
      </c>
      <c r="OL25" s="20">
        <v>683.29</v>
      </c>
      <c r="OM25" s="20">
        <v>0</v>
      </c>
      <c r="ON25" s="20">
        <v>0</v>
      </c>
      <c r="OO25" s="20">
        <v>0</v>
      </c>
      <c r="OP25" s="20">
        <v>0</v>
      </c>
      <c r="OQ25" s="20">
        <v>0</v>
      </c>
      <c r="OR25" s="20">
        <v>0</v>
      </c>
      <c r="OS25" s="20">
        <v>0</v>
      </c>
      <c r="OT25" s="20">
        <v>0</v>
      </c>
      <c r="OU25" s="20">
        <v>0</v>
      </c>
      <c r="OV25" s="234">
        <f t="shared" si="145"/>
        <v>-4175.119999999999</v>
      </c>
      <c r="OW25" s="20">
        <f t="shared" si="40"/>
        <v>-4175.119999999999</v>
      </c>
      <c r="OX25" s="20">
        <f t="shared" si="41"/>
        <v>0</v>
      </c>
      <c r="OY25" s="18">
        <f t="shared" si="146"/>
        <v>3921.09</v>
      </c>
      <c r="OZ25" s="18">
        <v>405.32</v>
      </c>
      <c r="PA25" s="234">
        <v>405.32</v>
      </c>
      <c r="PB25" s="234">
        <v>405.32</v>
      </c>
      <c r="PC25" s="234">
        <v>405.32</v>
      </c>
      <c r="PD25" s="234">
        <v>405.32</v>
      </c>
      <c r="PE25" s="234">
        <v>405.32</v>
      </c>
      <c r="PF25" s="234">
        <v>405.32</v>
      </c>
      <c r="PG25" s="234">
        <v>216.77</v>
      </c>
      <c r="PH25" s="234">
        <v>216.77</v>
      </c>
      <c r="PI25" s="234">
        <v>216.77</v>
      </c>
      <c r="PJ25" s="234">
        <v>216.77</v>
      </c>
      <c r="PK25" s="234">
        <v>216.77</v>
      </c>
      <c r="PL25" s="20">
        <f t="shared" si="147"/>
        <v>34979.740000000005</v>
      </c>
      <c r="PM25" s="18">
        <v>0</v>
      </c>
      <c r="PN25" s="18">
        <v>0</v>
      </c>
      <c r="PO25" s="18">
        <v>12887.04</v>
      </c>
      <c r="PP25" s="18">
        <v>0</v>
      </c>
      <c r="PQ25" s="18">
        <v>0</v>
      </c>
      <c r="PR25" s="18">
        <v>0</v>
      </c>
      <c r="PS25" s="18">
        <v>0</v>
      </c>
      <c r="PT25" s="18">
        <v>22092.7</v>
      </c>
      <c r="PU25" s="18">
        <v>0</v>
      </c>
      <c r="PV25" s="18">
        <v>0</v>
      </c>
      <c r="PW25" s="18">
        <v>0</v>
      </c>
      <c r="PX25" s="18">
        <v>0</v>
      </c>
      <c r="PY25" s="234">
        <f t="shared" si="148"/>
        <v>31058.650000000005</v>
      </c>
      <c r="PZ25" s="20">
        <f t="shared" si="42"/>
        <v>0</v>
      </c>
      <c r="QA25" s="20">
        <f t="shared" si="43"/>
        <v>31058.650000000005</v>
      </c>
      <c r="QB25" s="18">
        <f t="shared" si="149"/>
        <v>1134.9200000000003</v>
      </c>
      <c r="QC25" s="18">
        <v>116.11</v>
      </c>
      <c r="QD25" s="234">
        <v>116.11</v>
      </c>
      <c r="QE25" s="234">
        <v>116.11</v>
      </c>
      <c r="QF25" s="234">
        <v>116.11</v>
      </c>
      <c r="QG25" s="234">
        <v>116.11</v>
      </c>
      <c r="QH25" s="234">
        <v>116.11</v>
      </c>
      <c r="QI25" s="234">
        <v>116.11</v>
      </c>
      <c r="QJ25" s="234">
        <v>64.430000000000007</v>
      </c>
      <c r="QK25" s="234">
        <v>64.430000000000007</v>
      </c>
      <c r="QL25" s="234">
        <v>64.430000000000007</v>
      </c>
      <c r="QM25" s="234">
        <v>64.430000000000007</v>
      </c>
      <c r="QN25" s="234">
        <v>64.430000000000007</v>
      </c>
      <c r="QO25" s="20">
        <f t="shared" si="150"/>
        <v>0</v>
      </c>
      <c r="QP25" s="18">
        <v>0</v>
      </c>
      <c r="QQ25" s="18">
        <v>0</v>
      </c>
      <c r="QR25" s="18">
        <v>0</v>
      </c>
      <c r="QS25" s="18">
        <v>0</v>
      </c>
      <c r="QT25" s="18">
        <v>0</v>
      </c>
      <c r="QU25" s="18">
        <v>0</v>
      </c>
      <c r="QV25" s="18">
        <v>0</v>
      </c>
      <c r="QW25" s="18">
        <v>0</v>
      </c>
      <c r="QX25" s="18">
        <v>0</v>
      </c>
      <c r="QY25" s="18">
        <v>0</v>
      </c>
      <c r="QZ25" s="18">
        <v>0</v>
      </c>
      <c r="RA25" s="18">
        <v>0</v>
      </c>
      <c r="RB25" s="234">
        <f t="shared" si="151"/>
        <v>-1134.9200000000003</v>
      </c>
      <c r="RC25" s="20">
        <f t="shared" si="44"/>
        <v>-1134.9200000000003</v>
      </c>
      <c r="RD25" s="20">
        <f t="shared" si="45"/>
        <v>0</v>
      </c>
      <c r="RE25" s="18">
        <f t="shared" si="152"/>
        <v>5106.8900000000021</v>
      </c>
      <c r="RF25" s="20">
        <v>525.47</v>
      </c>
      <c r="RG25" s="234">
        <v>525.47</v>
      </c>
      <c r="RH25" s="234">
        <v>525.47</v>
      </c>
      <c r="RI25" s="234">
        <v>525.47</v>
      </c>
      <c r="RJ25" s="234">
        <v>525.47</v>
      </c>
      <c r="RK25" s="234">
        <v>525.47</v>
      </c>
      <c r="RL25" s="234">
        <v>525.47</v>
      </c>
      <c r="RM25" s="234">
        <v>285.72000000000003</v>
      </c>
      <c r="RN25" s="234">
        <v>285.72000000000003</v>
      </c>
      <c r="RO25" s="234">
        <v>285.72000000000003</v>
      </c>
      <c r="RP25" s="234">
        <v>285.72000000000003</v>
      </c>
      <c r="RQ25" s="234">
        <v>285.72000000000003</v>
      </c>
      <c r="RR25" s="20">
        <f t="shared" si="153"/>
        <v>719.28</v>
      </c>
      <c r="RS25" s="18">
        <v>0</v>
      </c>
      <c r="RT25" s="18">
        <v>0</v>
      </c>
      <c r="RU25" s="18">
        <v>0</v>
      </c>
      <c r="RV25" s="18">
        <v>0</v>
      </c>
      <c r="RW25" s="18">
        <v>0</v>
      </c>
      <c r="RX25" s="18">
        <v>719.28</v>
      </c>
      <c r="RY25" s="18">
        <v>0</v>
      </c>
      <c r="RZ25" s="18">
        <v>0</v>
      </c>
      <c r="SA25" s="18">
        <v>0</v>
      </c>
      <c r="SB25" s="18">
        <v>0</v>
      </c>
      <c r="SC25" s="18">
        <v>0</v>
      </c>
      <c r="SD25" s="18">
        <v>0</v>
      </c>
      <c r="SE25" s="20">
        <f t="shared" si="46"/>
        <v>-4387.6100000000024</v>
      </c>
      <c r="SF25" s="20">
        <f t="shared" si="47"/>
        <v>-4387.6100000000024</v>
      </c>
      <c r="SG25" s="20">
        <f t="shared" si="48"/>
        <v>0</v>
      </c>
      <c r="SH25" s="18">
        <f t="shared" si="154"/>
        <v>1794.62</v>
      </c>
      <c r="SI25" s="18">
        <v>185.46</v>
      </c>
      <c r="SJ25" s="234">
        <v>185.46</v>
      </c>
      <c r="SK25" s="234">
        <v>185.46</v>
      </c>
      <c r="SL25" s="234">
        <v>185.46</v>
      </c>
      <c r="SM25" s="234">
        <v>185.46</v>
      </c>
      <c r="SN25" s="234">
        <v>185.46</v>
      </c>
      <c r="SO25" s="234">
        <v>185.46</v>
      </c>
      <c r="SP25" s="234">
        <v>99.28</v>
      </c>
      <c r="SQ25" s="234">
        <v>99.28</v>
      </c>
      <c r="SR25" s="234">
        <v>99.28</v>
      </c>
      <c r="SS25" s="234">
        <v>99.28</v>
      </c>
      <c r="ST25" s="234">
        <v>99.28</v>
      </c>
      <c r="SU25" s="20">
        <f t="shared" si="155"/>
        <v>0</v>
      </c>
      <c r="SV25" s="18">
        <v>0</v>
      </c>
      <c r="SW25" s="18">
        <v>0</v>
      </c>
      <c r="SX25" s="18">
        <v>0</v>
      </c>
      <c r="SY25" s="18">
        <v>0</v>
      </c>
      <c r="SZ25" s="18">
        <v>0</v>
      </c>
      <c r="TA25" s="18">
        <v>0</v>
      </c>
      <c r="TB25" s="18">
        <v>0</v>
      </c>
      <c r="TC25" s="18">
        <v>0</v>
      </c>
      <c r="TD25" s="18">
        <v>0</v>
      </c>
      <c r="TE25" s="18">
        <v>0</v>
      </c>
      <c r="TF25" s="18">
        <v>0</v>
      </c>
      <c r="TG25" s="18">
        <v>0</v>
      </c>
      <c r="TH25" s="20">
        <f t="shared" si="49"/>
        <v>-1794.62</v>
      </c>
      <c r="TI25" s="20">
        <f t="shared" si="50"/>
        <v>-1794.62</v>
      </c>
      <c r="TJ25" s="20">
        <f t="shared" si="51"/>
        <v>0</v>
      </c>
      <c r="TK25" s="18">
        <f t="shared" si="156"/>
        <v>1796.6800000000005</v>
      </c>
      <c r="TL25" s="18">
        <v>167.99</v>
      </c>
      <c r="TM25" s="234">
        <v>167.99</v>
      </c>
      <c r="TN25" s="234">
        <v>167.99</v>
      </c>
      <c r="TO25" s="234">
        <v>167.99</v>
      </c>
      <c r="TP25" s="234">
        <v>167.99</v>
      </c>
      <c r="TQ25" s="234">
        <v>167.99</v>
      </c>
      <c r="TR25" s="234">
        <v>167.99</v>
      </c>
      <c r="TS25" s="234">
        <v>124.15</v>
      </c>
      <c r="TT25" s="234">
        <v>124.15</v>
      </c>
      <c r="TU25" s="234">
        <v>124.15</v>
      </c>
      <c r="TV25" s="234">
        <v>124.15</v>
      </c>
      <c r="TW25" s="234">
        <v>124.15</v>
      </c>
      <c r="TX25" s="20">
        <f t="shared" si="157"/>
        <v>2219.31</v>
      </c>
      <c r="TY25" s="18">
        <v>0</v>
      </c>
      <c r="TZ25" s="18">
        <v>0</v>
      </c>
      <c r="UA25" s="18">
        <v>68.34</v>
      </c>
      <c r="UB25" s="18">
        <v>0</v>
      </c>
      <c r="UC25" s="18">
        <v>0</v>
      </c>
      <c r="UD25" s="18">
        <v>0</v>
      </c>
      <c r="UE25" s="18">
        <v>2150.9699999999998</v>
      </c>
      <c r="UF25" s="18">
        <v>0</v>
      </c>
      <c r="UG25" s="18">
        <v>0</v>
      </c>
      <c r="UH25" s="18">
        <v>0</v>
      </c>
      <c r="UI25" s="18">
        <v>0</v>
      </c>
      <c r="UJ25" s="18">
        <v>0</v>
      </c>
      <c r="UK25" s="20">
        <f t="shared" si="52"/>
        <v>422.62999999999943</v>
      </c>
      <c r="UL25" s="20">
        <f t="shared" si="53"/>
        <v>0</v>
      </c>
      <c r="UM25" s="20">
        <f t="shared" si="54"/>
        <v>422.62999999999943</v>
      </c>
      <c r="UN25" s="18">
        <f t="shared" si="158"/>
        <v>54.859999999999992</v>
      </c>
      <c r="UO25" s="18">
        <v>5.38</v>
      </c>
      <c r="UP25" s="234">
        <v>5.38</v>
      </c>
      <c r="UQ25" s="234">
        <v>5.38</v>
      </c>
      <c r="UR25" s="234">
        <v>5.38</v>
      </c>
      <c r="US25" s="234">
        <v>5.38</v>
      </c>
      <c r="UT25" s="234">
        <v>5.38</v>
      </c>
      <c r="UU25" s="234">
        <v>5.38</v>
      </c>
      <c r="UV25" s="234">
        <v>3.44</v>
      </c>
      <c r="UW25" s="234">
        <v>3.44</v>
      </c>
      <c r="UX25" s="234">
        <v>3.44</v>
      </c>
      <c r="UY25" s="234">
        <v>3.44</v>
      </c>
      <c r="UZ25" s="234">
        <v>3.44</v>
      </c>
      <c r="VA25" s="20">
        <f t="shared" si="55"/>
        <v>0</v>
      </c>
      <c r="VB25" s="234"/>
      <c r="VC25" s="234"/>
      <c r="VD25" s="234"/>
      <c r="VE25" s="234"/>
      <c r="VF25" s="234"/>
      <c r="VG25" s="234"/>
      <c r="VH25" s="234">
        <v>0</v>
      </c>
      <c r="VI25" s="234"/>
      <c r="VJ25" s="234"/>
      <c r="VK25" s="234"/>
      <c r="VL25" s="234"/>
      <c r="VM25" s="234"/>
      <c r="VN25" s="20">
        <f t="shared" si="56"/>
        <v>-54.859999999999992</v>
      </c>
      <c r="VO25" s="20">
        <f t="shared" si="57"/>
        <v>-54.859999999999992</v>
      </c>
      <c r="VP25" s="20">
        <f t="shared" si="58"/>
        <v>0</v>
      </c>
      <c r="VQ25" s="121">
        <f t="shared" si="59"/>
        <v>0</v>
      </c>
      <c r="VR25" s="250"/>
      <c r="VS25" s="250"/>
      <c r="VT25" s="250"/>
      <c r="VU25" s="250"/>
      <c r="VV25" s="250"/>
      <c r="VW25" s="250"/>
      <c r="VX25" s="250"/>
      <c r="VY25" s="250"/>
      <c r="VZ25" s="250"/>
      <c r="WA25" s="250"/>
      <c r="WB25" s="250"/>
      <c r="WC25" s="250"/>
      <c r="WD25" s="121">
        <f t="shared" si="60"/>
        <v>0</v>
      </c>
      <c r="WE25" s="234"/>
      <c r="WF25" s="234"/>
      <c r="WG25" s="234"/>
      <c r="WH25" s="234"/>
      <c r="WI25" s="234"/>
      <c r="WJ25" s="234"/>
      <c r="WK25" s="234"/>
      <c r="WL25" s="234"/>
      <c r="WM25" s="234"/>
      <c r="WN25" s="234"/>
      <c r="WO25" s="234"/>
      <c r="WP25" s="234"/>
      <c r="WQ25" s="121">
        <f t="shared" si="61"/>
        <v>0</v>
      </c>
      <c r="WR25" s="121">
        <f t="shared" si="62"/>
        <v>0</v>
      </c>
      <c r="WS25" s="121">
        <f t="shared" si="63"/>
        <v>0</v>
      </c>
      <c r="WT25" s="120">
        <f t="shared" si="159"/>
        <v>26345.71</v>
      </c>
      <c r="WU25" s="120">
        <v>1836.58</v>
      </c>
      <c r="WV25" s="250">
        <v>1836.58</v>
      </c>
      <c r="WW25" s="250">
        <v>1836.58</v>
      </c>
      <c r="WX25" s="250">
        <v>1836.58</v>
      </c>
      <c r="WY25" s="250">
        <v>1836.58</v>
      </c>
      <c r="WZ25" s="250">
        <v>1836.58</v>
      </c>
      <c r="XA25" s="250">
        <v>1836.58</v>
      </c>
      <c r="XB25" s="250">
        <v>2697.93</v>
      </c>
      <c r="XC25" s="250">
        <v>2697.93</v>
      </c>
      <c r="XD25" s="250">
        <v>2697.93</v>
      </c>
      <c r="XE25" s="250">
        <v>2697.93</v>
      </c>
      <c r="XF25" s="250">
        <v>2697.93</v>
      </c>
      <c r="XG25" s="120">
        <f t="shared" si="160"/>
        <v>32479.424860254359</v>
      </c>
      <c r="XH25" s="18">
        <v>2502.2572083262048</v>
      </c>
      <c r="XI25" s="18">
        <v>2938.4131090116521</v>
      </c>
      <c r="XJ25" s="18">
        <v>2801.2923147807001</v>
      </c>
      <c r="XK25" s="18">
        <v>344.80370070853746</v>
      </c>
      <c r="XL25" s="18">
        <v>2328.3780338686611</v>
      </c>
      <c r="XM25" s="18">
        <v>2012.996606285117</v>
      </c>
      <c r="XN25" s="18">
        <v>2810.4926546886659</v>
      </c>
      <c r="XO25" s="18">
        <v>2972.4618470900014</v>
      </c>
      <c r="XP25" s="18">
        <v>3806.488286407533</v>
      </c>
      <c r="XQ25" s="18">
        <v>3690.0114670493326</v>
      </c>
      <c r="XR25" s="18">
        <v>3455.2777442396055</v>
      </c>
      <c r="XS25" s="18">
        <v>2816.5518877983477</v>
      </c>
      <c r="XT25" s="121">
        <f t="shared" si="64"/>
        <v>6133.7148602543602</v>
      </c>
      <c r="XU25" s="121">
        <f t="shared" si="65"/>
        <v>0</v>
      </c>
      <c r="XV25" s="121">
        <f t="shared" si="66"/>
        <v>6133.7148602543602</v>
      </c>
      <c r="XW25" s="120">
        <f t="shared" si="161"/>
        <v>13557.919999999998</v>
      </c>
      <c r="XX25" s="120">
        <v>816.56</v>
      </c>
      <c r="XY25" s="250">
        <v>816.56</v>
      </c>
      <c r="XZ25" s="250">
        <v>816.56</v>
      </c>
      <c r="YA25" s="250">
        <v>816.56</v>
      </c>
      <c r="YB25" s="250">
        <v>816.56</v>
      </c>
      <c r="YC25" s="250">
        <v>816.56</v>
      </c>
      <c r="YD25" s="250">
        <v>816.56</v>
      </c>
      <c r="YE25" s="250">
        <v>1568.4</v>
      </c>
      <c r="YF25" s="250">
        <v>1568.4</v>
      </c>
      <c r="YG25" s="250">
        <v>1568.4</v>
      </c>
      <c r="YH25" s="250">
        <v>1568.4</v>
      </c>
      <c r="YI25" s="250">
        <v>1568.4</v>
      </c>
      <c r="YJ25" s="121">
        <f t="shared" si="162"/>
        <v>13109.03112252022</v>
      </c>
      <c r="YK25" s="18">
        <v>1001.7960093058059</v>
      </c>
      <c r="YL25" s="18">
        <v>878.79586156908192</v>
      </c>
      <c r="YM25" s="18">
        <v>904.90056696625538</v>
      </c>
      <c r="YN25" s="18">
        <v>979.05288017397129</v>
      </c>
      <c r="YO25" s="18">
        <v>874.90852574228529</v>
      </c>
      <c r="YP25" s="18">
        <v>941.33889247323032</v>
      </c>
      <c r="YQ25" s="18">
        <v>984.40838603558996</v>
      </c>
      <c r="YR25" s="18">
        <v>1588.0169001837817</v>
      </c>
      <c r="YS25" s="18">
        <v>1152.5226821357005</v>
      </c>
      <c r="YT25" s="18">
        <v>1223.345952343677</v>
      </c>
      <c r="YU25" s="18">
        <v>1236.2141870255382</v>
      </c>
      <c r="YV25" s="18">
        <v>1343.7302785653033</v>
      </c>
      <c r="YW25" s="234">
        <f t="shared" si="163"/>
        <v>-448.88887747977788</v>
      </c>
      <c r="YX25" s="121">
        <f t="shared" si="67"/>
        <v>-448.88887747977788</v>
      </c>
      <c r="YY25" s="121">
        <f t="shared" si="68"/>
        <v>0</v>
      </c>
      <c r="YZ25" s="120">
        <f t="shared" si="164"/>
        <v>3999.6199999999994</v>
      </c>
      <c r="ZA25" s="120">
        <v>129.01</v>
      </c>
      <c r="ZB25" s="250">
        <v>129.01</v>
      </c>
      <c r="ZC25" s="250">
        <v>129.01</v>
      </c>
      <c r="ZD25" s="250">
        <v>129.01</v>
      </c>
      <c r="ZE25" s="250">
        <v>129.01</v>
      </c>
      <c r="ZF25" s="250">
        <v>129.01</v>
      </c>
      <c r="ZG25" s="250">
        <v>129.01</v>
      </c>
      <c r="ZH25" s="250">
        <v>619.30999999999995</v>
      </c>
      <c r="ZI25" s="250">
        <v>619.30999999999995</v>
      </c>
      <c r="ZJ25" s="250">
        <v>619.30999999999995</v>
      </c>
      <c r="ZK25" s="250">
        <v>619.30999999999995</v>
      </c>
      <c r="ZL25" s="250">
        <v>619.30999999999995</v>
      </c>
      <c r="ZM25" s="121">
        <f t="shared" si="165"/>
        <v>3515.9294467690165</v>
      </c>
      <c r="ZN25" s="120">
        <v>0</v>
      </c>
      <c r="ZO25" s="18">
        <v>101.4036376902405</v>
      </c>
      <c r="ZP25" s="18">
        <v>342.38087126087339</v>
      </c>
      <c r="ZQ25" s="18">
        <v>2995.2695887762752</v>
      </c>
      <c r="ZR25" s="18">
        <v>76.875349041627388</v>
      </c>
      <c r="ZS25" s="18">
        <v>0</v>
      </c>
      <c r="ZT25" s="18"/>
      <c r="ZU25" s="18"/>
      <c r="ZV25" s="18"/>
      <c r="ZW25" s="18"/>
      <c r="ZX25" s="18"/>
      <c r="ZY25" s="18"/>
      <c r="ZZ25" s="121">
        <f t="shared" si="69"/>
        <v>-483.69055323098291</v>
      </c>
      <c r="AAA25" s="121">
        <f t="shared" si="70"/>
        <v>-483.69055323098291</v>
      </c>
      <c r="AAB25" s="121">
        <f t="shared" si="71"/>
        <v>0</v>
      </c>
      <c r="AAC25" s="120">
        <f t="shared" si="166"/>
        <v>1061.8499999999999</v>
      </c>
      <c r="AAD25" s="120">
        <v>76.599999999999994</v>
      </c>
      <c r="AAE25" s="250">
        <v>76.599999999999994</v>
      </c>
      <c r="AAF25" s="250">
        <v>76.599999999999994</v>
      </c>
      <c r="AAG25" s="250">
        <v>76.599999999999994</v>
      </c>
      <c r="AAH25" s="250">
        <v>76.599999999999994</v>
      </c>
      <c r="AAI25" s="250">
        <v>76.599999999999994</v>
      </c>
      <c r="AAJ25" s="250">
        <v>76.599999999999994</v>
      </c>
      <c r="AAK25" s="250">
        <v>105.13</v>
      </c>
      <c r="AAL25" s="250">
        <v>105.13</v>
      </c>
      <c r="AAM25" s="250">
        <v>105.13</v>
      </c>
      <c r="AAN25" s="250">
        <v>105.13</v>
      </c>
      <c r="AAO25" s="250">
        <v>105.13</v>
      </c>
      <c r="AAP25" s="121">
        <f t="shared" si="167"/>
        <v>1502.5890955946134</v>
      </c>
      <c r="AAQ25" s="18">
        <v>102.46710345755415</v>
      </c>
      <c r="AAR25" s="18">
        <v>102.22183872706019</v>
      </c>
      <c r="AAS25" s="18">
        <v>102.56583954723169</v>
      </c>
      <c r="AAT25" s="18">
        <v>102.986764906883</v>
      </c>
      <c r="AAU25" s="18">
        <v>103.79088981809241</v>
      </c>
      <c r="AAV25" s="18">
        <v>102.6153643764964</v>
      </c>
      <c r="AAW25" s="18">
        <v>100.78375530300936</v>
      </c>
      <c r="AAX25" s="18">
        <v>159.73425215999998</v>
      </c>
      <c r="AAY25" s="18">
        <v>153.61799076</v>
      </c>
      <c r="AAZ25" s="18">
        <v>156.44652047999998</v>
      </c>
      <c r="ABA25" s="18">
        <v>156.23691400799999</v>
      </c>
      <c r="ABB25" s="18">
        <v>159.12186205028638</v>
      </c>
      <c r="ABC25" s="121">
        <f t="shared" si="72"/>
        <v>440.73909559461345</v>
      </c>
      <c r="ABD25" s="121">
        <f t="shared" si="73"/>
        <v>0</v>
      </c>
      <c r="ABE25" s="121">
        <f t="shared" si="74"/>
        <v>440.73909559461345</v>
      </c>
      <c r="ABF25" s="120">
        <f t="shared" si="168"/>
        <v>152.47</v>
      </c>
      <c r="ABG25" s="120">
        <v>5.1100000000000003</v>
      </c>
      <c r="ABH25" s="250">
        <v>5.1100000000000003</v>
      </c>
      <c r="ABI25" s="250">
        <v>5.1100000000000003</v>
      </c>
      <c r="ABJ25" s="250">
        <v>5.1100000000000003</v>
      </c>
      <c r="ABK25" s="250">
        <v>5.1100000000000003</v>
      </c>
      <c r="ABL25" s="250">
        <v>5.1100000000000003</v>
      </c>
      <c r="ABM25" s="250">
        <v>5.1100000000000003</v>
      </c>
      <c r="ABN25" s="250">
        <v>23.34</v>
      </c>
      <c r="ABO25" s="250">
        <v>23.34</v>
      </c>
      <c r="ABP25" s="250">
        <v>23.34</v>
      </c>
      <c r="ABQ25" s="250">
        <v>23.34</v>
      </c>
      <c r="ABR25" s="250">
        <v>23.34</v>
      </c>
      <c r="ABS25" s="121">
        <f t="shared" si="169"/>
        <v>0</v>
      </c>
      <c r="ABT25" s="18">
        <v>0</v>
      </c>
      <c r="ABU25" s="18">
        <v>0</v>
      </c>
      <c r="ABV25" s="18">
        <v>0</v>
      </c>
      <c r="ABW25" s="18">
        <v>0</v>
      </c>
      <c r="ABX25" s="18">
        <v>0</v>
      </c>
      <c r="ABY25" s="18">
        <v>0</v>
      </c>
      <c r="ABZ25" s="18"/>
      <c r="ACA25" s="18"/>
      <c r="ACB25" s="18">
        <v>0</v>
      </c>
      <c r="ACC25" s="18">
        <v>0</v>
      </c>
      <c r="ACD25" s="18">
        <v>0</v>
      </c>
      <c r="ACE25" s="18">
        <v>0</v>
      </c>
      <c r="ACF25" s="121">
        <f t="shared" si="75"/>
        <v>-152.47</v>
      </c>
      <c r="ACG25" s="121">
        <f t="shared" si="76"/>
        <v>-152.47</v>
      </c>
      <c r="ACH25" s="121">
        <f t="shared" si="77"/>
        <v>0</v>
      </c>
      <c r="ACI25" s="115">
        <f t="shared" si="78"/>
        <v>7643.7499999999991</v>
      </c>
      <c r="ACJ25" s="121">
        <f t="shared" si="79"/>
        <v>3730.7910638596572</v>
      </c>
      <c r="ACK25" s="132">
        <f t="shared" si="80"/>
        <v>-3912.9589361403418</v>
      </c>
      <c r="ACL25" s="121">
        <f t="shared" si="81"/>
        <v>-3912.9589361403418</v>
      </c>
      <c r="ACM25" s="121">
        <f t="shared" si="82"/>
        <v>0</v>
      </c>
      <c r="ACN25" s="18">
        <f t="shared" si="170"/>
        <v>7643.7499999999991</v>
      </c>
      <c r="ACO25" s="18">
        <v>641.85</v>
      </c>
      <c r="ACP25" s="234">
        <v>641.85</v>
      </c>
      <c r="ACQ25" s="234">
        <v>641.85</v>
      </c>
      <c r="ACR25" s="234">
        <v>641.85</v>
      </c>
      <c r="ACS25" s="234">
        <v>641.85</v>
      </c>
      <c r="ACT25" s="234">
        <v>641.85</v>
      </c>
      <c r="ACU25" s="234">
        <v>641.85</v>
      </c>
      <c r="ACV25" s="234">
        <v>630.16</v>
      </c>
      <c r="ACW25" s="234">
        <v>630.16</v>
      </c>
      <c r="ACX25" s="234">
        <v>630.16</v>
      </c>
      <c r="ACY25" s="234">
        <v>630.16</v>
      </c>
      <c r="ACZ25" s="234">
        <v>630.16</v>
      </c>
      <c r="ADA25" s="20">
        <f t="shared" si="171"/>
        <v>3730.7910638596572</v>
      </c>
      <c r="ADB25" s="18">
        <v>0</v>
      </c>
      <c r="ADC25" s="18">
        <v>523.77701775310652</v>
      </c>
      <c r="ADD25" s="18">
        <v>285.65368477375176</v>
      </c>
      <c r="ADE25" s="18">
        <v>551.46655199999998</v>
      </c>
      <c r="ADF25" s="18">
        <v>1419.7749607999999</v>
      </c>
      <c r="ADG25" s="18">
        <v>0</v>
      </c>
      <c r="ADH25" s="18">
        <v>0</v>
      </c>
      <c r="ADI25" s="18">
        <v>0</v>
      </c>
      <c r="ADJ25" s="18">
        <v>0</v>
      </c>
      <c r="ADK25" s="18">
        <v>0</v>
      </c>
      <c r="ADL25" s="18">
        <v>290.78518839999998</v>
      </c>
      <c r="ADM25" s="18">
        <v>659.33366013279874</v>
      </c>
      <c r="ADN25" s="20">
        <f t="shared" si="83"/>
        <v>-3912.9589361403418</v>
      </c>
      <c r="ADO25" s="20">
        <f t="shared" si="84"/>
        <v>-3912.9589361403418</v>
      </c>
      <c r="ADP25" s="20">
        <f t="shared" si="85"/>
        <v>0</v>
      </c>
      <c r="ADQ25" s="18">
        <f t="shared" si="172"/>
        <v>0</v>
      </c>
      <c r="ADR25" s="18">
        <v>0</v>
      </c>
      <c r="ADS25" s="234">
        <v>0</v>
      </c>
      <c r="ADT25" s="234">
        <v>0</v>
      </c>
      <c r="ADU25" s="234">
        <v>0</v>
      </c>
      <c r="ADV25" s="234">
        <v>0</v>
      </c>
      <c r="ADW25" s="234">
        <v>0</v>
      </c>
      <c r="ADX25" s="234">
        <v>0</v>
      </c>
      <c r="ADY25" s="234">
        <v>0</v>
      </c>
      <c r="ADZ25" s="234">
        <v>0</v>
      </c>
      <c r="AEA25" s="234">
        <v>0</v>
      </c>
      <c r="AEB25" s="234">
        <v>0</v>
      </c>
      <c r="AEC25" s="234">
        <v>0</v>
      </c>
      <c r="AED25" s="20">
        <f t="shared" si="173"/>
        <v>0</v>
      </c>
      <c r="AEE25" s="18">
        <v>0</v>
      </c>
      <c r="AEF25" s="18">
        <v>0</v>
      </c>
      <c r="AEG25" s="18">
        <v>0</v>
      </c>
      <c r="AEH25" s="18">
        <v>0</v>
      </c>
      <c r="AEI25" s="18">
        <v>0</v>
      </c>
      <c r="AEJ25" s="18">
        <v>0</v>
      </c>
      <c r="AEK25" s="18">
        <v>0</v>
      </c>
      <c r="AEL25" s="18">
        <v>0</v>
      </c>
      <c r="AEM25" s="18">
        <v>0</v>
      </c>
      <c r="AEN25" s="18">
        <v>0</v>
      </c>
      <c r="AEO25" s="18">
        <v>0</v>
      </c>
      <c r="AEP25" s="18">
        <v>0</v>
      </c>
      <c r="AEQ25" s="20">
        <f t="shared" si="86"/>
        <v>0</v>
      </c>
      <c r="AER25" s="20">
        <f t="shared" si="87"/>
        <v>0</v>
      </c>
      <c r="AES25" s="20">
        <f t="shared" si="88"/>
        <v>0</v>
      </c>
      <c r="AET25" s="18">
        <f t="shared" si="174"/>
        <v>0</v>
      </c>
      <c r="AEU25" s="18">
        <v>0</v>
      </c>
      <c r="AEV25" s="234">
        <v>0</v>
      </c>
      <c r="AEW25" s="234">
        <v>0</v>
      </c>
      <c r="AEX25" s="234">
        <v>0</v>
      </c>
      <c r="AEY25" s="234">
        <v>0</v>
      </c>
      <c r="AEZ25" s="234">
        <v>0</v>
      </c>
      <c r="AFA25" s="234">
        <v>0</v>
      </c>
      <c r="AFB25" s="234">
        <v>0</v>
      </c>
      <c r="AFC25" s="234">
        <v>0</v>
      </c>
      <c r="AFD25" s="234">
        <v>0</v>
      </c>
      <c r="AFE25" s="234">
        <v>0</v>
      </c>
      <c r="AFF25" s="234">
        <v>0</v>
      </c>
      <c r="AFG25" s="20">
        <f t="shared" si="175"/>
        <v>0</v>
      </c>
      <c r="AFH25" s="18">
        <v>0</v>
      </c>
      <c r="AFI25" s="18">
        <v>0</v>
      </c>
      <c r="AFJ25" s="18">
        <v>0</v>
      </c>
      <c r="AFK25" s="18">
        <v>0</v>
      </c>
      <c r="AFL25" s="18">
        <v>0</v>
      </c>
      <c r="AFM25" s="18">
        <v>0</v>
      </c>
      <c r="AFN25" s="18">
        <v>0</v>
      </c>
      <c r="AFO25" s="18">
        <v>0</v>
      </c>
      <c r="AFP25" s="18">
        <v>0</v>
      </c>
      <c r="AFQ25" s="18">
        <v>0</v>
      </c>
      <c r="AFR25" s="18">
        <v>0</v>
      </c>
      <c r="AFS25" s="18">
        <v>0</v>
      </c>
      <c r="AFT25" s="20">
        <f t="shared" si="89"/>
        <v>0</v>
      </c>
      <c r="AFU25" s="20">
        <f t="shared" si="90"/>
        <v>0</v>
      </c>
      <c r="AFV25" s="136">
        <f t="shared" si="91"/>
        <v>0</v>
      </c>
      <c r="AFW25" s="141">
        <f t="shared" si="92"/>
        <v>122981.18999999999</v>
      </c>
      <c r="AFX25" s="111">
        <f t="shared" si="93"/>
        <v>150060.62545361763</v>
      </c>
      <c r="AFY25" s="126">
        <f t="shared" si="94"/>
        <v>27079.43545361764</v>
      </c>
      <c r="AFZ25" s="20">
        <f t="shared" si="95"/>
        <v>0</v>
      </c>
      <c r="AGA25" s="140">
        <f t="shared" si="96"/>
        <v>27079.43545361764</v>
      </c>
      <c r="AGB25" s="215">
        <f t="shared" ref="AGB25:AGC88" si="181">AFW25*1.2</f>
        <v>147577.42799999999</v>
      </c>
      <c r="AGC25" s="126">
        <f t="shared" si="181"/>
        <v>180072.75054434114</v>
      </c>
      <c r="AGD25" s="126">
        <f t="shared" si="98"/>
        <v>32495.32254434115</v>
      </c>
      <c r="AGE25" s="20">
        <f t="shared" si="99"/>
        <v>0</v>
      </c>
      <c r="AGF25" s="136">
        <f t="shared" si="100"/>
        <v>32495.32254434115</v>
      </c>
      <c r="AGG25" s="166">
        <f t="shared" si="180"/>
        <v>9100.6080599999987</v>
      </c>
      <c r="AGH25" s="220">
        <f t="shared" si="179"/>
        <v>11104.486283567703</v>
      </c>
      <c r="AGI25" s="126">
        <f t="shared" si="102"/>
        <v>2003.8782235677045</v>
      </c>
      <c r="AGJ25" s="20">
        <f t="shared" si="103"/>
        <v>0</v>
      </c>
      <c r="AGK25" s="140">
        <f t="shared" si="104"/>
        <v>2003.8782235677045</v>
      </c>
      <c r="AGL25" s="167">
        <f t="shared" ref="AGL25:AGM88" si="182">AGB25+AGG25</f>
        <v>156678.03605999998</v>
      </c>
      <c r="AGM25" s="167">
        <f t="shared" si="182"/>
        <v>191177.23682790884</v>
      </c>
      <c r="AGN25" s="168">
        <f t="shared" si="106"/>
        <v>34499.200767908857</v>
      </c>
      <c r="AGO25" s="167">
        <f t="shared" si="107"/>
        <v>0</v>
      </c>
      <c r="AGP25" s="169">
        <f t="shared" si="108"/>
        <v>34499.200767908857</v>
      </c>
      <c r="AGQ25" s="217">
        <f t="shared" si="177"/>
        <v>5.8084772370486662E-2</v>
      </c>
      <c r="AGR25" s="294">
        <v>7.0000000000000007E-2</v>
      </c>
      <c r="AGS25" s="294">
        <v>0.05</v>
      </c>
      <c r="AGT25" s="251">
        <f t="shared" si="178"/>
        <v>6.1666666666666668E-2</v>
      </c>
      <c r="AGU25" s="22"/>
      <c r="AGV25" s="22"/>
      <c r="AGW25" s="22"/>
      <c r="AGX25" s="22"/>
      <c r="AGY25" s="22"/>
      <c r="AGZ25" s="22"/>
      <c r="AHA25" s="22"/>
      <c r="AHB25" s="22"/>
      <c r="AHC25" s="22"/>
      <c r="AHD25" s="22"/>
      <c r="AHE25" s="22"/>
      <c r="AHF25" s="22"/>
      <c r="AHG25" s="22"/>
      <c r="AHH25" s="22"/>
    </row>
    <row r="26" spans="1:892" s="225" customFormat="1" ht="12.75" x14ac:dyDescent="0.25">
      <c r="A26" s="22">
        <v>455</v>
      </c>
      <c r="B26" s="21">
        <v>3</v>
      </c>
      <c r="C26" s="252" t="s">
        <v>771</v>
      </c>
      <c r="D26" s="253">
        <v>5</v>
      </c>
      <c r="E26" s="249">
        <v>2806.4</v>
      </c>
      <c r="F26" s="132">
        <f t="shared" si="0"/>
        <v>26739.97</v>
      </c>
      <c r="G26" s="114">
        <f t="shared" si="1"/>
        <v>27262.008314269842</v>
      </c>
      <c r="H26" s="132">
        <f t="shared" si="2"/>
        <v>522.03831426984107</v>
      </c>
      <c r="I26" s="121">
        <f t="shared" si="3"/>
        <v>0</v>
      </c>
      <c r="J26" s="121">
        <f t="shared" si="4"/>
        <v>522.03831426984107</v>
      </c>
      <c r="K26" s="18">
        <f t="shared" si="109"/>
        <v>8404.61</v>
      </c>
      <c r="L26" s="234">
        <v>530.13</v>
      </c>
      <c r="M26" s="234">
        <v>530.13</v>
      </c>
      <c r="N26" s="234">
        <v>530.13</v>
      </c>
      <c r="O26" s="234">
        <v>530.13</v>
      </c>
      <c r="P26" s="234">
        <v>530.13</v>
      </c>
      <c r="Q26" s="234">
        <v>530.13</v>
      </c>
      <c r="R26" s="234">
        <v>530.13</v>
      </c>
      <c r="S26" s="234">
        <v>938.74</v>
      </c>
      <c r="T26" s="234">
        <v>938.74</v>
      </c>
      <c r="U26" s="234">
        <v>938.74</v>
      </c>
      <c r="V26" s="234">
        <v>938.74</v>
      </c>
      <c r="W26" s="234">
        <v>938.74</v>
      </c>
      <c r="X26" s="234">
        <f t="shared" si="110"/>
        <v>8065.6198957330316</v>
      </c>
      <c r="Y26" s="18">
        <v>0</v>
      </c>
      <c r="Z26" s="18">
        <v>2891.1071535856408</v>
      </c>
      <c r="AA26" s="18">
        <v>0</v>
      </c>
      <c r="AB26" s="18">
        <v>0</v>
      </c>
      <c r="AC26" s="18">
        <v>0</v>
      </c>
      <c r="AD26" s="18">
        <v>0</v>
      </c>
      <c r="AE26" s="18">
        <v>5174.5127421473908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20">
        <f t="shared" si="5"/>
        <v>-338.99010426696896</v>
      </c>
      <c r="AL26" s="234">
        <f t="shared" si="111"/>
        <v>-338.99010426696896</v>
      </c>
      <c r="AM26" s="234">
        <f t="shared" si="6"/>
        <v>0</v>
      </c>
      <c r="AN26" s="18">
        <f t="shared" si="112"/>
        <v>1961.3999999999999</v>
      </c>
      <c r="AO26" s="234">
        <v>149.30000000000001</v>
      </c>
      <c r="AP26" s="234">
        <v>149.30000000000001</v>
      </c>
      <c r="AQ26" s="234">
        <v>149.30000000000001</v>
      </c>
      <c r="AR26" s="234">
        <v>149.30000000000001</v>
      </c>
      <c r="AS26" s="234">
        <v>149.30000000000001</v>
      </c>
      <c r="AT26" s="234">
        <v>149.30000000000001</v>
      </c>
      <c r="AU26" s="234">
        <v>149.30000000000001</v>
      </c>
      <c r="AV26" s="234">
        <v>183.26</v>
      </c>
      <c r="AW26" s="234">
        <v>183.26</v>
      </c>
      <c r="AX26" s="234">
        <v>183.26</v>
      </c>
      <c r="AY26" s="234">
        <v>183.26</v>
      </c>
      <c r="AZ26" s="234">
        <v>183.26</v>
      </c>
      <c r="BA26" s="226">
        <f t="shared" si="113"/>
        <v>1612.8559378809177</v>
      </c>
      <c r="BB26" s="18">
        <v>0</v>
      </c>
      <c r="BC26" s="18">
        <v>578.12120241534888</v>
      </c>
      <c r="BD26" s="18">
        <v>0</v>
      </c>
      <c r="BE26" s="18">
        <v>0</v>
      </c>
      <c r="BF26" s="18">
        <v>0</v>
      </c>
      <c r="BG26" s="18">
        <v>0</v>
      </c>
      <c r="BH26" s="18">
        <v>1034.7347354655687</v>
      </c>
      <c r="BI26" s="18">
        <v>0</v>
      </c>
      <c r="BJ26" s="18">
        <v>0</v>
      </c>
      <c r="BK26" s="18">
        <v>0</v>
      </c>
      <c r="BL26" s="18">
        <v>0</v>
      </c>
      <c r="BM26" s="18">
        <v>0</v>
      </c>
      <c r="BN26" s="20">
        <f t="shared" si="7"/>
        <v>-348.54406211908213</v>
      </c>
      <c r="BO26" s="20">
        <f t="shared" si="8"/>
        <v>-348.54406211908213</v>
      </c>
      <c r="BP26" s="20">
        <f t="shared" si="9"/>
        <v>0</v>
      </c>
      <c r="BQ26" s="18">
        <f t="shared" si="114"/>
        <v>1610.5800000000002</v>
      </c>
      <c r="BR26" s="234">
        <v>122.64</v>
      </c>
      <c r="BS26" s="234">
        <v>122.64</v>
      </c>
      <c r="BT26" s="234">
        <v>122.64</v>
      </c>
      <c r="BU26" s="234">
        <v>122.64</v>
      </c>
      <c r="BV26" s="234">
        <v>122.64</v>
      </c>
      <c r="BW26" s="234">
        <v>122.64</v>
      </c>
      <c r="BX26" s="234">
        <v>122.64</v>
      </c>
      <c r="BY26" s="234">
        <v>150.41999999999999</v>
      </c>
      <c r="BZ26" s="234">
        <v>150.41999999999999</v>
      </c>
      <c r="CA26" s="234">
        <v>150.41999999999999</v>
      </c>
      <c r="CB26" s="234">
        <v>150.41999999999999</v>
      </c>
      <c r="CC26" s="234">
        <v>150.41999999999999</v>
      </c>
      <c r="CD26" s="18">
        <f t="shared" si="115"/>
        <v>1474.0499999999997</v>
      </c>
      <c r="CE26" s="18">
        <v>111.25</v>
      </c>
      <c r="CF26" s="18">
        <v>111.25</v>
      </c>
      <c r="CG26" s="18">
        <v>111.25</v>
      </c>
      <c r="CH26" s="18">
        <v>111.25</v>
      </c>
      <c r="CI26" s="18">
        <v>111.25</v>
      </c>
      <c r="CJ26" s="18">
        <v>111.25</v>
      </c>
      <c r="CK26" s="18">
        <v>111.25</v>
      </c>
      <c r="CL26" s="18">
        <v>139.06</v>
      </c>
      <c r="CM26" s="18">
        <v>139.06</v>
      </c>
      <c r="CN26" s="18">
        <v>139.06</v>
      </c>
      <c r="CO26" s="18">
        <v>139.06</v>
      </c>
      <c r="CP26" s="18">
        <v>139.06</v>
      </c>
      <c r="CQ26" s="20">
        <f t="shared" si="10"/>
        <v>-136.53000000000043</v>
      </c>
      <c r="CR26" s="20">
        <f t="shared" si="11"/>
        <v>-136.53000000000043</v>
      </c>
      <c r="CS26" s="20">
        <f t="shared" si="12"/>
        <v>0</v>
      </c>
      <c r="CT26" s="18">
        <f t="shared" si="116"/>
        <v>334.52999999999992</v>
      </c>
      <c r="CU26" s="18">
        <v>25.54</v>
      </c>
      <c r="CV26" s="234">
        <v>25.54</v>
      </c>
      <c r="CW26" s="234">
        <v>25.54</v>
      </c>
      <c r="CX26" s="234">
        <v>25.54</v>
      </c>
      <c r="CY26" s="234">
        <v>25.54</v>
      </c>
      <c r="CZ26" s="234">
        <v>25.54</v>
      </c>
      <c r="DA26" s="234">
        <v>25.54</v>
      </c>
      <c r="DB26" s="234">
        <v>31.15</v>
      </c>
      <c r="DC26" s="234">
        <v>31.15</v>
      </c>
      <c r="DD26" s="234">
        <v>31.15</v>
      </c>
      <c r="DE26" s="234">
        <v>31.15</v>
      </c>
      <c r="DF26" s="234">
        <v>31.15</v>
      </c>
      <c r="DG26" s="18">
        <f t="shared" si="117"/>
        <v>306.5800000000001</v>
      </c>
      <c r="DH26" s="18">
        <v>23.14</v>
      </c>
      <c r="DI26" s="18">
        <v>23.14</v>
      </c>
      <c r="DJ26" s="18">
        <v>23.14</v>
      </c>
      <c r="DK26" s="18">
        <v>23.14</v>
      </c>
      <c r="DL26" s="18">
        <v>23.14</v>
      </c>
      <c r="DM26" s="18">
        <v>23.14</v>
      </c>
      <c r="DN26" s="18">
        <v>23.14</v>
      </c>
      <c r="DO26" s="18">
        <v>28.92</v>
      </c>
      <c r="DP26" s="18">
        <v>28.92</v>
      </c>
      <c r="DQ26" s="18">
        <v>28.92</v>
      </c>
      <c r="DR26" s="18">
        <v>28.92</v>
      </c>
      <c r="DS26" s="18">
        <v>28.92</v>
      </c>
      <c r="DT26" s="234">
        <f t="shared" si="118"/>
        <v>-27.949999999999818</v>
      </c>
      <c r="DU26" s="20">
        <f t="shared" si="13"/>
        <v>-27.949999999999818</v>
      </c>
      <c r="DV26" s="20">
        <f t="shared" si="119"/>
        <v>0</v>
      </c>
      <c r="DW26" s="18">
        <f t="shared" si="120"/>
        <v>614.01</v>
      </c>
      <c r="DX26" s="18">
        <v>48.83</v>
      </c>
      <c r="DY26" s="234">
        <v>48.83</v>
      </c>
      <c r="DZ26" s="234">
        <v>48.83</v>
      </c>
      <c r="EA26" s="234">
        <v>48.83</v>
      </c>
      <c r="EB26" s="234">
        <v>48.83</v>
      </c>
      <c r="EC26" s="234">
        <v>48.83</v>
      </c>
      <c r="ED26" s="234">
        <v>48.83</v>
      </c>
      <c r="EE26" s="234">
        <v>54.44</v>
      </c>
      <c r="EF26" s="234">
        <v>54.44</v>
      </c>
      <c r="EG26" s="234">
        <v>54.44</v>
      </c>
      <c r="EH26" s="234">
        <v>54.44</v>
      </c>
      <c r="EI26" s="234">
        <v>54.44</v>
      </c>
      <c r="EJ26" s="234"/>
      <c r="EK26" s="18">
        <f t="shared" si="121"/>
        <v>479.17018158551377</v>
      </c>
      <c r="EL26" s="18">
        <v>0</v>
      </c>
      <c r="EM26" s="18">
        <v>171.76080498398957</v>
      </c>
      <c r="EN26" s="18">
        <v>0</v>
      </c>
      <c r="EO26" s="18">
        <v>0</v>
      </c>
      <c r="EP26" s="18">
        <v>0</v>
      </c>
      <c r="EQ26" s="18">
        <v>0</v>
      </c>
      <c r="ER26" s="18">
        <v>307.40937660152417</v>
      </c>
      <c r="ES26" s="18">
        <v>0</v>
      </c>
      <c r="ET26" s="18">
        <v>0</v>
      </c>
      <c r="EU26" s="18">
        <v>0</v>
      </c>
      <c r="EV26" s="18">
        <v>0</v>
      </c>
      <c r="EW26" s="18">
        <v>0</v>
      </c>
      <c r="EX26" s="20">
        <f t="shared" si="14"/>
        <v>-134.83981841448622</v>
      </c>
      <c r="EY26" s="20">
        <f t="shared" si="122"/>
        <v>-134.83981841448622</v>
      </c>
      <c r="EZ26" s="20">
        <f t="shared" si="123"/>
        <v>0</v>
      </c>
      <c r="FA26" s="18">
        <f t="shared" si="124"/>
        <v>5761.25</v>
      </c>
      <c r="FB26" s="18">
        <v>435.55</v>
      </c>
      <c r="FC26" s="234">
        <v>435.55</v>
      </c>
      <c r="FD26" s="234">
        <v>435.55</v>
      </c>
      <c r="FE26" s="234">
        <v>435.55</v>
      </c>
      <c r="FF26" s="234">
        <v>435.55</v>
      </c>
      <c r="FG26" s="234">
        <v>435.55</v>
      </c>
      <c r="FH26" s="234">
        <v>435.55</v>
      </c>
      <c r="FI26" s="234">
        <v>542.48</v>
      </c>
      <c r="FJ26" s="234">
        <v>542.48</v>
      </c>
      <c r="FK26" s="234">
        <v>542.48</v>
      </c>
      <c r="FL26" s="234">
        <v>542.48</v>
      </c>
      <c r="FM26" s="234">
        <v>542.48</v>
      </c>
      <c r="FN26" s="20">
        <f t="shared" si="125"/>
        <v>5441.0910993883572</v>
      </c>
      <c r="FO26" s="18">
        <v>0</v>
      </c>
      <c r="FP26" s="18">
        <v>2353.5093945878884</v>
      </c>
      <c r="FQ26" s="18">
        <v>0</v>
      </c>
      <c r="FR26" s="18">
        <v>0</v>
      </c>
      <c r="FS26" s="18">
        <v>0</v>
      </c>
      <c r="FT26" s="18">
        <v>0</v>
      </c>
      <c r="FU26" s="18">
        <v>3087.5817048004692</v>
      </c>
      <c r="FV26" s="18">
        <v>0</v>
      </c>
      <c r="FW26" s="18">
        <v>0</v>
      </c>
      <c r="FX26" s="18">
        <v>0</v>
      </c>
      <c r="FY26" s="18">
        <v>0</v>
      </c>
      <c r="FZ26" s="18">
        <v>0</v>
      </c>
      <c r="GA26" s="234">
        <f t="shared" si="126"/>
        <v>-320.15890061164282</v>
      </c>
      <c r="GB26" s="20">
        <f t="shared" si="127"/>
        <v>-320.15890061164282</v>
      </c>
      <c r="GC26" s="20">
        <f t="shared" si="128"/>
        <v>0</v>
      </c>
      <c r="GD26" s="18">
        <f t="shared" si="129"/>
        <v>666.57</v>
      </c>
      <c r="GE26" s="18">
        <v>46.31</v>
      </c>
      <c r="GF26" s="234">
        <v>46.31</v>
      </c>
      <c r="GG26" s="234">
        <v>46.31</v>
      </c>
      <c r="GH26" s="234">
        <v>46.31</v>
      </c>
      <c r="GI26" s="234">
        <v>46.31</v>
      </c>
      <c r="GJ26" s="234">
        <v>46.31</v>
      </c>
      <c r="GK26" s="234">
        <v>46.31</v>
      </c>
      <c r="GL26" s="234">
        <v>68.48</v>
      </c>
      <c r="GM26" s="234">
        <v>68.48</v>
      </c>
      <c r="GN26" s="234">
        <v>68.48</v>
      </c>
      <c r="GO26" s="234">
        <v>68.48</v>
      </c>
      <c r="GP26" s="234">
        <v>68.48</v>
      </c>
      <c r="GQ26" s="20">
        <f t="shared" si="130"/>
        <v>0</v>
      </c>
      <c r="GR26" s="18">
        <v>0</v>
      </c>
      <c r="GS26" s="18">
        <v>0</v>
      </c>
      <c r="GT26" s="18">
        <v>0</v>
      </c>
      <c r="GU26" s="18"/>
      <c r="GV26" s="234">
        <f t="shared" si="131"/>
        <v>-666.57</v>
      </c>
      <c r="GW26" s="20">
        <f t="shared" si="15"/>
        <v>-666.57</v>
      </c>
      <c r="GX26" s="20">
        <f t="shared" si="16"/>
        <v>0</v>
      </c>
      <c r="GY26" s="18">
        <f t="shared" si="132"/>
        <v>7387.0199999999986</v>
      </c>
      <c r="GZ26" s="18">
        <v>407.21</v>
      </c>
      <c r="HA26" s="234">
        <v>407.21</v>
      </c>
      <c r="HB26" s="234">
        <v>407.21</v>
      </c>
      <c r="HC26" s="234">
        <v>407.21</v>
      </c>
      <c r="HD26" s="234">
        <v>407.21</v>
      </c>
      <c r="HE26" s="234">
        <v>407.21</v>
      </c>
      <c r="HF26" s="234">
        <v>407.21</v>
      </c>
      <c r="HG26" s="234">
        <v>907.31</v>
      </c>
      <c r="HH26" s="234">
        <v>907.31</v>
      </c>
      <c r="HI26" s="234">
        <v>907.31</v>
      </c>
      <c r="HJ26" s="234">
        <v>907.31</v>
      </c>
      <c r="HK26" s="234">
        <v>907.31</v>
      </c>
      <c r="HL26" s="20">
        <f t="shared" si="133"/>
        <v>9882.6411996820243</v>
      </c>
      <c r="HM26" s="18">
        <v>765.46966366905747</v>
      </c>
      <c r="HN26" s="18">
        <v>810.95726458800004</v>
      </c>
      <c r="HO26" s="18">
        <v>886.91279737001435</v>
      </c>
      <c r="HP26" s="18">
        <v>822.79934394281941</v>
      </c>
      <c r="HQ26" s="18">
        <v>857.76859697396401</v>
      </c>
      <c r="HR26" s="18">
        <v>717.26369020046013</v>
      </c>
      <c r="HS26" s="18">
        <v>947.59518128962418</v>
      </c>
      <c r="HT26" s="18">
        <v>597.36428418552748</v>
      </c>
      <c r="HU26" s="18">
        <v>613.71474141215083</v>
      </c>
      <c r="HV26" s="18">
        <v>974.73251723699218</v>
      </c>
      <c r="HW26" s="18">
        <v>871.8168211665643</v>
      </c>
      <c r="HX26" s="18">
        <v>1016.2462976468522</v>
      </c>
      <c r="HY26" s="20">
        <f t="shared" si="17"/>
        <v>2495.6211996820257</v>
      </c>
      <c r="HZ26" s="20">
        <f t="shared" si="18"/>
        <v>0</v>
      </c>
      <c r="IA26" s="20">
        <f t="shared" si="19"/>
        <v>2495.6211996820257</v>
      </c>
      <c r="IB26" s="120">
        <f t="shared" si="134"/>
        <v>0</v>
      </c>
      <c r="IC26" s="120">
        <v>0</v>
      </c>
      <c r="ID26" s="250">
        <v>0</v>
      </c>
      <c r="IE26" s="250">
        <v>0</v>
      </c>
      <c r="IF26" s="120">
        <v>0</v>
      </c>
      <c r="IG26" s="120">
        <v>0</v>
      </c>
      <c r="IH26" s="120">
        <v>0</v>
      </c>
      <c r="II26" s="120">
        <v>0</v>
      </c>
      <c r="IJ26" s="120">
        <v>0</v>
      </c>
      <c r="IK26" s="120">
        <v>0</v>
      </c>
      <c r="IL26" s="120">
        <v>0</v>
      </c>
      <c r="IM26" s="120">
        <v>0</v>
      </c>
      <c r="IN26" s="120">
        <v>0</v>
      </c>
      <c r="IO26" s="121">
        <f t="shared" si="20"/>
        <v>0</v>
      </c>
      <c r="IP26" s="18">
        <v>0</v>
      </c>
      <c r="IQ26" s="18">
        <v>0</v>
      </c>
      <c r="IR26" s="18">
        <v>0</v>
      </c>
      <c r="IS26" s="18">
        <v>0</v>
      </c>
      <c r="IT26" s="18">
        <v>0</v>
      </c>
      <c r="IU26" s="18">
        <v>0</v>
      </c>
      <c r="IV26" s="18">
        <v>0</v>
      </c>
      <c r="IW26" s="18">
        <v>0</v>
      </c>
      <c r="IX26" s="18">
        <v>0</v>
      </c>
      <c r="IY26" s="18">
        <v>0</v>
      </c>
      <c r="IZ26" s="18">
        <v>0</v>
      </c>
      <c r="JA26" s="18">
        <v>0</v>
      </c>
      <c r="JB26" s="250">
        <f t="shared" si="21"/>
        <v>0</v>
      </c>
      <c r="JC26" s="121">
        <f t="shared" si="22"/>
        <v>0</v>
      </c>
      <c r="JD26" s="121">
        <f t="shared" si="23"/>
        <v>0</v>
      </c>
      <c r="JE26" s="120">
        <f t="shared" si="135"/>
        <v>0</v>
      </c>
      <c r="JF26" s="120">
        <v>0</v>
      </c>
      <c r="JG26" s="250">
        <v>0</v>
      </c>
      <c r="JH26" s="250">
        <v>0</v>
      </c>
      <c r="JI26" s="250">
        <v>0</v>
      </c>
      <c r="JJ26" s="250">
        <v>0</v>
      </c>
      <c r="JK26" s="250">
        <v>0</v>
      </c>
      <c r="JL26" s="250">
        <v>0</v>
      </c>
      <c r="JM26" s="250">
        <v>0</v>
      </c>
      <c r="JN26" s="250">
        <v>0</v>
      </c>
      <c r="JO26" s="250">
        <v>0</v>
      </c>
      <c r="JP26" s="250">
        <v>0</v>
      </c>
      <c r="JQ26" s="250">
        <v>0</v>
      </c>
      <c r="JR26" s="120">
        <f t="shared" si="136"/>
        <v>0</v>
      </c>
      <c r="JS26" s="18">
        <v>0</v>
      </c>
      <c r="JT26" s="18">
        <v>0</v>
      </c>
      <c r="JU26" s="18">
        <v>0</v>
      </c>
      <c r="JV26" s="18">
        <v>0</v>
      </c>
      <c r="JW26" s="18">
        <v>0</v>
      </c>
      <c r="JX26" s="18">
        <v>0</v>
      </c>
      <c r="JY26" s="18">
        <v>0</v>
      </c>
      <c r="JZ26" s="18">
        <v>0</v>
      </c>
      <c r="KA26" s="18">
        <v>0</v>
      </c>
      <c r="KB26" s="18">
        <v>0</v>
      </c>
      <c r="KC26" s="18">
        <v>0</v>
      </c>
      <c r="KD26" s="18">
        <v>0</v>
      </c>
      <c r="KE26" s="250">
        <f t="shared" si="24"/>
        <v>0</v>
      </c>
      <c r="KF26" s="121">
        <f t="shared" si="25"/>
        <v>0</v>
      </c>
      <c r="KG26" s="121">
        <f t="shared" si="26"/>
        <v>0</v>
      </c>
      <c r="KH26" s="120">
        <f t="shared" si="137"/>
        <v>1701.5500000000002</v>
      </c>
      <c r="KI26" s="120">
        <v>78.3</v>
      </c>
      <c r="KJ26" s="250">
        <v>78.3</v>
      </c>
      <c r="KK26" s="250">
        <v>78.3</v>
      </c>
      <c r="KL26" s="250">
        <v>78.3</v>
      </c>
      <c r="KM26" s="250">
        <v>78.3</v>
      </c>
      <c r="KN26" s="250">
        <v>78.3</v>
      </c>
      <c r="KO26" s="250">
        <v>78.3</v>
      </c>
      <c r="KP26" s="250">
        <v>230.69</v>
      </c>
      <c r="KQ26" s="250">
        <v>230.69</v>
      </c>
      <c r="KR26" s="250">
        <v>230.69</v>
      </c>
      <c r="KS26" s="250">
        <v>230.69</v>
      </c>
      <c r="KT26" s="250">
        <v>230.69</v>
      </c>
      <c r="KU26" s="121">
        <f t="shared" si="138"/>
        <v>1830.5441317885134</v>
      </c>
      <c r="KV26" s="18">
        <v>94.560650506208844</v>
      </c>
      <c r="KW26" s="18">
        <v>101.83836027609065</v>
      </c>
      <c r="KX26" s="18">
        <v>90.380312728297454</v>
      </c>
      <c r="KY26" s="18">
        <v>99.093616197651926</v>
      </c>
      <c r="KZ26" s="18">
        <v>98.709451733434705</v>
      </c>
      <c r="LA26" s="18">
        <v>100.89181931320039</v>
      </c>
      <c r="LB26" s="18">
        <v>89.277261627382742</v>
      </c>
      <c r="LC26" s="18">
        <v>175.32871481209017</v>
      </c>
      <c r="LD26" s="18">
        <v>225.98892047825507</v>
      </c>
      <c r="LE26" s="18">
        <v>218.21891276750011</v>
      </c>
      <c r="LF26" s="18">
        <v>265.87288880368351</v>
      </c>
      <c r="LG26" s="18">
        <v>270.3832225447178</v>
      </c>
      <c r="LH26" s="250">
        <f t="shared" si="139"/>
        <v>128.99413178851319</v>
      </c>
      <c r="LI26" s="121">
        <f t="shared" si="27"/>
        <v>0</v>
      </c>
      <c r="LJ26" s="121">
        <f t="shared" si="28"/>
        <v>128.99413178851319</v>
      </c>
      <c r="LK26" s="121">
        <f t="shared" si="29"/>
        <v>0</v>
      </c>
      <c r="LL26" s="250"/>
      <c r="LM26" s="250"/>
      <c r="LN26" s="250"/>
      <c r="LO26" s="250"/>
      <c r="LP26" s="250"/>
      <c r="LQ26" s="250"/>
      <c r="LR26" s="250"/>
      <c r="LS26" s="250"/>
      <c r="LT26" s="250"/>
      <c r="LU26" s="250"/>
      <c r="LV26" s="250"/>
      <c r="LW26" s="250"/>
      <c r="LX26" s="121">
        <f t="shared" si="30"/>
        <v>0</v>
      </c>
      <c r="LY26" s="250"/>
      <c r="LZ26" s="250"/>
      <c r="MA26" s="250"/>
      <c r="MB26" s="250"/>
      <c r="MC26" s="250"/>
      <c r="MD26" s="250"/>
      <c r="ME26" s="250"/>
      <c r="MF26" s="250"/>
      <c r="MG26" s="250"/>
      <c r="MH26" s="250"/>
      <c r="MI26" s="250"/>
      <c r="MJ26" s="120">
        <v>0</v>
      </c>
      <c r="MK26" s="250"/>
      <c r="ML26" s="121">
        <f t="shared" si="31"/>
        <v>0</v>
      </c>
      <c r="MM26" s="121">
        <f t="shared" si="32"/>
        <v>0</v>
      </c>
      <c r="MN26" s="121">
        <f t="shared" si="140"/>
        <v>25528.729999999996</v>
      </c>
      <c r="MO26" s="121">
        <v>2278.2399999999998</v>
      </c>
      <c r="MP26" s="250">
        <v>2278.2399999999998</v>
      </c>
      <c r="MQ26" s="250">
        <v>2278.2399999999998</v>
      </c>
      <c r="MR26" s="250">
        <v>2278.2399999999998</v>
      </c>
      <c r="MS26" s="250">
        <v>2278.2399999999998</v>
      </c>
      <c r="MT26" s="250">
        <v>2278.2399999999998</v>
      </c>
      <c r="MU26" s="250">
        <v>2278.2399999999998</v>
      </c>
      <c r="MV26" s="250">
        <v>1916.21</v>
      </c>
      <c r="MW26" s="250">
        <v>1916.21</v>
      </c>
      <c r="MX26" s="250">
        <v>1916.21</v>
      </c>
      <c r="MY26" s="250">
        <v>1916.21</v>
      </c>
      <c r="MZ26" s="250">
        <v>1916.21</v>
      </c>
      <c r="NA26" s="121">
        <f t="shared" si="141"/>
        <v>21357.457949570111</v>
      </c>
      <c r="NB26" s="20">
        <v>0</v>
      </c>
      <c r="NC26" s="20">
        <v>0</v>
      </c>
      <c r="ND26" s="20">
        <v>0</v>
      </c>
      <c r="NE26" s="20">
        <v>0</v>
      </c>
      <c r="NF26" s="20">
        <v>9025.3755454245365</v>
      </c>
      <c r="NG26" s="20">
        <v>1913.1431803525431</v>
      </c>
      <c r="NH26" s="20">
        <v>687.74939693607041</v>
      </c>
      <c r="NI26" s="20">
        <v>9731.1898268569585</v>
      </c>
      <c r="NJ26" s="20">
        <v>0</v>
      </c>
      <c r="NK26" s="20">
        <v>0</v>
      </c>
      <c r="NL26" s="20">
        <v>0</v>
      </c>
      <c r="NM26" s="20">
        <v>0</v>
      </c>
      <c r="NN26" s="250">
        <f t="shared" si="142"/>
        <v>-4171.272050429885</v>
      </c>
      <c r="NO26" s="121">
        <f t="shared" si="33"/>
        <v>-4171.272050429885</v>
      </c>
      <c r="NP26" s="121">
        <f t="shared" si="34"/>
        <v>0</v>
      </c>
      <c r="NQ26" s="115">
        <f t="shared" si="35"/>
        <v>19216.28</v>
      </c>
      <c r="NR26" s="114">
        <f t="shared" si="36"/>
        <v>5280.1900000000005</v>
      </c>
      <c r="NS26" s="132">
        <f t="shared" si="37"/>
        <v>-13936.089999999998</v>
      </c>
      <c r="NT26" s="121">
        <f t="shared" si="38"/>
        <v>-13936.089999999998</v>
      </c>
      <c r="NU26" s="121">
        <f t="shared" si="39"/>
        <v>0</v>
      </c>
      <c r="NV26" s="18">
        <f t="shared" si="143"/>
        <v>4904.4800000000014</v>
      </c>
      <c r="NW26" s="18">
        <v>504.59</v>
      </c>
      <c r="NX26" s="234">
        <v>504.59</v>
      </c>
      <c r="NY26" s="234">
        <v>504.59</v>
      </c>
      <c r="NZ26" s="18">
        <v>504.59</v>
      </c>
      <c r="OA26" s="18">
        <v>504.59</v>
      </c>
      <c r="OB26" s="18">
        <v>504.59</v>
      </c>
      <c r="OC26" s="18">
        <v>504.59</v>
      </c>
      <c r="OD26" s="18">
        <v>274.47000000000003</v>
      </c>
      <c r="OE26" s="18">
        <v>274.47000000000003</v>
      </c>
      <c r="OF26" s="18">
        <v>274.47000000000003</v>
      </c>
      <c r="OG26" s="18">
        <v>274.47000000000003</v>
      </c>
      <c r="OH26" s="18">
        <v>274.47000000000003</v>
      </c>
      <c r="OI26" s="20">
        <f t="shared" si="144"/>
        <v>2947.71</v>
      </c>
      <c r="OJ26" s="20">
        <v>419.04</v>
      </c>
      <c r="OK26" s="20">
        <v>0</v>
      </c>
      <c r="OL26" s="20">
        <v>0</v>
      </c>
      <c r="OM26" s="20">
        <v>0</v>
      </c>
      <c r="ON26" s="20">
        <v>0</v>
      </c>
      <c r="OO26" s="20">
        <v>0</v>
      </c>
      <c r="OP26" s="20">
        <v>0</v>
      </c>
      <c r="OQ26" s="20">
        <v>0</v>
      </c>
      <c r="OR26" s="20">
        <v>0</v>
      </c>
      <c r="OS26" s="20">
        <v>2528.67</v>
      </c>
      <c r="OT26" s="20">
        <v>0</v>
      </c>
      <c r="OU26" s="20">
        <v>0</v>
      </c>
      <c r="OV26" s="234">
        <f t="shared" si="145"/>
        <v>-1956.7700000000013</v>
      </c>
      <c r="OW26" s="20">
        <f t="shared" si="40"/>
        <v>-1956.7700000000013</v>
      </c>
      <c r="OX26" s="20">
        <f t="shared" si="41"/>
        <v>0</v>
      </c>
      <c r="OY26" s="18">
        <f t="shared" si="146"/>
        <v>4077.3899999999994</v>
      </c>
      <c r="OZ26" s="18">
        <v>421.52</v>
      </c>
      <c r="PA26" s="234">
        <v>421.52</v>
      </c>
      <c r="PB26" s="234">
        <v>421.52</v>
      </c>
      <c r="PC26" s="234">
        <v>421.52</v>
      </c>
      <c r="PD26" s="234">
        <v>421.52</v>
      </c>
      <c r="PE26" s="234">
        <v>421.52</v>
      </c>
      <c r="PF26" s="234">
        <v>421.52</v>
      </c>
      <c r="PG26" s="234">
        <v>225.35</v>
      </c>
      <c r="PH26" s="234">
        <v>225.35</v>
      </c>
      <c r="PI26" s="234">
        <v>225.35</v>
      </c>
      <c r="PJ26" s="234">
        <v>225.35</v>
      </c>
      <c r="PK26" s="234">
        <v>225.35</v>
      </c>
      <c r="PL26" s="20">
        <f t="shared" si="147"/>
        <v>0</v>
      </c>
      <c r="PM26" s="18">
        <v>0</v>
      </c>
      <c r="PN26" s="18">
        <v>0</v>
      </c>
      <c r="PO26" s="18">
        <v>0</v>
      </c>
      <c r="PP26" s="18">
        <v>0</v>
      </c>
      <c r="PQ26" s="18">
        <v>0</v>
      </c>
      <c r="PR26" s="18">
        <v>0</v>
      </c>
      <c r="PS26" s="18">
        <v>0</v>
      </c>
      <c r="PT26" s="18">
        <v>0</v>
      </c>
      <c r="PU26" s="18">
        <v>0</v>
      </c>
      <c r="PV26" s="18">
        <v>0</v>
      </c>
      <c r="PW26" s="18">
        <v>0</v>
      </c>
      <c r="PX26" s="18">
        <v>0</v>
      </c>
      <c r="PY26" s="234">
        <f t="shared" si="148"/>
        <v>-4077.3899999999994</v>
      </c>
      <c r="PZ26" s="20">
        <f t="shared" si="42"/>
        <v>-4077.3899999999994</v>
      </c>
      <c r="QA26" s="20">
        <f t="shared" si="43"/>
        <v>0</v>
      </c>
      <c r="QB26" s="18">
        <f t="shared" si="149"/>
        <v>1196.0700000000002</v>
      </c>
      <c r="QC26" s="18">
        <v>122.36</v>
      </c>
      <c r="QD26" s="234">
        <v>122.36</v>
      </c>
      <c r="QE26" s="234">
        <v>122.36</v>
      </c>
      <c r="QF26" s="234">
        <v>122.36</v>
      </c>
      <c r="QG26" s="234">
        <v>122.36</v>
      </c>
      <c r="QH26" s="234">
        <v>122.36</v>
      </c>
      <c r="QI26" s="234">
        <v>122.36</v>
      </c>
      <c r="QJ26" s="234">
        <v>67.91</v>
      </c>
      <c r="QK26" s="234">
        <v>67.91</v>
      </c>
      <c r="QL26" s="234">
        <v>67.91</v>
      </c>
      <c r="QM26" s="234">
        <v>67.91</v>
      </c>
      <c r="QN26" s="234">
        <v>67.91</v>
      </c>
      <c r="QO26" s="20">
        <f t="shared" si="150"/>
        <v>0</v>
      </c>
      <c r="QP26" s="18">
        <v>0</v>
      </c>
      <c r="QQ26" s="18">
        <v>0</v>
      </c>
      <c r="QR26" s="18">
        <v>0</v>
      </c>
      <c r="QS26" s="18">
        <v>0</v>
      </c>
      <c r="QT26" s="18">
        <v>0</v>
      </c>
      <c r="QU26" s="18">
        <v>0</v>
      </c>
      <c r="QV26" s="18">
        <v>0</v>
      </c>
      <c r="QW26" s="18">
        <v>0</v>
      </c>
      <c r="QX26" s="18">
        <v>0</v>
      </c>
      <c r="QY26" s="18">
        <v>0</v>
      </c>
      <c r="QZ26" s="18">
        <v>0</v>
      </c>
      <c r="RA26" s="18">
        <v>0</v>
      </c>
      <c r="RB26" s="234">
        <f t="shared" si="151"/>
        <v>-1196.0700000000002</v>
      </c>
      <c r="RC26" s="20">
        <f t="shared" si="44"/>
        <v>-1196.0700000000002</v>
      </c>
      <c r="RD26" s="20">
        <f t="shared" si="45"/>
        <v>0</v>
      </c>
      <c r="RE26" s="18">
        <f t="shared" si="152"/>
        <v>5318.1499999999978</v>
      </c>
      <c r="RF26" s="20">
        <v>547.25</v>
      </c>
      <c r="RG26" s="234">
        <v>547.25</v>
      </c>
      <c r="RH26" s="234">
        <v>547.25</v>
      </c>
      <c r="RI26" s="234">
        <v>547.25</v>
      </c>
      <c r="RJ26" s="234">
        <v>547.25</v>
      </c>
      <c r="RK26" s="234">
        <v>547.25</v>
      </c>
      <c r="RL26" s="234">
        <v>547.25</v>
      </c>
      <c r="RM26" s="234">
        <v>297.48</v>
      </c>
      <c r="RN26" s="234">
        <v>297.48</v>
      </c>
      <c r="RO26" s="234">
        <v>297.48</v>
      </c>
      <c r="RP26" s="234">
        <v>297.48</v>
      </c>
      <c r="RQ26" s="234">
        <v>297.48</v>
      </c>
      <c r="RR26" s="20">
        <f t="shared" si="153"/>
        <v>0</v>
      </c>
      <c r="RS26" s="18">
        <v>0</v>
      </c>
      <c r="RT26" s="18">
        <v>0</v>
      </c>
      <c r="RU26" s="18">
        <v>0</v>
      </c>
      <c r="RV26" s="18">
        <v>0</v>
      </c>
      <c r="RW26" s="18">
        <v>0</v>
      </c>
      <c r="RX26" s="18">
        <v>0</v>
      </c>
      <c r="RY26" s="18">
        <v>0</v>
      </c>
      <c r="RZ26" s="18">
        <v>0</v>
      </c>
      <c r="SA26" s="18">
        <v>0</v>
      </c>
      <c r="SB26" s="18">
        <v>0</v>
      </c>
      <c r="SC26" s="18">
        <v>0</v>
      </c>
      <c r="SD26" s="18">
        <v>0</v>
      </c>
      <c r="SE26" s="20">
        <f t="shared" si="46"/>
        <v>-5318.1499999999978</v>
      </c>
      <c r="SF26" s="20">
        <f t="shared" si="47"/>
        <v>-5318.1499999999978</v>
      </c>
      <c r="SG26" s="20">
        <f t="shared" si="48"/>
        <v>0</v>
      </c>
      <c r="SH26" s="18">
        <f t="shared" si="154"/>
        <v>1795.2499999999995</v>
      </c>
      <c r="SI26" s="18">
        <v>185.5</v>
      </c>
      <c r="SJ26" s="234">
        <v>185.5</v>
      </c>
      <c r="SK26" s="234">
        <v>185.5</v>
      </c>
      <c r="SL26" s="234">
        <v>185.5</v>
      </c>
      <c r="SM26" s="234">
        <v>185.5</v>
      </c>
      <c r="SN26" s="234">
        <v>185.5</v>
      </c>
      <c r="SO26" s="234">
        <v>185.5</v>
      </c>
      <c r="SP26" s="234">
        <v>99.35</v>
      </c>
      <c r="SQ26" s="234">
        <v>99.35</v>
      </c>
      <c r="SR26" s="234">
        <v>99.35</v>
      </c>
      <c r="SS26" s="234">
        <v>99.35</v>
      </c>
      <c r="ST26" s="234">
        <v>99.35</v>
      </c>
      <c r="SU26" s="20">
        <f t="shared" si="155"/>
        <v>0</v>
      </c>
      <c r="SV26" s="18">
        <v>0</v>
      </c>
      <c r="SW26" s="18">
        <v>0</v>
      </c>
      <c r="SX26" s="18">
        <v>0</v>
      </c>
      <c r="SY26" s="18">
        <v>0</v>
      </c>
      <c r="SZ26" s="18">
        <v>0</v>
      </c>
      <c r="TA26" s="18">
        <v>0</v>
      </c>
      <c r="TB26" s="18">
        <v>0</v>
      </c>
      <c r="TC26" s="18">
        <v>0</v>
      </c>
      <c r="TD26" s="18">
        <v>0</v>
      </c>
      <c r="TE26" s="18">
        <v>0</v>
      </c>
      <c r="TF26" s="18">
        <v>0</v>
      </c>
      <c r="TG26" s="18">
        <v>0</v>
      </c>
      <c r="TH26" s="20">
        <f t="shared" si="49"/>
        <v>-1795.2499999999995</v>
      </c>
      <c r="TI26" s="20">
        <f t="shared" si="50"/>
        <v>-1795.2499999999995</v>
      </c>
      <c r="TJ26" s="20">
        <f t="shared" si="51"/>
        <v>0</v>
      </c>
      <c r="TK26" s="18">
        <f t="shared" si="156"/>
        <v>1872.7400000000007</v>
      </c>
      <c r="TL26" s="18">
        <v>175.12</v>
      </c>
      <c r="TM26" s="234">
        <v>175.12</v>
      </c>
      <c r="TN26" s="234">
        <v>175.12</v>
      </c>
      <c r="TO26" s="234">
        <v>175.12</v>
      </c>
      <c r="TP26" s="234">
        <v>175.12</v>
      </c>
      <c r="TQ26" s="234">
        <v>175.12</v>
      </c>
      <c r="TR26" s="234">
        <v>175.12</v>
      </c>
      <c r="TS26" s="234">
        <v>129.38</v>
      </c>
      <c r="TT26" s="234">
        <v>129.38</v>
      </c>
      <c r="TU26" s="234">
        <v>129.38</v>
      </c>
      <c r="TV26" s="234">
        <v>129.38</v>
      </c>
      <c r="TW26" s="234">
        <v>129.38</v>
      </c>
      <c r="TX26" s="20">
        <f t="shared" si="157"/>
        <v>2332.48</v>
      </c>
      <c r="TY26" s="18">
        <v>0</v>
      </c>
      <c r="TZ26" s="18">
        <v>0</v>
      </c>
      <c r="UA26" s="18">
        <v>0</v>
      </c>
      <c r="UB26" s="18">
        <v>0</v>
      </c>
      <c r="UC26" s="18">
        <v>0</v>
      </c>
      <c r="UD26" s="18">
        <v>1509.66</v>
      </c>
      <c r="UE26" s="18">
        <v>822.82</v>
      </c>
      <c r="UF26" s="18">
        <v>0</v>
      </c>
      <c r="UG26" s="18">
        <v>0</v>
      </c>
      <c r="UH26" s="18">
        <v>0</v>
      </c>
      <c r="UI26" s="18">
        <v>0</v>
      </c>
      <c r="UJ26" s="18">
        <v>0</v>
      </c>
      <c r="UK26" s="20">
        <f t="shared" si="52"/>
        <v>459.73999999999933</v>
      </c>
      <c r="UL26" s="20">
        <f t="shared" si="53"/>
        <v>0</v>
      </c>
      <c r="UM26" s="20">
        <f t="shared" si="54"/>
        <v>459.73999999999933</v>
      </c>
      <c r="UN26" s="18">
        <f t="shared" si="158"/>
        <v>52.199999999999989</v>
      </c>
      <c r="UO26" s="18">
        <v>5.05</v>
      </c>
      <c r="UP26" s="234">
        <v>5.05</v>
      </c>
      <c r="UQ26" s="234">
        <v>5.05</v>
      </c>
      <c r="UR26" s="234">
        <v>5.05</v>
      </c>
      <c r="US26" s="234">
        <v>5.05</v>
      </c>
      <c r="UT26" s="234">
        <v>5.05</v>
      </c>
      <c r="UU26" s="234">
        <v>5.05</v>
      </c>
      <c r="UV26" s="234">
        <v>3.37</v>
      </c>
      <c r="UW26" s="234">
        <v>3.37</v>
      </c>
      <c r="UX26" s="234">
        <v>3.37</v>
      </c>
      <c r="UY26" s="234">
        <v>3.37</v>
      </c>
      <c r="UZ26" s="234">
        <v>3.37</v>
      </c>
      <c r="VA26" s="20">
        <f t="shared" si="55"/>
        <v>0</v>
      </c>
      <c r="VB26" s="234"/>
      <c r="VC26" s="234"/>
      <c r="VD26" s="234"/>
      <c r="VE26" s="234"/>
      <c r="VF26" s="234"/>
      <c r="VG26" s="234"/>
      <c r="VH26" s="234">
        <v>0</v>
      </c>
      <c r="VI26" s="234"/>
      <c r="VJ26" s="234"/>
      <c r="VK26" s="234"/>
      <c r="VL26" s="234"/>
      <c r="VM26" s="234"/>
      <c r="VN26" s="20">
        <f t="shared" si="56"/>
        <v>-52.199999999999989</v>
      </c>
      <c r="VO26" s="20">
        <f t="shared" si="57"/>
        <v>-52.199999999999989</v>
      </c>
      <c r="VP26" s="20">
        <f t="shared" si="58"/>
        <v>0</v>
      </c>
      <c r="VQ26" s="121">
        <f t="shared" si="59"/>
        <v>0</v>
      </c>
      <c r="VR26" s="250"/>
      <c r="VS26" s="250"/>
      <c r="VT26" s="250"/>
      <c r="VU26" s="250"/>
      <c r="VV26" s="250"/>
      <c r="VW26" s="250"/>
      <c r="VX26" s="250"/>
      <c r="VY26" s="250"/>
      <c r="VZ26" s="250"/>
      <c r="WA26" s="250"/>
      <c r="WB26" s="250"/>
      <c r="WC26" s="250"/>
      <c r="WD26" s="121">
        <f t="shared" si="60"/>
        <v>0</v>
      </c>
      <c r="WE26" s="234"/>
      <c r="WF26" s="234"/>
      <c r="WG26" s="234"/>
      <c r="WH26" s="234"/>
      <c r="WI26" s="234"/>
      <c r="WJ26" s="234"/>
      <c r="WK26" s="234"/>
      <c r="WL26" s="234"/>
      <c r="WM26" s="234"/>
      <c r="WN26" s="234"/>
      <c r="WO26" s="234"/>
      <c r="WP26" s="234"/>
      <c r="WQ26" s="121">
        <f t="shared" si="61"/>
        <v>0</v>
      </c>
      <c r="WR26" s="121">
        <f t="shared" si="62"/>
        <v>0</v>
      </c>
      <c r="WS26" s="121">
        <f t="shared" si="63"/>
        <v>0</v>
      </c>
      <c r="WT26" s="120">
        <f t="shared" si="159"/>
        <v>32312.02</v>
      </c>
      <c r="WU26" s="120">
        <v>2207.5100000000002</v>
      </c>
      <c r="WV26" s="250">
        <v>2207.5100000000002</v>
      </c>
      <c r="WW26" s="250">
        <v>2207.5100000000002</v>
      </c>
      <c r="WX26" s="250">
        <v>2207.5100000000002</v>
      </c>
      <c r="WY26" s="250">
        <v>2207.5100000000002</v>
      </c>
      <c r="WZ26" s="250">
        <v>2207.5100000000002</v>
      </c>
      <c r="XA26" s="250">
        <v>2207.5100000000002</v>
      </c>
      <c r="XB26" s="250">
        <v>3371.89</v>
      </c>
      <c r="XC26" s="250">
        <v>3371.89</v>
      </c>
      <c r="XD26" s="250">
        <v>3371.89</v>
      </c>
      <c r="XE26" s="250">
        <v>3371.89</v>
      </c>
      <c r="XF26" s="250">
        <v>3371.89</v>
      </c>
      <c r="XG26" s="120">
        <f t="shared" si="160"/>
        <v>38068.271014882972</v>
      </c>
      <c r="XH26" s="18">
        <v>3170.013939945336</v>
      </c>
      <c r="XI26" s="18">
        <v>3559.4840006598288</v>
      </c>
      <c r="XJ26" s="18">
        <v>3390.5621087882387</v>
      </c>
      <c r="XK26" s="18">
        <v>337.25918301280126</v>
      </c>
      <c r="XL26" s="18">
        <v>2858.8281285301969</v>
      </c>
      <c r="XM26" s="18">
        <v>2594.3772447552938</v>
      </c>
      <c r="XN26" s="18">
        <v>3393.3059809767174</v>
      </c>
      <c r="XO26" s="18">
        <v>3566.6585504126815</v>
      </c>
      <c r="XP26" s="18">
        <v>4206.9879828899666</v>
      </c>
      <c r="XQ26" s="18">
        <v>3830.8567546309923</v>
      </c>
      <c r="XR26" s="18">
        <v>3851.5980026233578</v>
      </c>
      <c r="XS26" s="18">
        <v>3308.3391376575628</v>
      </c>
      <c r="XT26" s="121">
        <f t="shared" si="64"/>
        <v>5756.2510148829715</v>
      </c>
      <c r="XU26" s="121">
        <f t="shared" si="65"/>
        <v>0</v>
      </c>
      <c r="XV26" s="121">
        <f t="shared" si="66"/>
        <v>5756.2510148829715</v>
      </c>
      <c r="XW26" s="120">
        <f t="shared" si="161"/>
        <v>12810.98</v>
      </c>
      <c r="XX26" s="120">
        <v>624.99</v>
      </c>
      <c r="XY26" s="250">
        <v>624.99</v>
      </c>
      <c r="XZ26" s="250">
        <v>624.99</v>
      </c>
      <c r="YA26" s="250">
        <v>624.99</v>
      </c>
      <c r="YB26" s="250">
        <v>624.99</v>
      </c>
      <c r="YC26" s="250">
        <v>624.99</v>
      </c>
      <c r="YD26" s="250">
        <v>624.99</v>
      </c>
      <c r="YE26" s="250">
        <v>1687.21</v>
      </c>
      <c r="YF26" s="250">
        <v>1687.21</v>
      </c>
      <c r="YG26" s="250">
        <v>1687.21</v>
      </c>
      <c r="YH26" s="250">
        <v>1687.21</v>
      </c>
      <c r="YI26" s="250">
        <v>1687.21</v>
      </c>
      <c r="YJ26" s="121">
        <f t="shared" si="162"/>
        <v>14714.407840922619</v>
      </c>
      <c r="YK26" s="18">
        <v>1124.2426418723169</v>
      </c>
      <c r="YL26" s="18">
        <v>986.20854135913703</v>
      </c>
      <c r="YM26" s="18">
        <v>1015.4904548300959</v>
      </c>
      <c r="YN26" s="18">
        <v>1098.7050852711611</v>
      </c>
      <c r="YO26" s="18">
        <v>981.83302030563709</v>
      </c>
      <c r="YP26" s="18">
        <v>1056.3819882130174</v>
      </c>
      <c r="YQ26" s="18">
        <v>1104.7194687521285</v>
      </c>
      <c r="YR26" s="18">
        <v>1710.9870623747645</v>
      </c>
      <c r="YS26" s="18">
        <v>1308.9675009859047</v>
      </c>
      <c r="YT26" s="18">
        <v>1391.4118314297241</v>
      </c>
      <c r="YU26" s="18">
        <v>1406.5668075218443</v>
      </c>
      <c r="YV26" s="18">
        <v>1528.8934380068863</v>
      </c>
      <c r="YW26" s="234">
        <f t="shared" si="163"/>
        <v>1903.427840922619</v>
      </c>
      <c r="YX26" s="121">
        <f t="shared" si="67"/>
        <v>0</v>
      </c>
      <c r="YY26" s="121">
        <f t="shared" si="68"/>
        <v>1903.427840922619</v>
      </c>
      <c r="YZ26" s="120">
        <f t="shared" si="164"/>
        <v>3900.2999999999997</v>
      </c>
      <c r="ZA26" s="120">
        <v>124.6</v>
      </c>
      <c r="ZB26" s="250">
        <v>124.6</v>
      </c>
      <c r="ZC26" s="250">
        <v>124.6</v>
      </c>
      <c r="ZD26" s="250">
        <v>124.6</v>
      </c>
      <c r="ZE26" s="250">
        <v>124.6</v>
      </c>
      <c r="ZF26" s="250">
        <v>124.6</v>
      </c>
      <c r="ZG26" s="250">
        <v>124.6</v>
      </c>
      <c r="ZH26" s="250">
        <v>605.62</v>
      </c>
      <c r="ZI26" s="250">
        <v>605.62</v>
      </c>
      <c r="ZJ26" s="250">
        <v>605.62</v>
      </c>
      <c r="ZK26" s="250">
        <v>605.62</v>
      </c>
      <c r="ZL26" s="250">
        <v>605.62</v>
      </c>
      <c r="ZM26" s="121">
        <f t="shared" si="165"/>
        <v>4146.1622002967324</v>
      </c>
      <c r="ZN26" s="120">
        <v>0</v>
      </c>
      <c r="ZO26" s="18">
        <v>75.896103055007899</v>
      </c>
      <c r="ZP26" s="18">
        <v>256.26301177689953</v>
      </c>
      <c r="ZQ26" s="18">
        <v>3714.1246225225213</v>
      </c>
      <c r="ZR26" s="18">
        <v>99.8784629423035</v>
      </c>
      <c r="ZS26" s="18">
        <v>0</v>
      </c>
      <c r="ZT26" s="18"/>
      <c r="ZU26" s="18"/>
      <c r="ZV26" s="18"/>
      <c r="ZW26" s="18"/>
      <c r="ZX26" s="18"/>
      <c r="ZY26" s="18"/>
      <c r="ZZ26" s="121">
        <f t="shared" si="69"/>
        <v>245.86220029673268</v>
      </c>
      <c r="AAA26" s="121">
        <f t="shared" si="70"/>
        <v>0</v>
      </c>
      <c r="AAB26" s="121">
        <f t="shared" si="71"/>
        <v>245.86220029673268</v>
      </c>
      <c r="AAC26" s="120">
        <f t="shared" si="166"/>
        <v>1498.65</v>
      </c>
      <c r="AAD26" s="120">
        <v>108.05</v>
      </c>
      <c r="AAE26" s="250">
        <v>108.05</v>
      </c>
      <c r="AAF26" s="250">
        <v>108.05</v>
      </c>
      <c r="AAG26" s="250">
        <v>108.05</v>
      </c>
      <c r="AAH26" s="250">
        <v>108.05</v>
      </c>
      <c r="AAI26" s="250">
        <v>108.05</v>
      </c>
      <c r="AAJ26" s="250">
        <v>108.05</v>
      </c>
      <c r="AAK26" s="250">
        <v>148.46</v>
      </c>
      <c r="AAL26" s="250">
        <v>148.46</v>
      </c>
      <c r="AAM26" s="250">
        <v>148.46</v>
      </c>
      <c r="AAN26" s="250">
        <v>148.46</v>
      </c>
      <c r="AAO26" s="250">
        <v>148.46</v>
      </c>
      <c r="AAP26" s="121">
        <f t="shared" si="167"/>
        <v>1069.3429220913663</v>
      </c>
      <c r="AAQ26" s="18">
        <v>69.824261299866535</v>
      </c>
      <c r="AAR26" s="18">
        <v>69.657130308047826</v>
      </c>
      <c r="AAS26" s="18">
        <v>69.891543132696214</v>
      </c>
      <c r="AAT26" s="18">
        <v>70.178374723600001</v>
      </c>
      <c r="AAU26" s="18">
        <v>70.726330370080007</v>
      </c>
      <c r="AAV26" s="18">
        <v>69.925290886880006</v>
      </c>
      <c r="AAW26" s="18">
        <v>68.677175674963777</v>
      </c>
      <c r="AAX26" s="18">
        <v>118.09068768</v>
      </c>
      <c r="AAY26" s="18">
        <v>113.56896798</v>
      </c>
      <c r="AAZ26" s="18">
        <v>115.66008504</v>
      </c>
      <c r="ABA26" s="18">
        <v>115.50512408399999</v>
      </c>
      <c r="ABB26" s="18">
        <v>117.63795091123188</v>
      </c>
      <c r="ABC26" s="121">
        <f t="shared" si="72"/>
        <v>-429.3070779086338</v>
      </c>
      <c r="ABD26" s="121">
        <f t="shared" si="73"/>
        <v>-429.3070779086338</v>
      </c>
      <c r="ABE26" s="121">
        <f t="shared" si="74"/>
        <v>0</v>
      </c>
      <c r="ABF26" s="120">
        <f t="shared" si="168"/>
        <v>215.24999999999994</v>
      </c>
      <c r="ABG26" s="120">
        <v>7.3</v>
      </c>
      <c r="ABH26" s="250">
        <v>7.3</v>
      </c>
      <c r="ABI26" s="250">
        <v>7.3</v>
      </c>
      <c r="ABJ26" s="250">
        <v>7.3</v>
      </c>
      <c r="ABK26" s="250">
        <v>7.3</v>
      </c>
      <c r="ABL26" s="250">
        <v>7.3</v>
      </c>
      <c r="ABM26" s="250">
        <v>7.3</v>
      </c>
      <c r="ABN26" s="250">
        <v>32.83</v>
      </c>
      <c r="ABO26" s="250">
        <v>32.83</v>
      </c>
      <c r="ABP26" s="250">
        <v>32.83</v>
      </c>
      <c r="ABQ26" s="250">
        <v>32.83</v>
      </c>
      <c r="ABR26" s="250">
        <v>32.83</v>
      </c>
      <c r="ABS26" s="121">
        <f t="shared" si="169"/>
        <v>0</v>
      </c>
      <c r="ABT26" s="18">
        <v>0</v>
      </c>
      <c r="ABU26" s="18">
        <v>0</v>
      </c>
      <c r="ABV26" s="18">
        <v>0</v>
      </c>
      <c r="ABW26" s="18">
        <v>0</v>
      </c>
      <c r="ABX26" s="18">
        <v>0</v>
      </c>
      <c r="ABY26" s="18">
        <v>0</v>
      </c>
      <c r="ABZ26" s="18"/>
      <c r="ACA26" s="18"/>
      <c r="ACB26" s="18">
        <v>0</v>
      </c>
      <c r="ACC26" s="18">
        <v>0</v>
      </c>
      <c r="ACD26" s="18">
        <v>0</v>
      </c>
      <c r="ACE26" s="18">
        <v>0</v>
      </c>
      <c r="ACF26" s="121">
        <f t="shared" si="75"/>
        <v>-215.24999999999994</v>
      </c>
      <c r="ACG26" s="121">
        <f t="shared" si="76"/>
        <v>-215.24999999999994</v>
      </c>
      <c r="ACH26" s="121">
        <f t="shared" si="77"/>
        <v>0</v>
      </c>
      <c r="ACI26" s="115">
        <f t="shared" si="78"/>
        <v>12257.229999999998</v>
      </c>
      <c r="ACJ26" s="121">
        <f t="shared" si="79"/>
        <v>9135.5929621982214</v>
      </c>
      <c r="ACK26" s="132">
        <f t="shared" si="80"/>
        <v>-3121.6370378017764</v>
      </c>
      <c r="ACL26" s="121">
        <f t="shared" si="81"/>
        <v>-3121.6370378017764</v>
      </c>
      <c r="ACM26" s="121">
        <f t="shared" si="82"/>
        <v>0</v>
      </c>
      <c r="ACN26" s="18">
        <f t="shared" si="170"/>
        <v>12257.229999999998</v>
      </c>
      <c r="ACO26" s="18">
        <v>1029.3900000000001</v>
      </c>
      <c r="ACP26" s="234">
        <v>1029.3900000000001</v>
      </c>
      <c r="ACQ26" s="234">
        <v>1029.3900000000001</v>
      </c>
      <c r="ACR26" s="234">
        <v>1029.3900000000001</v>
      </c>
      <c r="ACS26" s="234">
        <v>1029.3900000000001</v>
      </c>
      <c r="ACT26" s="234">
        <v>1029.3900000000001</v>
      </c>
      <c r="ACU26" s="234">
        <v>1029.3900000000001</v>
      </c>
      <c r="ACV26" s="234">
        <v>1010.3</v>
      </c>
      <c r="ACW26" s="234">
        <v>1010.3</v>
      </c>
      <c r="ACX26" s="234">
        <v>1010.3</v>
      </c>
      <c r="ACY26" s="234">
        <v>1010.3</v>
      </c>
      <c r="ACZ26" s="234">
        <v>1010.3</v>
      </c>
      <c r="ADA26" s="20">
        <f t="shared" si="171"/>
        <v>9135.5929621982214</v>
      </c>
      <c r="ADB26" s="18">
        <v>0</v>
      </c>
      <c r="ADC26" s="18">
        <v>1579.1955730454024</v>
      </c>
      <c r="ADD26" s="18">
        <v>1445.6285925566663</v>
      </c>
      <c r="ADE26" s="18">
        <v>670.31710199999998</v>
      </c>
      <c r="ADF26" s="18">
        <v>926.28737599999999</v>
      </c>
      <c r="ADG26" s="18">
        <v>630.00472079999986</v>
      </c>
      <c r="ADH26" s="18">
        <v>783.14184722376262</v>
      </c>
      <c r="ADI26" s="18">
        <v>522.61242761484004</v>
      </c>
      <c r="ADJ26" s="18">
        <v>484.54373239999995</v>
      </c>
      <c r="ADK26" s="18">
        <v>606.87063360000002</v>
      </c>
      <c r="ADL26" s="18">
        <v>760.63283491999994</v>
      </c>
      <c r="ADM26" s="18">
        <v>726.35812203755131</v>
      </c>
      <c r="ADN26" s="20">
        <f t="shared" si="83"/>
        <v>-3121.6370378017764</v>
      </c>
      <c r="ADO26" s="20">
        <f t="shared" si="84"/>
        <v>-3121.6370378017764</v>
      </c>
      <c r="ADP26" s="20">
        <f t="shared" si="85"/>
        <v>0</v>
      </c>
      <c r="ADQ26" s="18">
        <f t="shared" si="172"/>
        <v>0</v>
      </c>
      <c r="ADR26" s="18">
        <v>0</v>
      </c>
      <c r="ADS26" s="234">
        <v>0</v>
      </c>
      <c r="ADT26" s="234">
        <v>0</v>
      </c>
      <c r="ADU26" s="234">
        <v>0</v>
      </c>
      <c r="ADV26" s="234">
        <v>0</v>
      </c>
      <c r="ADW26" s="234">
        <v>0</v>
      </c>
      <c r="ADX26" s="234">
        <v>0</v>
      </c>
      <c r="ADY26" s="234">
        <v>0</v>
      </c>
      <c r="ADZ26" s="234">
        <v>0</v>
      </c>
      <c r="AEA26" s="234">
        <v>0</v>
      </c>
      <c r="AEB26" s="234">
        <v>0</v>
      </c>
      <c r="AEC26" s="234">
        <v>0</v>
      </c>
      <c r="AED26" s="20">
        <f t="shared" si="173"/>
        <v>0</v>
      </c>
      <c r="AEE26" s="18">
        <v>0</v>
      </c>
      <c r="AEF26" s="18">
        <v>0</v>
      </c>
      <c r="AEG26" s="18">
        <v>0</v>
      </c>
      <c r="AEH26" s="18">
        <v>0</v>
      </c>
      <c r="AEI26" s="18">
        <v>0</v>
      </c>
      <c r="AEJ26" s="18">
        <v>0</v>
      </c>
      <c r="AEK26" s="18">
        <v>0</v>
      </c>
      <c r="AEL26" s="18">
        <v>0</v>
      </c>
      <c r="AEM26" s="18">
        <v>0</v>
      </c>
      <c r="AEN26" s="18">
        <v>0</v>
      </c>
      <c r="AEO26" s="18">
        <v>0</v>
      </c>
      <c r="AEP26" s="18">
        <v>0</v>
      </c>
      <c r="AEQ26" s="20">
        <f t="shared" si="86"/>
        <v>0</v>
      </c>
      <c r="AER26" s="20">
        <f t="shared" si="87"/>
        <v>0</v>
      </c>
      <c r="AES26" s="20">
        <f t="shared" si="88"/>
        <v>0</v>
      </c>
      <c r="AET26" s="18">
        <f t="shared" si="174"/>
        <v>0</v>
      </c>
      <c r="AEU26" s="18">
        <v>0</v>
      </c>
      <c r="AEV26" s="234">
        <v>0</v>
      </c>
      <c r="AEW26" s="234">
        <v>0</v>
      </c>
      <c r="AEX26" s="234">
        <v>0</v>
      </c>
      <c r="AEY26" s="234">
        <v>0</v>
      </c>
      <c r="AEZ26" s="234">
        <v>0</v>
      </c>
      <c r="AFA26" s="234">
        <v>0</v>
      </c>
      <c r="AFB26" s="234">
        <v>0</v>
      </c>
      <c r="AFC26" s="234">
        <v>0</v>
      </c>
      <c r="AFD26" s="234">
        <v>0</v>
      </c>
      <c r="AFE26" s="234">
        <v>0</v>
      </c>
      <c r="AFF26" s="234">
        <v>0</v>
      </c>
      <c r="AFG26" s="20">
        <f t="shared" si="175"/>
        <v>0</v>
      </c>
      <c r="AFH26" s="18">
        <v>0</v>
      </c>
      <c r="AFI26" s="18">
        <v>0</v>
      </c>
      <c r="AFJ26" s="18">
        <v>0</v>
      </c>
      <c r="AFK26" s="18">
        <v>0</v>
      </c>
      <c r="AFL26" s="18">
        <v>0</v>
      </c>
      <c r="AFM26" s="18">
        <v>0</v>
      </c>
      <c r="AFN26" s="18">
        <v>0</v>
      </c>
      <c r="AFO26" s="18">
        <v>0</v>
      </c>
      <c r="AFP26" s="18">
        <v>0</v>
      </c>
      <c r="AFQ26" s="18">
        <v>0</v>
      </c>
      <c r="AFR26" s="18">
        <v>0</v>
      </c>
      <c r="AFS26" s="18">
        <v>0</v>
      </c>
      <c r="AFT26" s="20">
        <f t="shared" si="89"/>
        <v>0</v>
      </c>
      <c r="AFU26" s="20">
        <f t="shared" si="90"/>
        <v>0</v>
      </c>
      <c r="AFV26" s="136">
        <f t="shared" si="91"/>
        <v>0</v>
      </c>
      <c r="AFW26" s="141">
        <f t="shared" si="92"/>
        <v>136180.96</v>
      </c>
      <c r="AFX26" s="111">
        <f t="shared" si="93"/>
        <v>122863.97733602038</v>
      </c>
      <c r="AFY26" s="126">
        <f t="shared" si="94"/>
        <v>-13316.982663979608</v>
      </c>
      <c r="AFZ26" s="20">
        <f t="shared" si="95"/>
        <v>-13316.982663979608</v>
      </c>
      <c r="AGA26" s="140">
        <f t="shared" si="96"/>
        <v>0</v>
      </c>
      <c r="AGB26" s="215">
        <f t="shared" si="181"/>
        <v>163417.15199999997</v>
      </c>
      <c r="AGC26" s="126">
        <f t="shared" si="181"/>
        <v>147436.77280322445</v>
      </c>
      <c r="AGD26" s="126">
        <f t="shared" si="98"/>
        <v>-15980.379196775524</v>
      </c>
      <c r="AGE26" s="20">
        <f t="shared" si="99"/>
        <v>-15980.379196775524</v>
      </c>
      <c r="AGF26" s="136">
        <f t="shared" si="100"/>
        <v>0</v>
      </c>
      <c r="AGG26" s="166">
        <f t="shared" si="180"/>
        <v>10077.391039999999</v>
      </c>
      <c r="AGH26" s="220">
        <f t="shared" si="179"/>
        <v>9091.9343228655071</v>
      </c>
      <c r="AGI26" s="126">
        <f t="shared" si="102"/>
        <v>-985.45671713449156</v>
      </c>
      <c r="AGJ26" s="20">
        <f t="shared" si="103"/>
        <v>-985.45671713449156</v>
      </c>
      <c r="AGK26" s="140">
        <f t="shared" si="104"/>
        <v>0</v>
      </c>
      <c r="AGL26" s="167">
        <f t="shared" si="182"/>
        <v>173494.54303999996</v>
      </c>
      <c r="AGM26" s="167">
        <f t="shared" si="182"/>
        <v>156528.70712608995</v>
      </c>
      <c r="AGN26" s="168">
        <f t="shared" si="106"/>
        <v>-16965.835913910007</v>
      </c>
      <c r="AGO26" s="167">
        <f t="shared" si="107"/>
        <v>-16965.835913910007</v>
      </c>
      <c r="AGP26" s="169">
        <f t="shared" si="108"/>
        <v>0</v>
      </c>
      <c r="AGQ26" s="217">
        <f t="shared" si="177"/>
        <v>5.8084772370486655E-2</v>
      </c>
      <c r="AGR26" s="294">
        <v>7.0000000000000007E-2</v>
      </c>
      <c r="AGS26" s="294">
        <v>0.05</v>
      </c>
      <c r="AGT26" s="251">
        <f t="shared" si="178"/>
        <v>6.1666666666666668E-2</v>
      </c>
      <c r="AGU26" s="22"/>
      <c r="AGV26" s="22"/>
      <c r="AGW26" s="22"/>
      <c r="AGX26" s="22"/>
      <c r="AGY26" s="22"/>
      <c r="AGZ26" s="22"/>
      <c r="AHA26" s="22"/>
      <c r="AHB26" s="22"/>
      <c r="AHC26" s="22"/>
      <c r="AHD26" s="22"/>
      <c r="AHE26" s="22"/>
      <c r="AHF26" s="22"/>
      <c r="AHG26" s="22"/>
      <c r="AHH26" s="22"/>
    </row>
    <row r="27" spans="1:892" s="225" customFormat="1" ht="12.75" x14ac:dyDescent="0.25">
      <c r="A27" s="1">
        <v>456</v>
      </c>
      <c r="B27" s="21">
        <v>3</v>
      </c>
      <c r="C27" s="256" t="s">
        <v>772</v>
      </c>
      <c r="D27" s="255">
        <v>9</v>
      </c>
      <c r="E27" s="257">
        <v>6016.6</v>
      </c>
      <c r="F27" s="132">
        <f t="shared" si="0"/>
        <v>51724.17</v>
      </c>
      <c r="G27" s="114">
        <f t="shared" si="1"/>
        <v>45371.889247743078</v>
      </c>
      <c r="H27" s="132">
        <f t="shared" si="2"/>
        <v>-6352.2807522569201</v>
      </c>
      <c r="I27" s="121">
        <f t="shared" si="3"/>
        <v>-6352.2807522569201</v>
      </c>
      <c r="J27" s="121">
        <f t="shared" si="4"/>
        <v>0</v>
      </c>
      <c r="K27" s="18">
        <f t="shared" si="109"/>
        <v>16842.09</v>
      </c>
      <c r="L27" s="234">
        <v>1060.1199999999999</v>
      </c>
      <c r="M27" s="234">
        <v>1060.1199999999999</v>
      </c>
      <c r="N27" s="234">
        <v>1060.1199999999999</v>
      </c>
      <c r="O27" s="234">
        <v>1060.1199999999999</v>
      </c>
      <c r="P27" s="234">
        <v>1060.1199999999999</v>
      </c>
      <c r="Q27" s="234">
        <v>1060.1199999999999</v>
      </c>
      <c r="R27" s="234">
        <v>1060.1199999999999</v>
      </c>
      <c r="S27" s="234">
        <v>1884.25</v>
      </c>
      <c r="T27" s="234">
        <v>1884.25</v>
      </c>
      <c r="U27" s="234">
        <v>1884.25</v>
      </c>
      <c r="V27" s="234">
        <v>1884.25</v>
      </c>
      <c r="W27" s="234">
        <v>1884.25</v>
      </c>
      <c r="X27" s="234">
        <f t="shared" si="110"/>
        <v>10947.278813810331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10947.278813810331</v>
      </c>
      <c r="AG27" s="18">
        <v>0</v>
      </c>
      <c r="AH27" s="18">
        <v>0</v>
      </c>
      <c r="AI27" s="18">
        <v>0</v>
      </c>
      <c r="AJ27" s="18">
        <v>0</v>
      </c>
      <c r="AK27" s="20">
        <f t="shared" si="5"/>
        <v>-5894.8111861896687</v>
      </c>
      <c r="AL27" s="234">
        <f t="shared" si="111"/>
        <v>-5894.8111861896687</v>
      </c>
      <c r="AM27" s="234">
        <f t="shared" si="6"/>
        <v>0</v>
      </c>
      <c r="AN27" s="18">
        <f t="shared" si="112"/>
        <v>3238.81</v>
      </c>
      <c r="AO27" s="234">
        <v>246.68</v>
      </c>
      <c r="AP27" s="234">
        <v>246.68</v>
      </c>
      <c r="AQ27" s="234">
        <v>246.68</v>
      </c>
      <c r="AR27" s="234">
        <v>246.68</v>
      </c>
      <c r="AS27" s="234">
        <v>246.68</v>
      </c>
      <c r="AT27" s="234">
        <v>246.68</v>
      </c>
      <c r="AU27" s="234">
        <v>246.68</v>
      </c>
      <c r="AV27" s="234">
        <v>302.41000000000003</v>
      </c>
      <c r="AW27" s="234">
        <v>302.41000000000003</v>
      </c>
      <c r="AX27" s="234">
        <v>302.41000000000003</v>
      </c>
      <c r="AY27" s="234">
        <v>302.41000000000003</v>
      </c>
      <c r="AZ27" s="234">
        <v>302.41000000000003</v>
      </c>
      <c r="BA27" s="226">
        <f t="shared" si="113"/>
        <v>1784.8215125033569</v>
      </c>
      <c r="BB27" s="18">
        <v>0</v>
      </c>
      <c r="BC27" s="18">
        <v>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1784.8215125033569</v>
      </c>
      <c r="BJ27" s="18">
        <v>0</v>
      </c>
      <c r="BK27" s="18">
        <v>0</v>
      </c>
      <c r="BL27" s="18">
        <v>0</v>
      </c>
      <c r="BM27" s="18">
        <v>0</v>
      </c>
      <c r="BN27" s="20">
        <f t="shared" si="7"/>
        <v>-1453.9884874966431</v>
      </c>
      <c r="BO27" s="20">
        <f t="shared" si="8"/>
        <v>-1453.9884874966431</v>
      </c>
      <c r="BP27" s="20">
        <f t="shared" si="9"/>
        <v>0</v>
      </c>
      <c r="BQ27" s="18">
        <f t="shared" si="114"/>
        <v>2529.7599999999998</v>
      </c>
      <c r="BR27" s="234">
        <v>192.53</v>
      </c>
      <c r="BS27" s="234">
        <v>192.53</v>
      </c>
      <c r="BT27" s="234">
        <v>192.53</v>
      </c>
      <c r="BU27" s="234">
        <v>192.53</v>
      </c>
      <c r="BV27" s="234">
        <v>192.53</v>
      </c>
      <c r="BW27" s="234">
        <v>192.53</v>
      </c>
      <c r="BX27" s="234">
        <v>192.53</v>
      </c>
      <c r="BY27" s="234">
        <v>236.41</v>
      </c>
      <c r="BZ27" s="234">
        <v>236.41</v>
      </c>
      <c r="CA27" s="234">
        <v>236.41</v>
      </c>
      <c r="CB27" s="234">
        <v>236.41</v>
      </c>
      <c r="CC27" s="234">
        <v>236.41</v>
      </c>
      <c r="CD27" s="18">
        <f t="shared" si="115"/>
        <v>2315.9799999999996</v>
      </c>
      <c r="CE27" s="18">
        <v>174.79</v>
      </c>
      <c r="CF27" s="18">
        <v>174.79</v>
      </c>
      <c r="CG27" s="18">
        <v>174.79</v>
      </c>
      <c r="CH27" s="18">
        <v>174.79</v>
      </c>
      <c r="CI27" s="18">
        <v>174.79</v>
      </c>
      <c r="CJ27" s="18">
        <v>174.79</v>
      </c>
      <c r="CK27" s="18">
        <v>174.79</v>
      </c>
      <c r="CL27" s="18">
        <v>218.49</v>
      </c>
      <c r="CM27" s="18">
        <v>218.49</v>
      </c>
      <c r="CN27" s="18">
        <v>218.49</v>
      </c>
      <c r="CO27" s="18">
        <v>218.49</v>
      </c>
      <c r="CP27" s="18">
        <v>218.49</v>
      </c>
      <c r="CQ27" s="20">
        <f t="shared" si="10"/>
        <v>-213.7800000000002</v>
      </c>
      <c r="CR27" s="20">
        <f t="shared" si="11"/>
        <v>-213.7800000000002</v>
      </c>
      <c r="CS27" s="20">
        <f t="shared" si="12"/>
        <v>0</v>
      </c>
      <c r="CT27" s="18">
        <f t="shared" si="116"/>
        <v>748.9699999999998</v>
      </c>
      <c r="CU27" s="18">
        <v>57.16</v>
      </c>
      <c r="CV27" s="234">
        <v>57.16</v>
      </c>
      <c r="CW27" s="234">
        <v>57.16</v>
      </c>
      <c r="CX27" s="234">
        <v>57.16</v>
      </c>
      <c r="CY27" s="234">
        <v>57.16</v>
      </c>
      <c r="CZ27" s="234">
        <v>57.16</v>
      </c>
      <c r="DA27" s="234">
        <v>57.16</v>
      </c>
      <c r="DB27" s="234">
        <v>69.77</v>
      </c>
      <c r="DC27" s="234">
        <v>69.77</v>
      </c>
      <c r="DD27" s="234">
        <v>69.77</v>
      </c>
      <c r="DE27" s="234">
        <v>69.77</v>
      </c>
      <c r="DF27" s="234">
        <v>69.77</v>
      </c>
      <c r="DG27" s="18">
        <f t="shared" si="117"/>
        <v>681.36</v>
      </c>
      <c r="DH27" s="18">
        <v>51.28</v>
      </c>
      <c r="DI27" s="18">
        <v>51.28</v>
      </c>
      <c r="DJ27" s="18">
        <v>51.28</v>
      </c>
      <c r="DK27" s="18">
        <v>51.28</v>
      </c>
      <c r="DL27" s="18">
        <v>51.28</v>
      </c>
      <c r="DM27" s="18">
        <v>51.28</v>
      </c>
      <c r="DN27" s="18">
        <v>51.28</v>
      </c>
      <c r="DO27" s="18">
        <v>64.48</v>
      </c>
      <c r="DP27" s="18">
        <v>64.48</v>
      </c>
      <c r="DQ27" s="18">
        <v>64.48</v>
      </c>
      <c r="DR27" s="18">
        <v>64.48</v>
      </c>
      <c r="DS27" s="18">
        <v>64.48</v>
      </c>
      <c r="DT27" s="234">
        <f t="shared" si="118"/>
        <v>-67.609999999999786</v>
      </c>
      <c r="DU27" s="20">
        <f t="shared" si="13"/>
        <v>-67.609999999999786</v>
      </c>
      <c r="DV27" s="20">
        <f t="shared" si="119"/>
        <v>0</v>
      </c>
      <c r="DW27" s="18">
        <f t="shared" si="120"/>
        <v>1998.8299999999995</v>
      </c>
      <c r="DX27" s="18">
        <v>158.84</v>
      </c>
      <c r="DY27" s="234">
        <v>158.84</v>
      </c>
      <c r="DZ27" s="234">
        <v>158.84</v>
      </c>
      <c r="EA27" s="234">
        <v>158.84</v>
      </c>
      <c r="EB27" s="234">
        <v>158.84</v>
      </c>
      <c r="EC27" s="234">
        <v>158.84</v>
      </c>
      <c r="ED27" s="234">
        <v>158.84</v>
      </c>
      <c r="EE27" s="234">
        <v>177.39</v>
      </c>
      <c r="EF27" s="234">
        <v>177.39</v>
      </c>
      <c r="EG27" s="234">
        <v>177.39</v>
      </c>
      <c r="EH27" s="234">
        <v>177.39</v>
      </c>
      <c r="EI27" s="234">
        <v>177.39</v>
      </c>
      <c r="EJ27" s="234"/>
      <c r="EK27" s="18">
        <f t="shared" si="121"/>
        <v>1043.9460408967493</v>
      </c>
      <c r="EL27" s="18">
        <v>0</v>
      </c>
      <c r="EM27" s="18">
        <v>0</v>
      </c>
      <c r="EN27" s="18">
        <v>0</v>
      </c>
      <c r="EO27" s="18">
        <v>0</v>
      </c>
      <c r="EP27" s="18">
        <v>0</v>
      </c>
      <c r="EQ27" s="18">
        <v>0</v>
      </c>
      <c r="ER27" s="18">
        <v>0</v>
      </c>
      <c r="ES27" s="18">
        <v>1043.9460408967493</v>
      </c>
      <c r="ET27" s="18">
        <v>0</v>
      </c>
      <c r="EU27" s="18">
        <v>0</v>
      </c>
      <c r="EV27" s="18">
        <v>0</v>
      </c>
      <c r="EW27" s="18">
        <v>0</v>
      </c>
      <c r="EX27" s="20">
        <f t="shared" si="14"/>
        <v>-954.88395910325016</v>
      </c>
      <c r="EY27" s="20">
        <f t="shared" si="122"/>
        <v>-954.88395910325016</v>
      </c>
      <c r="EZ27" s="20">
        <f t="shared" si="123"/>
        <v>0</v>
      </c>
      <c r="FA27" s="18">
        <f t="shared" si="124"/>
        <v>9351.3499999999985</v>
      </c>
      <c r="FB27" s="18">
        <v>706.95</v>
      </c>
      <c r="FC27" s="234">
        <v>706.95</v>
      </c>
      <c r="FD27" s="234">
        <v>706.95</v>
      </c>
      <c r="FE27" s="234">
        <v>706.95</v>
      </c>
      <c r="FF27" s="234">
        <v>706.95</v>
      </c>
      <c r="FG27" s="234">
        <v>706.95</v>
      </c>
      <c r="FH27" s="234">
        <v>706.95</v>
      </c>
      <c r="FI27" s="234">
        <v>880.54</v>
      </c>
      <c r="FJ27" s="234">
        <v>880.54</v>
      </c>
      <c r="FK27" s="234">
        <v>880.54</v>
      </c>
      <c r="FL27" s="234">
        <v>880.54</v>
      </c>
      <c r="FM27" s="234">
        <v>880.54</v>
      </c>
      <c r="FN27" s="20">
        <f t="shared" si="125"/>
        <v>8547.8737485738111</v>
      </c>
      <c r="FO27" s="18">
        <v>0</v>
      </c>
      <c r="FP27" s="18">
        <v>0</v>
      </c>
      <c r="FQ27" s="18">
        <v>0</v>
      </c>
      <c r="FR27" s="18">
        <v>0</v>
      </c>
      <c r="FS27" s="18">
        <v>0</v>
      </c>
      <c r="FT27" s="18">
        <v>0</v>
      </c>
      <c r="FU27" s="18">
        <v>0</v>
      </c>
      <c r="FV27" s="18">
        <v>5179.8775551465205</v>
      </c>
      <c r="FW27" s="18">
        <v>0</v>
      </c>
      <c r="FX27" s="18">
        <v>0</v>
      </c>
      <c r="FY27" s="18">
        <v>0</v>
      </c>
      <c r="FZ27" s="18">
        <v>3367.9961934272901</v>
      </c>
      <c r="GA27" s="234">
        <f t="shared" si="126"/>
        <v>-803.47625142618745</v>
      </c>
      <c r="GB27" s="20">
        <f t="shared" si="127"/>
        <v>-803.47625142618745</v>
      </c>
      <c r="GC27" s="20">
        <f t="shared" si="128"/>
        <v>0</v>
      </c>
      <c r="GD27" s="18">
        <f t="shared" si="129"/>
        <v>1172.29</v>
      </c>
      <c r="GE27" s="18">
        <v>99.27</v>
      </c>
      <c r="GF27" s="234">
        <v>99.27</v>
      </c>
      <c r="GG27" s="234">
        <v>99.27</v>
      </c>
      <c r="GH27" s="234">
        <v>99.27</v>
      </c>
      <c r="GI27" s="234">
        <v>99.27</v>
      </c>
      <c r="GJ27" s="234">
        <v>99.27</v>
      </c>
      <c r="GK27" s="234">
        <v>99.27</v>
      </c>
      <c r="GL27" s="234">
        <v>95.48</v>
      </c>
      <c r="GM27" s="234">
        <v>95.48</v>
      </c>
      <c r="GN27" s="234">
        <v>95.48</v>
      </c>
      <c r="GO27" s="234">
        <v>95.48</v>
      </c>
      <c r="GP27" s="234">
        <v>95.48</v>
      </c>
      <c r="GQ27" s="20">
        <f t="shared" si="130"/>
        <v>0</v>
      </c>
      <c r="GR27" s="18">
        <v>0</v>
      </c>
      <c r="GS27" s="18">
        <v>0</v>
      </c>
      <c r="GT27" s="18">
        <v>0</v>
      </c>
      <c r="GU27" s="18"/>
      <c r="GV27" s="234">
        <f t="shared" si="131"/>
        <v>-1172.29</v>
      </c>
      <c r="GW27" s="20">
        <f t="shared" si="15"/>
        <v>-1172.29</v>
      </c>
      <c r="GX27" s="20">
        <f t="shared" si="16"/>
        <v>0</v>
      </c>
      <c r="GY27" s="18">
        <f t="shared" si="132"/>
        <v>15842.070000000003</v>
      </c>
      <c r="GZ27" s="18">
        <v>873.01</v>
      </c>
      <c r="HA27" s="234">
        <v>873.01</v>
      </c>
      <c r="HB27" s="234">
        <v>873.01</v>
      </c>
      <c r="HC27" s="234">
        <v>873.01</v>
      </c>
      <c r="HD27" s="234">
        <v>873.01</v>
      </c>
      <c r="HE27" s="234">
        <v>873.01</v>
      </c>
      <c r="HF27" s="234">
        <v>873.01</v>
      </c>
      <c r="HG27" s="234">
        <v>1946.2</v>
      </c>
      <c r="HH27" s="234">
        <v>1946.2</v>
      </c>
      <c r="HI27" s="234">
        <v>1946.2</v>
      </c>
      <c r="HJ27" s="234">
        <v>1946.2</v>
      </c>
      <c r="HK27" s="234">
        <v>1946.2</v>
      </c>
      <c r="HL27" s="20">
        <f t="shared" si="133"/>
        <v>20050.629131958831</v>
      </c>
      <c r="HM27" s="18">
        <v>1734.9898896649527</v>
      </c>
      <c r="HN27" s="18">
        <v>1838.2973878898711</v>
      </c>
      <c r="HO27" s="18">
        <v>1989.0686511629435</v>
      </c>
      <c r="HP27" s="18">
        <v>1861.1421194569209</v>
      </c>
      <c r="HQ27" s="18">
        <v>1934.1092099094503</v>
      </c>
      <c r="HR27" s="18">
        <v>1636.7614140018734</v>
      </c>
      <c r="HS27" s="18">
        <v>2120.598747845911</v>
      </c>
      <c r="HT27" s="18">
        <v>1272.1379503146488</v>
      </c>
      <c r="HU27" s="18">
        <v>1310.5153583611009</v>
      </c>
      <c r="HV27" s="18">
        <v>1418.0053829968701</v>
      </c>
      <c r="HW27" s="18">
        <v>1290.2377070236578</v>
      </c>
      <c r="HX27" s="18">
        <v>1644.7653133306299</v>
      </c>
      <c r="HY27" s="20">
        <f t="shared" si="17"/>
        <v>4208.5591319588275</v>
      </c>
      <c r="HZ27" s="20">
        <f t="shared" si="18"/>
        <v>0</v>
      </c>
      <c r="IA27" s="20">
        <f t="shared" si="19"/>
        <v>4208.5591319588275</v>
      </c>
      <c r="IB27" s="120">
        <f t="shared" si="134"/>
        <v>35934.410000000003</v>
      </c>
      <c r="IC27" s="120">
        <v>2735.63</v>
      </c>
      <c r="ID27" s="250">
        <v>2735.63</v>
      </c>
      <c r="IE27" s="250">
        <v>2735.63</v>
      </c>
      <c r="IF27" s="120">
        <v>2735.63</v>
      </c>
      <c r="IG27" s="120">
        <v>2735.63</v>
      </c>
      <c r="IH27" s="120">
        <v>2735.63</v>
      </c>
      <c r="II27" s="120">
        <v>2735.63</v>
      </c>
      <c r="IJ27" s="120">
        <v>3357</v>
      </c>
      <c r="IK27" s="120">
        <v>3357</v>
      </c>
      <c r="IL27" s="120">
        <v>3357</v>
      </c>
      <c r="IM27" s="120">
        <v>3357</v>
      </c>
      <c r="IN27" s="120">
        <v>3357</v>
      </c>
      <c r="IO27" s="121">
        <f t="shared" si="20"/>
        <v>31710.415272232589</v>
      </c>
      <c r="IP27" s="18">
        <v>2795.1683409667321</v>
      </c>
      <c r="IQ27" s="18">
        <v>2788.4778404382732</v>
      </c>
      <c r="IR27" s="18">
        <v>2797.8617321397523</v>
      </c>
      <c r="IS27" s="18">
        <v>2809.3440245000002</v>
      </c>
      <c r="IT27" s="18">
        <v>2831.2794986000004</v>
      </c>
      <c r="IU27" s="18">
        <v>2799.2127046000005</v>
      </c>
      <c r="IV27" s="18">
        <v>2749.2488086520761</v>
      </c>
      <c r="IW27" s="18">
        <v>3467.4284101333333</v>
      </c>
      <c r="IX27" s="18">
        <v>2095.1333904326671</v>
      </c>
      <c r="IY27" s="18">
        <v>2485.0974942246703</v>
      </c>
      <c r="IZ27" s="18">
        <v>1931.5090374813619</v>
      </c>
      <c r="JA27" s="18">
        <v>2160.6539900637258</v>
      </c>
      <c r="JB27" s="250">
        <f t="shared" si="21"/>
        <v>-4223.9947277674146</v>
      </c>
      <c r="JC27" s="121">
        <f t="shared" si="22"/>
        <v>-4223.9947277674146</v>
      </c>
      <c r="JD27" s="121">
        <f t="shared" si="23"/>
        <v>0</v>
      </c>
      <c r="JE27" s="120">
        <f t="shared" si="135"/>
        <v>0</v>
      </c>
      <c r="JF27" s="120">
        <v>0</v>
      </c>
      <c r="JG27" s="250">
        <v>0</v>
      </c>
      <c r="JH27" s="250">
        <v>0</v>
      </c>
      <c r="JI27" s="250">
        <v>0</v>
      </c>
      <c r="JJ27" s="250">
        <v>0</v>
      </c>
      <c r="JK27" s="250">
        <v>0</v>
      </c>
      <c r="JL27" s="250">
        <v>0</v>
      </c>
      <c r="JM27" s="250">
        <v>0</v>
      </c>
      <c r="JN27" s="250">
        <v>0</v>
      </c>
      <c r="JO27" s="250">
        <v>0</v>
      </c>
      <c r="JP27" s="250">
        <v>0</v>
      </c>
      <c r="JQ27" s="250">
        <v>0</v>
      </c>
      <c r="JR27" s="120">
        <f t="shared" si="136"/>
        <v>0</v>
      </c>
      <c r="JS27" s="18">
        <v>0</v>
      </c>
      <c r="JT27" s="18">
        <v>0</v>
      </c>
      <c r="JU27" s="18">
        <v>0</v>
      </c>
      <c r="JV27" s="18">
        <v>0</v>
      </c>
      <c r="JW27" s="18">
        <v>0</v>
      </c>
      <c r="JX27" s="18">
        <v>0</v>
      </c>
      <c r="JY27" s="18">
        <v>0</v>
      </c>
      <c r="JZ27" s="18">
        <v>0</v>
      </c>
      <c r="KA27" s="18">
        <v>0</v>
      </c>
      <c r="KB27" s="18">
        <v>0</v>
      </c>
      <c r="KC27" s="18">
        <v>0</v>
      </c>
      <c r="KD27" s="18">
        <v>0</v>
      </c>
      <c r="KE27" s="250">
        <f t="shared" si="24"/>
        <v>0</v>
      </c>
      <c r="KF27" s="121">
        <f t="shared" si="25"/>
        <v>0</v>
      </c>
      <c r="KG27" s="121">
        <f t="shared" si="26"/>
        <v>0</v>
      </c>
      <c r="KH27" s="120">
        <f t="shared" si="137"/>
        <v>4961.4600000000009</v>
      </c>
      <c r="KI27" s="120">
        <v>262.93</v>
      </c>
      <c r="KJ27" s="250">
        <v>262.93</v>
      </c>
      <c r="KK27" s="250">
        <v>262.93</v>
      </c>
      <c r="KL27" s="250">
        <v>262.93</v>
      </c>
      <c r="KM27" s="250">
        <v>262.93</v>
      </c>
      <c r="KN27" s="250">
        <v>262.93</v>
      </c>
      <c r="KO27" s="250">
        <v>262.93</v>
      </c>
      <c r="KP27" s="250">
        <v>624.19000000000005</v>
      </c>
      <c r="KQ27" s="250">
        <v>624.19000000000005</v>
      </c>
      <c r="KR27" s="250">
        <v>624.19000000000005</v>
      </c>
      <c r="KS27" s="250">
        <v>624.19000000000005</v>
      </c>
      <c r="KT27" s="250">
        <v>624.19000000000005</v>
      </c>
      <c r="KU27" s="121">
        <f t="shared" si="138"/>
        <v>5390.4508449977784</v>
      </c>
      <c r="KV27" s="18">
        <v>317.31143828363707</v>
      </c>
      <c r="KW27" s="18">
        <v>341.73280744860955</v>
      </c>
      <c r="KX27" s="18">
        <v>303.28373240683163</v>
      </c>
      <c r="KY27" s="18">
        <v>332.52243625734224</v>
      </c>
      <c r="KZ27" s="18">
        <v>331.2333188705046</v>
      </c>
      <c r="LA27" s="18">
        <v>338.55655736232904</v>
      </c>
      <c r="LB27" s="18">
        <v>299.58229074523263</v>
      </c>
      <c r="LC27" s="18">
        <v>474.23521789096895</v>
      </c>
      <c r="LD27" s="18">
        <v>611.2627076449653</v>
      </c>
      <c r="LE27" s="18">
        <v>590.24612001028356</v>
      </c>
      <c r="LF27" s="18">
        <v>719.14225509637788</v>
      </c>
      <c r="LG27" s="18">
        <v>731.3419629806956</v>
      </c>
      <c r="LH27" s="250">
        <f t="shared" si="139"/>
        <v>428.99084499777746</v>
      </c>
      <c r="LI27" s="121">
        <f t="shared" si="27"/>
        <v>0</v>
      </c>
      <c r="LJ27" s="121">
        <f t="shared" si="28"/>
        <v>428.99084499777746</v>
      </c>
      <c r="LK27" s="121">
        <f t="shared" si="29"/>
        <v>0</v>
      </c>
      <c r="LL27" s="250"/>
      <c r="LM27" s="250"/>
      <c r="LN27" s="250"/>
      <c r="LO27" s="250"/>
      <c r="LP27" s="250"/>
      <c r="LQ27" s="250"/>
      <c r="LR27" s="250"/>
      <c r="LS27" s="250"/>
      <c r="LT27" s="250"/>
      <c r="LU27" s="250"/>
      <c r="LV27" s="250"/>
      <c r="LW27" s="250"/>
      <c r="LX27" s="121">
        <f t="shared" si="30"/>
        <v>0</v>
      </c>
      <c r="LY27" s="250"/>
      <c r="LZ27" s="250"/>
      <c r="MA27" s="250"/>
      <c r="MB27" s="250"/>
      <c r="MC27" s="250"/>
      <c r="MD27" s="250"/>
      <c r="ME27" s="250"/>
      <c r="MF27" s="250"/>
      <c r="MG27" s="250"/>
      <c r="MH27" s="250"/>
      <c r="MI27" s="250"/>
      <c r="MJ27" s="120">
        <v>0</v>
      </c>
      <c r="MK27" s="250"/>
      <c r="ML27" s="121">
        <f t="shared" si="31"/>
        <v>0</v>
      </c>
      <c r="MM27" s="121">
        <f t="shared" si="32"/>
        <v>0</v>
      </c>
      <c r="MN27" s="121">
        <f t="shared" si="140"/>
        <v>74882.98</v>
      </c>
      <c r="MO27" s="121">
        <v>6193.49</v>
      </c>
      <c r="MP27" s="250">
        <v>6193.49</v>
      </c>
      <c r="MQ27" s="250">
        <v>6193.49</v>
      </c>
      <c r="MR27" s="250">
        <v>6193.49</v>
      </c>
      <c r="MS27" s="250">
        <v>6193.49</v>
      </c>
      <c r="MT27" s="250">
        <v>6193.49</v>
      </c>
      <c r="MU27" s="250">
        <v>6193.49</v>
      </c>
      <c r="MV27" s="250">
        <v>6305.71</v>
      </c>
      <c r="MW27" s="250">
        <v>6305.71</v>
      </c>
      <c r="MX27" s="250">
        <v>6305.71</v>
      </c>
      <c r="MY27" s="250">
        <v>6305.71</v>
      </c>
      <c r="MZ27" s="250">
        <v>6305.71</v>
      </c>
      <c r="NA27" s="121">
        <f t="shared" si="141"/>
        <v>87011.653269039205</v>
      </c>
      <c r="NB27" s="20">
        <v>0</v>
      </c>
      <c r="NC27" s="20">
        <v>542.51599999999996</v>
      </c>
      <c r="ND27" s="20">
        <v>0</v>
      </c>
      <c r="NE27" s="20">
        <v>77418.64</v>
      </c>
      <c r="NF27" s="20">
        <v>0</v>
      </c>
      <c r="NG27" s="20">
        <v>4360.0353433966593</v>
      </c>
      <c r="NH27" s="20">
        <v>990.01760000000002</v>
      </c>
      <c r="NI27" s="20">
        <v>0</v>
      </c>
      <c r="NJ27" s="20">
        <v>984.52639999999997</v>
      </c>
      <c r="NK27" s="20">
        <v>1960.4952594616391</v>
      </c>
      <c r="NL27" s="20">
        <v>755.42266618090059</v>
      </c>
      <c r="NM27" s="20">
        <v>0</v>
      </c>
      <c r="NN27" s="250">
        <f t="shared" si="142"/>
        <v>12128.673269039209</v>
      </c>
      <c r="NO27" s="121">
        <f t="shared" si="33"/>
        <v>0</v>
      </c>
      <c r="NP27" s="121">
        <f t="shared" si="34"/>
        <v>12128.673269039209</v>
      </c>
      <c r="NQ27" s="115">
        <f t="shared" si="35"/>
        <v>36572.29</v>
      </c>
      <c r="NR27" s="114">
        <f t="shared" si="36"/>
        <v>17678.18</v>
      </c>
      <c r="NS27" s="132">
        <f t="shared" si="37"/>
        <v>-18894.11</v>
      </c>
      <c r="NT27" s="121">
        <f t="shared" si="38"/>
        <v>-18894.11</v>
      </c>
      <c r="NU27" s="121">
        <f t="shared" si="39"/>
        <v>0</v>
      </c>
      <c r="NV27" s="18">
        <f t="shared" si="143"/>
        <v>9185.68</v>
      </c>
      <c r="NW27" s="18">
        <v>992.14</v>
      </c>
      <c r="NX27" s="234">
        <v>992.14</v>
      </c>
      <c r="NY27" s="234">
        <v>992.14</v>
      </c>
      <c r="NZ27" s="18">
        <v>992.14</v>
      </c>
      <c r="OA27" s="18">
        <v>992.14</v>
      </c>
      <c r="OB27" s="18">
        <v>992.14</v>
      </c>
      <c r="OC27" s="18">
        <v>992.14</v>
      </c>
      <c r="OD27" s="18">
        <v>448.14</v>
      </c>
      <c r="OE27" s="18">
        <v>448.14</v>
      </c>
      <c r="OF27" s="18">
        <v>448.14</v>
      </c>
      <c r="OG27" s="18">
        <v>448.14</v>
      </c>
      <c r="OH27" s="18">
        <v>448.14</v>
      </c>
      <c r="OI27" s="20">
        <f t="shared" si="144"/>
        <v>536.54</v>
      </c>
      <c r="OJ27" s="20">
        <v>0</v>
      </c>
      <c r="OK27" s="20">
        <v>0</v>
      </c>
      <c r="OL27" s="20">
        <v>0</v>
      </c>
      <c r="OM27" s="20">
        <v>0</v>
      </c>
      <c r="ON27" s="20">
        <v>0</v>
      </c>
      <c r="OO27" s="20">
        <v>0</v>
      </c>
      <c r="OP27" s="20">
        <v>0</v>
      </c>
      <c r="OQ27" s="20">
        <v>0</v>
      </c>
      <c r="OR27" s="20">
        <v>0</v>
      </c>
      <c r="OS27" s="20">
        <v>0</v>
      </c>
      <c r="OT27" s="20">
        <v>536.54</v>
      </c>
      <c r="OU27" s="20">
        <v>0</v>
      </c>
      <c r="OV27" s="234">
        <f t="shared" si="145"/>
        <v>-8649.14</v>
      </c>
      <c r="OW27" s="20">
        <f t="shared" si="40"/>
        <v>-8649.14</v>
      </c>
      <c r="OX27" s="20">
        <f t="shared" si="41"/>
        <v>0</v>
      </c>
      <c r="OY27" s="18">
        <f t="shared" si="146"/>
        <v>6288.0300000000007</v>
      </c>
      <c r="OZ27" s="18">
        <v>702.74</v>
      </c>
      <c r="PA27" s="234">
        <v>702.74</v>
      </c>
      <c r="PB27" s="234">
        <v>702.74</v>
      </c>
      <c r="PC27" s="234">
        <v>702.74</v>
      </c>
      <c r="PD27" s="234">
        <v>702.74</v>
      </c>
      <c r="PE27" s="234">
        <v>702.74</v>
      </c>
      <c r="PF27" s="234">
        <v>702.74</v>
      </c>
      <c r="PG27" s="234">
        <v>273.77</v>
      </c>
      <c r="PH27" s="234">
        <v>273.77</v>
      </c>
      <c r="PI27" s="234">
        <v>273.77</v>
      </c>
      <c r="PJ27" s="234">
        <v>273.77</v>
      </c>
      <c r="PK27" s="234">
        <v>273.77</v>
      </c>
      <c r="PL27" s="20">
        <f t="shared" si="147"/>
        <v>0</v>
      </c>
      <c r="PM27" s="18">
        <v>0</v>
      </c>
      <c r="PN27" s="18">
        <v>0</v>
      </c>
      <c r="PO27" s="18">
        <v>0</v>
      </c>
      <c r="PP27" s="18">
        <v>0</v>
      </c>
      <c r="PQ27" s="18">
        <v>0</v>
      </c>
      <c r="PR27" s="18">
        <v>0</v>
      </c>
      <c r="PS27" s="18">
        <v>0</v>
      </c>
      <c r="PT27" s="18">
        <v>0</v>
      </c>
      <c r="PU27" s="18">
        <v>0</v>
      </c>
      <c r="PV27" s="18">
        <v>0</v>
      </c>
      <c r="PW27" s="18">
        <v>0</v>
      </c>
      <c r="PX27" s="18">
        <v>0</v>
      </c>
      <c r="PY27" s="234">
        <f t="shared" si="148"/>
        <v>-6288.0300000000007</v>
      </c>
      <c r="PZ27" s="20">
        <f t="shared" si="42"/>
        <v>-6288.0300000000007</v>
      </c>
      <c r="QA27" s="20">
        <f t="shared" si="43"/>
        <v>0</v>
      </c>
      <c r="QB27" s="18">
        <f t="shared" si="149"/>
        <v>2222.2600000000002</v>
      </c>
      <c r="QC27" s="18">
        <v>227.43</v>
      </c>
      <c r="QD27" s="234">
        <v>227.43</v>
      </c>
      <c r="QE27" s="234">
        <v>227.43</v>
      </c>
      <c r="QF27" s="234">
        <v>227.43</v>
      </c>
      <c r="QG27" s="234">
        <v>227.43</v>
      </c>
      <c r="QH27" s="234">
        <v>227.43</v>
      </c>
      <c r="QI27" s="234">
        <v>227.43</v>
      </c>
      <c r="QJ27" s="234">
        <v>126.05</v>
      </c>
      <c r="QK27" s="234">
        <v>126.05</v>
      </c>
      <c r="QL27" s="234">
        <v>126.05</v>
      </c>
      <c r="QM27" s="234">
        <v>126.05</v>
      </c>
      <c r="QN27" s="234">
        <v>126.05</v>
      </c>
      <c r="QO27" s="20">
        <f t="shared" si="150"/>
        <v>15988.05</v>
      </c>
      <c r="QP27" s="18">
        <v>0</v>
      </c>
      <c r="QQ27" s="18">
        <v>0</v>
      </c>
      <c r="QR27" s="18">
        <v>0</v>
      </c>
      <c r="QS27" s="18">
        <v>3635.64</v>
      </c>
      <c r="QT27" s="18">
        <v>0</v>
      </c>
      <c r="QU27" s="18">
        <v>0</v>
      </c>
      <c r="QV27" s="18">
        <v>0</v>
      </c>
      <c r="QW27" s="18">
        <v>0</v>
      </c>
      <c r="QX27" s="18">
        <v>0</v>
      </c>
      <c r="QY27" s="18">
        <v>0</v>
      </c>
      <c r="QZ27" s="18">
        <v>12352.41</v>
      </c>
      <c r="RA27" s="18">
        <v>0</v>
      </c>
      <c r="RB27" s="234">
        <f t="shared" si="151"/>
        <v>13765.789999999999</v>
      </c>
      <c r="RC27" s="20">
        <f t="shared" si="44"/>
        <v>0</v>
      </c>
      <c r="RD27" s="20">
        <f t="shared" si="45"/>
        <v>13765.789999999999</v>
      </c>
      <c r="RE27" s="18">
        <f t="shared" si="152"/>
        <v>10807.019999999997</v>
      </c>
      <c r="RF27" s="20">
        <v>1144.96</v>
      </c>
      <c r="RG27" s="234">
        <v>1144.96</v>
      </c>
      <c r="RH27" s="234">
        <v>1144.96</v>
      </c>
      <c r="RI27" s="234">
        <v>1144.96</v>
      </c>
      <c r="RJ27" s="234">
        <v>1144.96</v>
      </c>
      <c r="RK27" s="234">
        <v>1144.96</v>
      </c>
      <c r="RL27" s="234">
        <v>1144.96</v>
      </c>
      <c r="RM27" s="234">
        <v>558.46</v>
      </c>
      <c r="RN27" s="234">
        <v>558.46</v>
      </c>
      <c r="RO27" s="234">
        <v>558.46</v>
      </c>
      <c r="RP27" s="234">
        <v>558.46</v>
      </c>
      <c r="RQ27" s="234">
        <v>558.46</v>
      </c>
      <c r="RR27" s="20">
        <f t="shared" si="153"/>
        <v>0</v>
      </c>
      <c r="RS27" s="18">
        <v>0</v>
      </c>
      <c r="RT27" s="18">
        <v>0</v>
      </c>
      <c r="RU27" s="18">
        <v>0</v>
      </c>
      <c r="RV27" s="18">
        <v>0</v>
      </c>
      <c r="RW27" s="18">
        <v>0</v>
      </c>
      <c r="RX27" s="18">
        <v>0</v>
      </c>
      <c r="RY27" s="18">
        <v>0</v>
      </c>
      <c r="RZ27" s="18">
        <v>0</v>
      </c>
      <c r="SA27" s="18">
        <v>0</v>
      </c>
      <c r="SB27" s="18">
        <v>0</v>
      </c>
      <c r="SC27" s="18">
        <v>0</v>
      </c>
      <c r="SD27" s="18">
        <v>0</v>
      </c>
      <c r="SE27" s="20">
        <f t="shared" si="46"/>
        <v>-10807.019999999997</v>
      </c>
      <c r="SF27" s="20">
        <f t="shared" si="47"/>
        <v>-10807.019999999997</v>
      </c>
      <c r="SG27" s="20">
        <f t="shared" si="48"/>
        <v>0</v>
      </c>
      <c r="SH27" s="18">
        <f t="shared" si="154"/>
        <v>5581.87</v>
      </c>
      <c r="SI27" s="18">
        <v>602.86</v>
      </c>
      <c r="SJ27" s="234">
        <v>602.86</v>
      </c>
      <c r="SK27" s="234">
        <v>602.86</v>
      </c>
      <c r="SL27" s="234">
        <v>602.86</v>
      </c>
      <c r="SM27" s="234">
        <v>602.86</v>
      </c>
      <c r="SN27" s="234">
        <v>602.86</v>
      </c>
      <c r="SO27" s="234">
        <v>602.86</v>
      </c>
      <c r="SP27" s="234">
        <v>272.37</v>
      </c>
      <c r="SQ27" s="234">
        <v>272.37</v>
      </c>
      <c r="SR27" s="234">
        <v>272.37</v>
      </c>
      <c r="SS27" s="234">
        <v>272.37</v>
      </c>
      <c r="ST27" s="234">
        <v>272.37</v>
      </c>
      <c r="SU27" s="20">
        <f t="shared" si="155"/>
        <v>0</v>
      </c>
      <c r="SV27" s="18">
        <v>0</v>
      </c>
      <c r="SW27" s="18">
        <v>0</v>
      </c>
      <c r="SX27" s="18">
        <v>0</v>
      </c>
      <c r="SY27" s="18">
        <v>0</v>
      </c>
      <c r="SZ27" s="18">
        <v>0</v>
      </c>
      <c r="TA27" s="18">
        <v>0</v>
      </c>
      <c r="TB27" s="18">
        <v>0</v>
      </c>
      <c r="TC27" s="18">
        <v>0</v>
      </c>
      <c r="TD27" s="18">
        <v>0</v>
      </c>
      <c r="TE27" s="18">
        <v>0</v>
      </c>
      <c r="TF27" s="18">
        <v>0</v>
      </c>
      <c r="TG27" s="18">
        <v>0</v>
      </c>
      <c r="TH27" s="20">
        <f t="shared" si="49"/>
        <v>-5581.87</v>
      </c>
      <c r="TI27" s="20">
        <f t="shared" si="50"/>
        <v>-5581.87</v>
      </c>
      <c r="TJ27" s="20">
        <f t="shared" si="51"/>
        <v>0</v>
      </c>
      <c r="TK27" s="18">
        <f t="shared" si="156"/>
        <v>2414.3900000000003</v>
      </c>
      <c r="TL27" s="18">
        <v>225.62</v>
      </c>
      <c r="TM27" s="234">
        <v>225.62</v>
      </c>
      <c r="TN27" s="234">
        <v>225.62</v>
      </c>
      <c r="TO27" s="234">
        <v>225.62</v>
      </c>
      <c r="TP27" s="234">
        <v>225.62</v>
      </c>
      <c r="TQ27" s="234">
        <v>225.62</v>
      </c>
      <c r="TR27" s="234">
        <v>225.62</v>
      </c>
      <c r="TS27" s="234">
        <v>167.01</v>
      </c>
      <c r="TT27" s="234">
        <v>167.01</v>
      </c>
      <c r="TU27" s="234">
        <v>167.01</v>
      </c>
      <c r="TV27" s="234">
        <v>167.01</v>
      </c>
      <c r="TW27" s="234">
        <v>167.01</v>
      </c>
      <c r="TX27" s="20">
        <f t="shared" si="157"/>
        <v>1153.5900000000001</v>
      </c>
      <c r="TY27" s="18">
        <v>0</v>
      </c>
      <c r="TZ27" s="18">
        <v>0</v>
      </c>
      <c r="UA27" s="18">
        <v>516.75</v>
      </c>
      <c r="UB27" s="18">
        <v>47.1</v>
      </c>
      <c r="UC27" s="18">
        <v>0</v>
      </c>
      <c r="UD27" s="18">
        <v>589.74</v>
      </c>
      <c r="UE27" s="18">
        <v>0</v>
      </c>
      <c r="UF27" s="18">
        <v>0</v>
      </c>
      <c r="UG27" s="18">
        <v>0</v>
      </c>
      <c r="UH27" s="18">
        <v>0</v>
      </c>
      <c r="UI27" s="18">
        <v>0</v>
      </c>
      <c r="UJ27" s="18">
        <v>0</v>
      </c>
      <c r="UK27" s="20">
        <f t="shared" si="52"/>
        <v>-1260.8000000000002</v>
      </c>
      <c r="UL27" s="20">
        <f t="shared" si="53"/>
        <v>-1260.8000000000002</v>
      </c>
      <c r="UM27" s="20">
        <f t="shared" si="54"/>
        <v>0</v>
      </c>
      <c r="UN27" s="18">
        <f t="shared" si="158"/>
        <v>73.039999999999992</v>
      </c>
      <c r="UO27" s="18">
        <v>7.22</v>
      </c>
      <c r="UP27" s="234">
        <v>7.22</v>
      </c>
      <c r="UQ27" s="234">
        <v>7.22</v>
      </c>
      <c r="UR27" s="234">
        <v>7.22</v>
      </c>
      <c r="US27" s="234">
        <v>7.22</v>
      </c>
      <c r="UT27" s="234">
        <v>7.22</v>
      </c>
      <c r="UU27" s="234">
        <v>7.22</v>
      </c>
      <c r="UV27" s="234">
        <v>4.5</v>
      </c>
      <c r="UW27" s="234">
        <v>4.5</v>
      </c>
      <c r="UX27" s="234">
        <v>4.5</v>
      </c>
      <c r="UY27" s="234">
        <v>4.5</v>
      </c>
      <c r="UZ27" s="234">
        <v>4.5</v>
      </c>
      <c r="VA27" s="20">
        <f t="shared" si="55"/>
        <v>0</v>
      </c>
      <c r="VB27" s="234"/>
      <c r="VC27" s="234"/>
      <c r="VD27" s="234"/>
      <c r="VE27" s="234"/>
      <c r="VF27" s="234"/>
      <c r="VG27" s="234"/>
      <c r="VH27" s="234">
        <v>0</v>
      </c>
      <c r="VI27" s="234"/>
      <c r="VJ27" s="234"/>
      <c r="VK27" s="234"/>
      <c r="VL27" s="234"/>
      <c r="VM27" s="234"/>
      <c r="VN27" s="20">
        <f t="shared" si="56"/>
        <v>-73.039999999999992</v>
      </c>
      <c r="VO27" s="20">
        <f t="shared" si="57"/>
        <v>-73.039999999999992</v>
      </c>
      <c r="VP27" s="20">
        <f t="shared" si="58"/>
        <v>0</v>
      </c>
      <c r="VQ27" s="121">
        <f t="shared" si="59"/>
        <v>0</v>
      </c>
      <c r="VR27" s="250"/>
      <c r="VS27" s="250"/>
      <c r="VT27" s="250"/>
      <c r="VU27" s="250"/>
      <c r="VV27" s="250"/>
      <c r="VW27" s="250"/>
      <c r="VX27" s="250"/>
      <c r="VY27" s="250"/>
      <c r="VZ27" s="250"/>
      <c r="WA27" s="250"/>
      <c r="WB27" s="250"/>
      <c r="WC27" s="250"/>
      <c r="WD27" s="121">
        <f t="shared" si="60"/>
        <v>0</v>
      </c>
      <c r="WE27" s="234"/>
      <c r="WF27" s="234"/>
      <c r="WG27" s="234"/>
      <c r="WH27" s="234"/>
      <c r="WI27" s="234"/>
      <c r="WJ27" s="234"/>
      <c r="WK27" s="234"/>
      <c r="WL27" s="234"/>
      <c r="WM27" s="234"/>
      <c r="WN27" s="234"/>
      <c r="WO27" s="234"/>
      <c r="WP27" s="234"/>
      <c r="WQ27" s="121">
        <f t="shared" si="61"/>
        <v>0</v>
      </c>
      <c r="WR27" s="121">
        <f t="shared" si="62"/>
        <v>0</v>
      </c>
      <c r="WS27" s="121">
        <f t="shared" si="63"/>
        <v>0</v>
      </c>
      <c r="WT27" s="120">
        <f t="shared" si="159"/>
        <v>47390.650000000009</v>
      </c>
      <c r="WU27" s="120">
        <v>2499.9</v>
      </c>
      <c r="WV27" s="250">
        <v>2499.9</v>
      </c>
      <c r="WW27" s="250">
        <v>2499.9</v>
      </c>
      <c r="WX27" s="250">
        <v>2499.9</v>
      </c>
      <c r="WY27" s="250">
        <v>2499.9</v>
      </c>
      <c r="WZ27" s="250">
        <v>2499.9</v>
      </c>
      <c r="XA27" s="250">
        <v>2499.9</v>
      </c>
      <c r="XB27" s="250">
        <v>5978.27</v>
      </c>
      <c r="XC27" s="250">
        <v>5978.27</v>
      </c>
      <c r="XD27" s="250">
        <v>5978.27</v>
      </c>
      <c r="XE27" s="250">
        <v>5978.27</v>
      </c>
      <c r="XF27" s="250">
        <v>5978.27</v>
      </c>
      <c r="XG27" s="120">
        <f t="shared" si="160"/>
        <v>68254.555581205525</v>
      </c>
      <c r="XH27" s="18">
        <v>5489.9795803444831</v>
      </c>
      <c r="XI27" s="18">
        <v>5377.142875533601</v>
      </c>
      <c r="XJ27" s="18">
        <v>4890.7621639814624</v>
      </c>
      <c r="XK27" s="18">
        <v>5.0707175812122651</v>
      </c>
      <c r="XL27" s="18">
        <v>4514.2626614326946</v>
      </c>
      <c r="XM27" s="18">
        <v>4685.9880760604119</v>
      </c>
      <c r="XN27" s="18">
        <v>5207.1695154302715</v>
      </c>
      <c r="XO27" s="18">
        <v>6769.8842262135058</v>
      </c>
      <c r="XP27" s="18">
        <v>7961.3272203948063</v>
      </c>
      <c r="XQ27" s="18">
        <v>7596.1653820421989</v>
      </c>
      <c r="XR27" s="18">
        <v>7094.3645239957714</v>
      </c>
      <c r="XS27" s="18">
        <v>8662.4386381951026</v>
      </c>
      <c r="XT27" s="121">
        <f t="shared" si="64"/>
        <v>20863.905581205516</v>
      </c>
      <c r="XU27" s="121">
        <f t="shared" si="65"/>
        <v>0</v>
      </c>
      <c r="XV27" s="121">
        <f t="shared" si="66"/>
        <v>20863.905581205516</v>
      </c>
      <c r="XW27" s="120">
        <f t="shared" si="161"/>
        <v>34646.169999999991</v>
      </c>
      <c r="XX27" s="120">
        <v>2105.81</v>
      </c>
      <c r="XY27" s="250">
        <v>2105.81</v>
      </c>
      <c r="XZ27" s="250">
        <v>2105.81</v>
      </c>
      <c r="YA27" s="250">
        <v>2105.81</v>
      </c>
      <c r="YB27" s="250">
        <v>2105.81</v>
      </c>
      <c r="YC27" s="250">
        <v>2105.81</v>
      </c>
      <c r="YD27" s="250">
        <v>2105.81</v>
      </c>
      <c r="YE27" s="250">
        <v>3981.1</v>
      </c>
      <c r="YF27" s="250">
        <v>3981.1</v>
      </c>
      <c r="YG27" s="250">
        <v>3981.1</v>
      </c>
      <c r="YH27" s="250">
        <v>3981.1</v>
      </c>
      <c r="YI27" s="250">
        <v>3981.1</v>
      </c>
      <c r="YJ27" s="121">
        <f t="shared" si="162"/>
        <v>40748.537910026076</v>
      </c>
      <c r="YK27" s="18">
        <v>2493.6119287364231</v>
      </c>
      <c r="YL27" s="18">
        <v>2273.91</v>
      </c>
      <c r="YM27" s="18">
        <v>2406.1520588722583</v>
      </c>
      <c r="YN27" s="18">
        <v>2475.5273321133172</v>
      </c>
      <c r="YO27" s="18">
        <v>2309.7400916021525</v>
      </c>
      <c r="YP27" s="18">
        <v>2380.1678175796592</v>
      </c>
      <c r="YQ27" s="18">
        <v>2598.8480351720182</v>
      </c>
      <c r="YR27" s="18">
        <v>2656.2869951704702</v>
      </c>
      <c r="YS27" s="18">
        <v>4961.9528145608228</v>
      </c>
      <c r="YT27" s="18">
        <v>5216.7152732872592</v>
      </c>
      <c r="YU27" s="18">
        <v>5259.1075769471336</v>
      </c>
      <c r="YV27" s="18">
        <v>5716.5179859845621</v>
      </c>
      <c r="YW27" s="234">
        <f t="shared" si="163"/>
        <v>6102.3679100260852</v>
      </c>
      <c r="YX27" s="121">
        <f t="shared" si="67"/>
        <v>0</v>
      </c>
      <c r="YY27" s="121">
        <f t="shared" si="68"/>
        <v>6102.3679100260852</v>
      </c>
      <c r="YZ27" s="120">
        <f t="shared" si="164"/>
        <v>1648.49</v>
      </c>
      <c r="ZA27" s="120">
        <v>61.37</v>
      </c>
      <c r="ZB27" s="250">
        <v>61.37</v>
      </c>
      <c r="ZC27" s="250">
        <v>61.37</v>
      </c>
      <c r="ZD27" s="250">
        <v>61.37</v>
      </c>
      <c r="ZE27" s="250">
        <v>61.37</v>
      </c>
      <c r="ZF27" s="250">
        <v>61.37</v>
      </c>
      <c r="ZG27" s="250">
        <v>61.37</v>
      </c>
      <c r="ZH27" s="250">
        <v>243.78</v>
      </c>
      <c r="ZI27" s="250">
        <v>243.78</v>
      </c>
      <c r="ZJ27" s="250">
        <v>243.78</v>
      </c>
      <c r="ZK27" s="250">
        <v>243.78</v>
      </c>
      <c r="ZL27" s="250">
        <v>243.78</v>
      </c>
      <c r="ZM27" s="121">
        <f t="shared" si="165"/>
        <v>6551.7902664026178</v>
      </c>
      <c r="ZN27" s="120">
        <v>0</v>
      </c>
      <c r="ZO27" s="18">
        <v>98.606758892517632</v>
      </c>
      <c r="ZP27" s="18">
        <v>332.91712319437556</v>
      </c>
      <c r="ZQ27" s="18">
        <v>5924.2111089438695</v>
      </c>
      <c r="ZR27" s="18">
        <v>196.05527537185455</v>
      </c>
      <c r="ZS27" s="18">
        <v>0</v>
      </c>
      <c r="ZT27" s="18"/>
      <c r="ZU27" s="18"/>
      <c r="ZV27" s="18"/>
      <c r="ZW27" s="18"/>
      <c r="ZX27" s="18"/>
      <c r="ZY27" s="18"/>
      <c r="ZZ27" s="121">
        <f t="shared" si="69"/>
        <v>4903.300266402618</v>
      </c>
      <c r="AAA27" s="121">
        <f t="shared" si="70"/>
        <v>0</v>
      </c>
      <c r="AAB27" s="121">
        <f t="shared" si="71"/>
        <v>4903.300266402618</v>
      </c>
      <c r="AAC27" s="120">
        <f t="shared" si="166"/>
        <v>1318.52</v>
      </c>
      <c r="AAD27" s="120">
        <v>95.06</v>
      </c>
      <c r="AAE27" s="250">
        <v>95.06</v>
      </c>
      <c r="AAF27" s="250">
        <v>95.06</v>
      </c>
      <c r="AAG27" s="250">
        <v>95.06</v>
      </c>
      <c r="AAH27" s="250">
        <v>95.06</v>
      </c>
      <c r="AAI27" s="250">
        <v>95.06</v>
      </c>
      <c r="AAJ27" s="250">
        <v>95.06</v>
      </c>
      <c r="AAK27" s="250">
        <v>130.62</v>
      </c>
      <c r="AAL27" s="250">
        <v>130.62</v>
      </c>
      <c r="AAM27" s="250">
        <v>130.62</v>
      </c>
      <c r="AAN27" s="250">
        <v>130.62</v>
      </c>
      <c r="AAO27" s="250">
        <v>130.62</v>
      </c>
      <c r="AAP27" s="121">
        <f t="shared" si="167"/>
        <v>1174.0869293644516</v>
      </c>
      <c r="AAQ27" s="18">
        <v>111.19513612003745</v>
      </c>
      <c r="AAR27" s="18">
        <v>110.92898001556617</v>
      </c>
      <c r="AAS27" s="18">
        <v>111.30228243881871</v>
      </c>
      <c r="AAT27" s="18">
        <v>111.75906174733301</v>
      </c>
      <c r="AAU27" s="18">
        <v>112.6316811143524</v>
      </c>
      <c r="AAV27" s="18">
        <v>111.3560257373564</v>
      </c>
      <c r="AAW27" s="18">
        <v>109.36840226237982</v>
      </c>
      <c r="AAX27" s="18">
        <v>80.470656000000005</v>
      </c>
      <c r="AAY27" s="18">
        <v>77.389415999999997</v>
      </c>
      <c r="AAZ27" s="18">
        <v>78.814368000000002</v>
      </c>
      <c r="ABA27" s="18">
        <v>78.708772800000006</v>
      </c>
      <c r="ABB27" s="18">
        <v>80.162147128607756</v>
      </c>
      <c r="ABC27" s="121">
        <f t="shared" si="72"/>
        <v>-144.43307063554835</v>
      </c>
      <c r="ABD27" s="121">
        <f t="shared" si="73"/>
        <v>-144.43307063554835</v>
      </c>
      <c r="ABE27" s="121">
        <f t="shared" si="74"/>
        <v>0</v>
      </c>
      <c r="ABF27" s="120">
        <f t="shared" si="168"/>
        <v>190.78999999999996</v>
      </c>
      <c r="ABG27" s="120">
        <v>6.62</v>
      </c>
      <c r="ABH27" s="250">
        <v>6.62</v>
      </c>
      <c r="ABI27" s="250">
        <v>6.62</v>
      </c>
      <c r="ABJ27" s="250">
        <v>6.62</v>
      </c>
      <c r="ABK27" s="250">
        <v>6.62</v>
      </c>
      <c r="ABL27" s="250">
        <v>6.62</v>
      </c>
      <c r="ABM27" s="250">
        <v>6.62</v>
      </c>
      <c r="ABN27" s="250">
        <v>28.89</v>
      </c>
      <c r="ABO27" s="250">
        <v>28.89</v>
      </c>
      <c r="ABP27" s="250">
        <v>28.89</v>
      </c>
      <c r="ABQ27" s="250">
        <v>28.89</v>
      </c>
      <c r="ABR27" s="250">
        <v>28.89</v>
      </c>
      <c r="ABS27" s="121">
        <f t="shared" si="169"/>
        <v>3242.8834000000002</v>
      </c>
      <c r="ABT27" s="18">
        <v>0</v>
      </c>
      <c r="ABU27" s="18">
        <v>0</v>
      </c>
      <c r="ABV27" s="18">
        <v>0</v>
      </c>
      <c r="ABW27" s="18">
        <v>0</v>
      </c>
      <c r="ABX27" s="18">
        <v>0</v>
      </c>
      <c r="ABY27" s="18">
        <v>0</v>
      </c>
      <c r="ABZ27" s="18"/>
      <c r="ACA27" s="18"/>
      <c r="ACB27" s="18">
        <v>2149.7060000000001</v>
      </c>
      <c r="ACC27" s="18">
        <v>0</v>
      </c>
      <c r="ACD27" s="18">
        <v>1093.1774</v>
      </c>
      <c r="ACE27" s="18">
        <v>0</v>
      </c>
      <c r="ACF27" s="121">
        <f t="shared" si="75"/>
        <v>3052.0934000000002</v>
      </c>
      <c r="ACG27" s="121">
        <f t="shared" si="76"/>
        <v>0</v>
      </c>
      <c r="ACH27" s="121">
        <f t="shared" si="77"/>
        <v>3052.0934000000002</v>
      </c>
      <c r="ACI27" s="115">
        <f t="shared" si="78"/>
        <v>62390.840000000011</v>
      </c>
      <c r="ACJ27" s="121">
        <f t="shared" si="79"/>
        <v>28107.70376454034</v>
      </c>
      <c r="ACK27" s="132">
        <f t="shared" si="80"/>
        <v>-34283.136235459671</v>
      </c>
      <c r="ACL27" s="121">
        <f t="shared" si="81"/>
        <v>-34283.136235459671</v>
      </c>
      <c r="ACM27" s="121">
        <f t="shared" si="82"/>
        <v>0</v>
      </c>
      <c r="ACN27" s="18">
        <f t="shared" si="170"/>
        <v>25064.270000000008</v>
      </c>
      <c r="ACO27" s="18">
        <v>2104.61</v>
      </c>
      <c r="ACP27" s="234">
        <v>2104.61</v>
      </c>
      <c r="ACQ27" s="234">
        <v>2104.61</v>
      </c>
      <c r="ACR27" s="234">
        <v>2104.61</v>
      </c>
      <c r="ACS27" s="234">
        <v>2104.61</v>
      </c>
      <c r="ACT27" s="234">
        <v>2104.61</v>
      </c>
      <c r="ACU27" s="234">
        <v>2104.61</v>
      </c>
      <c r="ACV27" s="234">
        <v>2066.4</v>
      </c>
      <c r="ACW27" s="234">
        <v>2066.4</v>
      </c>
      <c r="ACX27" s="234">
        <v>2066.4</v>
      </c>
      <c r="ACY27" s="234">
        <v>2066.4</v>
      </c>
      <c r="ACZ27" s="234">
        <v>2066.4</v>
      </c>
      <c r="ADA27" s="20">
        <f t="shared" si="171"/>
        <v>20422.184077938742</v>
      </c>
      <c r="ADB27" s="18">
        <v>0</v>
      </c>
      <c r="ADC27" s="18">
        <v>3048.2878690856473</v>
      </c>
      <c r="ADD27" s="18">
        <v>1316.2164259740828</v>
      </c>
      <c r="ADE27" s="18">
        <v>2388.1037179999998</v>
      </c>
      <c r="ADF27" s="18">
        <v>2231.0749384000001</v>
      </c>
      <c r="ADG27" s="18">
        <v>1814.2241207999998</v>
      </c>
      <c r="ADH27" s="18">
        <v>1549.2251591614629</v>
      </c>
      <c r="ADI27" s="18">
        <v>1824.4493730506094</v>
      </c>
      <c r="ADJ27" s="18">
        <v>1339.266838</v>
      </c>
      <c r="ADK27" s="18">
        <v>1520.2415871999999</v>
      </c>
      <c r="ADL27" s="18">
        <v>1554.9355337599998</v>
      </c>
      <c r="ADM27" s="18">
        <v>1836.158514506943</v>
      </c>
      <c r="ADN27" s="20">
        <f t="shared" si="83"/>
        <v>-4642.0859220612656</v>
      </c>
      <c r="ADO27" s="20">
        <f t="shared" si="84"/>
        <v>-4642.0859220612656</v>
      </c>
      <c r="ADP27" s="20">
        <f t="shared" si="85"/>
        <v>0</v>
      </c>
      <c r="ADQ27" s="18">
        <f t="shared" si="172"/>
        <v>37326.57</v>
      </c>
      <c r="ADR27" s="18">
        <v>2690.71</v>
      </c>
      <c r="ADS27" s="234">
        <v>2690.71</v>
      </c>
      <c r="ADT27" s="234">
        <v>2690.71</v>
      </c>
      <c r="ADU27" s="234">
        <v>2690.71</v>
      </c>
      <c r="ADV27" s="234">
        <v>2690.71</v>
      </c>
      <c r="ADW27" s="234">
        <v>2690.71</v>
      </c>
      <c r="ADX27" s="234">
        <v>2690.71</v>
      </c>
      <c r="ADY27" s="234">
        <v>3698.32</v>
      </c>
      <c r="ADZ27" s="234">
        <v>3698.32</v>
      </c>
      <c r="AEA27" s="234">
        <v>3698.32</v>
      </c>
      <c r="AEB27" s="234">
        <v>3698.32</v>
      </c>
      <c r="AEC27" s="234">
        <v>3698.32</v>
      </c>
      <c r="AED27" s="20">
        <f t="shared" si="173"/>
        <v>7685.5196866015995</v>
      </c>
      <c r="AEE27" s="18">
        <v>0</v>
      </c>
      <c r="AEF27" s="18">
        <v>1085.30373047941</v>
      </c>
      <c r="AEG27" s="18">
        <v>661.26460729393352</v>
      </c>
      <c r="AEH27" s="18">
        <v>616.43818599999986</v>
      </c>
      <c r="AEI27" s="18">
        <v>787.34426959999996</v>
      </c>
      <c r="AEJ27" s="18">
        <v>648.95223119999991</v>
      </c>
      <c r="AEK27" s="18">
        <v>719.5600338848036</v>
      </c>
      <c r="AEL27" s="18">
        <v>585.20074229925217</v>
      </c>
      <c r="AEM27" s="18">
        <v>629.00397559999988</v>
      </c>
      <c r="AEN27" s="18">
        <v>658.97568799999999</v>
      </c>
      <c r="AEO27" s="18">
        <v>604.52710219999994</v>
      </c>
      <c r="AEP27" s="18">
        <v>688.94912004420109</v>
      </c>
      <c r="AEQ27" s="20">
        <f t="shared" si="86"/>
        <v>-29641.050313398402</v>
      </c>
      <c r="AER27" s="20">
        <f t="shared" si="87"/>
        <v>-29641.050313398402</v>
      </c>
      <c r="AES27" s="20">
        <f t="shared" si="88"/>
        <v>0</v>
      </c>
      <c r="AET27" s="18">
        <f t="shared" si="174"/>
        <v>0</v>
      </c>
      <c r="AEU27" s="18">
        <v>0</v>
      </c>
      <c r="AEV27" s="234">
        <v>0</v>
      </c>
      <c r="AEW27" s="234">
        <v>0</v>
      </c>
      <c r="AEX27" s="234">
        <v>0</v>
      </c>
      <c r="AEY27" s="234">
        <v>0</v>
      </c>
      <c r="AEZ27" s="234">
        <v>0</v>
      </c>
      <c r="AFA27" s="234">
        <v>0</v>
      </c>
      <c r="AFB27" s="234">
        <v>0</v>
      </c>
      <c r="AFC27" s="234">
        <v>0</v>
      </c>
      <c r="AFD27" s="234">
        <v>0</v>
      </c>
      <c r="AFE27" s="234">
        <v>0</v>
      </c>
      <c r="AFF27" s="234">
        <v>0</v>
      </c>
      <c r="AFG27" s="20">
        <f t="shared" si="175"/>
        <v>0</v>
      </c>
      <c r="AFH27" s="18">
        <v>0</v>
      </c>
      <c r="AFI27" s="18">
        <v>0</v>
      </c>
      <c r="AFJ27" s="18">
        <v>0</v>
      </c>
      <c r="AFK27" s="18">
        <v>0</v>
      </c>
      <c r="AFL27" s="18">
        <v>0</v>
      </c>
      <c r="AFM27" s="18">
        <v>0</v>
      </c>
      <c r="AFN27" s="18">
        <v>0</v>
      </c>
      <c r="AFO27" s="18">
        <v>0</v>
      </c>
      <c r="AFP27" s="18">
        <v>0</v>
      </c>
      <c r="AFQ27" s="18">
        <v>0</v>
      </c>
      <c r="AFR27" s="18">
        <v>0</v>
      </c>
      <c r="AFS27" s="18">
        <v>0</v>
      </c>
      <c r="AFT27" s="20">
        <f t="shared" si="89"/>
        <v>0</v>
      </c>
      <c r="AFU27" s="20">
        <f t="shared" si="90"/>
        <v>0</v>
      </c>
      <c r="AFV27" s="136">
        <f t="shared" si="91"/>
        <v>0</v>
      </c>
      <c r="AFW27" s="141">
        <f t="shared" si="92"/>
        <v>351660.77</v>
      </c>
      <c r="AFX27" s="111">
        <f t="shared" si="93"/>
        <v>335242.14648555161</v>
      </c>
      <c r="AFY27" s="126">
        <f t="shared" si="94"/>
        <v>-16418.623514448409</v>
      </c>
      <c r="AFZ27" s="20">
        <f t="shared" si="95"/>
        <v>-16418.623514448409</v>
      </c>
      <c r="AGA27" s="140">
        <f t="shared" si="96"/>
        <v>0</v>
      </c>
      <c r="AGB27" s="215">
        <f t="shared" si="181"/>
        <v>421992.924</v>
      </c>
      <c r="AGC27" s="126">
        <f t="shared" si="181"/>
        <v>402290.57578266191</v>
      </c>
      <c r="AGD27" s="126">
        <f t="shared" si="98"/>
        <v>-19702.348217338091</v>
      </c>
      <c r="AGE27" s="20">
        <f t="shared" si="99"/>
        <v>-19702.348217338091</v>
      </c>
      <c r="AGF27" s="136">
        <f t="shared" si="100"/>
        <v>0</v>
      </c>
      <c r="AGG27" s="166">
        <f t="shared" si="180"/>
        <v>22506.289280000001</v>
      </c>
      <c r="AGH27" s="220">
        <f t="shared" si="179"/>
        <v>21455.497375075302</v>
      </c>
      <c r="AGI27" s="126">
        <f t="shared" si="102"/>
        <v>-1050.7919049246993</v>
      </c>
      <c r="AGJ27" s="20">
        <f t="shared" si="103"/>
        <v>-1050.7919049246993</v>
      </c>
      <c r="AGK27" s="140">
        <f t="shared" si="104"/>
        <v>0</v>
      </c>
      <c r="AGL27" s="167">
        <f t="shared" si="182"/>
        <v>444499.21328000003</v>
      </c>
      <c r="AGM27" s="167">
        <f t="shared" si="182"/>
        <v>423746.07315773721</v>
      </c>
      <c r="AGN27" s="168">
        <f t="shared" si="106"/>
        <v>-20753.140122262819</v>
      </c>
      <c r="AGO27" s="167">
        <f t="shared" si="107"/>
        <v>-20753.140122262819</v>
      </c>
      <c r="AGP27" s="169">
        <f t="shared" si="108"/>
        <v>0</v>
      </c>
      <c r="AGQ27" s="217">
        <f t="shared" si="177"/>
        <v>5.8084772370486662E-2</v>
      </c>
      <c r="AGR27" s="294">
        <v>7.0000000000000007E-2</v>
      </c>
      <c r="AGS27" s="254">
        <v>0.03</v>
      </c>
      <c r="AGT27" s="251">
        <f t="shared" si="178"/>
        <v>5.3333333333333337E-2</v>
      </c>
      <c r="AGU27" s="22"/>
      <c r="AGV27" s="22"/>
      <c r="AGW27" s="22"/>
      <c r="AGX27" s="22"/>
      <c r="AGY27" s="22"/>
      <c r="AGZ27" s="22"/>
      <c r="AHA27" s="22"/>
      <c r="AHB27" s="22"/>
      <c r="AHC27" s="22"/>
      <c r="AHD27" s="22"/>
      <c r="AHE27" s="22"/>
      <c r="AHF27" s="22"/>
      <c r="AHG27" s="22"/>
      <c r="AHH27" s="22"/>
    </row>
    <row r="28" spans="1:892" s="225" customFormat="1" ht="12.75" x14ac:dyDescent="0.25">
      <c r="A28" s="1">
        <v>457</v>
      </c>
      <c r="B28" s="21">
        <v>3</v>
      </c>
      <c r="C28" s="256" t="s">
        <v>773</v>
      </c>
      <c r="D28" s="253">
        <v>9</v>
      </c>
      <c r="E28" s="257">
        <v>8731.4700000000012</v>
      </c>
      <c r="F28" s="132">
        <f t="shared" si="0"/>
        <v>77293.990000000005</v>
      </c>
      <c r="G28" s="114">
        <f t="shared" si="1"/>
        <v>104525.58641196236</v>
      </c>
      <c r="H28" s="132">
        <f t="shared" si="2"/>
        <v>27231.596411962353</v>
      </c>
      <c r="I28" s="121">
        <f t="shared" si="3"/>
        <v>0</v>
      </c>
      <c r="J28" s="121">
        <f t="shared" si="4"/>
        <v>27231.596411962353</v>
      </c>
      <c r="K28" s="18">
        <f t="shared" si="109"/>
        <v>25647.77</v>
      </c>
      <c r="L28" s="234">
        <v>1618.81</v>
      </c>
      <c r="M28" s="234">
        <v>1618.81</v>
      </c>
      <c r="N28" s="234">
        <v>1618.81</v>
      </c>
      <c r="O28" s="234">
        <v>1618.81</v>
      </c>
      <c r="P28" s="234">
        <v>1618.81</v>
      </c>
      <c r="Q28" s="234">
        <v>1618.81</v>
      </c>
      <c r="R28" s="234">
        <v>1618.81</v>
      </c>
      <c r="S28" s="234">
        <v>2863.22</v>
      </c>
      <c r="T28" s="234">
        <v>2863.22</v>
      </c>
      <c r="U28" s="234">
        <v>2863.22</v>
      </c>
      <c r="V28" s="234">
        <v>2863.22</v>
      </c>
      <c r="W28" s="234">
        <v>2863.22</v>
      </c>
      <c r="X28" s="234">
        <f t="shared" si="110"/>
        <v>39223.402719284924</v>
      </c>
      <c r="Y28" s="18">
        <v>7491.9313156167445</v>
      </c>
      <c r="Z28" s="18">
        <v>0</v>
      </c>
      <c r="AA28" s="18">
        <v>14980.297540135209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16751.173863532971</v>
      </c>
      <c r="AH28" s="18">
        <v>0</v>
      </c>
      <c r="AI28" s="18">
        <v>0</v>
      </c>
      <c r="AJ28" s="18">
        <v>0</v>
      </c>
      <c r="AK28" s="20">
        <f t="shared" si="5"/>
        <v>13575.632719284924</v>
      </c>
      <c r="AL28" s="234">
        <f t="shared" si="111"/>
        <v>0</v>
      </c>
      <c r="AM28" s="234">
        <f t="shared" si="6"/>
        <v>13575.632719284924</v>
      </c>
      <c r="AN28" s="18">
        <f t="shared" si="112"/>
        <v>5298.9800000000005</v>
      </c>
      <c r="AO28" s="234">
        <v>403.39</v>
      </c>
      <c r="AP28" s="234">
        <v>403.39</v>
      </c>
      <c r="AQ28" s="234">
        <v>403.39</v>
      </c>
      <c r="AR28" s="234">
        <v>403.39</v>
      </c>
      <c r="AS28" s="234">
        <v>403.39</v>
      </c>
      <c r="AT28" s="234">
        <v>403.39</v>
      </c>
      <c r="AU28" s="234">
        <v>403.39</v>
      </c>
      <c r="AV28" s="234">
        <v>495.05</v>
      </c>
      <c r="AW28" s="234">
        <v>495.05</v>
      </c>
      <c r="AX28" s="234">
        <v>495.05</v>
      </c>
      <c r="AY28" s="234">
        <v>495.05</v>
      </c>
      <c r="AZ28" s="234">
        <v>495.05</v>
      </c>
      <c r="BA28" s="226">
        <f t="shared" si="113"/>
        <v>6944.2395993773162</v>
      </c>
      <c r="BB28" s="18">
        <v>1475.977214730309</v>
      </c>
      <c r="BC28" s="18">
        <v>0</v>
      </c>
      <c r="BD28" s="18">
        <v>2581.5430840701047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18">
        <v>2886.7193005769022</v>
      </c>
      <c r="BK28" s="18">
        <v>0</v>
      </c>
      <c r="BL28" s="18">
        <v>0</v>
      </c>
      <c r="BM28" s="18">
        <v>0</v>
      </c>
      <c r="BN28" s="20">
        <f t="shared" si="7"/>
        <v>1645.2595993773157</v>
      </c>
      <c r="BO28" s="20">
        <f t="shared" si="8"/>
        <v>0</v>
      </c>
      <c r="BP28" s="20">
        <f t="shared" si="9"/>
        <v>1645.2595993773157</v>
      </c>
      <c r="BQ28" s="18">
        <f t="shared" si="114"/>
        <v>3842.5</v>
      </c>
      <c r="BR28" s="234">
        <v>292.5</v>
      </c>
      <c r="BS28" s="234">
        <v>292.5</v>
      </c>
      <c r="BT28" s="234">
        <v>292.5</v>
      </c>
      <c r="BU28" s="234">
        <v>292.5</v>
      </c>
      <c r="BV28" s="234">
        <v>292.5</v>
      </c>
      <c r="BW28" s="234">
        <v>292.5</v>
      </c>
      <c r="BX28" s="234">
        <v>292.5</v>
      </c>
      <c r="BY28" s="234">
        <v>359</v>
      </c>
      <c r="BZ28" s="234">
        <v>359</v>
      </c>
      <c r="CA28" s="234">
        <v>359</v>
      </c>
      <c r="CB28" s="234">
        <v>359</v>
      </c>
      <c r="CC28" s="234">
        <v>359</v>
      </c>
      <c r="CD28" s="18">
        <f t="shared" si="115"/>
        <v>3516.96</v>
      </c>
      <c r="CE28" s="18">
        <v>265.43</v>
      </c>
      <c r="CF28" s="18">
        <v>265.43</v>
      </c>
      <c r="CG28" s="18">
        <v>265.43</v>
      </c>
      <c r="CH28" s="18">
        <v>265.43</v>
      </c>
      <c r="CI28" s="18">
        <v>265.43</v>
      </c>
      <c r="CJ28" s="18">
        <v>265.43</v>
      </c>
      <c r="CK28" s="18">
        <v>265.43</v>
      </c>
      <c r="CL28" s="18">
        <v>331.79</v>
      </c>
      <c r="CM28" s="18">
        <v>331.79</v>
      </c>
      <c r="CN28" s="18">
        <v>331.79</v>
      </c>
      <c r="CO28" s="18">
        <v>331.79</v>
      </c>
      <c r="CP28" s="18">
        <v>331.79</v>
      </c>
      <c r="CQ28" s="20">
        <f t="shared" si="10"/>
        <v>-325.53999999999996</v>
      </c>
      <c r="CR28" s="20">
        <f t="shared" si="11"/>
        <v>-325.53999999999996</v>
      </c>
      <c r="CS28" s="20">
        <f t="shared" si="12"/>
        <v>0</v>
      </c>
      <c r="CT28" s="18">
        <f t="shared" si="116"/>
        <v>1065.1000000000001</v>
      </c>
      <c r="CU28" s="18">
        <v>81.2</v>
      </c>
      <c r="CV28" s="234">
        <v>81.2</v>
      </c>
      <c r="CW28" s="234">
        <v>81.2</v>
      </c>
      <c r="CX28" s="234">
        <v>81.2</v>
      </c>
      <c r="CY28" s="234">
        <v>81.2</v>
      </c>
      <c r="CZ28" s="234">
        <v>81.2</v>
      </c>
      <c r="DA28" s="234">
        <v>81.2</v>
      </c>
      <c r="DB28" s="234">
        <v>99.34</v>
      </c>
      <c r="DC28" s="234">
        <v>99.34</v>
      </c>
      <c r="DD28" s="234">
        <v>99.34</v>
      </c>
      <c r="DE28" s="234">
        <v>99.34</v>
      </c>
      <c r="DF28" s="234">
        <v>99.34</v>
      </c>
      <c r="DG28" s="18">
        <f t="shared" si="117"/>
        <v>973.19999999999982</v>
      </c>
      <c r="DH28" s="18">
        <v>73.45</v>
      </c>
      <c r="DI28" s="18">
        <v>73.45</v>
      </c>
      <c r="DJ28" s="18">
        <v>73.45</v>
      </c>
      <c r="DK28" s="18">
        <v>73.45</v>
      </c>
      <c r="DL28" s="18">
        <v>73.45</v>
      </c>
      <c r="DM28" s="18">
        <v>73.45</v>
      </c>
      <c r="DN28" s="18">
        <v>73.45</v>
      </c>
      <c r="DO28" s="18">
        <v>91.81</v>
      </c>
      <c r="DP28" s="18">
        <v>91.81</v>
      </c>
      <c r="DQ28" s="18">
        <v>91.81</v>
      </c>
      <c r="DR28" s="18">
        <v>91.81</v>
      </c>
      <c r="DS28" s="18">
        <v>91.81</v>
      </c>
      <c r="DT28" s="234">
        <f t="shared" si="118"/>
        <v>-91.900000000000318</v>
      </c>
      <c r="DU28" s="20">
        <f t="shared" si="13"/>
        <v>-91.900000000000318</v>
      </c>
      <c r="DV28" s="20">
        <f t="shared" si="119"/>
        <v>0</v>
      </c>
      <c r="DW28" s="18">
        <f t="shared" si="120"/>
        <v>1352.1999999999998</v>
      </c>
      <c r="DX28" s="18">
        <v>107.4</v>
      </c>
      <c r="DY28" s="234">
        <v>107.4</v>
      </c>
      <c r="DZ28" s="234">
        <v>107.4</v>
      </c>
      <c r="EA28" s="234">
        <v>107.4</v>
      </c>
      <c r="EB28" s="234">
        <v>107.4</v>
      </c>
      <c r="EC28" s="234">
        <v>107.4</v>
      </c>
      <c r="ED28" s="234">
        <v>107.4</v>
      </c>
      <c r="EE28" s="234">
        <v>120.08</v>
      </c>
      <c r="EF28" s="234">
        <v>120.08</v>
      </c>
      <c r="EG28" s="234">
        <v>120.08</v>
      </c>
      <c r="EH28" s="234">
        <v>120.08</v>
      </c>
      <c r="EI28" s="234">
        <v>120.08</v>
      </c>
      <c r="EJ28" s="234"/>
      <c r="EK28" s="18">
        <f t="shared" si="121"/>
        <v>1702.4341402542391</v>
      </c>
      <c r="EL28" s="18">
        <v>393.12403790476742</v>
      </c>
      <c r="EM28" s="18">
        <v>0</v>
      </c>
      <c r="EN28" s="18">
        <v>618.11408056670155</v>
      </c>
      <c r="EO28" s="18">
        <v>0</v>
      </c>
      <c r="EP28" s="18">
        <v>0</v>
      </c>
      <c r="EQ28" s="18">
        <v>0</v>
      </c>
      <c r="ER28" s="18">
        <v>0</v>
      </c>
      <c r="ES28" s="18">
        <v>0</v>
      </c>
      <c r="ET28" s="18">
        <v>691.19602178277012</v>
      </c>
      <c r="EU28" s="18">
        <v>0</v>
      </c>
      <c r="EV28" s="18">
        <v>0</v>
      </c>
      <c r="EW28" s="18">
        <v>0</v>
      </c>
      <c r="EX28" s="20">
        <f t="shared" si="14"/>
        <v>350.23414025423926</v>
      </c>
      <c r="EY28" s="20">
        <f t="shared" si="122"/>
        <v>0</v>
      </c>
      <c r="EZ28" s="20">
        <f t="shared" si="123"/>
        <v>350.23414025423926</v>
      </c>
      <c r="FA28" s="18">
        <f t="shared" si="124"/>
        <v>15162.230000000003</v>
      </c>
      <c r="FB28" s="18">
        <v>1146.44</v>
      </c>
      <c r="FC28" s="234">
        <v>1146.44</v>
      </c>
      <c r="FD28" s="234">
        <v>1146.44</v>
      </c>
      <c r="FE28" s="234">
        <v>1146.44</v>
      </c>
      <c r="FF28" s="234">
        <v>1146.44</v>
      </c>
      <c r="FG28" s="234">
        <v>1146.44</v>
      </c>
      <c r="FH28" s="234">
        <v>1146.44</v>
      </c>
      <c r="FI28" s="234">
        <v>1427.43</v>
      </c>
      <c r="FJ28" s="234">
        <v>1427.43</v>
      </c>
      <c r="FK28" s="234">
        <v>1427.43</v>
      </c>
      <c r="FL28" s="234">
        <v>1427.43</v>
      </c>
      <c r="FM28" s="234">
        <v>1427.43</v>
      </c>
      <c r="FN28" s="20">
        <f t="shared" si="125"/>
        <v>23552.076641313637</v>
      </c>
      <c r="FO28" s="18">
        <v>7358.6661898481916</v>
      </c>
      <c r="FP28" s="18">
        <v>0</v>
      </c>
      <c r="FQ28" s="18">
        <v>7568.9619838504832</v>
      </c>
      <c r="FR28" s="18">
        <v>0</v>
      </c>
      <c r="FS28" s="18">
        <v>0</v>
      </c>
      <c r="FT28" s="18">
        <v>0</v>
      </c>
      <c r="FU28" s="18">
        <v>243.95920853261879</v>
      </c>
      <c r="FV28" s="18">
        <v>0</v>
      </c>
      <c r="FW28" s="18">
        <v>8380.4892590823456</v>
      </c>
      <c r="FX28" s="18">
        <v>0</v>
      </c>
      <c r="FY28" s="18">
        <v>0</v>
      </c>
      <c r="FZ28" s="18">
        <v>0</v>
      </c>
      <c r="GA28" s="234">
        <f t="shared" si="126"/>
        <v>8389.8466413136339</v>
      </c>
      <c r="GB28" s="20">
        <f t="shared" si="127"/>
        <v>0</v>
      </c>
      <c r="GC28" s="20">
        <f t="shared" si="128"/>
        <v>8389.8466413136339</v>
      </c>
      <c r="GD28" s="18">
        <f t="shared" si="129"/>
        <v>1553.3899999999999</v>
      </c>
      <c r="GE28" s="18">
        <v>144.07</v>
      </c>
      <c r="GF28" s="234">
        <v>144.07</v>
      </c>
      <c r="GG28" s="234">
        <v>144.07</v>
      </c>
      <c r="GH28" s="234">
        <v>144.07</v>
      </c>
      <c r="GI28" s="234">
        <v>144.07</v>
      </c>
      <c r="GJ28" s="234">
        <v>144.07</v>
      </c>
      <c r="GK28" s="234">
        <v>144.07</v>
      </c>
      <c r="GL28" s="234">
        <v>108.98</v>
      </c>
      <c r="GM28" s="234">
        <v>108.98</v>
      </c>
      <c r="GN28" s="234">
        <v>108.98</v>
      </c>
      <c r="GO28" s="234">
        <v>108.98</v>
      </c>
      <c r="GP28" s="234">
        <v>108.98</v>
      </c>
      <c r="GQ28" s="20">
        <f t="shared" si="130"/>
        <v>0</v>
      </c>
      <c r="GR28" s="18">
        <v>0</v>
      </c>
      <c r="GS28" s="18">
        <v>0</v>
      </c>
      <c r="GT28" s="18">
        <v>0</v>
      </c>
      <c r="GU28" s="18"/>
      <c r="GV28" s="234">
        <f t="shared" si="131"/>
        <v>-1553.3899999999999</v>
      </c>
      <c r="GW28" s="20">
        <f t="shared" si="15"/>
        <v>-1553.3899999999999</v>
      </c>
      <c r="GX28" s="20">
        <f t="shared" si="16"/>
        <v>0</v>
      </c>
      <c r="GY28" s="18">
        <f t="shared" si="132"/>
        <v>23371.820000000003</v>
      </c>
      <c r="GZ28" s="18">
        <v>1266.06</v>
      </c>
      <c r="HA28" s="234">
        <v>1266.06</v>
      </c>
      <c r="HB28" s="234">
        <v>1266.06</v>
      </c>
      <c r="HC28" s="234">
        <v>1266.06</v>
      </c>
      <c r="HD28" s="234">
        <v>1266.06</v>
      </c>
      <c r="HE28" s="234">
        <v>1266.06</v>
      </c>
      <c r="HF28" s="234">
        <v>1266.06</v>
      </c>
      <c r="HG28" s="234">
        <v>2901.88</v>
      </c>
      <c r="HH28" s="234">
        <v>2901.88</v>
      </c>
      <c r="HI28" s="234">
        <v>2901.88</v>
      </c>
      <c r="HJ28" s="234">
        <v>2901.88</v>
      </c>
      <c r="HK28" s="234">
        <v>2901.88</v>
      </c>
      <c r="HL28" s="20">
        <f t="shared" si="133"/>
        <v>28613.273311732239</v>
      </c>
      <c r="HM28" s="18">
        <v>2409.6419454376055</v>
      </c>
      <c r="HN28" s="18">
        <v>2553.4821331310941</v>
      </c>
      <c r="HO28" s="18">
        <v>2785.0738614706183</v>
      </c>
      <c r="HP28" s="18">
        <v>2588.9035606906014</v>
      </c>
      <c r="HQ28" s="18">
        <v>2696.4578775350224</v>
      </c>
      <c r="HR28" s="18">
        <v>2261.483942250462</v>
      </c>
      <c r="HS28" s="18">
        <v>2975.5071195026567</v>
      </c>
      <c r="HT28" s="18">
        <v>1897.105477096291</v>
      </c>
      <c r="HU28" s="18">
        <v>1954.2598567316627</v>
      </c>
      <c r="HV28" s="18">
        <v>2114.5731996598884</v>
      </c>
      <c r="HW28" s="18">
        <v>1924.0538208777114</v>
      </c>
      <c r="HX28" s="18">
        <v>2452.7305173486229</v>
      </c>
      <c r="HY28" s="20">
        <f t="shared" si="17"/>
        <v>5241.4533117322353</v>
      </c>
      <c r="HZ28" s="20">
        <f t="shared" si="18"/>
        <v>0</v>
      </c>
      <c r="IA28" s="20">
        <f t="shared" si="19"/>
        <v>5241.4533117322353</v>
      </c>
      <c r="IB28" s="120">
        <f t="shared" si="134"/>
        <v>69940.029999999984</v>
      </c>
      <c r="IC28" s="120">
        <v>5196.09</v>
      </c>
      <c r="ID28" s="250">
        <v>5196.09</v>
      </c>
      <c r="IE28" s="250">
        <v>5196.09</v>
      </c>
      <c r="IF28" s="120">
        <v>5196.09</v>
      </c>
      <c r="IG28" s="120">
        <v>5196.09</v>
      </c>
      <c r="IH28" s="120">
        <v>5196.09</v>
      </c>
      <c r="II28" s="120">
        <v>5196.09</v>
      </c>
      <c r="IJ28" s="120">
        <v>6713.48</v>
      </c>
      <c r="IK28" s="120">
        <v>6713.48</v>
      </c>
      <c r="IL28" s="120">
        <v>6713.48</v>
      </c>
      <c r="IM28" s="120">
        <v>6713.48</v>
      </c>
      <c r="IN28" s="120">
        <v>6713.48</v>
      </c>
      <c r="IO28" s="121">
        <f t="shared" si="20"/>
        <v>63420.830544465178</v>
      </c>
      <c r="IP28" s="18">
        <v>5590.3366819334642</v>
      </c>
      <c r="IQ28" s="18">
        <v>5576.9556808765465</v>
      </c>
      <c r="IR28" s="18">
        <v>5595.7234642795047</v>
      </c>
      <c r="IS28" s="18">
        <v>5618.6880490000003</v>
      </c>
      <c r="IT28" s="18">
        <v>5662.5589972000007</v>
      </c>
      <c r="IU28" s="18">
        <v>5598.425409200001</v>
      </c>
      <c r="IV28" s="18">
        <v>5498.4976173041523</v>
      </c>
      <c r="IW28" s="18">
        <v>6934.8568202666665</v>
      </c>
      <c r="IX28" s="18">
        <v>4190.2667808653341</v>
      </c>
      <c r="IY28" s="18">
        <v>4970.1949884493406</v>
      </c>
      <c r="IZ28" s="18">
        <v>3863.0180749627239</v>
      </c>
      <c r="JA28" s="18">
        <v>4321.3079801274516</v>
      </c>
      <c r="JB28" s="250">
        <f t="shared" si="21"/>
        <v>-6519.1994555348065</v>
      </c>
      <c r="JC28" s="121">
        <f t="shared" si="22"/>
        <v>-6519.1994555348065</v>
      </c>
      <c r="JD28" s="121">
        <f t="shared" si="23"/>
        <v>0</v>
      </c>
      <c r="JE28" s="120">
        <f t="shared" si="135"/>
        <v>0</v>
      </c>
      <c r="JF28" s="120">
        <v>0</v>
      </c>
      <c r="JG28" s="250">
        <v>0</v>
      </c>
      <c r="JH28" s="250">
        <v>0</v>
      </c>
      <c r="JI28" s="250">
        <v>0</v>
      </c>
      <c r="JJ28" s="250">
        <v>0</v>
      </c>
      <c r="JK28" s="250">
        <v>0</v>
      </c>
      <c r="JL28" s="250">
        <v>0</v>
      </c>
      <c r="JM28" s="250">
        <v>0</v>
      </c>
      <c r="JN28" s="250">
        <v>0</v>
      </c>
      <c r="JO28" s="250">
        <v>0</v>
      </c>
      <c r="JP28" s="250">
        <v>0</v>
      </c>
      <c r="JQ28" s="250">
        <v>0</v>
      </c>
      <c r="JR28" s="120">
        <f t="shared" si="136"/>
        <v>0</v>
      </c>
      <c r="JS28" s="18">
        <v>0</v>
      </c>
      <c r="JT28" s="18">
        <v>0</v>
      </c>
      <c r="JU28" s="18">
        <v>0</v>
      </c>
      <c r="JV28" s="18">
        <v>0</v>
      </c>
      <c r="JW28" s="18">
        <v>0</v>
      </c>
      <c r="JX28" s="18">
        <v>0</v>
      </c>
      <c r="JY28" s="18">
        <v>0</v>
      </c>
      <c r="JZ28" s="18">
        <v>0</v>
      </c>
      <c r="KA28" s="18">
        <v>0</v>
      </c>
      <c r="KB28" s="18">
        <v>0</v>
      </c>
      <c r="KC28" s="18">
        <v>0</v>
      </c>
      <c r="KD28" s="18">
        <v>0</v>
      </c>
      <c r="KE28" s="250">
        <f t="shared" si="24"/>
        <v>0</v>
      </c>
      <c r="KF28" s="121">
        <f t="shared" si="25"/>
        <v>0</v>
      </c>
      <c r="KG28" s="121">
        <f t="shared" si="26"/>
        <v>0</v>
      </c>
      <c r="KH28" s="120">
        <f t="shared" si="137"/>
        <v>5415.82</v>
      </c>
      <c r="KI28" s="120">
        <v>279.41000000000003</v>
      </c>
      <c r="KJ28" s="250">
        <v>279.41000000000003</v>
      </c>
      <c r="KK28" s="250">
        <v>279.41000000000003</v>
      </c>
      <c r="KL28" s="250">
        <v>279.41000000000003</v>
      </c>
      <c r="KM28" s="250">
        <v>279.41000000000003</v>
      </c>
      <c r="KN28" s="250">
        <v>279.41000000000003</v>
      </c>
      <c r="KO28" s="250">
        <v>279.41000000000003</v>
      </c>
      <c r="KP28" s="250">
        <v>691.99</v>
      </c>
      <c r="KQ28" s="250">
        <v>691.99</v>
      </c>
      <c r="KR28" s="250">
        <v>691.99</v>
      </c>
      <c r="KS28" s="250">
        <v>691.99</v>
      </c>
      <c r="KT28" s="250">
        <v>691.99</v>
      </c>
      <c r="KU28" s="121">
        <f t="shared" si="138"/>
        <v>5872.7925670032419</v>
      </c>
      <c r="KV28" s="18">
        <v>337.06727635672178</v>
      </c>
      <c r="KW28" s="18">
        <v>363.00912211515066</v>
      </c>
      <c r="KX28" s="18">
        <v>322.16620427749388</v>
      </c>
      <c r="KY28" s="18">
        <v>353.22531240294023</v>
      </c>
      <c r="KZ28" s="18">
        <v>351.85593445414708</v>
      </c>
      <c r="LA28" s="18">
        <v>359.63511841896695</v>
      </c>
      <c r="LB28" s="18">
        <v>318.23431053229177</v>
      </c>
      <c r="LC28" s="18">
        <v>526.01971623422389</v>
      </c>
      <c r="LD28" s="18">
        <v>678.01003360718801</v>
      </c>
      <c r="LE28" s="18">
        <v>654.6985226802442</v>
      </c>
      <c r="LF28" s="18">
        <v>797.66957553288967</v>
      </c>
      <c r="LG28" s="18">
        <v>811.20144039098341</v>
      </c>
      <c r="LH28" s="250">
        <f t="shared" si="139"/>
        <v>456.97256700324215</v>
      </c>
      <c r="LI28" s="121">
        <f t="shared" si="27"/>
        <v>0</v>
      </c>
      <c r="LJ28" s="121">
        <f t="shared" si="28"/>
        <v>456.97256700324215</v>
      </c>
      <c r="LK28" s="121">
        <f t="shared" si="29"/>
        <v>0</v>
      </c>
      <c r="LL28" s="250"/>
      <c r="LM28" s="250"/>
      <c r="LN28" s="250"/>
      <c r="LO28" s="250"/>
      <c r="LP28" s="250"/>
      <c r="LQ28" s="250"/>
      <c r="LR28" s="250"/>
      <c r="LS28" s="250"/>
      <c r="LT28" s="250"/>
      <c r="LU28" s="250"/>
      <c r="LV28" s="250"/>
      <c r="LW28" s="250"/>
      <c r="LX28" s="121">
        <f t="shared" si="30"/>
        <v>0</v>
      </c>
      <c r="LY28" s="250"/>
      <c r="LZ28" s="250"/>
      <c r="MA28" s="250"/>
      <c r="MB28" s="250"/>
      <c r="MC28" s="250"/>
      <c r="MD28" s="250"/>
      <c r="ME28" s="250"/>
      <c r="MF28" s="250"/>
      <c r="MG28" s="250"/>
      <c r="MH28" s="250"/>
      <c r="MI28" s="250"/>
      <c r="MJ28" s="120">
        <v>0</v>
      </c>
      <c r="MK28" s="250"/>
      <c r="ML28" s="121">
        <f t="shared" si="31"/>
        <v>0</v>
      </c>
      <c r="MM28" s="121">
        <f t="shared" si="32"/>
        <v>0</v>
      </c>
      <c r="MN28" s="121">
        <f t="shared" si="140"/>
        <v>76320.914250000016</v>
      </c>
      <c r="MO28" s="121">
        <v>4040.05</v>
      </c>
      <c r="MP28" s="250">
        <v>4040.05</v>
      </c>
      <c r="MQ28" s="250">
        <v>4040.05</v>
      </c>
      <c r="MR28" s="250">
        <v>4040.05</v>
      </c>
      <c r="MS28" s="250">
        <v>4040.05</v>
      </c>
      <c r="MT28" s="250">
        <v>4040.05</v>
      </c>
      <c r="MU28" s="250">
        <v>4040.05</v>
      </c>
      <c r="MV28" s="250">
        <v>9608.1128500000013</v>
      </c>
      <c r="MW28" s="250">
        <v>9608.1128500000013</v>
      </c>
      <c r="MX28" s="250">
        <v>9608.1128500000013</v>
      </c>
      <c r="MY28" s="250">
        <v>9608.1128500000013</v>
      </c>
      <c r="MZ28" s="250">
        <v>9608.1128500000013</v>
      </c>
      <c r="NA28" s="121">
        <f t="shared" si="141"/>
        <v>47703.752915706064</v>
      </c>
      <c r="NB28" s="20">
        <v>0</v>
      </c>
      <c r="NC28" s="20">
        <v>0</v>
      </c>
      <c r="ND28" s="20">
        <v>16017.404</v>
      </c>
      <c r="NE28" s="20">
        <v>25591.186399999999</v>
      </c>
      <c r="NF28" s="20">
        <v>902.57439999999997</v>
      </c>
      <c r="NG28" s="20">
        <v>0</v>
      </c>
      <c r="NH28" s="20">
        <v>0</v>
      </c>
      <c r="NI28" s="20">
        <v>0</v>
      </c>
      <c r="NJ28" s="20">
        <v>972.24078017113197</v>
      </c>
      <c r="NK28" s="20">
        <v>2612.7844203462655</v>
      </c>
      <c r="NL28" s="20">
        <v>755.42266618090059</v>
      </c>
      <c r="NM28" s="20">
        <v>852.1402490077686</v>
      </c>
      <c r="NN28" s="250">
        <f t="shared" si="142"/>
        <v>-28617.161334293953</v>
      </c>
      <c r="NO28" s="121">
        <f t="shared" si="33"/>
        <v>-28617.161334293953</v>
      </c>
      <c r="NP28" s="121">
        <f t="shared" si="34"/>
        <v>0</v>
      </c>
      <c r="NQ28" s="115">
        <f t="shared" si="35"/>
        <v>51358.47</v>
      </c>
      <c r="NR28" s="114">
        <f t="shared" si="36"/>
        <v>11456.600000000002</v>
      </c>
      <c r="NS28" s="132">
        <f t="shared" si="37"/>
        <v>-39901.869999999995</v>
      </c>
      <c r="NT28" s="121">
        <f t="shared" si="38"/>
        <v>-39901.869999999995</v>
      </c>
      <c r="NU28" s="121">
        <f t="shared" si="39"/>
        <v>0</v>
      </c>
      <c r="NV28" s="18">
        <f t="shared" si="143"/>
        <v>12702.820000000002</v>
      </c>
      <c r="NW28" s="18">
        <v>1371.71</v>
      </c>
      <c r="NX28" s="234">
        <v>1371.71</v>
      </c>
      <c r="NY28" s="234">
        <v>1371.71</v>
      </c>
      <c r="NZ28" s="18">
        <v>1371.71</v>
      </c>
      <c r="OA28" s="18">
        <v>1371.71</v>
      </c>
      <c r="OB28" s="18">
        <v>1371.71</v>
      </c>
      <c r="OC28" s="18">
        <v>1371.71</v>
      </c>
      <c r="OD28" s="18">
        <v>620.16999999999996</v>
      </c>
      <c r="OE28" s="18">
        <v>620.16999999999996</v>
      </c>
      <c r="OF28" s="18">
        <v>620.16999999999996</v>
      </c>
      <c r="OG28" s="18">
        <v>620.16999999999996</v>
      </c>
      <c r="OH28" s="18">
        <v>620.16999999999996</v>
      </c>
      <c r="OI28" s="20">
        <f t="shared" si="144"/>
        <v>0</v>
      </c>
      <c r="OJ28" s="20">
        <v>0</v>
      </c>
      <c r="OK28" s="20">
        <v>0</v>
      </c>
      <c r="OL28" s="20">
        <v>0</v>
      </c>
      <c r="OM28" s="20">
        <v>0</v>
      </c>
      <c r="ON28" s="20">
        <v>0</v>
      </c>
      <c r="OO28" s="20">
        <v>0</v>
      </c>
      <c r="OP28" s="20">
        <v>0</v>
      </c>
      <c r="OQ28" s="20">
        <v>0</v>
      </c>
      <c r="OR28" s="20">
        <v>0</v>
      </c>
      <c r="OS28" s="20">
        <v>0</v>
      </c>
      <c r="OT28" s="20">
        <v>0</v>
      </c>
      <c r="OU28" s="20">
        <v>0</v>
      </c>
      <c r="OV28" s="234">
        <f t="shared" si="145"/>
        <v>-12702.820000000002</v>
      </c>
      <c r="OW28" s="20">
        <f t="shared" si="40"/>
        <v>-12702.820000000002</v>
      </c>
      <c r="OX28" s="20">
        <f t="shared" si="41"/>
        <v>0</v>
      </c>
      <c r="OY28" s="18">
        <f t="shared" si="146"/>
        <v>10323.550000000003</v>
      </c>
      <c r="OZ28" s="18">
        <v>1154.3</v>
      </c>
      <c r="PA28" s="234">
        <v>1154.3</v>
      </c>
      <c r="PB28" s="234">
        <v>1154.3</v>
      </c>
      <c r="PC28" s="234">
        <v>1154.3</v>
      </c>
      <c r="PD28" s="234">
        <v>1154.3</v>
      </c>
      <c r="PE28" s="234">
        <v>1154.3</v>
      </c>
      <c r="PF28" s="234">
        <v>1154.3</v>
      </c>
      <c r="PG28" s="234">
        <v>448.69</v>
      </c>
      <c r="PH28" s="234">
        <v>448.69</v>
      </c>
      <c r="PI28" s="234">
        <v>448.69</v>
      </c>
      <c r="PJ28" s="234">
        <v>448.69</v>
      </c>
      <c r="PK28" s="234">
        <v>448.69</v>
      </c>
      <c r="PL28" s="20">
        <f t="shared" si="147"/>
        <v>4271.3900000000003</v>
      </c>
      <c r="PM28" s="18">
        <v>0</v>
      </c>
      <c r="PN28" s="18">
        <v>1886.95</v>
      </c>
      <c r="PO28" s="18">
        <v>0</v>
      </c>
      <c r="PP28" s="18">
        <v>0</v>
      </c>
      <c r="PQ28" s="18">
        <v>0</v>
      </c>
      <c r="PR28" s="18">
        <v>2384.44</v>
      </c>
      <c r="PS28" s="18">
        <v>0</v>
      </c>
      <c r="PT28" s="18">
        <v>0</v>
      </c>
      <c r="PU28" s="18">
        <v>0</v>
      </c>
      <c r="PV28" s="18">
        <v>0</v>
      </c>
      <c r="PW28" s="18">
        <v>0</v>
      </c>
      <c r="PX28" s="18">
        <v>0</v>
      </c>
      <c r="PY28" s="234">
        <f t="shared" si="148"/>
        <v>-6052.1600000000026</v>
      </c>
      <c r="PZ28" s="20">
        <f t="shared" si="42"/>
        <v>-6052.1600000000026</v>
      </c>
      <c r="QA28" s="20">
        <f t="shared" si="43"/>
        <v>0</v>
      </c>
      <c r="QB28" s="18">
        <f t="shared" si="149"/>
        <v>3985.17</v>
      </c>
      <c r="QC28" s="18">
        <v>407.76</v>
      </c>
      <c r="QD28" s="234">
        <v>407.76</v>
      </c>
      <c r="QE28" s="234">
        <v>407.76</v>
      </c>
      <c r="QF28" s="234">
        <v>407.76</v>
      </c>
      <c r="QG28" s="234">
        <v>407.76</v>
      </c>
      <c r="QH28" s="234">
        <v>407.76</v>
      </c>
      <c r="QI28" s="234">
        <v>407.76</v>
      </c>
      <c r="QJ28" s="234">
        <v>226.17</v>
      </c>
      <c r="QK28" s="234">
        <v>226.17</v>
      </c>
      <c r="QL28" s="234">
        <v>226.17</v>
      </c>
      <c r="QM28" s="234">
        <v>226.17</v>
      </c>
      <c r="QN28" s="234">
        <v>226.17</v>
      </c>
      <c r="QO28" s="20">
        <f t="shared" si="150"/>
        <v>4314.33</v>
      </c>
      <c r="QP28" s="18">
        <v>0</v>
      </c>
      <c r="QQ28" s="18">
        <v>0</v>
      </c>
      <c r="QR28" s="18">
        <v>0</v>
      </c>
      <c r="QS28" s="18">
        <v>0</v>
      </c>
      <c r="QT28" s="18">
        <v>0</v>
      </c>
      <c r="QU28" s="18">
        <v>0</v>
      </c>
      <c r="QV28" s="18">
        <v>0</v>
      </c>
      <c r="QW28" s="18">
        <v>0</v>
      </c>
      <c r="QX28" s="18">
        <v>0</v>
      </c>
      <c r="QY28" s="18">
        <v>0</v>
      </c>
      <c r="QZ28" s="18">
        <v>4314.33</v>
      </c>
      <c r="RA28" s="18">
        <v>0</v>
      </c>
      <c r="RB28" s="234">
        <f t="shared" si="151"/>
        <v>329.15999999999985</v>
      </c>
      <c r="RC28" s="20">
        <f t="shared" si="44"/>
        <v>0</v>
      </c>
      <c r="RD28" s="20">
        <f t="shared" si="45"/>
        <v>329.15999999999985</v>
      </c>
      <c r="RE28" s="18">
        <f t="shared" si="152"/>
        <v>16529.23</v>
      </c>
      <c r="RF28" s="20">
        <v>1700.89</v>
      </c>
      <c r="RG28" s="234">
        <v>1700.89</v>
      </c>
      <c r="RH28" s="234">
        <v>1700.89</v>
      </c>
      <c r="RI28" s="234">
        <v>1700.89</v>
      </c>
      <c r="RJ28" s="234">
        <v>1700.89</v>
      </c>
      <c r="RK28" s="234">
        <v>1700.89</v>
      </c>
      <c r="RL28" s="234">
        <v>1700.89</v>
      </c>
      <c r="RM28" s="234">
        <v>924.6</v>
      </c>
      <c r="RN28" s="234">
        <v>924.6</v>
      </c>
      <c r="RO28" s="234">
        <v>924.6</v>
      </c>
      <c r="RP28" s="234">
        <v>924.6</v>
      </c>
      <c r="RQ28" s="234">
        <v>924.6</v>
      </c>
      <c r="RR28" s="20">
        <f t="shared" si="153"/>
        <v>0</v>
      </c>
      <c r="RS28" s="18">
        <v>0</v>
      </c>
      <c r="RT28" s="18">
        <v>0</v>
      </c>
      <c r="RU28" s="18">
        <v>0</v>
      </c>
      <c r="RV28" s="18">
        <v>0</v>
      </c>
      <c r="RW28" s="18">
        <v>0</v>
      </c>
      <c r="RX28" s="18">
        <v>0</v>
      </c>
      <c r="RY28" s="18">
        <v>0</v>
      </c>
      <c r="RZ28" s="18">
        <v>0</v>
      </c>
      <c r="SA28" s="18">
        <v>0</v>
      </c>
      <c r="SB28" s="18">
        <v>0</v>
      </c>
      <c r="SC28" s="18">
        <v>0</v>
      </c>
      <c r="SD28" s="18">
        <v>0</v>
      </c>
      <c r="SE28" s="20">
        <f t="shared" si="46"/>
        <v>-16529.23</v>
      </c>
      <c r="SF28" s="20">
        <f t="shared" si="47"/>
        <v>-16529.23</v>
      </c>
      <c r="SG28" s="20">
        <f t="shared" si="48"/>
        <v>0</v>
      </c>
      <c r="SH28" s="18">
        <f t="shared" si="154"/>
        <v>3680.1100000000006</v>
      </c>
      <c r="SI28" s="18">
        <v>408.63</v>
      </c>
      <c r="SJ28" s="234">
        <v>408.63</v>
      </c>
      <c r="SK28" s="234">
        <v>408.63</v>
      </c>
      <c r="SL28" s="234">
        <v>408.63</v>
      </c>
      <c r="SM28" s="234">
        <v>408.63</v>
      </c>
      <c r="SN28" s="234">
        <v>408.63</v>
      </c>
      <c r="SO28" s="234">
        <v>408.63</v>
      </c>
      <c r="SP28" s="234">
        <v>163.94</v>
      </c>
      <c r="SQ28" s="234">
        <v>163.94</v>
      </c>
      <c r="SR28" s="234">
        <v>163.94</v>
      </c>
      <c r="SS28" s="234">
        <v>163.94</v>
      </c>
      <c r="ST28" s="234">
        <v>163.94</v>
      </c>
      <c r="SU28" s="20">
        <f t="shared" si="155"/>
        <v>0</v>
      </c>
      <c r="SV28" s="18">
        <v>0</v>
      </c>
      <c r="SW28" s="18">
        <v>0</v>
      </c>
      <c r="SX28" s="18">
        <v>0</v>
      </c>
      <c r="SY28" s="18">
        <v>0</v>
      </c>
      <c r="SZ28" s="18">
        <v>0</v>
      </c>
      <c r="TA28" s="18">
        <v>0</v>
      </c>
      <c r="TB28" s="18">
        <v>0</v>
      </c>
      <c r="TC28" s="18">
        <v>0</v>
      </c>
      <c r="TD28" s="18">
        <v>0</v>
      </c>
      <c r="TE28" s="18">
        <v>0</v>
      </c>
      <c r="TF28" s="18">
        <v>0</v>
      </c>
      <c r="TG28" s="18">
        <v>0</v>
      </c>
      <c r="TH28" s="20">
        <f t="shared" si="49"/>
        <v>-3680.1100000000006</v>
      </c>
      <c r="TI28" s="20">
        <f t="shared" si="50"/>
        <v>-3680.1100000000006</v>
      </c>
      <c r="TJ28" s="20">
        <f t="shared" si="51"/>
        <v>0</v>
      </c>
      <c r="TK28" s="18">
        <f t="shared" si="156"/>
        <v>3959.869999999999</v>
      </c>
      <c r="TL28" s="18">
        <v>370.21</v>
      </c>
      <c r="TM28" s="234">
        <v>370.21</v>
      </c>
      <c r="TN28" s="234">
        <v>370.21</v>
      </c>
      <c r="TO28" s="234">
        <v>370.21</v>
      </c>
      <c r="TP28" s="234">
        <v>370.21</v>
      </c>
      <c r="TQ28" s="234">
        <v>370.21</v>
      </c>
      <c r="TR28" s="234">
        <v>370.21</v>
      </c>
      <c r="TS28" s="234">
        <v>273.68</v>
      </c>
      <c r="TT28" s="234">
        <v>273.68</v>
      </c>
      <c r="TU28" s="234">
        <v>273.68</v>
      </c>
      <c r="TV28" s="234">
        <v>273.68</v>
      </c>
      <c r="TW28" s="234">
        <v>273.68</v>
      </c>
      <c r="TX28" s="20">
        <f t="shared" si="157"/>
        <v>2870.88</v>
      </c>
      <c r="TY28" s="18">
        <v>0</v>
      </c>
      <c r="TZ28" s="18">
        <v>674.62</v>
      </c>
      <c r="UA28" s="18">
        <v>142.26</v>
      </c>
      <c r="UB28" s="18">
        <v>0</v>
      </c>
      <c r="UC28" s="18">
        <v>0</v>
      </c>
      <c r="UD28" s="18">
        <v>0</v>
      </c>
      <c r="UE28" s="18">
        <v>1810.18</v>
      </c>
      <c r="UF28" s="18">
        <v>0</v>
      </c>
      <c r="UG28" s="18">
        <v>0</v>
      </c>
      <c r="UH28" s="18">
        <v>0</v>
      </c>
      <c r="UI28" s="18">
        <v>0</v>
      </c>
      <c r="UJ28" s="18">
        <v>243.82</v>
      </c>
      <c r="UK28" s="20">
        <f t="shared" si="52"/>
        <v>-1088.9899999999989</v>
      </c>
      <c r="UL28" s="20">
        <f t="shared" si="53"/>
        <v>-1088.9899999999989</v>
      </c>
      <c r="UM28" s="20">
        <f t="shared" si="54"/>
        <v>0</v>
      </c>
      <c r="UN28" s="18">
        <f t="shared" si="158"/>
        <v>177.72</v>
      </c>
      <c r="UO28" s="18">
        <v>17.46</v>
      </c>
      <c r="UP28" s="234">
        <v>17.46</v>
      </c>
      <c r="UQ28" s="234">
        <v>17.46</v>
      </c>
      <c r="UR28" s="234">
        <v>17.46</v>
      </c>
      <c r="US28" s="234">
        <v>17.46</v>
      </c>
      <c r="UT28" s="234">
        <v>17.46</v>
      </c>
      <c r="UU28" s="234">
        <v>17.46</v>
      </c>
      <c r="UV28" s="234">
        <v>11.1</v>
      </c>
      <c r="UW28" s="234">
        <v>11.1</v>
      </c>
      <c r="UX28" s="234">
        <v>11.1</v>
      </c>
      <c r="UY28" s="234">
        <v>11.1</v>
      </c>
      <c r="UZ28" s="234">
        <v>11.1</v>
      </c>
      <c r="VA28" s="20">
        <f t="shared" si="55"/>
        <v>0</v>
      </c>
      <c r="VB28" s="234"/>
      <c r="VC28" s="234"/>
      <c r="VD28" s="234"/>
      <c r="VE28" s="234"/>
      <c r="VF28" s="234"/>
      <c r="VG28" s="234"/>
      <c r="VH28" s="234">
        <v>0</v>
      </c>
      <c r="VI28" s="234"/>
      <c r="VJ28" s="234"/>
      <c r="VK28" s="234"/>
      <c r="VL28" s="234"/>
      <c r="VM28" s="234"/>
      <c r="VN28" s="20">
        <f t="shared" si="56"/>
        <v>-177.72</v>
      </c>
      <c r="VO28" s="20">
        <f t="shared" si="57"/>
        <v>-177.72</v>
      </c>
      <c r="VP28" s="20">
        <f t="shared" si="58"/>
        <v>0</v>
      </c>
      <c r="VQ28" s="121">
        <f t="shared" si="59"/>
        <v>0</v>
      </c>
      <c r="VR28" s="250"/>
      <c r="VS28" s="250"/>
      <c r="VT28" s="250"/>
      <c r="VU28" s="250"/>
      <c r="VV28" s="250"/>
      <c r="VW28" s="250"/>
      <c r="VX28" s="250"/>
      <c r="VY28" s="250"/>
      <c r="VZ28" s="250"/>
      <c r="WA28" s="250"/>
      <c r="WB28" s="250"/>
      <c r="WC28" s="250"/>
      <c r="WD28" s="121">
        <f t="shared" si="60"/>
        <v>0</v>
      </c>
      <c r="WE28" s="234"/>
      <c r="WF28" s="234"/>
      <c r="WG28" s="234"/>
      <c r="WH28" s="234"/>
      <c r="WI28" s="234"/>
      <c r="WJ28" s="234"/>
      <c r="WK28" s="234"/>
      <c r="WL28" s="234"/>
      <c r="WM28" s="234"/>
      <c r="WN28" s="234"/>
      <c r="WO28" s="234"/>
      <c r="WP28" s="234"/>
      <c r="WQ28" s="121">
        <f t="shared" si="61"/>
        <v>0</v>
      </c>
      <c r="WR28" s="121">
        <f t="shared" si="62"/>
        <v>0</v>
      </c>
      <c r="WS28" s="121">
        <f t="shared" si="63"/>
        <v>0</v>
      </c>
      <c r="WT28" s="120">
        <f t="shared" si="159"/>
        <v>82146.039999999994</v>
      </c>
      <c r="WU28" s="120">
        <v>5962.72</v>
      </c>
      <c r="WV28" s="250">
        <v>5962.72</v>
      </c>
      <c r="WW28" s="250">
        <v>5962.72</v>
      </c>
      <c r="WX28" s="250">
        <v>5962.72</v>
      </c>
      <c r="WY28" s="250">
        <v>5962.72</v>
      </c>
      <c r="WZ28" s="250">
        <v>5962.72</v>
      </c>
      <c r="XA28" s="250">
        <v>5962.72</v>
      </c>
      <c r="XB28" s="250">
        <v>8081.4</v>
      </c>
      <c r="XC28" s="250">
        <v>8081.4</v>
      </c>
      <c r="XD28" s="250">
        <v>8081.4</v>
      </c>
      <c r="XE28" s="250">
        <v>8081.4</v>
      </c>
      <c r="XF28" s="250">
        <v>8081.4</v>
      </c>
      <c r="XG28" s="120">
        <f t="shared" si="160"/>
        <v>83268.903374108704</v>
      </c>
      <c r="XH28" s="18">
        <v>8306.6573156493905</v>
      </c>
      <c r="XI28" s="18">
        <v>7882.1208077330275</v>
      </c>
      <c r="XJ28" s="18">
        <v>7397.43428573851</v>
      </c>
      <c r="XK28" s="18">
        <v>12.094591437995918</v>
      </c>
      <c r="XL28" s="18">
        <v>6832.7068496515667</v>
      </c>
      <c r="XM28" s="18">
        <v>7092.0875120039809</v>
      </c>
      <c r="XN28" s="18">
        <v>7975.2757012463708</v>
      </c>
      <c r="XO28" s="18">
        <v>9469.9929803206069</v>
      </c>
      <c r="XP28" s="18">
        <v>7367.426136996055</v>
      </c>
      <c r="XQ28" s="18">
        <v>6779.2185214043502</v>
      </c>
      <c r="XR28" s="18">
        <v>6331.4556027434228</v>
      </c>
      <c r="XS28" s="18">
        <v>7822.4330691834157</v>
      </c>
      <c r="XT28" s="121">
        <f t="shared" si="64"/>
        <v>1122.8633741087106</v>
      </c>
      <c r="XU28" s="121">
        <f t="shared" si="65"/>
        <v>0</v>
      </c>
      <c r="XV28" s="121">
        <f t="shared" si="66"/>
        <v>1122.8633741087106</v>
      </c>
      <c r="XW28" s="120">
        <f t="shared" si="161"/>
        <v>52438.87999999999</v>
      </c>
      <c r="XX28" s="120">
        <v>3654.39</v>
      </c>
      <c r="XY28" s="250">
        <v>3654.39</v>
      </c>
      <c r="XZ28" s="250">
        <v>3654.39</v>
      </c>
      <c r="YA28" s="250">
        <v>3654.39</v>
      </c>
      <c r="YB28" s="250">
        <v>3654.39</v>
      </c>
      <c r="YC28" s="250">
        <v>3654.39</v>
      </c>
      <c r="YD28" s="250">
        <v>3654.39</v>
      </c>
      <c r="YE28" s="250">
        <v>5371.63</v>
      </c>
      <c r="YF28" s="250">
        <v>5371.63</v>
      </c>
      <c r="YG28" s="250">
        <v>5371.63</v>
      </c>
      <c r="YH28" s="250">
        <v>5371.63</v>
      </c>
      <c r="YI28" s="250">
        <v>5371.63</v>
      </c>
      <c r="YJ28" s="121">
        <f t="shared" si="162"/>
        <v>57045.962420993819</v>
      </c>
      <c r="YK28" s="18">
        <v>4694.9026188192502</v>
      </c>
      <c r="YL28" s="18">
        <v>4262.0200000000004</v>
      </c>
      <c r="YM28" s="18">
        <v>4665.1381607553167</v>
      </c>
      <c r="YN28" s="18">
        <v>4660.8422520686163</v>
      </c>
      <c r="YO28" s="18">
        <v>4460.1129182912418</v>
      </c>
      <c r="YP28" s="18">
        <v>4481.302463228636</v>
      </c>
      <c r="YQ28" s="18">
        <v>5018.3551205985723</v>
      </c>
      <c r="YR28" s="18">
        <v>5129.2693007002999</v>
      </c>
      <c r="YS28" s="18">
        <v>4959.6120545070717</v>
      </c>
      <c r="YT28" s="18">
        <v>4740.9213897639565</v>
      </c>
      <c r="YU28" s="18">
        <v>4778.9131962971187</v>
      </c>
      <c r="YV28" s="18">
        <v>5194.572945963735</v>
      </c>
      <c r="YW28" s="234">
        <f t="shared" si="163"/>
        <v>4607.0824209938291</v>
      </c>
      <c r="YX28" s="121">
        <f t="shared" si="67"/>
        <v>0</v>
      </c>
      <c r="YY28" s="121">
        <f t="shared" si="68"/>
        <v>4607.0824209938291</v>
      </c>
      <c r="YZ28" s="120">
        <f t="shared" si="164"/>
        <v>3609.9700000000003</v>
      </c>
      <c r="ZA28" s="120">
        <v>206.06</v>
      </c>
      <c r="ZB28" s="250">
        <v>206.06</v>
      </c>
      <c r="ZC28" s="250">
        <v>206.06</v>
      </c>
      <c r="ZD28" s="250">
        <v>206.06</v>
      </c>
      <c r="ZE28" s="250">
        <v>206.06</v>
      </c>
      <c r="ZF28" s="250">
        <v>206.06</v>
      </c>
      <c r="ZG28" s="250">
        <v>206.06</v>
      </c>
      <c r="ZH28" s="250">
        <v>433.51</v>
      </c>
      <c r="ZI28" s="250">
        <v>433.51</v>
      </c>
      <c r="ZJ28" s="250">
        <v>433.51</v>
      </c>
      <c r="ZK28" s="250">
        <v>433.51</v>
      </c>
      <c r="ZL28" s="250">
        <v>433.51</v>
      </c>
      <c r="ZM28" s="121">
        <f t="shared" si="165"/>
        <v>10023.7292882161</v>
      </c>
      <c r="ZN28" s="120">
        <v>0</v>
      </c>
      <c r="ZO28" s="18">
        <v>129.08155027250604</v>
      </c>
      <c r="ZP28" s="18">
        <v>653.49315924265318</v>
      </c>
      <c r="ZQ28" s="18">
        <v>8944.6259322686601</v>
      </c>
      <c r="ZR28" s="18">
        <v>296.528646432279</v>
      </c>
      <c r="ZS28" s="18">
        <v>0</v>
      </c>
      <c r="ZT28" s="18"/>
      <c r="ZU28" s="18"/>
      <c r="ZV28" s="18"/>
      <c r="ZW28" s="18"/>
      <c r="ZX28" s="18"/>
      <c r="ZY28" s="18"/>
      <c r="ZZ28" s="121">
        <f t="shared" si="69"/>
        <v>6413.7592882160998</v>
      </c>
      <c r="AAA28" s="121">
        <f t="shared" si="70"/>
        <v>0</v>
      </c>
      <c r="AAB28" s="121">
        <f t="shared" si="71"/>
        <v>6413.7592882160998</v>
      </c>
      <c r="AAC28" s="120">
        <f t="shared" si="166"/>
        <v>2181.7399999999998</v>
      </c>
      <c r="AAD28" s="120">
        <v>157.16999999999999</v>
      </c>
      <c r="AAE28" s="250">
        <v>157.16999999999999</v>
      </c>
      <c r="AAF28" s="250">
        <v>157.16999999999999</v>
      </c>
      <c r="AAG28" s="250">
        <v>157.16999999999999</v>
      </c>
      <c r="AAH28" s="250">
        <v>157.16999999999999</v>
      </c>
      <c r="AAI28" s="250">
        <v>157.16999999999999</v>
      </c>
      <c r="AAJ28" s="250">
        <v>157.16999999999999</v>
      </c>
      <c r="AAK28" s="250">
        <v>216.31</v>
      </c>
      <c r="AAL28" s="250">
        <v>216.31</v>
      </c>
      <c r="AAM28" s="250">
        <v>216.31</v>
      </c>
      <c r="AAN28" s="250">
        <v>216.31</v>
      </c>
      <c r="AAO28" s="250">
        <v>216.31</v>
      </c>
      <c r="AAP28" s="121">
        <f t="shared" si="167"/>
        <v>1914.4384652421504</v>
      </c>
      <c r="AAQ28" s="18">
        <v>183.46324656539929</v>
      </c>
      <c r="AAR28" s="18">
        <v>183.02410988439567</v>
      </c>
      <c r="AAS28" s="18">
        <v>183.64002958115927</v>
      </c>
      <c r="AAT28" s="18">
        <v>184.393679586259</v>
      </c>
      <c r="AAU28" s="18">
        <v>185.8334330473852</v>
      </c>
      <c r="AAV28" s="18">
        <v>183.72870180527718</v>
      </c>
      <c r="AAW28" s="18">
        <v>180.44927908596733</v>
      </c>
      <c r="AAX28" s="18">
        <v>128.14951968</v>
      </c>
      <c r="AAY28" s="18">
        <v>123.24264497999999</v>
      </c>
      <c r="AAZ28" s="18">
        <v>125.51188103999999</v>
      </c>
      <c r="ABA28" s="18">
        <v>125.34372068399999</v>
      </c>
      <c r="ABB28" s="18">
        <v>127.65821930230784</v>
      </c>
      <c r="ABC28" s="121">
        <f t="shared" si="72"/>
        <v>-267.30153475784937</v>
      </c>
      <c r="ABD28" s="121">
        <f t="shared" si="73"/>
        <v>-267.30153475784937</v>
      </c>
      <c r="ABE28" s="121">
        <f t="shared" si="74"/>
        <v>0</v>
      </c>
      <c r="ABF28" s="120">
        <f t="shared" si="168"/>
        <v>311.20999999999998</v>
      </c>
      <c r="ABG28" s="120">
        <v>10.48</v>
      </c>
      <c r="ABH28" s="250">
        <v>10.48</v>
      </c>
      <c r="ABI28" s="250">
        <v>10.48</v>
      </c>
      <c r="ABJ28" s="250">
        <v>10.48</v>
      </c>
      <c r="ABK28" s="250">
        <v>10.48</v>
      </c>
      <c r="ABL28" s="250">
        <v>10.48</v>
      </c>
      <c r="ABM28" s="250">
        <v>10.48</v>
      </c>
      <c r="ABN28" s="250">
        <v>47.57</v>
      </c>
      <c r="ABO28" s="250">
        <v>47.57</v>
      </c>
      <c r="ABP28" s="250">
        <v>47.57</v>
      </c>
      <c r="ABQ28" s="250">
        <v>47.57</v>
      </c>
      <c r="ABR28" s="250">
        <v>47.57</v>
      </c>
      <c r="ABS28" s="121">
        <f t="shared" si="169"/>
        <v>0</v>
      </c>
      <c r="ABT28" s="18">
        <v>0</v>
      </c>
      <c r="ABU28" s="18">
        <v>0</v>
      </c>
      <c r="ABV28" s="18">
        <v>0</v>
      </c>
      <c r="ABW28" s="18">
        <v>0</v>
      </c>
      <c r="ABX28" s="18">
        <v>0</v>
      </c>
      <c r="ABY28" s="18">
        <v>0</v>
      </c>
      <c r="ABZ28" s="18"/>
      <c r="ACA28" s="18"/>
      <c r="ACB28" s="18">
        <v>0</v>
      </c>
      <c r="ACC28" s="18">
        <v>0</v>
      </c>
      <c r="ACD28" s="18">
        <v>0</v>
      </c>
      <c r="ACE28" s="18">
        <v>0</v>
      </c>
      <c r="ACF28" s="121">
        <f t="shared" si="75"/>
        <v>-311.20999999999998</v>
      </c>
      <c r="ACG28" s="121">
        <f t="shared" si="76"/>
        <v>-311.20999999999998</v>
      </c>
      <c r="ACH28" s="121">
        <f t="shared" si="77"/>
        <v>0</v>
      </c>
      <c r="ACI28" s="115">
        <f t="shared" si="78"/>
        <v>59294.490000000013</v>
      </c>
      <c r="ACJ28" s="121">
        <f t="shared" si="79"/>
        <v>56360.382879502868</v>
      </c>
      <c r="ACK28" s="132">
        <f t="shared" si="80"/>
        <v>-2934.1071204971449</v>
      </c>
      <c r="ACL28" s="121">
        <f t="shared" si="81"/>
        <v>-2934.1071204971449</v>
      </c>
      <c r="ACM28" s="121">
        <f t="shared" si="82"/>
        <v>0</v>
      </c>
      <c r="ACN28" s="18">
        <f t="shared" si="170"/>
        <v>44925.62000000001</v>
      </c>
      <c r="ACO28" s="18">
        <v>4154.26</v>
      </c>
      <c r="ACP28" s="234">
        <v>4154.26</v>
      </c>
      <c r="ACQ28" s="234">
        <v>4154.26</v>
      </c>
      <c r="ACR28" s="234">
        <v>4154.26</v>
      </c>
      <c r="ACS28" s="234">
        <v>4154.26</v>
      </c>
      <c r="ACT28" s="234">
        <v>4154.26</v>
      </c>
      <c r="ACU28" s="234">
        <v>4154.26</v>
      </c>
      <c r="ACV28" s="234">
        <v>3169.16</v>
      </c>
      <c r="ACW28" s="234">
        <v>3169.16</v>
      </c>
      <c r="ACX28" s="234">
        <v>3169.16</v>
      </c>
      <c r="ACY28" s="234">
        <v>3169.16</v>
      </c>
      <c r="ACZ28" s="234">
        <v>3169.16</v>
      </c>
      <c r="ADA28" s="20">
        <f t="shared" si="171"/>
        <v>41030.979715194291</v>
      </c>
      <c r="ADB28" s="18">
        <v>0</v>
      </c>
      <c r="ADC28" s="18">
        <v>7134.6923499342083</v>
      </c>
      <c r="ADD28" s="18">
        <v>2769.7360042979799</v>
      </c>
      <c r="ADE28" s="18">
        <v>4522.6595959999995</v>
      </c>
      <c r="ADF28" s="18">
        <v>3975.0504808000001</v>
      </c>
      <c r="ADG28" s="18">
        <v>3851.0814888</v>
      </c>
      <c r="ADH28" s="18">
        <v>1781.8415494259471</v>
      </c>
      <c r="ADI28" s="18">
        <v>4658.1353203873623</v>
      </c>
      <c r="ADJ28" s="18">
        <v>2731.2014730000001</v>
      </c>
      <c r="ADK28" s="18">
        <v>3192.2008327999997</v>
      </c>
      <c r="ADL28" s="18">
        <v>2938.4608512</v>
      </c>
      <c r="ADM28" s="18">
        <v>3475.9197685487975</v>
      </c>
      <c r="ADN28" s="20">
        <f t="shared" si="83"/>
        <v>-3894.6402848057187</v>
      </c>
      <c r="ADO28" s="20">
        <f t="shared" si="84"/>
        <v>-3894.6402848057187</v>
      </c>
      <c r="ADP28" s="20">
        <f t="shared" si="85"/>
        <v>0</v>
      </c>
      <c r="ADQ28" s="18">
        <f t="shared" si="172"/>
        <v>14368.87</v>
      </c>
      <c r="ADR28" s="18">
        <v>1051.6099999999999</v>
      </c>
      <c r="ADS28" s="234">
        <v>1051.6099999999999</v>
      </c>
      <c r="ADT28" s="234">
        <v>1051.6099999999999</v>
      </c>
      <c r="ADU28" s="234">
        <v>1051.6099999999999</v>
      </c>
      <c r="ADV28" s="234">
        <v>1051.6099999999999</v>
      </c>
      <c r="ADW28" s="234">
        <v>1051.6099999999999</v>
      </c>
      <c r="ADX28" s="234">
        <v>1051.6099999999999</v>
      </c>
      <c r="ADY28" s="234">
        <v>1401.52</v>
      </c>
      <c r="ADZ28" s="234">
        <v>1401.52</v>
      </c>
      <c r="AEA28" s="234">
        <v>1401.52</v>
      </c>
      <c r="AEB28" s="234">
        <v>1401.52</v>
      </c>
      <c r="AEC28" s="234">
        <v>1401.52</v>
      </c>
      <c r="AED28" s="20">
        <f t="shared" si="173"/>
        <v>15329.40316430858</v>
      </c>
      <c r="AEE28" s="18">
        <v>0</v>
      </c>
      <c r="AEF28" s="18">
        <v>2192.6281163598514</v>
      </c>
      <c r="AEG28" s="18">
        <v>927.9799262263316</v>
      </c>
      <c r="AEH28" s="18">
        <v>1526.0410619999998</v>
      </c>
      <c r="AEI28" s="18">
        <v>1424.5661024000001</v>
      </c>
      <c r="AEJ28" s="18">
        <v>1342.1153199999999</v>
      </c>
      <c r="AEK28" s="18">
        <v>1208.05445344022</v>
      </c>
      <c r="AEL28" s="18">
        <v>1516.2019232298803</v>
      </c>
      <c r="AEM28" s="18">
        <v>1286.5990409999999</v>
      </c>
      <c r="AEN28" s="18">
        <v>1340.9389000000001</v>
      </c>
      <c r="AEO28" s="18">
        <v>1170.7929954000001</v>
      </c>
      <c r="AEP28" s="18">
        <v>1393.4853242522981</v>
      </c>
      <c r="AEQ28" s="20">
        <f t="shared" si="86"/>
        <v>960.53316430857922</v>
      </c>
      <c r="AER28" s="20">
        <f t="shared" si="87"/>
        <v>0</v>
      </c>
      <c r="AES28" s="20">
        <f t="shared" si="88"/>
        <v>960.53316430857922</v>
      </c>
      <c r="AET28" s="18">
        <f t="shared" si="174"/>
        <v>0</v>
      </c>
      <c r="AEU28" s="18">
        <v>0</v>
      </c>
      <c r="AEV28" s="234">
        <v>0</v>
      </c>
      <c r="AEW28" s="234">
        <v>0</v>
      </c>
      <c r="AEX28" s="234">
        <v>0</v>
      </c>
      <c r="AEY28" s="234">
        <v>0</v>
      </c>
      <c r="AEZ28" s="234">
        <v>0</v>
      </c>
      <c r="AFA28" s="234">
        <v>0</v>
      </c>
      <c r="AFB28" s="234">
        <v>0</v>
      </c>
      <c r="AFC28" s="234">
        <v>0</v>
      </c>
      <c r="AFD28" s="234">
        <v>0</v>
      </c>
      <c r="AFE28" s="234">
        <v>0</v>
      </c>
      <c r="AFF28" s="234">
        <v>0</v>
      </c>
      <c r="AFG28" s="20">
        <f t="shared" si="175"/>
        <v>0</v>
      </c>
      <c r="AFH28" s="18">
        <v>0</v>
      </c>
      <c r="AFI28" s="18">
        <v>0</v>
      </c>
      <c r="AFJ28" s="18">
        <v>0</v>
      </c>
      <c r="AFK28" s="18">
        <v>0</v>
      </c>
      <c r="AFL28" s="18">
        <v>0</v>
      </c>
      <c r="AFM28" s="18">
        <v>0</v>
      </c>
      <c r="AFN28" s="18">
        <v>0</v>
      </c>
      <c r="AFO28" s="18">
        <v>0</v>
      </c>
      <c r="AFP28" s="18">
        <v>0</v>
      </c>
      <c r="AFQ28" s="18">
        <v>0</v>
      </c>
      <c r="AFR28" s="18">
        <v>0</v>
      </c>
      <c r="AFS28" s="18">
        <v>0</v>
      </c>
      <c r="AFT28" s="20">
        <f t="shared" si="89"/>
        <v>0</v>
      </c>
      <c r="AFU28" s="20">
        <f t="shared" si="90"/>
        <v>0</v>
      </c>
      <c r="AFV28" s="136">
        <f t="shared" si="91"/>
        <v>0</v>
      </c>
      <c r="AFW28" s="141">
        <f t="shared" si="92"/>
        <v>480311.55424999993</v>
      </c>
      <c r="AFX28" s="111">
        <f t="shared" si="93"/>
        <v>441592.97886720055</v>
      </c>
      <c r="AFY28" s="126">
        <f t="shared" si="94"/>
        <v>-38718.575382799376</v>
      </c>
      <c r="AFZ28" s="20">
        <f t="shared" si="95"/>
        <v>-38718.575382799376</v>
      </c>
      <c r="AGA28" s="140">
        <f t="shared" si="96"/>
        <v>0</v>
      </c>
      <c r="AGB28" s="215">
        <f t="shared" si="181"/>
        <v>576373.86509999994</v>
      </c>
      <c r="AGC28" s="126">
        <f t="shared" si="181"/>
        <v>529911.57464064064</v>
      </c>
      <c r="AGD28" s="126">
        <f t="shared" si="98"/>
        <v>-46462.290459359298</v>
      </c>
      <c r="AGE28" s="20">
        <f t="shared" si="99"/>
        <v>-46462.290459359298</v>
      </c>
      <c r="AGF28" s="136">
        <f t="shared" si="100"/>
        <v>0</v>
      </c>
      <c r="AGG28" s="166">
        <f t="shared" si="180"/>
        <v>30739.939471999998</v>
      </c>
      <c r="AGH28" s="220">
        <f t="shared" si="179"/>
        <v>28261.950647500835</v>
      </c>
      <c r="AGI28" s="126">
        <f t="shared" si="102"/>
        <v>-2477.9888244991635</v>
      </c>
      <c r="AGJ28" s="20">
        <f t="shared" si="103"/>
        <v>-2477.9888244991635</v>
      </c>
      <c r="AGK28" s="140">
        <f t="shared" si="104"/>
        <v>0</v>
      </c>
      <c r="AGL28" s="167">
        <f t="shared" si="182"/>
        <v>607113.80457199994</v>
      </c>
      <c r="AGM28" s="167">
        <f t="shared" si="182"/>
        <v>558173.52528814145</v>
      </c>
      <c r="AGN28" s="168">
        <f t="shared" si="106"/>
        <v>-48940.279283858486</v>
      </c>
      <c r="AGO28" s="167">
        <f t="shared" si="107"/>
        <v>-48940.279283858486</v>
      </c>
      <c r="AGP28" s="169">
        <f t="shared" si="108"/>
        <v>0</v>
      </c>
      <c r="AGQ28" s="217">
        <f t="shared" si="177"/>
        <v>5.0632911392405063E-2</v>
      </c>
      <c r="AGR28" s="294">
        <v>7.0000000000000007E-2</v>
      </c>
      <c r="AGS28" s="254">
        <v>0.03</v>
      </c>
      <c r="AGT28" s="251">
        <f t="shared" si="178"/>
        <v>5.3333333333333337E-2</v>
      </c>
      <c r="AGU28" s="22"/>
      <c r="AGV28" s="22"/>
      <c r="AGW28" s="22"/>
      <c r="AGX28" s="22"/>
      <c r="AGY28" s="22"/>
      <c r="AGZ28" s="22"/>
      <c r="AHA28" s="22"/>
      <c r="AHB28" s="22"/>
      <c r="AHC28" s="22"/>
      <c r="AHD28" s="22"/>
      <c r="AHE28" s="22"/>
      <c r="AHF28" s="22"/>
      <c r="AHG28" s="22"/>
      <c r="AHH28" s="22"/>
    </row>
    <row r="29" spans="1:892" s="225" customFormat="1" ht="12.75" x14ac:dyDescent="0.25">
      <c r="A29" s="22">
        <v>458</v>
      </c>
      <c r="B29" s="21">
        <v>3</v>
      </c>
      <c r="C29" s="256" t="s">
        <v>774</v>
      </c>
      <c r="D29" s="255">
        <v>9</v>
      </c>
      <c r="E29" s="257">
        <v>6535.2</v>
      </c>
      <c r="F29" s="132">
        <f t="shared" si="0"/>
        <v>57962.98</v>
      </c>
      <c r="G29" s="114">
        <f t="shared" si="1"/>
        <v>80829.629765200501</v>
      </c>
      <c r="H29" s="132">
        <f t="shared" si="2"/>
        <v>22866.649765200498</v>
      </c>
      <c r="I29" s="121">
        <f t="shared" si="3"/>
        <v>0</v>
      </c>
      <c r="J29" s="121">
        <f t="shared" si="4"/>
        <v>22866.649765200498</v>
      </c>
      <c r="K29" s="18">
        <f t="shared" si="109"/>
        <v>21162.44</v>
      </c>
      <c r="L29" s="234">
        <v>1331.87</v>
      </c>
      <c r="M29" s="234">
        <v>1331.87</v>
      </c>
      <c r="N29" s="234">
        <v>1331.87</v>
      </c>
      <c r="O29" s="234">
        <v>1331.87</v>
      </c>
      <c r="P29" s="234">
        <v>1331.87</v>
      </c>
      <c r="Q29" s="234">
        <v>1331.87</v>
      </c>
      <c r="R29" s="234">
        <v>1331.87</v>
      </c>
      <c r="S29" s="234">
        <v>2367.8700000000003</v>
      </c>
      <c r="T29" s="234">
        <v>2367.8700000000003</v>
      </c>
      <c r="U29" s="234">
        <v>2367.8700000000003</v>
      </c>
      <c r="V29" s="234">
        <v>2367.8700000000003</v>
      </c>
      <c r="W29" s="234">
        <v>2367.8700000000003</v>
      </c>
      <c r="X29" s="234">
        <f t="shared" si="110"/>
        <v>34340.17851067528</v>
      </c>
      <c r="Y29" s="18">
        <v>0</v>
      </c>
      <c r="Z29" s="18">
        <v>7194.5400230481337</v>
      </c>
      <c r="AA29" s="18">
        <v>0</v>
      </c>
      <c r="AB29" s="18">
        <v>13031.290981816583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14114.34750581056</v>
      </c>
      <c r="AI29" s="18">
        <v>0</v>
      </c>
      <c r="AJ29" s="18">
        <v>0</v>
      </c>
      <c r="AK29" s="20">
        <f t="shared" si="5"/>
        <v>13177.738510675281</v>
      </c>
      <c r="AL29" s="234">
        <f t="shared" si="111"/>
        <v>0</v>
      </c>
      <c r="AM29" s="234">
        <f t="shared" si="6"/>
        <v>13177.738510675281</v>
      </c>
      <c r="AN29" s="18">
        <f t="shared" si="112"/>
        <v>3982.6600000000008</v>
      </c>
      <c r="AO29" s="234">
        <v>303.23</v>
      </c>
      <c r="AP29" s="234">
        <v>303.23</v>
      </c>
      <c r="AQ29" s="234">
        <v>303.23</v>
      </c>
      <c r="AR29" s="234">
        <v>303.23</v>
      </c>
      <c r="AS29" s="234">
        <v>303.23</v>
      </c>
      <c r="AT29" s="234">
        <v>303.23</v>
      </c>
      <c r="AU29" s="234">
        <v>303.23</v>
      </c>
      <c r="AV29" s="234">
        <v>372.01</v>
      </c>
      <c r="AW29" s="234">
        <v>372.01</v>
      </c>
      <c r="AX29" s="234">
        <v>372.01</v>
      </c>
      <c r="AY29" s="234">
        <v>372.01</v>
      </c>
      <c r="AZ29" s="234">
        <v>372.01</v>
      </c>
      <c r="BA29" s="226">
        <f t="shared" si="113"/>
        <v>5471.2698253151775</v>
      </c>
      <c r="BB29" s="18">
        <v>0</v>
      </c>
      <c r="BC29" s="18">
        <v>1146.4592510265861</v>
      </c>
      <c r="BD29" s="18">
        <v>0</v>
      </c>
      <c r="BE29" s="18">
        <v>2076.6833857304637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2248.1271885581277</v>
      </c>
      <c r="BL29" s="18">
        <v>0</v>
      </c>
      <c r="BM29" s="18">
        <v>0</v>
      </c>
      <c r="BN29" s="20">
        <f t="shared" si="7"/>
        <v>1488.6098253151767</v>
      </c>
      <c r="BO29" s="20">
        <f t="shared" si="8"/>
        <v>0</v>
      </c>
      <c r="BP29" s="20">
        <f t="shared" si="9"/>
        <v>1488.6098253151767</v>
      </c>
      <c r="BQ29" s="18">
        <f t="shared" si="114"/>
        <v>2808.3</v>
      </c>
      <c r="BR29" s="234">
        <v>213.7</v>
      </c>
      <c r="BS29" s="234">
        <v>213.7</v>
      </c>
      <c r="BT29" s="234">
        <v>213.7</v>
      </c>
      <c r="BU29" s="234">
        <v>213.7</v>
      </c>
      <c r="BV29" s="234">
        <v>213.7</v>
      </c>
      <c r="BW29" s="234">
        <v>213.7</v>
      </c>
      <c r="BX29" s="234">
        <v>213.7</v>
      </c>
      <c r="BY29" s="234">
        <v>262.48</v>
      </c>
      <c r="BZ29" s="234">
        <v>262.48</v>
      </c>
      <c r="CA29" s="234">
        <v>262.48</v>
      </c>
      <c r="CB29" s="234">
        <v>262.48</v>
      </c>
      <c r="CC29" s="234">
        <v>262.48</v>
      </c>
      <c r="CD29" s="18">
        <f t="shared" si="115"/>
        <v>2571.5100000000002</v>
      </c>
      <c r="CE29" s="18">
        <v>194.08</v>
      </c>
      <c r="CF29" s="18">
        <v>194.08</v>
      </c>
      <c r="CG29" s="18">
        <v>194.08</v>
      </c>
      <c r="CH29" s="18">
        <v>194.08</v>
      </c>
      <c r="CI29" s="18">
        <v>194.08</v>
      </c>
      <c r="CJ29" s="18">
        <v>194.08</v>
      </c>
      <c r="CK29" s="18">
        <v>194.08</v>
      </c>
      <c r="CL29" s="18">
        <v>242.59</v>
      </c>
      <c r="CM29" s="18">
        <v>242.59</v>
      </c>
      <c r="CN29" s="18">
        <v>242.59</v>
      </c>
      <c r="CO29" s="18">
        <v>242.59</v>
      </c>
      <c r="CP29" s="18">
        <v>242.59</v>
      </c>
      <c r="CQ29" s="20">
        <f t="shared" si="10"/>
        <v>-236.78999999999996</v>
      </c>
      <c r="CR29" s="20">
        <f t="shared" si="11"/>
        <v>-236.78999999999996</v>
      </c>
      <c r="CS29" s="20">
        <f t="shared" si="12"/>
        <v>0</v>
      </c>
      <c r="CT29" s="18">
        <f t="shared" si="116"/>
        <v>796.41000000000008</v>
      </c>
      <c r="CU29" s="18">
        <v>60.78</v>
      </c>
      <c r="CV29" s="234">
        <v>60.78</v>
      </c>
      <c r="CW29" s="234">
        <v>60.78</v>
      </c>
      <c r="CX29" s="234">
        <v>60.78</v>
      </c>
      <c r="CY29" s="234">
        <v>60.78</v>
      </c>
      <c r="CZ29" s="234">
        <v>60.78</v>
      </c>
      <c r="DA29" s="234">
        <v>60.78</v>
      </c>
      <c r="DB29" s="234">
        <v>74.19</v>
      </c>
      <c r="DC29" s="234">
        <v>74.19</v>
      </c>
      <c r="DD29" s="234">
        <v>74.19</v>
      </c>
      <c r="DE29" s="234">
        <v>74.19</v>
      </c>
      <c r="DF29" s="234">
        <v>74.19</v>
      </c>
      <c r="DG29" s="18">
        <f t="shared" si="117"/>
        <v>726.86999999999989</v>
      </c>
      <c r="DH29" s="18">
        <v>54.86</v>
      </c>
      <c r="DI29" s="18">
        <v>54.86</v>
      </c>
      <c r="DJ29" s="18">
        <v>54.86</v>
      </c>
      <c r="DK29" s="18">
        <v>54.86</v>
      </c>
      <c r="DL29" s="18">
        <v>54.86</v>
      </c>
      <c r="DM29" s="18">
        <v>54.86</v>
      </c>
      <c r="DN29" s="18">
        <v>54.86</v>
      </c>
      <c r="DO29" s="18">
        <v>68.569999999999993</v>
      </c>
      <c r="DP29" s="18">
        <v>68.569999999999993</v>
      </c>
      <c r="DQ29" s="18">
        <v>68.569999999999993</v>
      </c>
      <c r="DR29" s="18">
        <v>68.569999999999993</v>
      </c>
      <c r="DS29" s="18">
        <v>68.569999999999993</v>
      </c>
      <c r="DT29" s="234">
        <f t="shared" si="118"/>
        <v>-69.540000000000191</v>
      </c>
      <c r="DU29" s="20">
        <f t="shared" si="13"/>
        <v>-69.540000000000191</v>
      </c>
      <c r="DV29" s="20">
        <f t="shared" si="119"/>
        <v>0</v>
      </c>
      <c r="DW29" s="18">
        <f t="shared" si="120"/>
        <v>1013.0099999999998</v>
      </c>
      <c r="DX29" s="18">
        <v>80.38</v>
      </c>
      <c r="DY29" s="234">
        <v>80.38</v>
      </c>
      <c r="DZ29" s="234">
        <v>80.38</v>
      </c>
      <c r="EA29" s="234">
        <v>80.38</v>
      </c>
      <c r="EB29" s="234">
        <v>80.38</v>
      </c>
      <c r="EC29" s="234">
        <v>80.38</v>
      </c>
      <c r="ED29" s="234">
        <v>80.38</v>
      </c>
      <c r="EE29" s="234">
        <v>90.07</v>
      </c>
      <c r="EF29" s="234">
        <v>90.07</v>
      </c>
      <c r="EG29" s="234">
        <v>90.07</v>
      </c>
      <c r="EH29" s="234">
        <v>90.07</v>
      </c>
      <c r="EI29" s="234">
        <v>90.07</v>
      </c>
      <c r="EJ29" s="234"/>
      <c r="EK29" s="18">
        <f t="shared" si="121"/>
        <v>1310.7525411150523</v>
      </c>
      <c r="EL29" s="18">
        <v>0</v>
      </c>
      <c r="EM29" s="18">
        <v>276.73905671719547</v>
      </c>
      <c r="EN29" s="18">
        <v>0</v>
      </c>
      <c r="EO29" s="18">
        <v>493.11103541532214</v>
      </c>
      <c r="EP29" s="18">
        <v>0</v>
      </c>
      <c r="EQ29" s="18">
        <v>0</v>
      </c>
      <c r="ER29" s="18">
        <v>0</v>
      </c>
      <c r="ES29" s="18">
        <v>0</v>
      </c>
      <c r="ET29" s="18">
        <v>0</v>
      </c>
      <c r="EU29" s="18">
        <v>540.90244898253479</v>
      </c>
      <c r="EV29" s="18">
        <v>0</v>
      </c>
      <c r="EW29" s="18">
        <v>0</v>
      </c>
      <c r="EX29" s="20">
        <f t="shared" si="14"/>
        <v>297.74254111505252</v>
      </c>
      <c r="EY29" s="20">
        <f t="shared" si="122"/>
        <v>0</v>
      </c>
      <c r="EZ29" s="20">
        <f t="shared" si="123"/>
        <v>297.74254111505252</v>
      </c>
      <c r="FA29" s="18">
        <f t="shared" si="124"/>
        <v>10206.570000000002</v>
      </c>
      <c r="FB29" s="18">
        <v>771.81</v>
      </c>
      <c r="FC29" s="234">
        <v>771.81</v>
      </c>
      <c r="FD29" s="234">
        <v>771.81</v>
      </c>
      <c r="FE29" s="234">
        <v>771.81</v>
      </c>
      <c r="FF29" s="234">
        <v>771.81</v>
      </c>
      <c r="FG29" s="234">
        <v>771.81</v>
      </c>
      <c r="FH29" s="234">
        <v>771.81</v>
      </c>
      <c r="FI29" s="234">
        <v>960.78</v>
      </c>
      <c r="FJ29" s="234">
        <v>960.78</v>
      </c>
      <c r="FK29" s="234">
        <v>960.78</v>
      </c>
      <c r="FL29" s="234">
        <v>960.78</v>
      </c>
      <c r="FM29" s="234">
        <v>960.78</v>
      </c>
      <c r="FN29" s="20">
        <f t="shared" si="125"/>
        <v>15400.476051312735</v>
      </c>
      <c r="FO29" s="18">
        <v>0</v>
      </c>
      <c r="FP29" s="18">
        <v>4168.9115461043766</v>
      </c>
      <c r="FQ29" s="18">
        <v>0</v>
      </c>
      <c r="FR29" s="18">
        <v>5380.125483714638</v>
      </c>
      <c r="FS29" s="18">
        <v>0</v>
      </c>
      <c r="FT29" s="18">
        <v>0</v>
      </c>
      <c r="FU29" s="18">
        <v>0</v>
      </c>
      <c r="FV29" s="18">
        <v>0</v>
      </c>
      <c r="FW29" s="18">
        <v>0</v>
      </c>
      <c r="FX29" s="18">
        <v>5851.4390214937212</v>
      </c>
      <c r="FY29" s="18">
        <v>0</v>
      </c>
      <c r="FZ29" s="18">
        <v>0</v>
      </c>
      <c r="GA29" s="234">
        <f t="shared" si="126"/>
        <v>5193.9060513127333</v>
      </c>
      <c r="GB29" s="20">
        <f t="shared" si="127"/>
        <v>0</v>
      </c>
      <c r="GC29" s="20">
        <f t="shared" si="128"/>
        <v>5193.9060513127333</v>
      </c>
      <c r="GD29" s="18">
        <f t="shared" si="129"/>
        <v>1164.4100000000001</v>
      </c>
      <c r="GE29" s="18">
        <v>107.83</v>
      </c>
      <c r="GF29" s="234">
        <v>107.83</v>
      </c>
      <c r="GG29" s="234">
        <v>107.83</v>
      </c>
      <c r="GH29" s="234">
        <v>107.83</v>
      </c>
      <c r="GI29" s="234">
        <v>107.83</v>
      </c>
      <c r="GJ29" s="234">
        <v>107.83</v>
      </c>
      <c r="GK29" s="234">
        <v>107.83</v>
      </c>
      <c r="GL29" s="234">
        <v>81.92</v>
      </c>
      <c r="GM29" s="234">
        <v>81.92</v>
      </c>
      <c r="GN29" s="234">
        <v>81.92</v>
      </c>
      <c r="GO29" s="234">
        <v>81.92</v>
      </c>
      <c r="GP29" s="234">
        <v>81.92</v>
      </c>
      <c r="GQ29" s="20">
        <f t="shared" si="130"/>
        <v>0</v>
      </c>
      <c r="GR29" s="18">
        <v>0</v>
      </c>
      <c r="GS29" s="18">
        <v>0</v>
      </c>
      <c r="GT29" s="18">
        <v>0</v>
      </c>
      <c r="GU29" s="18"/>
      <c r="GV29" s="234">
        <f t="shared" si="131"/>
        <v>-1164.4100000000001</v>
      </c>
      <c r="GW29" s="20">
        <f t="shared" si="15"/>
        <v>-1164.4100000000001</v>
      </c>
      <c r="GX29" s="20">
        <f t="shared" si="16"/>
        <v>0</v>
      </c>
      <c r="GY29" s="18">
        <f t="shared" si="132"/>
        <v>16829.18</v>
      </c>
      <c r="GZ29" s="18">
        <v>898.59</v>
      </c>
      <c r="HA29" s="234">
        <v>898.59</v>
      </c>
      <c r="HB29" s="234">
        <v>898.59</v>
      </c>
      <c r="HC29" s="234">
        <v>898.59</v>
      </c>
      <c r="HD29" s="234">
        <v>898.59</v>
      </c>
      <c r="HE29" s="234">
        <v>898.59</v>
      </c>
      <c r="HF29" s="234">
        <v>898.59</v>
      </c>
      <c r="HG29" s="234">
        <v>2107.81</v>
      </c>
      <c r="HH29" s="234">
        <v>2107.81</v>
      </c>
      <c r="HI29" s="234">
        <v>2107.81</v>
      </c>
      <c r="HJ29" s="234">
        <v>2107.81</v>
      </c>
      <c r="HK29" s="234">
        <v>2107.81</v>
      </c>
      <c r="HL29" s="20">
        <f t="shared" si="133"/>
        <v>21008.572836782263</v>
      </c>
      <c r="HM29" s="18">
        <v>1775.3194862921491</v>
      </c>
      <c r="HN29" s="18">
        <v>1881.4658043881839</v>
      </c>
      <c r="HO29" s="18">
        <v>2057.9990151436837</v>
      </c>
      <c r="HP29" s="18">
        <v>1908.4868317744952</v>
      </c>
      <c r="HQ29" s="18">
        <v>1989.3408315096942</v>
      </c>
      <c r="HR29" s="18">
        <v>1663.0034473474166</v>
      </c>
      <c r="HS29" s="18">
        <v>2200.5643226558154</v>
      </c>
      <c r="HT29" s="18">
        <v>1381.6966194973656</v>
      </c>
      <c r="HU29" s="18">
        <v>1423.1973538176903</v>
      </c>
      <c r="HV29" s="18">
        <v>1539.9832414354139</v>
      </c>
      <c r="HW29" s="18">
        <v>1401.2525963146243</v>
      </c>
      <c r="HX29" s="18">
        <v>1786.2632866057329</v>
      </c>
      <c r="HY29" s="20">
        <f t="shared" si="17"/>
        <v>4179.3928367822627</v>
      </c>
      <c r="HZ29" s="20">
        <f t="shared" si="18"/>
        <v>0</v>
      </c>
      <c r="IA29" s="20">
        <f t="shared" si="19"/>
        <v>4179.3928367822627</v>
      </c>
      <c r="IB29" s="120">
        <f t="shared" si="134"/>
        <v>47668.179999999986</v>
      </c>
      <c r="IC29" s="120">
        <v>3411.74</v>
      </c>
      <c r="ID29" s="250">
        <v>3411.74</v>
      </c>
      <c r="IE29" s="250">
        <v>3411.74</v>
      </c>
      <c r="IF29" s="120">
        <v>3411.74</v>
      </c>
      <c r="IG29" s="120">
        <v>3411.74</v>
      </c>
      <c r="IH29" s="120">
        <v>3411.74</v>
      </c>
      <c r="II29" s="120">
        <v>3411.74</v>
      </c>
      <c r="IJ29" s="120">
        <v>4757.2</v>
      </c>
      <c r="IK29" s="120">
        <v>4757.2</v>
      </c>
      <c r="IL29" s="120">
        <v>4757.2</v>
      </c>
      <c r="IM29" s="120">
        <v>4757.2</v>
      </c>
      <c r="IN29" s="120">
        <v>4757.2</v>
      </c>
      <c r="IO29" s="121">
        <f t="shared" si="20"/>
        <v>41612.722168390261</v>
      </c>
      <c r="IP29" s="18">
        <v>3486.0348043386944</v>
      </c>
      <c r="IQ29" s="18">
        <v>3477.6906494057621</v>
      </c>
      <c r="IR29" s="18">
        <v>3489.3939062694208</v>
      </c>
      <c r="IS29" s="18">
        <v>3503.7142140000001</v>
      </c>
      <c r="IT29" s="18">
        <v>3531.0713592000002</v>
      </c>
      <c r="IU29" s="18">
        <v>3491.0787912000001</v>
      </c>
      <c r="IV29" s="18">
        <v>3428.7655924984933</v>
      </c>
      <c r="IW29" s="18">
        <v>4914.1585500000001</v>
      </c>
      <c r="IX29" s="18">
        <v>2969.294948929969</v>
      </c>
      <c r="IY29" s="18">
        <v>3521.9654609561621</v>
      </c>
      <c r="IZ29" s="18">
        <v>2737.4009001028862</v>
      </c>
      <c r="JA29" s="18">
        <v>3062.152991488867</v>
      </c>
      <c r="JB29" s="250">
        <f t="shared" si="21"/>
        <v>-6055.457831609725</v>
      </c>
      <c r="JC29" s="121">
        <f t="shared" si="22"/>
        <v>-6055.457831609725</v>
      </c>
      <c r="JD29" s="121">
        <f t="shared" si="23"/>
        <v>0</v>
      </c>
      <c r="JE29" s="120">
        <f t="shared" si="135"/>
        <v>4103.6200000000008</v>
      </c>
      <c r="JF29" s="120">
        <v>312.36</v>
      </c>
      <c r="JG29" s="250">
        <v>312.36</v>
      </c>
      <c r="JH29" s="250">
        <v>312.36</v>
      </c>
      <c r="JI29" s="250">
        <v>312.36</v>
      </c>
      <c r="JJ29" s="250">
        <v>312.36</v>
      </c>
      <c r="JK29" s="250">
        <v>312.36</v>
      </c>
      <c r="JL29" s="250">
        <v>312.36</v>
      </c>
      <c r="JM29" s="250">
        <v>383.42</v>
      </c>
      <c r="JN29" s="250">
        <v>383.42</v>
      </c>
      <c r="JO29" s="250">
        <v>383.42</v>
      </c>
      <c r="JP29" s="250">
        <v>383.42</v>
      </c>
      <c r="JQ29" s="250">
        <v>383.42</v>
      </c>
      <c r="JR29" s="120">
        <f t="shared" si="136"/>
        <v>3534.3464867577463</v>
      </c>
      <c r="JS29" s="18">
        <v>319.14212794905313</v>
      </c>
      <c r="JT29" s="18">
        <v>318.3782309971586</v>
      </c>
      <c r="JU29" s="18">
        <v>319.44964953111986</v>
      </c>
      <c r="JV29" s="18">
        <v>320.76065579999999</v>
      </c>
      <c r="JW29" s="18">
        <v>323.26516823999998</v>
      </c>
      <c r="JX29" s="18">
        <v>319.60389864000001</v>
      </c>
      <c r="JY29" s="18">
        <v>313.89920320547361</v>
      </c>
      <c r="JZ29" s="18">
        <v>395.89886280000002</v>
      </c>
      <c r="KA29" s="18">
        <v>225.8630988204084</v>
      </c>
      <c r="KB29" s="18">
        <v>264.78517107609599</v>
      </c>
      <c r="KC29" s="18">
        <v>179.67541187087019</v>
      </c>
      <c r="KD29" s="18">
        <v>233.62500782756678</v>
      </c>
      <c r="KE29" s="250">
        <f t="shared" si="24"/>
        <v>-569.27351324225447</v>
      </c>
      <c r="KF29" s="121">
        <f t="shared" si="25"/>
        <v>-569.27351324225447</v>
      </c>
      <c r="KG29" s="121">
        <f t="shared" si="26"/>
        <v>0</v>
      </c>
      <c r="KH29" s="120">
        <f t="shared" si="137"/>
        <v>3784.0299999999997</v>
      </c>
      <c r="KI29" s="120">
        <v>182.99</v>
      </c>
      <c r="KJ29" s="250">
        <v>182.99</v>
      </c>
      <c r="KK29" s="250">
        <v>182.99</v>
      </c>
      <c r="KL29" s="250">
        <v>182.99</v>
      </c>
      <c r="KM29" s="250">
        <v>182.99</v>
      </c>
      <c r="KN29" s="250">
        <v>182.99</v>
      </c>
      <c r="KO29" s="250">
        <v>182.99</v>
      </c>
      <c r="KP29" s="250">
        <v>500.62</v>
      </c>
      <c r="KQ29" s="250">
        <v>500.62</v>
      </c>
      <c r="KR29" s="250">
        <v>500.62</v>
      </c>
      <c r="KS29" s="250">
        <v>500.62</v>
      </c>
      <c r="KT29" s="250">
        <v>500.62</v>
      </c>
      <c r="KU29" s="121">
        <f t="shared" si="138"/>
        <v>4084.4635136932575</v>
      </c>
      <c r="KV29" s="18">
        <v>221.17626233701691</v>
      </c>
      <c r="KW29" s="18">
        <v>238.19874089082467</v>
      </c>
      <c r="KX29" s="18">
        <v>211.39850086778969</v>
      </c>
      <c r="KY29" s="18">
        <v>231.77881639695838</v>
      </c>
      <c r="KZ29" s="18">
        <v>230.88026018077957</v>
      </c>
      <c r="LA29" s="18">
        <v>235.98479258145682</v>
      </c>
      <c r="LB29" s="18">
        <v>208.81847716489622</v>
      </c>
      <c r="LC29" s="18">
        <v>380.18382592427281</v>
      </c>
      <c r="LD29" s="18">
        <v>490.03571660239345</v>
      </c>
      <c r="LE29" s="18">
        <v>473.18718576075725</v>
      </c>
      <c r="LF29" s="18">
        <v>576.52035026468445</v>
      </c>
      <c r="LG29" s="18">
        <v>586.30058472142775</v>
      </c>
      <c r="LH29" s="250">
        <f t="shared" si="139"/>
        <v>300.43351369325774</v>
      </c>
      <c r="LI29" s="121">
        <f t="shared" si="27"/>
        <v>0</v>
      </c>
      <c r="LJ29" s="121">
        <f t="shared" si="28"/>
        <v>300.43351369325774</v>
      </c>
      <c r="LK29" s="121">
        <f t="shared" si="29"/>
        <v>0</v>
      </c>
      <c r="LL29" s="250"/>
      <c r="LM29" s="250"/>
      <c r="LN29" s="250"/>
      <c r="LO29" s="250"/>
      <c r="LP29" s="250"/>
      <c r="LQ29" s="250"/>
      <c r="LR29" s="250"/>
      <c r="LS29" s="250"/>
      <c r="LT29" s="250"/>
      <c r="LU29" s="250"/>
      <c r="LV29" s="250"/>
      <c r="LW29" s="250"/>
      <c r="LX29" s="121">
        <f t="shared" si="30"/>
        <v>0</v>
      </c>
      <c r="LY29" s="250"/>
      <c r="LZ29" s="250"/>
      <c r="MA29" s="250"/>
      <c r="MB29" s="250"/>
      <c r="MC29" s="250"/>
      <c r="MD29" s="250"/>
      <c r="ME29" s="250"/>
      <c r="MF29" s="250"/>
      <c r="MG29" s="250"/>
      <c r="MH29" s="250"/>
      <c r="MI29" s="250"/>
      <c r="MJ29" s="120">
        <v>0</v>
      </c>
      <c r="MK29" s="250"/>
      <c r="ML29" s="121">
        <f t="shared" si="31"/>
        <v>0</v>
      </c>
      <c r="MM29" s="121">
        <f t="shared" si="32"/>
        <v>0</v>
      </c>
      <c r="MN29" s="121">
        <f t="shared" si="140"/>
        <v>49969.973299999998</v>
      </c>
      <c r="MO29" s="121">
        <v>1874.3</v>
      </c>
      <c r="MP29" s="250">
        <v>1874.3</v>
      </c>
      <c r="MQ29" s="250">
        <v>1874.3</v>
      </c>
      <c r="MR29" s="250">
        <v>1874.3</v>
      </c>
      <c r="MS29" s="250">
        <v>1874.3</v>
      </c>
      <c r="MT29" s="250">
        <v>1874.3</v>
      </c>
      <c r="MU29" s="250">
        <v>1874.3</v>
      </c>
      <c r="MV29" s="250">
        <v>7369.9746599999999</v>
      </c>
      <c r="MW29" s="250">
        <v>7369.9746599999999</v>
      </c>
      <c r="MX29" s="250">
        <v>7369.9746599999999</v>
      </c>
      <c r="MY29" s="250">
        <v>7369.9746599999999</v>
      </c>
      <c r="MZ29" s="250">
        <v>7369.9746599999999</v>
      </c>
      <c r="NA29" s="121">
        <f t="shared" si="141"/>
        <v>18351.207558259448</v>
      </c>
      <c r="NB29" s="20">
        <v>0</v>
      </c>
      <c r="NC29" s="20">
        <v>12194.930375210026</v>
      </c>
      <c r="ND29" s="20">
        <v>2191.2384000000002</v>
      </c>
      <c r="NE29" s="20">
        <v>0</v>
      </c>
      <c r="NF29" s="20">
        <v>0</v>
      </c>
      <c r="NG29" s="20">
        <v>0</v>
      </c>
      <c r="NH29" s="20">
        <v>0</v>
      </c>
      <c r="NI29" s="20">
        <v>451.28719999999998</v>
      </c>
      <c r="NJ29" s="20">
        <v>589.59693013411629</v>
      </c>
      <c r="NK29" s="20">
        <v>2612.7844203462655</v>
      </c>
      <c r="NL29" s="20">
        <v>0</v>
      </c>
      <c r="NM29" s="20">
        <v>311.3702325690378</v>
      </c>
      <c r="NN29" s="250">
        <f t="shared" si="142"/>
        <v>-31618.76574174055</v>
      </c>
      <c r="NO29" s="121">
        <f t="shared" si="33"/>
        <v>-31618.76574174055</v>
      </c>
      <c r="NP29" s="121">
        <f t="shared" si="34"/>
        <v>0</v>
      </c>
      <c r="NQ29" s="115">
        <f t="shared" si="35"/>
        <v>39801.020000000011</v>
      </c>
      <c r="NR29" s="114">
        <f t="shared" si="36"/>
        <v>4152.87</v>
      </c>
      <c r="NS29" s="132">
        <f t="shared" si="37"/>
        <v>-35648.150000000009</v>
      </c>
      <c r="NT29" s="121">
        <f t="shared" si="38"/>
        <v>-35648.150000000009</v>
      </c>
      <c r="NU29" s="121">
        <f t="shared" si="39"/>
        <v>0</v>
      </c>
      <c r="NV29" s="18">
        <f t="shared" si="143"/>
        <v>11611.16</v>
      </c>
      <c r="NW29" s="18">
        <v>1231.23</v>
      </c>
      <c r="NX29" s="234">
        <v>1231.23</v>
      </c>
      <c r="NY29" s="234">
        <v>1231.23</v>
      </c>
      <c r="NZ29" s="18">
        <v>1231.23</v>
      </c>
      <c r="OA29" s="18">
        <v>1231.23</v>
      </c>
      <c r="OB29" s="18">
        <v>1231.23</v>
      </c>
      <c r="OC29" s="18">
        <v>1231.23</v>
      </c>
      <c r="OD29" s="18">
        <v>598.51</v>
      </c>
      <c r="OE29" s="18">
        <v>598.51</v>
      </c>
      <c r="OF29" s="18">
        <v>598.51</v>
      </c>
      <c r="OG29" s="18">
        <v>598.51</v>
      </c>
      <c r="OH29" s="18">
        <v>598.51</v>
      </c>
      <c r="OI29" s="20">
        <f t="shared" si="144"/>
        <v>0</v>
      </c>
      <c r="OJ29" s="20">
        <v>0</v>
      </c>
      <c r="OK29" s="20">
        <v>0</v>
      </c>
      <c r="OL29" s="20">
        <v>0</v>
      </c>
      <c r="OM29" s="20">
        <v>0</v>
      </c>
      <c r="ON29" s="20">
        <v>0</v>
      </c>
      <c r="OO29" s="20">
        <v>0</v>
      </c>
      <c r="OP29" s="20">
        <v>0</v>
      </c>
      <c r="OQ29" s="20">
        <v>0</v>
      </c>
      <c r="OR29" s="20">
        <v>0</v>
      </c>
      <c r="OS29" s="20">
        <v>0</v>
      </c>
      <c r="OT29" s="20">
        <v>0</v>
      </c>
      <c r="OU29" s="20">
        <v>0</v>
      </c>
      <c r="OV29" s="234">
        <f t="shared" si="145"/>
        <v>-11611.16</v>
      </c>
      <c r="OW29" s="20">
        <f t="shared" si="40"/>
        <v>-11611.16</v>
      </c>
      <c r="OX29" s="20">
        <f t="shared" si="41"/>
        <v>0</v>
      </c>
      <c r="OY29" s="18">
        <f t="shared" si="146"/>
        <v>8387.090000000002</v>
      </c>
      <c r="OZ29" s="18">
        <v>867.22</v>
      </c>
      <c r="PA29" s="234">
        <v>867.22</v>
      </c>
      <c r="PB29" s="234">
        <v>867.22</v>
      </c>
      <c r="PC29" s="234">
        <v>867.22</v>
      </c>
      <c r="PD29" s="234">
        <v>867.22</v>
      </c>
      <c r="PE29" s="234">
        <v>867.22</v>
      </c>
      <c r="PF29" s="234">
        <v>867.22</v>
      </c>
      <c r="PG29" s="234">
        <v>463.31</v>
      </c>
      <c r="PH29" s="234">
        <v>463.31</v>
      </c>
      <c r="PI29" s="234">
        <v>463.31</v>
      </c>
      <c r="PJ29" s="234">
        <v>463.31</v>
      </c>
      <c r="PK29" s="234">
        <v>463.31</v>
      </c>
      <c r="PL29" s="20">
        <f t="shared" si="147"/>
        <v>0</v>
      </c>
      <c r="PM29" s="18">
        <v>0</v>
      </c>
      <c r="PN29" s="18">
        <v>0</v>
      </c>
      <c r="PO29" s="18">
        <v>0</v>
      </c>
      <c r="PP29" s="18">
        <v>0</v>
      </c>
      <c r="PQ29" s="18">
        <v>0</v>
      </c>
      <c r="PR29" s="18">
        <v>0</v>
      </c>
      <c r="PS29" s="18">
        <v>0</v>
      </c>
      <c r="PT29" s="18">
        <v>0</v>
      </c>
      <c r="PU29" s="18">
        <v>0</v>
      </c>
      <c r="PV29" s="18">
        <v>0</v>
      </c>
      <c r="PW29" s="18">
        <v>0</v>
      </c>
      <c r="PX29" s="18">
        <v>0</v>
      </c>
      <c r="PY29" s="234">
        <f t="shared" si="148"/>
        <v>-8387.090000000002</v>
      </c>
      <c r="PZ29" s="20">
        <f t="shared" si="42"/>
        <v>-8387.090000000002</v>
      </c>
      <c r="QA29" s="20">
        <f t="shared" si="43"/>
        <v>0</v>
      </c>
      <c r="QB29" s="18">
        <f t="shared" si="149"/>
        <v>2497.2600000000002</v>
      </c>
      <c r="QC29" s="18">
        <v>255.53</v>
      </c>
      <c r="QD29" s="234">
        <v>255.53</v>
      </c>
      <c r="QE29" s="234">
        <v>255.53</v>
      </c>
      <c r="QF29" s="234">
        <v>255.53</v>
      </c>
      <c r="QG29" s="234">
        <v>255.53</v>
      </c>
      <c r="QH29" s="234">
        <v>255.53</v>
      </c>
      <c r="QI29" s="234">
        <v>255.53</v>
      </c>
      <c r="QJ29" s="234">
        <v>141.71</v>
      </c>
      <c r="QK29" s="234">
        <v>141.71</v>
      </c>
      <c r="QL29" s="234">
        <v>141.71</v>
      </c>
      <c r="QM29" s="234">
        <v>141.71</v>
      </c>
      <c r="QN29" s="234">
        <v>141.71</v>
      </c>
      <c r="QO29" s="20">
        <f t="shared" si="150"/>
        <v>0</v>
      </c>
      <c r="QP29" s="18">
        <v>0</v>
      </c>
      <c r="QQ29" s="18">
        <v>0</v>
      </c>
      <c r="QR29" s="18">
        <v>0</v>
      </c>
      <c r="QS29" s="18">
        <v>0</v>
      </c>
      <c r="QT29" s="18">
        <v>0</v>
      </c>
      <c r="QU29" s="18">
        <v>0</v>
      </c>
      <c r="QV29" s="18">
        <v>0</v>
      </c>
      <c r="QW29" s="18">
        <v>0</v>
      </c>
      <c r="QX29" s="18">
        <v>0</v>
      </c>
      <c r="QY29" s="18">
        <v>0</v>
      </c>
      <c r="QZ29" s="18">
        <v>0</v>
      </c>
      <c r="RA29" s="18">
        <v>0</v>
      </c>
      <c r="RB29" s="234">
        <f t="shared" si="151"/>
        <v>-2497.2600000000002</v>
      </c>
      <c r="RC29" s="20">
        <f t="shared" si="44"/>
        <v>-2497.2600000000002</v>
      </c>
      <c r="RD29" s="20">
        <f t="shared" si="45"/>
        <v>0</v>
      </c>
      <c r="RE29" s="18">
        <f t="shared" si="152"/>
        <v>11862.94</v>
      </c>
      <c r="RF29" s="20">
        <v>1256.07</v>
      </c>
      <c r="RG29" s="234">
        <v>1256.07</v>
      </c>
      <c r="RH29" s="234">
        <v>1256.07</v>
      </c>
      <c r="RI29" s="234">
        <v>1256.07</v>
      </c>
      <c r="RJ29" s="234">
        <v>1256.07</v>
      </c>
      <c r="RK29" s="234">
        <v>1256.07</v>
      </c>
      <c r="RL29" s="234">
        <v>1256.07</v>
      </c>
      <c r="RM29" s="234">
        <v>614.09</v>
      </c>
      <c r="RN29" s="234">
        <v>614.09</v>
      </c>
      <c r="RO29" s="234">
        <v>614.09</v>
      </c>
      <c r="RP29" s="234">
        <v>614.09</v>
      </c>
      <c r="RQ29" s="234">
        <v>614.09</v>
      </c>
      <c r="RR29" s="20">
        <f t="shared" si="153"/>
        <v>0</v>
      </c>
      <c r="RS29" s="18">
        <v>0</v>
      </c>
      <c r="RT29" s="18">
        <v>0</v>
      </c>
      <c r="RU29" s="18">
        <v>0</v>
      </c>
      <c r="RV29" s="18">
        <v>0</v>
      </c>
      <c r="RW29" s="18">
        <v>0</v>
      </c>
      <c r="RX29" s="18">
        <v>0</v>
      </c>
      <c r="RY29" s="18">
        <v>0</v>
      </c>
      <c r="RZ29" s="18">
        <v>0</v>
      </c>
      <c r="SA29" s="18">
        <v>0</v>
      </c>
      <c r="SB29" s="18">
        <v>0</v>
      </c>
      <c r="SC29" s="18">
        <v>0</v>
      </c>
      <c r="SD29" s="18">
        <v>0</v>
      </c>
      <c r="SE29" s="20">
        <f t="shared" si="46"/>
        <v>-11862.94</v>
      </c>
      <c r="SF29" s="20">
        <f t="shared" si="47"/>
        <v>-11862.94</v>
      </c>
      <c r="SG29" s="20">
        <f t="shared" si="48"/>
        <v>0</v>
      </c>
      <c r="SH29" s="18">
        <f t="shared" si="154"/>
        <v>2832.4500000000007</v>
      </c>
      <c r="SI29" s="18">
        <v>305.85000000000002</v>
      </c>
      <c r="SJ29" s="234">
        <v>305.85000000000002</v>
      </c>
      <c r="SK29" s="234">
        <v>305.85000000000002</v>
      </c>
      <c r="SL29" s="234">
        <v>305.85000000000002</v>
      </c>
      <c r="SM29" s="234">
        <v>305.85000000000002</v>
      </c>
      <c r="SN29" s="234">
        <v>305.85000000000002</v>
      </c>
      <c r="SO29" s="234">
        <v>305.85000000000002</v>
      </c>
      <c r="SP29" s="234">
        <v>138.30000000000001</v>
      </c>
      <c r="SQ29" s="234">
        <v>138.30000000000001</v>
      </c>
      <c r="SR29" s="234">
        <v>138.30000000000001</v>
      </c>
      <c r="SS29" s="234">
        <v>138.30000000000001</v>
      </c>
      <c r="ST29" s="234">
        <v>138.30000000000001</v>
      </c>
      <c r="SU29" s="20">
        <f t="shared" si="155"/>
        <v>0</v>
      </c>
      <c r="SV29" s="18">
        <v>0</v>
      </c>
      <c r="SW29" s="18">
        <v>0</v>
      </c>
      <c r="SX29" s="18">
        <v>0</v>
      </c>
      <c r="SY29" s="18">
        <v>0</v>
      </c>
      <c r="SZ29" s="18">
        <v>0</v>
      </c>
      <c r="TA29" s="18">
        <v>0</v>
      </c>
      <c r="TB29" s="18">
        <v>0</v>
      </c>
      <c r="TC29" s="18">
        <v>0</v>
      </c>
      <c r="TD29" s="18">
        <v>0</v>
      </c>
      <c r="TE29" s="18">
        <v>0</v>
      </c>
      <c r="TF29" s="18">
        <v>0</v>
      </c>
      <c r="TG29" s="18">
        <v>0</v>
      </c>
      <c r="TH29" s="20">
        <f t="shared" si="49"/>
        <v>-2832.4500000000007</v>
      </c>
      <c r="TI29" s="20">
        <f t="shared" si="50"/>
        <v>-2832.4500000000007</v>
      </c>
      <c r="TJ29" s="20">
        <f t="shared" si="51"/>
        <v>0</v>
      </c>
      <c r="TK29" s="18">
        <f t="shared" si="156"/>
        <v>2509.5700000000006</v>
      </c>
      <c r="TL29" s="18">
        <v>234.61</v>
      </c>
      <c r="TM29" s="234">
        <v>234.61</v>
      </c>
      <c r="TN29" s="234">
        <v>234.61</v>
      </c>
      <c r="TO29" s="234">
        <v>234.61</v>
      </c>
      <c r="TP29" s="234">
        <v>234.61</v>
      </c>
      <c r="TQ29" s="234">
        <v>234.61</v>
      </c>
      <c r="TR29" s="234">
        <v>234.61</v>
      </c>
      <c r="TS29" s="234">
        <v>173.46</v>
      </c>
      <c r="TT29" s="234">
        <v>173.46</v>
      </c>
      <c r="TU29" s="234">
        <v>173.46</v>
      </c>
      <c r="TV29" s="234">
        <v>173.46</v>
      </c>
      <c r="TW29" s="234">
        <v>173.46</v>
      </c>
      <c r="TX29" s="20">
        <f t="shared" si="157"/>
        <v>4152.87</v>
      </c>
      <c r="TY29" s="18">
        <v>0</v>
      </c>
      <c r="TZ29" s="18">
        <v>629.47</v>
      </c>
      <c r="UA29" s="18">
        <v>475.84</v>
      </c>
      <c r="UB29" s="18">
        <v>932.24</v>
      </c>
      <c r="UC29" s="18">
        <v>0</v>
      </c>
      <c r="UD29" s="18">
        <v>0</v>
      </c>
      <c r="UE29" s="18">
        <v>775.07</v>
      </c>
      <c r="UF29" s="18">
        <v>0</v>
      </c>
      <c r="UG29" s="18">
        <v>0</v>
      </c>
      <c r="UH29" s="18">
        <v>0</v>
      </c>
      <c r="UI29" s="18">
        <v>0</v>
      </c>
      <c r="UJ29" s="18">
        <v>1340.25</v>
      </c>
      <c r="UK29" s="20">
        <f t="shared" si="52"/>
        <v>1643.2999999999993</v>
      </c>
      <c r="UL29" s="20">
        <f t="shared" si="53"/>
        <v>0</v>
      </c>
      <c r="UM29" s="20">
        <f t="shared" si="54"/>
        <v>1643.2999999999993</v>
      </c>
      <c r="UN29" s="18">
        <f t="shared" si="158"/>
        <v>100.55</v>
      </c>
      <c r="UO29" s="18">
        <v>9.8000000000000007</v>
      </c>
      <c r="UP29" s="234">
        <v>9.8000000000000007</v>
      </c>
      <c r="UQ29" s="234">
        <v>9.8000000000000007</v>
      </c>
      <c r="UR29" s="234">
        <v>9.8000000000000007</v>
      </c>
      <c r="US29" s="234">
        <v>9.8000000000000007</v>
      </c>
      <c r="UT29" s="234">
        <v>9.8000000000000007</v>
      </c>
      <c r="UU29" s="234">
        <v>9.8000000000000007</v>
      </c>
      <c r="UV29" s="234">
        <v>6.39</v>
      </c>
      <c r="UW29" s="234">
        <v>6.39</v>
      </c>
      <c r="UX29" s="234">
        <v>6.39</v>
      </c>
      <c r="UY29" s="234">
        <v>6.39</v>
      </c>
      <c r="UZ29" s="234">
        <v>6.39</v>
      </c>
      <c r="VA29" s="20">
        <f t="shared" si="55"/>
        <v>0</v>
      </c>
      <c r="VB29" s="234"/>
      <c r="VC29" s="234"/>
      <c r="VD29" s="234"/>
      <c r="VE29" s="234"/>
      <c r="VF29" s="234"/>
      <c r="VG29" s="234"/>
      <c r="VH29" s="234">
        <v>0</v>
      </c>
      <c r="VI29" s="234"/>
      <c r="VJ29" s="234"/>
      <c r="VK29" s="234"/>
      <c r="VL29" s="234"/>
      <c r="VM29" s="234"/>
      <c r="VN29" s="20">
        <f t="shared" si="56"/>
        <v>-100.55</v>
      </c>
      <c r="VO29" s="20">
        <f t="shared" si="57"/>
        <v>-100.55</v>
      </c>
      <c r="VP29" s="20">
        <f t="shared" si="58"/>
        <v>0</v>
      </c>
      <c r="VQ29" s="121">
        <f t="shared" si="59"/>
        <v>0</v>
      </c>
      <c r="VR29" s="250"/>
      <c r="VS29" s="250"/>
      <c r="VT29" s="250"/>
      <c r="VU29" s="250"/>
      <c r="VV29" s="250"/>
      <c r="VW29" s="250"/>
      <c r="VX29" s="250"/>
      <c r="VY29" s="250"/>
      <c r="VZ29" s="250"/>
      <c r="WA29" s="250"/>
      <c r="WB29" s="250"/>
      <c r="WC29" s="250"/>
      <c r="WD29" s="121">
        <f t="shared" si="60"/>
        <v>0</v>
      </c>
      <c r="WE29" s="234"/>
      <c r="WF29" s="234"/>
      <c r="WG29" s="234"/>
      <c r="WH29" s="234"/>
      <c r="WI29" s="234"/>
      <c r="WJ29" s="234"/>
      <c r="WK29" s="234"/>
      <c r="WL29" s="234"/>
      <c r="WM29" s="234"/>
      <c r="WN29" s="234"/>
      <c r="WO29" s="234"/>
      <c r="WP29" s="234"/>
      <c r="WQ29" s="121">
        <f t="shared" si="61"/>
        <v>0</v>
      </c>
      <c r="WR29" s="121">
        <f t="shared" si="62"/>
        <v>0</v>
      </c>
      <c r="WS29" s="121">
        <f t="shared" si="63"/>
        <v>0</v>
      </c>
      <c r="WT29" s="120">
        <f t="shared" si="159"/>
        <v>55544.709999999992</v>
      </c>
      <c r="WU29" s="120">
        <v>4248.53</v>
      </c>
      <c r="WV29" s="250">
        <v>4248.53</v>
      </c>
      <c r="WW29" s="250">
        <v>4248.53</v>
      </c>
      <c r="WX29" s="250">
        <v>4248.53</v>
      </c>
      <c r="WY29" s="250">
        <v>4248.53</v>
      </c>
      <c r="WZ29" s="250">
        <v>4248.53</v>
      </c>
      <c r="XA29" s="250">
        <v>4248.53</v>
      </c>
      <c r="XB29" s="250">
        <v>5161</v>
      </c>
      <c r="XC29" s="250">
        <v>5161</v>
      </c>
      <c r="XD29" s="250">
        <v>5161</v>
      </c>
      <c r="XE29" s="250">
        <v>5161</v>
      </c>
      <c r="XF29" s="250">
        <v>5161</v>
      </c>
      <c r="XG29" s="120">
        <f t="shared" si="160"/>
        <v>59848.741575433058</v>
      </c>
      <c r="XH29" s="18">
        <v>4935.3298895634698</v>
      </c>
      <c r="XI29" s="18">
        <v>6803.4536896724494</v>
      </c>
      <c r="XJ29" s="18">
        <v>4333.0244755455878</v>
      </c>
      <c r="XK29" s="18">
        <v>8.6175830094434751</v>
      </c>
      <c r="XL29" s="18">
        <v>3997.2742327195451</v>
      </c>
      <c r="XM29" s="18">
        <v>4165.6291366898258</v>
      </c>
      <c r="XN29" s="18">
        <v>4610.0342802477971</v>
      </c>
      <c r="XO29" s="18">
        <v>7204.3330608172746</v>
      </c>
      <c r="XP29" s="18">
        <v>6393.1598153327504</v>
      </c>
      <c r="XQ29" s="18">
        <v>5476.2059781568614</v>
      </c>
      <c r="XR29" s="18">
        <v>5115.0236006153054</v>
      </c>
      <c r="XS29" s="18">
        <v>6806.6558330627449</v>
      </c>
      <c r="XT29" s="121">
        <f t="shared" si="64"/>
        <v>4304.0315754330659</v>
      </c>
      <c r="XU29" s="121">
        <f t="shared" si="65"/>
        <v>0</v>
      </c>
      <c r="XV29" s="121">
        <f t="shared" si="66"/>
        <v>4304.0315754330659</v>
      </c>
      <c r="XW29" s="120">
        <f t="shared" si="161"/>
        <v>41029.049999999996</v>
      </c>
      <c r="XX29" s="120">
        <v>3800.15</v>
      </c>
      <c r="XY29" s="250">
        <v>3800.15</v>
      </c>
      <c r="XZ29" s="250">
        <v>3800.15</v>
      </c>
      <c r="YA29" s="250">
        <v>3800.15</v>
      </c>
      <c r="YB29" s="250">
        <v>3800.15</v>
      </c>
      <c r="YC29" s="250">
        <v>3800.15</v>
      </c>
      <c r="YD29" s="250">
        <v>3800.15</v>
      </c>
      <c r="YE29" s="250">
        <v>2885.6</v>
      </c>
      <c r="YF29" s="250">
        <v>2885.6</v>
      </c>
      <c r="YG29" s="250">
        <v>2885.6</v>
      </c>
      <c r="YH29" s="250">
        <v>2885.6</v>
      </c>
      <c r="YI29" s="250">
        <v>2885.6</v>
      </c>
      <c r="YJ29" s="121">
        <f t="shared" si="162"/>
        <v>38492.181324870005</v>
      </c>
      <c r="YK29" s="18">
        <v>2806.8336302973903</v>
      </c>
      <c r="YL29" s="18">
        <v>2636.25</v>
      </c>
      <c r="YM29" s="18">
        <v>2744.270947110464</v>
      </c>
      <c r="YN29" s="18">
        <v>2743.0703496619858</v>
      </c>
      <c r="YO29" s="18">
        <v>2623.8266835879185</v>
      </c>
      <c r="YP29" s="18">
        <v>2637.4048401431978</v>
      </c>
      <c r="YQ29" s="18">
        <v>2952.2355543007525</v>
      </c>
      <c r="YR29" s="18">
        <v>3017.4849792823356</v>
      </c>
      <c r="YS29" s="18">
        <v>3835.8059132369794</v>
      </c>
      <c r="YT29" s="18">
        <v>4026.585588411659</v>
      </c>
      <c r="YU29" s="18">
        <v>4057.747201084444</v>
      </c>
      <c r="YV29" s="18">
        <v>4410.6656377528725</v>
      </c>
      <c r="YW29" s="234">
        <f t="shared" si="163"/>
        <v>-2536.8686751299902</v>
      </c>
      <c r="YX29" s="121">
        <f t="shared" si="67"/>
        <v>-2536.8686751299902</v>
      </c>
      <c r="YY29" s="121">
        <f t="shared" si="68"/>
        <v>0</v>
      </c>
      <c r="YZ29" s="120">
        <f t="shared" si="164"/>
        <v>1592.69</v>
      </c>
      <c r="ZA29" s="120">
        <v>59.47</v>
      </c>
      <c r="ZB29" s="250">
        <v>59.47</v>
      </c>
      <c r="ZC29" s="250">
        <v>59.47</v>
      </c>
      <c r="ZD29" s="250">
        <v>59.47</v>
      </c>
      <c r="ZE29" s="250">
        <v>59.47</v>
      </c>
      <c r="ZF29" s="250">
        <v>59.47</v>
      </c>
      <c r="ZG29" s="250">
        <v>59.47</v>
      </c>
      <c r="ZH29" s="250">
        <v>235.28</v>
      </c>
      <c r="ZI29" s="250">
        <v>235.28</v>
      </c>
      <c r="ZJ29" s="250">
        <v>235.28</v>
      </c>
      <c r="ZK29" s="250">
        <v>235.28</v>
      </c>
      <c r="ZL29" s="250">
        <v>235.28</v>
      </c>
      <c r="ZM29" s="121">
        <f t="shared" si="165"/>
        <v>6601.4351180112026</v>
      </c>
      <c r="ZN29" s="120">
        <v>0</v>
      </c>
      <c r="ZO29" s="18">
        <v>195.24451511143835</v>
      </c>
      <c r="ZP29" s="18">
        <v>988.47836990049143</v>
      </c>
      <c r="ZQ29" s="18">
        <v>5244.3075333840225</v>
      </c>
      <c r="ZR29" s="18">
        <v>173.40469961525005</v>
      </c>
      <c r="ZS29" s="18">
        <v>0</v>
      </c>
      <c r="ZT29" s="18"/>
      <c r="ZU29" s="18"/>
      <c r="ZV29" s="18"/>
      <c r="ZW29" s="18"/>
      <c r="ZX29" s="18"/>
      <c r="ZY29" s="18"/>
      <c r="ZZ29" s="121">
        <f t="shared" si="69"/>
        <v>5008.7451180112021</v>
      </c>
      <c r="AAA29" s="121">
        <f t="shared" si="70"/>
        <v>0</v>
      </c>
      <c r="AAB29" s="121">
        <f t="shared" si="71"/>
        <v>5008.7451180112021</v>
      </c>
      <c r="AAC29" s="120">
        <f t="shared" si="166"/>
        <v>1569.1199999999997</v>
      </c>
      <c r="AAD29" s="120">
        <v>113.06</v>
      </c>
      <c r="AAE29" s="250">
        <v>113.06</v>
      </c>
      <c r="AAF29" s="250">
        <v>113.06</v>
      </c>
      <c r="AAG29" s="250">
        <v>113.06</v>
      </c>
      <c r="AAH29" s="250">
        <v>113.06</v>
      </c>
      <c r="AAI29" s="250">
        <v>113.06</v>
      </c>
      <c r="AAJ29" s="250">
        <v>113.06</v>
      </c>
      <c r="AAK29" s="250">
        <v>155.54</v>
      </c>
      <c r="AAL29" s="250">
        <v>155.54</v>
      </c>
      <c r="AAM29" s="250">
        <v>155.54</v>
      </c>
      <c r="AAN29" s="250">
        <v>155.54</v>
      </c>
      <c r="AAO29" s="250">
        <v>155.54</v>
      </c>
      <c r="AAP29" s="121">
        <f t="shared" si="167"/>
        <v>1959.6122335031396</v>
      </c>
      <c r="AAQ29" s="18">
        <v>131.44417189699874</v>
      </c>
      <c r="AAR29" s="18">
        <v>131.12954780490003</v>
      </c>
      <c r="AAS29" s="18">
        <v>131.57082994730061</v>
      </c>
      <c r="AAT29" s="18">
        <v>132.11079041717699</v>
      </c>
      <c r="AAU29" s="18">
        <v>133.14231692167559</v>
      </c>
      <c r="AAV29" s="18">
        <v>131.6343600945516</v>
      </c>
      <c r="AAW29" s="18">
        <v>129.28478320811931</v>
      </c>
      <c r="AAX29" s="18">
        <v>211.43664864000002</v>
      </c>
      <c r="AAY29" s="18">
        <v>203.34069054</v>
      </c>
      <c r="AAZ29" s="18">
        <v>207.08475192</v>
      </c>
      <c r="ABA29" s="18">
        <v>206.807300532</v>
      </c>
      <c r="ABB29" s="18">
        <v>210.62604158041688</v>
      </c>
      <c r="ABC29" s="121">
        <f t="shared" si="72"/>
        <v>390.49223350313991</v>
      </c>
      <c r="ABD29" s="121">
        <f t="shared" si="73"/>
        <v>0</v>
      </c>
      <c r="ABE29" s="121">
        <f t="shared" si="74"/>
        <v>390.49223350313991</v>
      </c>
      <c r="ABF29" s="120">
        <f t="shared" si="168"/>
        <v>224.77999999999997</v>
      </c>
      <c r="ABG29" s="120">
        <v>7.84</v>
      </c>
      <c r="ABH29" s="250">
        <v>7.84</v>
      </c>
      <c r="ABI29" s="250">
        <v>7.84</v>
      </c>
      <c r="ABJ29" s="250">
        <v>7.84</v>
      </c>
      <c r="ABK29" s="250">
        <v>7.84</v>
      </c>
      <c r="ABL29" s="250">
        <v>7.84</v>
      </c>
      <c r="ABM29" s="250">
        <v>7.84</v>
      </c>
      <c r="ABN29" s="250">
        <v>33.979999999999997</v>
      </c>
      <c r="ABO29" s="250">
        <v>33.979999999999997</v>
      </c>
      <c r="ABP29" s="250">
        <v>33.979999999999997</v>
      </c>
      <c r="ABQ29" s="250">
        <v>33.979999999999997</v>
      </c>
      <c r="ABR29" s="250">
        <v>33.979999999999997</v>
      </c>
      <c r="ABS29" s="121">
        <f t="shared" si="169"/>
        <v>3224.5590000000002</v>
      </c>
      <c r="ABT29" s="18">
        <v>0</v>
      </c>
      <c r="ABU29" s="18">
        <v>0</v>
      </c>
      <c r="ABV29" s="18">
        <v>0</v>
      </c>
      <c r="ABW29" s="18">
        <v>0</v>
      </c>
      <c r="ABX29" s="18">
        <v>0</v>
      </c>
      <c r="ABY29" s="18">
        <v>0</v>
      </c>
      <c r="ABZ29" s="18"/>
      <c r="ACA29" s="18"/>
      <c r="ACB29" s="18">
        <v>3224.5590000000002</v>
      </c>
      <c r="ACC29" s="18">
        <v>0</v>
      </c>
      <c r="ACD29" s="18">
        <v>0</v>
      </c>
      <c r="ACE29" s="18">
        <v>0</v>
      </c>
      <c r="ACF29" s="121">
        <f t="shared" si="75"/>
        <v>2999.7790000000005</v>
      </c>
      <c r="ACG29" s="121">
        <f t="shared" si="76"/>
        <v>0</v>
      </c>
      <c r="ACH29" s="121">
        <f t="shared" si="77"/>
        <v>2999.7790000000005</v>
      </c>
      <c r="ACI29" s="115">
        <f t="shared" si="78"/>
        <v>47208.259999999995</v>
      </c>
      <c r="ACJ29" s="121">
        <f t="shared" si="79"/>
        <v>34644.084442135172</v>
      </c>
      <c r="ACK29" s="132">
        <f t="shared" si="80"/>
        <v>-12564.175557864823</v>
      </c>
      <c r="ACL29" s="121">
        <f t="shared" si="81"/>
        <v>-12564.175557864823</v>
      </c>
      <c r="ACM29" s="121">
        <f t="shared" si="82"/>
        <v>0</v>
      </c>
      <c r="ACN29" s="18">
        <f t="shared" si="170"/>
        <v>21355.69</v>
      </c>
      <c r="ACO29" s="18">
        <v>1944.17</v>
      </c>
      <c r="ACP29" s="234">
        <v>1944.17</v>
      </c>
      <c r="ACQ29" s="234">
        <v>1944.17</v>
      </c>
      <c r="ACR29" s="234">
        <v>1944.17</v>
      </c>
      <c r="ACS29" s="234">
        <v>1944.17</v>
      </c>
      <c r="ACT29" s="234">
        <v>1944.17</v>
      </c>
      <c r="ACU29" s="234">
        <v>1944.17</v>
      </c>
      <c r="ACV29" s="234">
        <v>1549.3</v>
      </c>
      <c r="ACW29" s="234">
        <v>1549.3</v>
      </c>
      <c r="ACX29" s="234">
        <v>1549.3</v>
      </c>
      <c r="ACY29" s="234">
        <v>1549.3</v>
      </c>
      <c r="ACZ29" s="234">
        <v>1549.3</v>
      </c>
      <c r="ADA29" s="20">
        <f t="shared" si="171"/>
        <v>22047.712168239588</v>
      </c>
      <c r="ADB29" s="18">
        <v>0</v>
      </c>
      <c r="ADC29" s="18">
        <v>2911.4452248078082</v>
      </c>
      <c r="ADD29" s="18">
        <v>2747.6412441497337</v>
      </c>
      <c r="ADE29" s="18">
        <v>1315.2794200000001</v>
      </c>
      <c r="ADF29" s="18">
        <v>2114.4904928000001</v>
      </c>
      <c r="ADG29" s="18">
        <v>1836.3295495999998</v>
      </c>
      <c r="ADH29" s="18">
        <v>1665.5333542937051</v>
      </c>
      <c r="ADI29" s="18">
        <v>2024.7319800407279</v>
      </c>
      <c r="ADJ29" s="18">
        <v>1987.8331381999999</v>
      </c>
      <c r="ADK29" s="18">
        <v>1816.014396</v>
      </c>
      <c r="ADL29" s="18">
        <v>1533.5092567199999</v>
      </c>
      <c r="ADM29" s="18">
        <v>2094.9041116276157</v>
      </c>
      <c r="ADN29" s="20">
        <f t="shared" si="83"/>
        <v>692.02216823958952</v>
      </c>
      <c r="ADO29" s="20">
        <f t="shared" si="84"/>
        <v>0</v>
      </c>
      <c r="ADP29" s="20">
        <f t="shared" si="85"/>
        <v>692.02216823958952</v>
      </c>
      <c r="ADQ29" s="18">
        <f t="shared" si="172"/>
        <v>25852.57</v>
      </c>
      <c r="ADR29" s="18">
        <v>2028.66</v>
      </c>
      <c r="ADS29" s="234">
        <v>2028.66</v>
      </c>
      <c r="ADT29" s="234">
        <v>2028.66</v>
      </c>
      <c r="ADU29" s="234">
        <v>2028.66</v>
      </c>
      <c r="ADV29" s="234">
        <v>2028.66</v>
      </c>
      <c r="ADW29" s="234">
        <v>2028.66</v>
      </c>
      <c r="ADX29" s="234">
        <v>2028.66</v>
      </c>
      <c r="ADY29" s="234">
        <v>2330.39</v>
      </c>
      <c r="ADZ29" s="234">
        <v>2330.39</v>
      </c>
      <c r="AEA29" s="234">
        <v>2330.39</v>
      </c>
      <c r="AEB29" s="234">
        <v>2330.39</v>
      </c>
      <c r="AEC29" s="234">
        <v>2330.39</v>
      </c>
      <c r="AED29" s="20">
        <f t="shared" si="173"/>
        <v>12596.372273895582</v>
      </c>
      <c r="AEE29" s="18">
        <v>0</v>
      </c>
      <c r="AEF29" s="18">
        <v>1590.2059007459181</v>
      </c>
      <c r="AEG29" s="18">
        <v>1426.6902267153127</v>
      </c>
      <c r="AEH29" s="18">
        <v>740.04275799999994</v>
      </c>
      <c r="AEI29" s="18">
        <v>1231.3233911999998</v>
      </c>
      <c r="AEJ29" s="18">
        <v>1127.3768688</v>
      </c>
      <c r="AEK29" s="18">
        <v>987.84427065650846</v>
      </c>
      <c r="AEL29" s="18">
        <v>1287.7545746317764</v>
      </c>
      <c r="AEM29" s="18">
        <v>1045.8319689999998</v>
      </c>
      <c r="AEN29" s="18">
        <v>1062.0236087999999</v>
      </c>
      <c r="AEO29" s="18">
        <v>968.77381187999993</v>
      </c>
      <c r="AEP29" s="18">
        <v>1128.504893466067</v>
      </c>
      <c r="AEQ29" s="20">
        <f t="shared" si="86"/>
        <v>-13256.197726104418</v>
      </c>
      <c r="AER29" s="20">
        <f t="shared" si="87"/>
        <v>-13256.197726104418</v>
      </c>
      <c r="AES29" s="20">
        <f t="shared" si="88"/>
        <v>0</v>
      </c>
      <c r="AET29" s="18">
        <f t="shared" si="174"/>
        <v>0</v>
      </c>
      <c r="AEU29" s="18">
        <v>0</v>
      </c>
      <c r="AEV29" s="234">
        <v>0</v>
      </c>
      <c r="AEW29" s="234">
        <v>0</v>
      </c>
      <c r="AEX29" s="234">
        <v>0</v>
      </c>
      <c r="AEY29" s="234">
        <v>0</v>
      </c>
      <c r="AEZ29" s="234">
        <v>0</v>
      </c>
      <c r="AFA29" s="234">
        <v>0</v>
      </c>
      <c r="AFB29" s="234">
        <v>0</v>
      </c>
      <c r="AFC29" s="234">
        <v>0</v>
      </c>
      <c r="AFD29" s="234">
        <v>0</v>
      </c>
      <c r="AFE29" s="234">
        <v>0</v>
      </c>
      <c r="AFF29" s="234">
        <v>0</v>
      </c>
      <c r="AFG29" s="20">
        <f t="shared" si="175"/>
        <v>0</v>
      </c>
      <c r="AFH29" s="18">
        <v>0</v>
      </c>
      <c r="AFI29" s="18">
        <v>0</v>
      </c>
      <c r="AFJ29" s="18">
        <v>0</v>
      </c>
      <c r="AFK29" s="18">
        <v>0</v>
      </c>
      <c r="AFL29" s="18">
        <v>0</v>
      </c>
      <c r="AFM29" s="18">
        <v>0</v>
      </c>
      <c r="AFN29" s="18">
        <v>0</v>
      </c>
      <c r="AFO29" s="18">
        <v>0</v>
      </c>
      <c r="AFP29" s="18">
        <v>0</v>
      </c>
      <c r="AFQ29" s="18">
        <v>0</v>
      </c>
      <c r="AFR29" s="18">
        <v>0</v>
      </c>
      <c r="AFS29" s="18">
        <v>0</v>
      </c>
      <c r="AFT29" s="20">
        <f t="shared" si="89"/>
        <v>0</v>
      </c>
      <c r="AFU29" s="20">
        <f t="shared" si="90"/>
        <v>0</v>
      </c>
      <c r="AFV29" s="136">
        <f t="shared" si="91"/>
        <v>0</v>
      </c>
      <c r="AFW29" s="141">
        <f t="shared" si="92"/>
        <v>350458.41330000001</v>
      </c>
      <c r="AFX29" s="111">
        <f t="shared" si="93"/>
        <v>297335.85318625381</v>
      </c>
      <c r="AFY29" s="126">
        <f t="shared" si="94"/>
        <v>-53122.560113746207</v>
      </c>
      <c r="AFZ29" s="20">
        <f t="shared" si="95"/>
        <v>-53122.560113746207</v>
      </c>
      <c r="AGA29" s="140">
        <f t="shared" si="96"/>
        <v>0</v>
      </c>
      <c r="AGB29" s="215">
        <f t="shared" si="181"/>
        <v>420550.09596000001</v>
      </c>
      <c r="AGC29" s="126">
        <f t="shared" si="181"/>
        <v>356803.02382350457</v>
      </c>
      <c r="AGD29" s="126">
        <f t="shared" si="98"/>
        <v>-63747.072136495437</v>
      </c>
      <c r="AGE29" s="20">
        <f t="shared" si="99"/>
        <v>-63747.072136495437</v>
      </c>
      <c r="AGF29" s="136">
        <f t="shared" si="100"/>
        <v>0</v>
      </c>
      <c r="AGG29" s="166">
        <f t="shared" si="180"/>
        <v>22429.338451200001</v>
      </c>
      <c r="AGH29" s="220">
        <f t="shared" si="179"/>
        <v>19029.494603920244</v>
      </c>
      <c r="AGI29" s="126">
        <f t="shared" si="102"/>
        <v>-3399.843847279757</v>
      </c>
      <c r="AGJ29" s="20">
        <f t="shared" si="103"/>
        <v>-3399.843847279757</v>
      </c>
      <c r="AGK29" s="140">
        <f t="shared" si="104"/>
        <v>0</v>
      </c>
      <c r="AGL29" s="167">
        <f t="shared" si="182"/>
        <v>442979.4344112</v>
      </c>
      <c r="AGM29" s="167">
        <f t="shared" si="182"/>
        <v>375832.51842742483</v>
      </c>
      <c r="AGN29" s="168">
        <f t="shared" si="106"/>
        <v>-67146.915983775165</v>
      </c>
      <c r="AGO29" s="167">
        <f t="shared" si="107"/>
        <v>-67146.915983775165</v>
      </c>
      <c r="AGP29" s="169">
        <f t="shared" si="108"/>
        <v>0</v>
      </c>
      <c r="AGQ29" s="217">
        <f t="shared" si="177"/>
        <v>5.0632911392405063E-2</v>
      </c>
      <c r="AGR29" s="294">
        <v>7.0000000000000007E-2</v>
      </c>
      <c r="AGS29" s="254">
        <v>0.03</v>
      </c>
      <c r="AGT29" s="251">
        <f t="shared" si="178"/>
        <v>5.3333333333333337E-2</v>
      </c>
      <c r="AGU29" s="22"/>
      <c r="AGV29" s="22"/>
      <c r="AGW29" s="22"/>
      <c r="AGX29" s="22"/>
      <c r="AGY29" s="22"/>
      <c r="AGZ29" s="22"/>
      <c r="AHA29" s="22"/>
      <c r="AHB29" s="22"/>
      <c r="AHC29" s="22"/>
      <c r="AHD29" s="22"/>
      <c r="AHE29" s="22"/>
      <c r="AHF29" s="22"/>
      <c r="AHG29" s="22"/>
      <c r="AHH29" s="22"/>
    </row>
    <row r="30" spans="1:892" s="225" customFormat="1" ht="12.75" x14ac:dyDescent="0.25">
      <c r="A30" s="1">
        <v>459</v>
      </c>
      <c r="B30" s="21">
        <v>3</v>
      </c>
      <c r="C30" s="256" t="s">
        <v>775</v>
      </c>
      <c r="D30" s="253">
        <v>10</v>
      </c>
      <c r="E30" s="249">
        <v>4173.88</v>
      </c>
      <c r="F30" s="132">
        <f t="shared" si="0"/>
        <v>38793.630000000005</v>
      </c>
      <c r="G30" s="114">
        <f t="shared" si="1"/>
        <v>43168.868347355645</v>
      </c>
      <c r="H30" s="132">
        <f t="shared" si="2"/>
        <v>4375.2383473556401</v>
      </c>
      <c r="I30" s="121">
        <f t="shared" si="3"/>
        <v>0</v>
      </c>
      <c r="J30" s="121">
        <f t="shared" si="4"/>
        <v>4375.2383473556401</v>
      </c>
      <c r="K30" s="18">
        <f t="shared" si="109"/>
        <v>12944.83</v>
      </c>
      <c r="L30" s="234">
        <v>814.74</v>
      </c>
      <c r="M30" s="234">
        <v>814.74</v>
      </c>
      <c r="N30" s="234">
        <v>814.74</v>
      </c>
      <c r="O30" s="234">
        <v>814.74</v>
      </c>
      <c r="P30" s="234">
        <v>814.74</v>
      </c>
      <c r="Q30" s="234">
        <v>814.74</v>
      </c>
      <c r="R30" s="234">
        <v>814.74</v>
      </c>
      <c r="S30" s="234">
        <v>1448.33</v>
      </c>
      <c r="T30" s="234">
        <v>1448.33</v>
      </c>
      <c r="U30" s="234">
        <v>1448.33</v>
      </c>
      <c r="V30" s="234">
        <v>1448.33</v>
      </c>
      <c r="W30" s="234">
        <v>1448.33</v>
      </c>
      <c r="X30" s="234">
        <f t="shared" si="110"/>
        <v>15797.313339504455</v>
      </c>
      <c r="Y30" s="18">
        <v>0</v>
      </c>
      <c r="Z30" s="18">
        <v>0</v>
      </c>
      <c r="AA30" s="18">
        <v>0</v>
      </c>
      <c r="AB30" s="18">
        <v>0</v>
      </c>
      <c r="AC30" s="18">
        <v>7183.8260451735241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8613.487294330931</v>
      </c>
      <c r="AJ30" s="18">
        <v>0</v>
      </c>
      <c r="AK30" s="20">
        <f t="shared" si="5"/>
        <v>2852.4833395044552</v>
      </c>
      <c r="AL30" s="234">
        <f t="shared" si="111"/>
        <v>0</v>
      </c>
      <c r="AM30" s="234">
        <f t="shared" si="6"/>
        <v>2852.4833395044552</v>
      </c>
      <c r="AN30" s="18">
        <f t="shared" si="112"/>
        <v>2245.56</v>
      </c>
      <c r="AO30" s="234">
        <v>171.13</v>
      </c>
      <c r="AP30" s="234">
        <v>171.13</v>
      </c>
      <c r="AQ30" s="234">
        <v>171.13</v>
      </c>
      <c r="AR30" s="234">
        <v>171.13</v>
      </c>
      <c r="AS30" s="234">
        <v>171.13</v>
      </c>
      <c r="AT30" s="234">
        <v>171.13</v>
      </c>
      <c r="AU30" s="234">
        <v>171.13</v>
      </c>
      <c r="AV30" s="234">
        <v>209.53</v>
      </c>
      <c r="AW30" s="234">
        <v>209.53</v>
      </c>
      <c r="AX30" s="234">
        <v>209.53</v>
      </c>
      <c r="AY30" s="234">
        <v>209.53</v>
      </c>
      <c r="AZ30" s="234">
        <v>209.53</v>
      </c>
      <c r="BA30" s="226">
        <f t="shared" si="113"/>
        <v>2299.5671747428978</v>
      </c>
      <c r="BB30" s="18">
        <v>0</v>
      </c>
      <c r="BC30" s="18">
        <v>0</v>
      </c>
      <c r="BD30" s="18">
        <v>0</v>
      </c>
      <c r="BE30" s="18">
        <v>0</v>
      </c>
      <c r="BF30" s="18">
        <v>1046.0342428410788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1253.5329319018192</v>
      </c>
      <c r="BM30" s="18">
        <v>0</v>
      </c>
      <c r="BN30" s="20">
        <f t="shared" si="7"/>
        <v>54.00717474289786</v>
      </c>
      <c r="BO30" s="20">
        <f t="shared" si="8"/>
        <v>0</v>
      </c>
      <c r="BP30" s="20">
        <f t="shared" si="9"/>
        <v>54.00717474289786</v>
      </c>
      <c r="BQ30" s="18">
        <f t="shared" si="114"/>
        <v>1836.4399999999996</v>
      </c>
      <c r="BR30" s="234">
        <v>139.82</v>
      </c>
      <c r="BS30" s="234">
        <v>139.82</v>
      </c>
      <c r="BT30" s="234">
        <v>139.82</v>
      </c>
      <c r="BU30" s="234">
        <v>139.82</v>
      </c>
      <c r="BV30" s="234">
        <v>139.82</v>
      </c>
      <c r="BW30" s="234">
        <v>139.82</v>
      </c>
      <c r="BX30" s="234">
        <v>139.82</v>
      </c>
      <c r="BY30" s="234">
        <v>171.54</v>
      </c>
      <c r="BZ30" s="234">
        <v>171.54</v>
      </c>
      <c r="CA30" s="234">
        <v>171.54</v>
      </c>
      <c r="CB30" s="234">
        <v>171.54</v>
      </c>
      <c r="CC30" s="234">
        <v>171.54</v>
      </c>
      <c r="CD30" s="18">
        <f t="shared" si="115"/>
        <v>1681.8100000000006</v>
      </c>
      <c r="CE30" s="18">
        <v>126.93</v>
      </c>
      <c r="CF30" s="18">
        <v>126.93</v>
      </c>
      <c r="CG30" s="18">
        <v>126.93</v>
      </c>
      <c r="CH30" s="18">
        <v>126.93</v>
      </c>
      <c r="CI30" s="18">
        <v>126.93</v>
      </c>
      <c r="CJ30" s="18">
        <v>126.93</v>
      </c>
      <c r="CK30" s="18">
        <v>126.93</v>
      </c>
      <c r="CL30" s="18">
        <v>158.66</v>
      </c>
      <c r="CM30" s="18">
        <v>158.66</v>
      </c>
      <c r="CN30" s="18">
        <v>158.66</v>
      </c>
      <c r="CO30" s="18">
        <v>158.66</v>
      </c>
      <c r="CP30" s="18">
        <v>158.66</v>
      </c>
      <c r="CQ30" s="20">
        <f t="shared" si="10"/>
        <v>-154.62999999999897</v>
      </c>
      <c r="CR30" s="20">
        <f t="shared" si="11"/>
        <v>-154.62999999999897</v>
      </c>
      <c r="CS30" s="20">
        <f t="shared" si="12"/>
        <v>0</v>
      </c>
      <c r="CT30" s="18">
        <f t="shared" si="116"/>
        <v>504.65000000000009</v>
      </c>
      <c r="CU30" s="18">
        <v>38.4</v>
      </c>
      <c r="CV30" s="234">
        <v>38.4</v>
      </c>
      <c r="CW30" s="234">
        <v>38.4</v>
      </c>
      <c r="CX30" s="234">
        <v>38.4</v>
      </c>
      <c r="CY30" s="234">
        <v>38.4</v>
      </c>
      <c r="CZ30" s="234">
        <v>38.4</v>
      </c>
      <c r="DA30" s="234">
        <v>38.4</v>
      </c>
      <c r="DB30" s="234">
        <v>47.17</v>
      </c>
      <c r="DC30" s="234">
        <v>47.17</v>
      </c>
      <c r="DD30" s="234">
        <v>47.17</v>
      </c>
      <c r="DE30" s="234">
        <v>47.17</v>
      </c>
      <c r="DF30" s="234">
        <v>47.17</v>
      </c>
      <c r="DG30" s="18">
        <f t="shared" si="117"/>
        <v>460.81000000000006</v>
      </c>
      <c r="DH30" s="18">
        <v>34.78</v>
      </c>
      <c r="DI30" s="18">
        <v>34.78</v>
      </c>
      <c r="DJ30" s="18">
        <v>34.78</v>
      </c>
      <c r="DK30" s="18">
        <v>34.78</v>
      </c>
      <c r="DL30" s="18">
        <v>34.78</v>
      </c>
      <c r="DM30" s="18">
        <v>34.78</v>
      </c>
      <c r="DN30" s="18">
        <v>34.78</v>
      </c>
      <c r="DO30" s="18">
        <v>43.47</v>
      </c>
      <c r="DP30" s="18">
        <v>43.47</v>
      </c>
      <c r="DQ30" s="18">
        <v>43.47</v>
      </c>
      <c r="DR30" s="18">
        <v>43.47</v>
      </c>
      <c r="DS30" s="18">
        <v>43.47</v>
      </c>
      <c r="DT30" s="234">
        <f t="shared" si="118"/>
        <v>-43.840000000000032</v>
      </c>
      <c r="DU30" s="20">
        <f t="shared" si="13"/>
        <v>-43.840000000000032</v>
      </c>
      <c r="DV30" s="20">
        <f t="shared" si="119"/>
        <v>0</v>
      </c>
      <c r="DW30" s="18">
        <f t="shared" si="120"/>
        <v>1444.1599999999994</v>
      </c>
      <c r="DX30" s="18">
        <v>114.78</v>
      </c>
      <c r="DY30" s="234">
        <v>114.78</v>
      </c>
      <c r="DZ30" s="234">
        <v>114.78</v>
      </c>
      <c r="EA30" s="234">
        <v>114.78</v>
      </c>
      <c r="EB30" s="234">
        <v>114.78</v>
      </c>
      <c r="EC30" s="234">
        <v>114.78</v>
      </c>
      <c r="ED30" s="234">
        <v>114.78</v>
      </c>
      <c r="EE30" s="234">
        <v>128.13999999999999</v>
      </c>
      <c r="EF30" s="234">
        <v>128.13999999999999</v>
      </c>
      <c r="EG30" s="234">
        <v>128.13999999999999</v>
      </c>
      <c r="EH30" s="234">
        <v>128.13999999999999</v>
      </c>
      <c r="EI30" s="234">
        <v>128.13999999999999</v>
      </c>
      <c r="EJ30" s="234"/>
      <c r="EK30" s="18">
        <f t="shared" si="121"/>
        <v>1402.8252201918576</v>
      </c>
      <c r="EL30" s="18">
        <v>0</v>
      </c>
      <c r="EM30" s="18">
        <v>0</v>
      </c>
      <c r="EN30" s="18">
        <v>0</v>
      </c>
      <c r="EO30" s="18">
        <v>0</v>
      </c>
      <c r="EP30" s="18">
        <v>638.39756033198614</v>
      </c>
      <c r="EQ30" s="18">
        <v>0</v>
      </c>
      <c r="ER30" s="18">
        <v>0</v>
      </c>
      <c r="ES30" s="18">
        <v>0</v>
      </c>
      <c r="ET30" s="18">
        <v>0</v>
      </c>
      <c r="EU30" s="18">
        <v>0</v>
      </c>
      <c r="EV30" s="18">
        <v>764.42765985987137</v>
      </c>
      <c r="EW30" s="18">
        <v>0</v>
      </c>
      <c r="EX30" s="20">
        <f t="shared" si="14"/>
        <v>-41.334779808141775</v>
      </c>
      <c r="EY30" s="20">
        <f t="shared" si="122"/>
        <v>-41.334779808141775</v>
      </c>
      <c r="EZ30" s="20">
        <f t="shared" si="123"/>
        <v>0</v>
      </c>
      <c r="FA30" s="18">
        <f t="shared" si="124"/>
        <v>7545.9400000000023</v>
      </c>
      <c r="FB30" s="18">
        <v>570.57000000000005</v>
      </c>
      <c r="FC30" s="234">
        <v>570.57000000000005</v>
      </c>
      <c r="FD30" s="234">
        <v>570.57000000000005</v>
      </c>
      <c r="FE30" s="234">
        <v>570.57000000000005</v>
      </c>
      <c r="FF30" s="234">
        <v>570.57000000000005</v>
      </c>
      <c r="FG30" s="234">
        <v>570.57000000000005</v>
      </c>
      <c r="FH30" s="234">
        <v>570.57000000000005</v>
      </c>
      <c r="FI30" s="234">
        <v>710.39</v>
      </c>
      <c r="FJ30" s="234">
        <v>710.39</v>
      </c>
      <c r="FK30" s="234">
        <v>710.39</v>
      </c>
      <c r="FL30" s="234">
        <v>710.39</v>
      </c>
      <c r="FM30" s="234">
        <v>710.39</v>
      </c>
      <c r="FN30" s="20">
        <f t="shared" si="125"/>
        <v>7829.7656095705161</v>
      </c>
      <c r="FO30" s="18">
        <v>0</v>
      </c>
      <c r="FP30" s="18">
        <v>0</v>
      </c>
      <c r="FQ30" s="18">
        <v>0</v>
      </c>
      <c r="FR30" s="18">
        <v>0</v>
      </c>
      <c r="FS30" s="18">
        <v>3625.1097874209863</v>
      </c>
      <c r="FT30" s="18">
        <v>0</v>
      </c>
      <c r="FU30" s="18">
        <v>0</v>
      </c>
      <c r="FV30" s="18">
        <v>0</v>
      </c>
      <c r="FW30" s="18">
        <v>0</v>
      </c>
      <c r="FX30" s="18">
        <v>0</v>
      </c>
      <c r="FY30" s="18">
        <v>4204.6558221495297</v>
      </c>
      <c r="FZ30" s="18">
        <v>0</v>
      </c>
      <c r="GA30" s="234">
        <f t="shared" si="126"/>
        <v>283.82560957051373</v>
      </c>
      <c r="GB30" s="20">
        <f t="shared" si="127"/>
        <v>0</v>
      </c>
      <c r="GC30" s="20">
        <f t="shared" si="128"/>
        <v>283.82560957051373</v>
      </c>
      <c r="GD30" s="18">
        <f t="shared" si="129"/>
        <v>1285.5400000000002</v>
      </c>
      <c r="GE30" s="18">
        <v>68.87</v>
      </c>
      <c r="GF30" s="234">
        <v>68.87</v>
      </c>
      <c r="GG30" s="234">
        <v>68.87</v>
      </c>
      <c r="GH30" s="234">
        <v>68.87</v>
      </c>
      <c r="GI30" s="234">
        <v>68.87</v>
      </c>
      <c r="GJ30" s="234">
        <v>68.87</v>
      </c>
      <c r="GK30" s="234">
        <v>68.87</v>
      </c>
      <c r="GL30" s="234">
        <v>160.69</v>
      </c>
      <c r="GM30" s="234">
        <v>160.69</v>
      </c>
      <c r="GN30" s="234">
        <v>160.69</v>
      </c>
      <c r="GO30" s="234">
        <v>160.69</v>
      </c>
      <c r="GP30" s="234">
        <v>160.69</v>
      </c>
      <c r="GQ30" s="20">
        <f t="shared" si="130"/>
        <v>0</v>
      </c>
      <c r="GR30" s="18">
        <v>0</v>
      </c>
      <c r="GS30" s="18">
        <v>0</v>
      </c>
      <c r="GT30" s="18">
        <v>0</v>
      </c>
      <c r="GU30" s="18"/>
      <c r="GV30" s="234">
        <f t="shared" si="131"/>
        <v>-1285.5400000000002</v>
      </c>
      <c r="GW30" s="20">
        <f t="shared" si="15"/>
        <v>-1285.5400000000002</v>
      </c>
      <c r="GX30" s="20">
        <f t="shared" si="16"/>
        <v>0</v>
      </c>
      <c r="GY30" s="18">
        <f t="shared" si="132"/>
        <v>10986.51</v>
      </c>
      <c r="GZ30" s="18">
        <v>605.63</v>
      </c>
      <c r="HA30" s="234">
        <v>605.63</v>
      </c>
      <c r="HB30" s="234">
        <v>605.63</v>
      </c>
      <c r="HC30" s="234">
        <v>605.63</v>
      </c>
      <c r="HD30" s="234">
        <v>605.63</v>
      </c>
      <c r="HE30" s="234">
        <v>605.63</v>
      </c>
      <c r="HF30" s="234">
        <v>605.63</v>
      </c>
      <c r="HG30" s="234">
        <v>1349.42</v>
      </c>
      <c r="HH30" s="234">
        <v>1349.42</v>
      </c>
      <c r="HI30" s="234">
        <v>1349.42</v>
      </c>
      <c r="HJ30" s="234">
        <v>1349.42</v>
      </c>
      <c r="HK30" s="234">
        <v>1349.42</v>
      </c>
      <c r="HL30" s="20">
        <f t="shared" si="133"/>
        <v>13696.777003345915</v>
      </c>
      <c r="HM30" s="18">
        <v>1173.2655926870473</v>
      </c>
      <c r="HN30" s="18">
        <v>1243.2094816663978</v>
      </c>
      <c r="HO30" s="18">
        <v>1351.4232359800619</v>
      </c>
      <c r="HP30" s="18">
        <v>1259.7137234622935</v>
      </c>
      <c r="HQ30" s="18">
        <v>1310.8187543135887</v>
      </c>
      <c r="HR30" s="18">
        <v>1103.5410821695439</v>
      </c>
      <c r="HS30" s="18">
        <v>1442.5071359990691</v>
      </c>
      <c r="HT30" s="18">
        <v>882.83108288048811</v>
      </c>
      <c r="HU30" s="18">
        <v>909.19008662440012</v>
      </c>
      <c r="HV30" s="18">
        <v>983.84362690510409</v>
      </c>
      <c r="HW30" s="18">
        <v>895.23731274507395</v>
      </c>
      <c r="HX30" s="18">
        <v>1141.195887912849</v>
      </c>
      <c r="HY30" s="20">
        <f t="shared" si="17"/>
        <v>2710.2670033459144</v>
      </c>
      <c r="HZ30" s="20">
        <f t="shared" si="18"/>
        <v>0</v>
      </c>
      <c r="IA30" s="20">
        <f t="shared" si="19"/>
        <v>2710.2670033459144</v>
      </c>
      <c r="IB30" s="120">
        <f t="shared" si="134"/>
        <v>46072.289999999994</v>
      </c>
      <c r="IC30" s="120">
        <v>3184.47</v>
      </c>
      <c r="ID30" s="250">
        <v>3184.47</v>
      </c>
      <c r="IE30" s="250">
        <v>3184.47</v>
      </c>
      <c r="IF30" s="120">
        <v>3184.47</v>
      </c>
      <c r="IG30" s="120">
        <v>3184.47</v>
      </c>
      <c r="IH30" s="120">
        <v>3184.47</v>
      </c>
      <c r="II30" s="120">
        <v>3184.47</v>
      </c>
      <c r="IJ30" s="120">
        <v>4756.2</v>
      </c>
      <c r="IK30" s="120">
        <v>4756.2</v>
      </c>
      <c r="IL30" s="120">
        <v>4756.2</v>
      </c>
      <c r="IM30" s="120">
        <v>4756.2</v>
      </c>
      <c r="IN30" s="120">
        <v>4756.2</v>
      </c>
      <c r="IO30" s="121">
        <f t="shared" si="20"/>
        <v>44929.094355214846</v>
      </c>
      <c r="IP30" s="18">
        <v>3960.3520681583345</v>
      </c>
      <c r="IQ30" s="18">
        <v>3950.8725898684033</v>
      </c>
      <c r="IR30" s="18">
        <v>3964.1682165978027</v>
      </c>
      <c r="IS30" s="18">
        <v>3980.436975666667</v>
      </c>
      <c r="IT30" s="18">
        <v>4011.5163918666672</v>
      </c>
      <c r="IU30" s="18">
        <v>3966.0823505333337</v>
      </c>
      <c r="IV30" s="18">
        <v>3895.2906863067087</v>
      </c>
      <c r="IW30" s="18">
        <v>4912.8453136000007</v>
      </c>
      <c r="IX30" s="18">
        <v>2968.5014486451096</v>
      </c>
      <c r="IY30" s="18">
        <v>3521.0242676275775</v>
      </c>
      <c r="IZ30" s="18">
        <v>2736.669370082674</v>
      </c>
      <c r="JA30" s="18">
        <v>3061.3346762615752</v>
      </c>
      <c r="JB30" s="250">
        <f t="shared" si="21"/>
        <v>-1143.195644785148</v>
      </c>
      <c r="JC30" s="121">
        <f>IF(JB30&lt;0,JB30,0)</f>
        <v>-1143.195644785148</v>
      </c>
      <c r="JD30" s="121">
        <f t="shared" si="23"/>
        <v>0</v>
      </c>
      <c r="JE30" s="120">
        <f t="shared" si="135"/>
        <v>0</v>
      </c>
      <c r="JF30" s="120">
        <v>0</v>
      </c>
      <c r="JG30" s="250">
        <v>0</v>
      </c>
      <c r="JH30" s="250">
        <v>0</v>
      </c>
      <c r="JI30" s="250">
        <v>0</v>
      </c>
      <c r="JJ30" s="250">
        <v>0</v>
      </c>
      <c r="JK30" s="250">
        <v>0</v>
      </c>
      <c r="JL30" s="250">
        <v>0</v>
      </c>
      <c r="JM30" s="250">
        <v>0</v>
      </c>
      <c r="JN30" s="250">
        <v>0</v>
      </c>
      <c r="JO30" s="250">
        <v>0</v>
      </c>
      <c r="JP30" s="250">
        <v>0</v>
      </c>
      <c r="JQ30" s="250">
        <v>0</v>
      </c>
      <c r="JR30" s="120">
        <f t="shared" si="136"/>
        <v>0</v>
      </c>
      <c r="JS30" s="18">
        <v>0</v>
      </c>
      <c r="JT30" s="18">
        <v>0</v>
      </c>
      <c r="JU30" s="18">
        <v>0</v>
      </c>
      <c r="JV30" s="18">
        <v>0</v>
      </c>
      <c r="JW30" s="18">
        <v>0</v>
      </c>
      <c r="JX30" s="18">
        <v>0</v>
      </c>
      <c r="JY30" s="18">
        <v>0</v>
      </c>
      <c r="JZ30" s="18">
        <v>0</v>
      </c>
      <c r="KA30" s="18">
        <v>0</v>
      </c>
      <c r="KB30" s="18">
        <v>0</v>
      </c>
      <c r="KC30" s="18">
        <v>0</v>
      </c>
      <c r="KD30" s="18">
        <v>0</v>
      </c>
      <c r="KE30" s="250">
        <f t="shared" si="24"/>
        <v>0</v>
      </c>
      <c r="KF30" s="121">
        <f t="shared" si="25"/>
        <v>0</v>
      </c>
      <c r="KG30" s="121">
        <f t="shared" si="26"/>
        <v>0</v>
      </c>
      <c r="KH30" s="120">
        <f t="shared" si="137"/>
        <v>2940.9500000000003</v>
      </c>
      <c r="KI30" s="120">
        <v>153.6</v>
      </c>
      <c r="KJ30" s="250">
        <v>153.6</v>
      </c>
      <c r="KK30" s="250">
        <v>153.6</v>
      </c>
      <c r="KL30" s="250">
        <v>153.6</v>
      </c>
      <c r="KM30" s="250">
        <v>153.6</v>
      </c>
      <c r="KN30" s="250">
        <v>153.6</v>
      </c>
      <c r="KO30" s="250">
        <v>153.6</v>
      </c>
      <c r="KP30" s="250">
        <v>373.15</v>
      </c>
      <c r="KQ30" s="250">
        <v>373.15</v>
      </c>
      <c r="KR30" s="250">
        <v>373.15</v>
      </c>
      <c r="KS30" s="250">
        <v>373.15</v>
      </c>
      <c r="KT30" s="250">
        <v>373.15</v>
      </c>
      <c r="KU30" s="121">
        <f t="shared" si="138"/>
        <v>3191.020283707916</v>
      </c>
      <c r="KV30" s="18">
        <v>185.25925747933346</v>
      </c>
      <c r="KW30" s="18">
        <v>199.51744099330861</v>
      </c>
      <c r="KX30" s="18">
        <v>177.0693151660895</v>
      </c>
      <c r="KY30" s="18">
        <v>194.14005359992379</v>
      </c>
      <c r="KZ30" s="18">
        <v>193.38741470615733</v>
      </c>
      <c r="LA30" s="18">
        <v>197.66301766796028</v>
      </c>
      <c r="LB30" s="18">
        <v>174.90826374752086</v>
      </c>
      <c r="LC30" s="18">
        <v>283.53061961618141</v>
      </c>
      <c r="LD30" s="18">
        <v>365.4551321970518</v>
      </c>
      <c r="LE30" s="18">
        <v>352.88996223607887</v>
      </c>
      <c r="LF30" s="18">
        <v>429.95298849047572</v>
      </c>
      <c r="LG30" s="18">
        <v>437.24681780783413</v>
      </c>
      <c r="LH30" s="250">
        <f t="shared" si="139"/>
        <v>250.07028370791568</v>
      </c>
      <c r="LI30" s="121">
        <f t="shared" si="27"/>
        <v>0</v>
      </c>
      <c r="LJ30" s="121">
        <f t="shared" si="28"/>
        <v>250.07028370791568</v>
      </c>
      <c r="LK30" s="121">
        <f t="shared" si="29"/>
        <v>0</v>
      </c>
      <c r="LL30" s="250"/>
      <c r="LM30" s="250"/>
      <c r="LN30" s="250"/>
      <c r="LO30" s="250"/>
      <c r="LP30" s="250"/>
      <c r="LQ30" s="250"/>
      <c r="LR30" s="250"/>
      <c r="LS30" s="250"/>
      <c r="LT30" s="250"/>
      <c r="LU30" s="250"/>
      <c r="LV30" s="250"/>
      <c r="LW30" s="250"/>
      <c r="LX30" s="121">
        <f t="shared" si="30"/>
        <v>0</v>
      </c>
      <c r="LY30" s="250"/>
      <c r="LZ30" s="250"/>
      <c r="MA30" s="250"/>
      <c r="MB30" s="250"/>
      <c r="MC30" s="250"/>
      <c r="MD30" s="250"/>
      <c r="ME30" s="250"/>
      <c r="MF30" s="250"/>
      <c r="MG30" s="250"/>
      <c r="MH30" s="250"/>
      <c r="MI30" s="250"/>
      <c r="MJ30" s="120">
        <v>0</v>
      </c>
      <c r="MK30" s="250"/>
      <c r="ML30" s="121">
        <f t="shared" si="31"/>
        <v>0</v>
      </c>
      <c r="MM30" s="121">
        <f t="shared" si="32"/>
        <v>0</v>
      </c>
      <c r="MN30" s="121">
        <f t="shared" si="140"/>
        <v>65372.560000000012</v>
      </c>
      <c r="MO30" s="121">
        <v>5552.93</v>
      </c>
      <c r="MP30" s="250">
        <v>5552.93</v>
      </c>
      <c r="MQ30" s="250">
        <v>5552.93</v>
      </c>
      <c r="MR30" s="250">
        <v>5552.93</v>
      </c>
      <c r="MS30" s="250">
        <v>5552.93</v>
      </c>
      <c r="MT30" s="250">
        <v>5552.93</v>
      </c>
      <c r="MU30" s="250">
        <v>5552.93</v>
      </c>
      <c r="MV30" s="250">
        <v>5300.41</v>
      </c>
      <c r="MW30" s="250">
        <v>5300.41</v>
      </c>
      <c r="MX30" s="250">
        <v>5300.41</v>
      </c>
      <c r="MY30" s="250">
        <v>5300.41</v>
      </c>
      <c r="MZ30" s="250">
        <v>5300.41</v>
      </c>
      <c r="NA30" s="121">
        <f t="shared" si="141"/>
        <v>50128.870505155792</v>
      </c>
      <c r="NB30" s="20">
        <v>0</v>
      </c>
      <c r="NC30" s="20">
        <v>5113.5864000000001</v>
      </c>
      <c r="ND30" s="20">
        <v>12535.38</v>
      </c>
      <c r="NE30" s="20">
        <v>0</v>
      </c>
      <c r="NF30" s="20">
        <v>0</v>
      </c>
      <c r="NG30" s="20">
        <v>1571.4295999999999</v>
      </c>
      <c r="NH30" s="20">
        <v>451.28719999999998</v>
      </c>
      <c r="NI30" s="20">
        <v>0</v>
      </c>
      <c r="NJ30" s="20">
        <v>726.1749988774003</v>
      </c>
      <c r="NK30" s="20">
        <v>713.38800000000003</v>
      </c>
      <c r="NL30" s="20">
        <v>29017.624306278401</v>
      </c>
      <c r="NM30" s="20">
        <v>0</v>
      </c>
      <c r="NN30" s="250">
        <f t="shared" si="142"/>
        <v>-15243.68949484422</v>
      </c>
      <c r="NO30" s="121">
        <f t="shared" si="33"/>
        <v>-15243.68949484422</v>
      </c>
      <c r="NP30" s="121">
        <f t="shared" si="34"/>
        <v>0</v>
      </c>
      <c r="NQ30" s="115">
        <f t="shared" si="35"/>
        <v>26787.620000000003</v>
      </c>
      <c r="NR30" s="114">
        <f t="shared" si="36"/>
        <v>3446.5899999999997</v>
      </c>
      <c r="NS30" s="132">
        <f t="shared" si="37"/>
        <v>-23341.030000000002</v>
      </c>
      <c r="NT30" s="121">
        <f t="shared" si="38"/>
        <v>-23341.030000000002</v>
      </c>
      <c r="NU30" s="121">
        <f t="shared" si="39"/>
        <v>0</v>
      </c>
      <c r="NV30" s="18">
        <f t="shared" si="143"/>
        <v>6646.0999999999985</v>
      </c>
      <c r="NW30" s="18">
        <v>684.1</v>
      </c>
      <c r="NX30" s="234">
        <v>684.1</v>
      </c>
      <c r="NY30" s="234">
        <v>684.1</v>
      </c>
      <c r="NZ30" s="18">
        <v>684.1</v>
      </c>
      <c r="OA30" s="18">
        <v>684.1</v>
      </c>
      <c r="OB30" s="18">
        <v>684.1</v>
      </c>
      <c r="OC30" s="18">
        <v>684.1</v>
      </c>
      <c r="OD30" s="18">
        <v>371.48</v>
      </c>
      <c r="OE30" s="18">
        <v>371.48</v>
      </c>
      <c r="OF30" s="18">
        <v>371.48</v>
      </c>
      <c r="OG30" s="18">
        <v>371.48</v>
      </c>
      <c r="OH30" s="18">
        <v>371.48</v>
      </c>
      <c r="OI30" s="20">
        <f t="shared" si="144"/>
        <v>1086.05</v>
      </c>
      <c r="OJ30" s="20">
        <v>0</v>
      </c>
      <c r="OK30" s="20">
        <v>0</v>
      </c>
      <c r="OL30" s="20">
        <v>0</v>
      </c>
      <c r="OM30" s="20">
        <v>0</v>
      </c>
      <c r="ON30" s="20">
        <v>1086.05</v>
      </c>
      <c r="OO30" s="20">
        <v>0</v>
      </c>
      <c r="OP30" s="20">
        <v>0</v>
      </c>
      <c r="OQ30" s="20">
        <v>0</v>
      </c>
      <c r="OR30" s="20">
        <v>0</v>
      </c>
      <c r="OS30" s="20">
        <v>0</v>
      </c>
      <c r="OT30" s="20">
        <v>0</v>
      </c>
      <c r="OU30" s="20">
        <v>0</v>
      </c>
      <c r="OV30" s="234">
        <f t="shared" si="145"/>
        <v>-5560.0499999999984</v>
      </c>
      <c r="OW30" s="20">
        <f t="shared" si="40"/>
        <v>-5560.0499999999984</v>
      </c>
      <c r="OX30" s="20">
        <f t="shared" si="41"/>
        <v>0</v>
      </c>
      <c r="OY30" s="18">
        <f t="shared" si="146"/>
        <v>4738.6200000000008</v>
      </c>
      <c r="OZ30" s="18">
        <v>490.01</v>
      </c>
      <c r="PA30" s="234">
        <v>490.01</v>
      </c>
      <c r="PB30" s="234">
        <v>490.01</v>
      </c>
      <c r="PC30" s="234">
        <v>490.01</v>
      </c>
      <c r="PD30" s="234">
        <v>490.01</v>
      </c>
      <c r="PE30" s="234">
        <v>490.01</v>
      </c>
      <c r="PF30" s="234">
        <v>490.01</v>
      </c>
      <c r="PG30" s="234">
        <v>261.70999999999998</v>
      </c>
      <c r="PH30" s="234">
        <v>261.70999999999998</v>
      </c>
      <c r="PI30" s="234">
        <v>261.70999999999998</v>
      </c>
      <c r="PJ30" s="234">
        <v>261.70999999999998</v>
      </c>
      <c r="PK30" s="234">
        <v>261.70999999999998</v>
      </c>
      <c r="PL30" s="20">
        <f t="shared" si="147"/>
        <v>0</v>
      </c>
      <c r="PM30" s="18">
        <v>0</v>
      </c>
      <c r="PN30" s="18">
        <v>0</v>
      </c>
      <c r="PO30" s="18">
        <v>0</v>
      </c>
      <c r="PP30" s="18">
        <v>0</v>
      </c>
      <c r="PQ30" s="18">
        <v>0</v>
      </c>
      <c r="PR30" s="18">
        <v>0</v>
      </c>
      <c r="PS30" s="18">
        <v>0</v>
      </c>
      <c r="PT30" s="18">
        <v>0</v>
      </c>
      <c r="PU30" s="18">
        <v>0</v>
      </c>
      <c r="PV30" s="18">
        <v>0</v>
      </c>
      <c r="PW30" s="18">
        <v>0</v>
      </c>
      <c r="PX30" s="18">
        <v>0</v>
      </c>
      <c r="PY30" s="234">
        <f t="shared" si="148"/>
        <v>-4738.6200000000008</v>
      </c>
      <c r="PZ30" s="20">
        <f t="shared" si="42"/>
        <v>-4738.6200000000008</v>
      </c>
      <c r="QA30" s="20">
        <f t="shared" si="43"/>
        <v>0</v>
      </c>
      <c r="QB30" s="18">
        <f t="shared" si="149"/>
        <v>1734.28</v>
      </c>
      <c r="QC30" s="18">
        <v>177.39</v>
      </c>
      <c r="QD30" s="234">
        <v>177.39</v>
      </c>
      <c r="QE30" s="234">
        <v>177.39</v>
      </c>
      <c r="QF30" s="234">
        <v>177.39</v>
      </c>
      <c r="QG30" s="234">
        <v>177.39</v>
      </c>
      <c r="QH30" s="234">
        <v>177.39</v>
      </c>
      <c r="QI30" s="234">
        <v>177.39</v>
      </c>
      <c r="QJ30" s="234">
        <v>98.51</v>
      </c>
      <c r="QK30" s="234">
        <v>98.51</v>
      </c>
      <c r="QL30" s="234">
        <v>98.51</v>
      </c>
      <c r="QM30" s="234">
        <v>98.51</v>
      </c>
      <c r="QN30" s="234">
        <v>98.51</v>
      </c>
      <c r="QO30" s="20">
        <f t="shared" si="150"/>
        <v>2159.64</v>
      </c>
      <c r="QP30" s="18">
        <v>0</v>
      </c>
      <c r="QQ30" s="18">
        <v>0</v>
      </c>
      <c r="QR30" s="18">
        <v>0</v>
      </c>
      <c r="QS30" s="18">
        <v>0</v>
      </c>
      <c r="QT30" s="18">
        <v>0</v>
      </c>
      <c r="QU30" s="18">
        <v>0</v>
      </c>
      <c r="QV30" s="18">
        <v>0</v>
      </c>
      <c r="QW30" s="18">
        <v>0</v>
      </c>
      <c r="QX30" s="18">
        <v>0</v>
      </c>
      <c r="QY30" s="18">
        <v>0</v>
      </c>
      <c r="QZ30" s="18">
        <v>2159.64</v>
      </c>
      <c r="RA30" s="18">
        <v>0</v>
      </c>
      <c r="RB30" s="234">
        <f t="shared" si="151"/>
        <v>425.3599999999999</v>
      </c>
      <c r="RC30" s="20">
        <f t="shared" si="44"/>
        <v>0</v>
      </c>
      <c r="RD30" s="20">
        <f t="shared" si="45"/>
        <v>425.3599999999999</v>
      </c>
      <c r="RE30" s="18">
        <f t="shared" si="152"/>
        <v>7853.9700000000012</v>
      </c>
      <c r="RF30" s="20">
        <v>808.06</v>
      </c>
      <c r="RG30" s="234">
        <v>808.06</v>
      </c>
      <c r="RH30" s="234">
        <v>808.06</v>
      </c>
      <c r="RI30" s="234">
        <v>808.06</v>
      </c>
      <c r="RJ30" s="234">
        <v>808.06</v>
      </c>
      <c r="RK30" s="234">
        <v>808.06</v>
      </c>
      <c r="RL30" s="234">
        <v>808.06</v>
      </c>
      <c r="RM30" s="234">
        <v>439.51</v>
      </c>
      <c r="RN30" s="234">
        <v>439.51</v>
      </c>
      <c r="RO30" s="234">
        <v>439.51</v>
      </c>
      <c r="RP30" s="234">
        <v>439.51</v>
      </c>
      <c r="RQ30" s="234">
        <v>439.51</v>
      </c>
      <c r="RR30" s="20">
        <f t="shared" si="153"/>
        <v>0</v>
      </c>
      <c r="RS30" s="18">
        <v>0</v>
      </c>
      <c r="RT30" s="18">
        <v>0</v>
      </c>
      <c r="RU30" s="18">
        <v>0</v>
      </c>
      <c r="RV30" s="18">
        <v>0</v>
      </c>
      <c r="RW30" s="18">
        <v>0</v>
      </c>
      <c r="RX30" s="18">
        <v>0</v>
      </c>
      <c r="RY30" s="18">
        <v>0</v>
      </c>
      <c r="RZ30" s="18">
        <v>0</v>
      </c>
      <c r="SA30" s="18">
        <v>0</v>
      </c>
      <c r="SB30" s="18">
        <v>0</v>
      </c>
      <c r="SC30" s="18">
        <v>0</v>
      </c>
      <c r="SD30" s="18">
        <v>0</v>
      </c>
      <c r="SE30" s="20">
        <f t="shared" si="46"/>
        <v>-7853.9700000000012</v>
      </c>
      <c r="SF30" s="20">
        <f t="shared" si="47"/>
        <v>-7853.9700000000012</v>
      </c>
      <c r="SG30" s="20">
        <f t="shared" si="48"/>
        <v>0</v>
      </c>
      <c r="SH30" s="18">
        <f t="shared" si="154"/>
        <v>4219.7900000000009</v>
      </c>
      <c r="SI30" s="18">
        <v>436.17</v>
      </c>
      <c r="SJ30" s="234">
        <v>436.17</v>
      </c>
      <c r="SK30" s="234">
        <v>436.17</v>
      </c>
      <c r="SL30" s="234">
        <v>436.17</v>
      </c>
      <c r="SM30" s="234">
        <v>436.17</v>
      </c>
      <c r="SN30" s="234">
        <v>436.17</v>
      </c>
      <c r="SO30" s="234">
        <v>436.17</v>
      </c>
      <c r="SP30" s="234">
        <v>233.32</v>
      </c>
      <c r="SQ30" s="234">
        <v>233.32</v>
      </c>
      <c r="SR30" s="234">
        <v>233.32</v>
      </c>
      <c r="SS30" s="234">
        <v>233.32</v>
      </c>
      <c r="ST30" s="234">
        <v>233.32</v>
      </c>
      <c r="SU30" s="20">
        <f t="shared" si="155"/>
        <v>0</v>
      </c>
      <c r="SV30" s="18">
        <v>0</v>
      </c>
      <c r="SW30" s="18">
        <v>0</v>
      </c>
      <c r="SX30" s="18">
        <v>0</v>
      </c>
      <c r="SY30" s="18">
        <v>0</v>
      </c>
      <c r="SZ30" s="18">
        <v>0</v>
      </c>
      <c r="TA30" s="18">
        <v>0</v>
      </c>
      <c r="TB30" s="18">
        <v>0</v>
      </c>
      <c r="TC30" s="18">
        <v>0</v>
      </c>
      <c r="TD30" s="18">
        <v>0</v>
      </c>
      <c r="TE30" s="18">
        <v>0</v>
      </c>
      <c r="TF30" s="18">
        <v>0</v>
      </c>
      <c r="TG30" s="18">
        <v>0</v>
      </c>
      <c r="TH30" s="20">
        <f t="shared" si="49"/>
        <v>-4219.7900000000009</v>
      </c>
      <c r="TI30" s="20">
        <f t="shared" si="50"/>
        <v>-4219.7900000000009</v>
      </c>
      <c r="TJ30" s="20">
        <f t="shared" si="51"/>
        <v>0</v>
      </c>
      <c r="TK30" s="18">
        <f t="shared" si="156"/>
        <v>1540.1500000000003</v>
      </c>
      <c r="TL30" s="18">
        <v>144</v>
      </c>
      <c r="TM30" s="234">
        <v>144</v>
      </c>
      <c r="TN30" s="234">
        <v>144</v>
      </c>
      <c r="TO30" s="234">
        <v>144</v>
      </c>
      <c r="TP30" s="234">
        <v>144</v>
      </c>
      <c r="TQ30" s="234">
        <v>144</v>
      </c>
      <c r="TR30" s="234">
        <v>144</v>
      </c>
      <c r="TS30" s="234">
        <v>106.43</v>
      </c>
      <c r="TT30" s="234">
        <v>106.43</v>
      </c>
      <c r="TU30" s="234">
        <v>106.43</v>
      </c>
      <c r="TV30" s="234">
        <v>106.43</v>
      </c>
      <c r="TW30" s="234">
        <v>106.43</v>
      </c>
      <c r="TX30" s="20">
        <f t="shared" si="157"/>
        <v>200.9</v>
      </c>
      <c r="TY30" s="18">
        <v>0</v>
      </c>
      <c r="TZ30" s="18">
        <v>0</v>
      </c>
      <c r="UA30" s="18">
        <v>0</v>
      </c>
      <c r="UB30" s="18">
        <v>0</v>
      </c>
      <c r="UC30" s="18">
        <v>200.9</v>
      </c>
      <c r="UD30" s="18">
        <v>0</v>
      </c>
      <c r="UE30" s="18">
        <v>0</v>
      </c>
      <c r="UF30" s="18">
        <v>0</v>
      </c>
      <c r="UG30" s="18">
        <v>0</v>
      </c>
      <c r="UH30" s="18">
        <v>0</v>
      </c>
      <c r="UI30" s="18">
        <v>0</v>
      </c>
      <c r="UJ30" s="18">
        <v>0</v>
      </c>
      <c r="UK30" s="20">
        <f t="shared" si="52"/>
        <v>-1339.2500000000002</v>
      </c>
      <c r="UL30" s="20">
        <f t="shared" si="53"/>
        <v>-1339.2500000000002</v>
      </c>
      <c r="UM30" s="20">
        <f t="shared" si="54"/>
        <v>0</v>
      </c>
      <c r="UN30" s="18">
        <f t="shared" si="158"/>
        <v>54.710000000000008</v>
      </c>
      <c r="UO30" s="18">
        <v>5.43</v>
      </c>
      <c r="UP30" s="234">
        <v>5.43</v>
      </c>
      <c r="UQ30" s="234">
        <v>5.43</v>
      </c>
      <c r="UR30" s="234">
        <v>5.43</v>
      </c>
      <c r="US30" s="234">
        <v>5.43</v>
      </c>
      <c r="UT30" s="234">
        <v>5.43</v>
      </c>
      <c r="UU30" s="234">
        <v>5.43</v>
      </c>
      <c r="UV30" s="234">
        <v>3.34</v>
      </c>
      <c r="UW30" s="234">
        <v>3.34</v>
      </c>
      <c r="UX30" s="234">
        <v>3.34</v>
      </c>
      <c r="UY30" s="234">
        <v>3.34</v>
      </c>
      <c r="UZ30" s="234">
        <v>3.34</v>
      </c>
      <c r="VA30" s="20">
        <f t="shared" si="55"/>
        <v>0</v>
      </c>
      <c r="VB30" s="234"/>
      <c r="VC30" s="234"/>
      <c r="VD30" s="234"/>
      <c r="VE30" s="234"/>
      <c r="VF30" s="234"/>
      <c r="VG30" s="234"/>
      <c r="VH30" s="234">
        <v>0</v>
      </c>
      <c r="VI30" s="234"/>
      <c r="VJ30" s="234"/>
      <c r="VK30" s="234"/>
      <c r="VL30" s="234"/>
      <c r="VM30" s="234"/>
      <c r="VN30" s="20">
        <f t="shared" si="56"/>
        <v>-54.710000000000008</v>
      </c>
      <c r="VO30" s="20">
        <f t="shared" si="57"/>
        <v>-54.710000000000008</v>
      </c>
      <c r="VP30" s="20">
        <f t="shared" si="58"/>
        <v>0</v>
      </c>
      <c r="VQ30" s="121">
        <f t="shared" si="59"/>
        <v>0</v>
      </c>
      <c r="VR30" s="250"/>
      <c r="VS30" s="250"/>
      <c r="VT30" s="250"/>
      <c r="VU30" s="250"/>
      <c r="VV30" s="250"/>
      <c r="VW30" s="250"/>
      <c r="VX30" s="250"/>
      <c r="VY30" s="250"/>
      <c r="VZ30" s="250"/>
      <c r="WA30" s="250"/>
      <c r="WB30" s="250"/>
      <c r="WC30" s="250"/>
      <c r="WD30" s="121">
        <f t="shared" si="60"/>
        <v>0</v>
      </c>
      <c r="WE30" s="234"/>
      <c r="WF30" s="234"/>
      <c r="WG30" s="234"/>
      <c r="WH30" s="234"/>
      <c r="WI30" s="234"/>
      <c r="WJ30" s="234"/>
      <c r="WK30" s="234"/>
      <c r="WL30" s="234"/>
      <c r="WM30" s="234"/>
      <c r="WN30" s="234"/>
      <c r="WO30" s="234"/>
      <c r="WP30" s="234"/>
      <c r="WQ30" s="121">
        <f t="shared" si="61"/>
        <v>0</v>
      </c>
      <c r="WR30" s="121">
        <f t="shared" si="62"/>
        <v>0</v>
      </c>
      <c r="WS30" s="121">
        <f t="shared" si="63"/>
        <v>0</v>
      </c>
      <c r="WT30" s="120">
        <f t="shared" si="159"/>
        <v>33985.81</v>
      </c>
      <c r="WU30" s="120">
        <v>2120.33</v>
      </c>
      <c r="WV30" s="250">
        <v>2120.33</v>
      </c>
      <c r="WW30" s="250">
        <v>2120.33</v>
      </c>
      <c r="WX30" s="250">
        <v>2120.33</v>
      </c>
      <c r="WY30" s="250">
        <v>2120.33</v>
      </c>
      <c r="WZ30" s="250">
        <v>2120.33</v>
      </c>
      <c r="XA30" s="250">
        <v>2120.33</v>
      </c>
      <c r="XB30" s="250">
        <v>3828.7</v>
      </c>
      <c r="XC30" s="250">
        <v>3828.7</v>
      </c>
      <c r="XD30" s="250">
        <v>3828.7</v>
      </c>
      <c r="XE30" s="250">
        <v>3828.7</v>
      </c>
      <c r="XF30" s="250">
        <v>3828.7</v>
      </c>
      <c r="XG30" s="120">
        <f t="shared" si="160"/>
        <v>39353.140283764675</v>
      </c>
      <c r="XH30" s="18">
        <v>2809.7059697040359</v>
      </c>
      <c r="XI30" s="18">
        <v>2877.1746051022192</v>
      </c>
      <c r="XJ30" s="18">
        <v>3444.0115268774075</v>
      </c>
      <c r="XK30" s="18">
        <v>4.3008098759837594</v>
      </c>
      <c r="XL30" s="18">
        <v>3176.9319329653995</v>
      </c>
      <c r="XM30" s="18">
        <v>3339.1811891316352</v>
      </c>
      <c r="XN30" s="18">
        <v>3664.3993048176753</v>
      </c>
      <c r="XO30" s="18">
        <v>3929.0878904682982</v>
      </c>
      <c r="XP30" s="18">
        <v>4006.3259319999984</v>
      </c>
      <c r="XQ30" s="18">
        <v>4053.80312380128</v>
      </c>
      <c r="XR30" s="18">
        <v>3786.4237369310695</v>
      </c>
      <c r="XS30" s="18">
        <v>4261.7942620896738</v>
      </c>
      <c r="XT30" s="121">
        <f t="shared" si="64"/>
        <v>5367.330283764677</v>
      </c>
      <c r="XU30" s="121">
        <f t="shared" si="65"/>
        <v>0</v>
      </c>
      <c r="XV30" s="121">
        <f t="shared" si="66"/>
        <v>5367.330283764677</v>
      </c>
      <c r="XW30" s="120">
        <f t="shared" si="161"/>
        <v>28128.559999999998</v>
      </c>
      <c r="XX30" s="120">
        <v>1707.53</v>
      </c>
      <c r="XY30" s="250">
        <v>1707.53</v>
      </c>
      <c r="XZ30" s="250">
        <v>1707.53</v>
      </c>
      <c r="YA30" s="250">
        <v>1707.53</v>
      </c>
      <c r="YB30" s="250">
        <v>1707.53</v>
      </c>
      <c r="YC30" s="250">
        <v>1707.53</v>
      </c>
      <c r="YD30" s="250">
        <v>1707.53</v>
      </c>
      <c r="YE30" s="250">
        <v>3235.17</v>
      </c>
      <c r="YF30" s="250">
        <v>3235.17</v>
      </c>
      <c r="YG30" s="250">
        <v>3235.17</v>
      </c>
      <c r="YH30" s="250">
        <v>3235.17</v>
      </c>
      <c r="YI30" s="250">
        <v>3235.17</v>
      </c>
      <c r="YJ30" s="121">
        <f t="shared" si="162"/>
        <v>30875.35774610973</v>
      </c>
      <c r="YK30" s="18">
        <v>2065.4895433757501</v>
      </c>
      <c r="YL30" s="18">
        <v>1910.9994132068068</v>
      </c>
      <c r="YM30" s="18">
        <v>2443.9526213223344</v>
      </c>
      <c r="YN30" s="18">
        <v>2464.4134406002913</v>
      </c>
      <c r="YO30" s="18">
        <v>2300.5099886267221</v>
      </c>
      <c r="YP30" s="18">
        <v>2369.4820430522609</v>
      </c>
      <c r="YQ30" s="18">
        <v>2588.4571952088372</v>
      </c>
      <c r="YR30" s="18">
        <v>2645.5906392982133</v>
      </c>
      <c r="YS30" s="18">
        <v>2838.883445808377</v>
      </c>
      <c r="YT30" s="18">
        <v>2980.0871123785992</v>
      </c>
      <c r="YU30" s="18">
        <v>3003.1423071357235</v>
      </c>
      <c r="YV30" s="18">
        <v>3264.3499960958156</v>
      </c>
      <c r="YW30" s="234">
        <f t="shared" si="163"/>
        <v>2746.7977461097325</v>
      </c>
      <c r="YX30" s="121">
        <f t="shared" si="67"/>
        <v>0</v>
      </c>
      <c r="YY30" s="121">
        <f t="shared" si="68"/>
        <v>2746.7977461097325</v>
      </c>
      <c r="YZ30" s="120">
        <f t="shared" si="164"/>
        <v>829.78</v>
      </c>
      <c r="ZA30" s="120">
        <v>30.89</v>
      </c>
      <c r="ZB30" s="250">
        <v>30.89</v>
      </c>
      <c r="ZC30" s="250">
        <v>30.89</v>
      </c>
      <c r="ZD30" s="250">
        <v>30.89</v>
      </c>
      <c r="ZE30" s="250">
        <v>30.89</v>
      </c>
      <c r="ZF30" s="250">
        <v>30.89</v>
      </c>
      <c r="ZG30" s="250">
        <v>30.89</v>
      </c>
      <c r="ZH30" s="250">
        <v>122.71</v>
      </c>
      <c r="ZI30" s="250">
        <v>122.71</v>
      </c>
      <c r="ZJ30" s="250">
        <v>122.71</v>
      </c>
      <c r="ZK30" s="250">
        <v>122.71</v>
      </c>
      <c r="ZL30" s="250">
        <v>122.71</v>
      </c>
      <c r="ZM30" s="121">
        <f t="shared" si="165"/>
        <v>5026.5692847355476</v>
      </c>
      <c r="ZN30" s="120">
        <v>0</v>
      </c>
      <c r="ZO30" s="18">
        <v>171.19135745102164</v>
      </c>
      <c r="ZP30" s="18">
        <v>578.05292524938329</v>
      </c>
      <c r="ZQ30" s="18">
        <v>4178.5922880610715</v>
      </c>
      <c r="ZR30" s="18">
        <v>98.732713974070606</v>
      </c>
      <c r="ZS30" s="18">
        <v>0</v>
      </c>
      <c r="ZT30" s="18"/>
      <c r="ZU30" s="18"/>
      <c r="ZV30" s="18"/>
      <c r="ZW30" s="18"/>
      <c r="ZX30" s="18"/>
      <c r="ZY30" s="18"/>
      <c r="ZZ30" s="121">
        <f t="shared" si="69"/>
        <v>4196.7892847355479</v>
      </c>
      <c r="AAA30" s="121">
        <f t="shared" si="70"/>
        <v>0</v>
      </c>
      <c r="AAB30" s="121">
        <f t="shared" si="71"/>
        <v>4196.7892847355479</v>
      </c>
      <c r="AAC30" s="120">
        <f t="shared" si="166"/>
        <v>897.44999999999982</v>
      </c>
      <c r="AAD30" s="120">
        <v>64.7</v>
      </c>
      <c r="AAE30" s="250">
        <v>64.7</v>
      </c>
      <c r="AAF30" s="250">
        <v>64.7</v>
      </c>
      <c r="AAG30" s="250">
        <v>64.7</v>
      </c>
      <c r="AAH30" s="250">
        <v>64.7</v>
      </c>
      <c r="AAI30" s="250">
        <v>64.7</v>
      </c>
      <c r="AAJ30" s="250">
        <v>64.7</v>
      </c>
      <c r="AAK30" s="250">
        <v>88.91</v>
      </c>
      <c r="AAL30" s="250">
        <v>88.91</v>
      </c>
      <c r="AAM30" s="250">
        <v>88.91</v>
      </c>
      <c r="AAN30" s="250">
        <v>88.91</v>
      </c>
      <c r="AAO30" s="250">
        <v>88.91</v>
      </c>
      <c r="AAP30" s="121">
        <f t="shared" si="167"/>
        <v>1244.4940488556515</v>
      </c>
      <c r="AAQ30" s="18">
        <v>71.39530717911353</v>
      </c>
      <c r="AAR30" s="18">
        <v>71.224415739978909</v>
      </c>
      <c r="AAS30" s="18">
        <v>71.464102853181871</v>
      </c>
      <c r="AAT30" s="18">
        <v>71.757388154880999</v>
      </c>
      <c r="AAU30" s="18">
        <v>72.317672803406808</v>
      </c>
      <c r="AAV30" s="18">
        <v>71.498609931834807</v>
      </c>
      <c r="AAW30" s="18">
        <v>70.222412127650472</v>
      </c>
      <c r="AAX30" s="18">
        <v>151.48600991999999</v>
      </c>
      <c r="AAY30" s="18">
        <v>145.68557561999998</v>
      </c>
      <c r="AAZ30" s="18">
        <v>148.36804776</v>
      </c>
      <c r="ABA30" s="18">
        <v>148.16926479599999</v>
      </c>
      <c r="ABB30" s="18">
        <v>150.90524196960411</v>
      </c>
      <c r="ABC30" s="121">
        <f t="shared" si="72"/>
        <v>347.04404885565168</v>
      </c>
      <c r="ABD30" s="121">
        <f t="shared" si="73"/>
        <v>0</v>
      </c>
      <c r="ABE30" s="121">
        <f t="shared" si="74"/>
        <v>347.04404885565168</v>
      </c>
      <c r="ABF30" s="120">
        <f t="shared" si="168"/>
        <v>120.99</v>
      </c>
      <c r="ABG30" s="120">
        <v>4.17</v>
      </c>
      <c r="ABH30" s="250">
        <v>4.17</v>
      </c>
      <c r="ABI30" s="250">
        <v>4.17</v>
      </c>
      <c r="ABJ30" s="250">
        <v>4.17</v>
      </c>
      <c r="ABK30" s="250">
        <v>4.17</v>
      </c>
      <c r="ABL30" s="250">
        <v>4.17</v>
      </c>
      <c r="ABM30" s="250">
        <v>4.17</v>
      </c>
      <c r="ABN30" s="250">
        <v>18.36</v>
      </c>
      <c r="ABO30" s="250">
        <v>18.36</v>
      </c>
      <c r="ABP30" s="250">
        <v>18.36</v>
      </c>
      <c r="ABQ30" s="250">
        <v>18.36</v>
      </c>
      <c r="ABR30" s="250">
        <v>18.36</v>
      </c>
      <c r="ABS30" s="121">
        <f t="shared" si="169"/>
        <v>1093.1774</v>
      </c>
      <c r="ABT30" s="18">
        <v>0</v>
      </c>
      <c r="ABU30" s="18">
        <v>0</v>
      </c>
      <c r="ABV30" s="18">
        <v>0</v>
      </c>
      <c r="ABW30" s="18">
        <v>0</v>
      </c>
      <c r="ABX30" s="18">
        <v>0</v>
      </c>
      <c r="ABY30" s="18">
        <v>0</v>
      </c>
      <c r="ABZ30" s="18"/>
      <c r="ACA30" s="18"/>
      <c r="ACB30" s="18">
        <v>0</v>
      </c>
      <c r="ACC30" s="18">
        <v>0</v>
      </c>
      <c r="ACD30" s="18">
        <v>1093.1774</v>
      </c>
      <c r="ACE30" s="18">
        <v>0</v>
      </c>
      <c r="ACF30" s="121">
        <f t="shared" si="75"/>
        <v>972.18740000000003</v>
      </c>
      <c r="ACG30" s="121">
        <f t="shared" si="76"/>
        <v>0</v>
      </c>
      <c r="ACH30" s="121">
        <f t="shared" si="77"/>
        <v>972.18740000000003</v>
      </c>
      <c r="ACI30" s="115">
        <f t="shared" si="78"/>
        <v>9594.4299999999967</v>
      </c>
      <c r="ACJ30" s="121">
        <f t="shared" si="79"/>
        <v>10798.503026500166</v>
      </c>
      <c r="ACK30" s="132">
        <f t="shared" si="80"/>
        <v>1204.0730265001694</v>
      </c>
      <c r="ACL30" s="121">
        <f t="shared" si="81"/>
        <v>0</v>
      </c>
      <c r="ACM30" s="121">
        <f t="shared" si="82"/>
        <v>1204.0730265001694</v>
      </c>
      <c r="ACN30" s="18">
        <f t="shared" si="170"/>
        <v>3380.7899999999995</v>
      </c>
      <c r="ACO30" s="18">
        <v>283.82</v>
      </c>
      <c r="ACP30" s="234">
        <v>283.82</v>
      </c>
      <c r="ACQ30" s="234">
        <v>283.82</v>
      </c>
      <c r="ACR30" s="234">
        <v>283.82</v>
      </c>
      <c r="ACS30" s="234">
        <v>283.82</v>
      </c>
      <c r="ACT30" s="234">
        <v>283.82</v>
      </c>
      <c r="ACU30" s="234">
        <v>283.82</v>
      </c>
      <c r="ACV30" s="234">
        <v>278.81</v>
      </c>
      <c r="ACW30" s="234">
        <v>278.81</v>
      </c>
      <c r="ACX30" s="234">
        <v>278.81</v>
      </c>
      <c r="ACY30" s="234">
        <v>278.81</v>
      </c>
      <c r="ACZ30" s="234">
        <v>278.81</v>
      </c>
      <c r="ADA30" s="20">
        <f t="shared" si="171"/>
        <v>2522.0708417566334</v>
      </c>
      <c r="ADB30" s="18">
        <v>0</v>
      </c>
      <c r="ADC30" s="18">
        <v>363.34081411701987</v>
      </c>
      <c r="ADD30" s="18">
        <v>255.66793885827505</v>
      </c>
      <c r="ADE30" s="18">
        <v>136.28196399999999</v>
      </c>
      <c r="ADF30" s="18">
        <v>244.34822159999999</v>
      </c>
      <c r="ADG30" s="18">
        <v>202.10677759999999</v>
      </c>
      <c r="ADH30" s="18">
        <v>207.80397530293899</v>
      </c>
      <c r="ADI30" s="18">
        <v>361.44751730247924</v>
      </c>
      <c r="ADJ30" s="18">
        <v>158.00339099999999</v>
      </c>
      <c r="ADK30" s="18">
        <v>277.38278959999997</v>
      </c>
      <c r="ADL30" s="18">
        <v>123.96631715999999</v>
      </c>
      <c r="ADM30" s="18">
        <v>191.72113521592021</v>
      </c>
      <c r="ADN30" s="20">
        <f t="shared" si="83"/>
        <v>-858.71915824336611</v>
      </c>
      <c r="ADO30" s="20">
        <f t="shared" si="84"/>
        <v>-858.71915824336611</v>
      </c>
      <c r="ADP30" s="20">
        <f t="shared" si="85"/>
        <v>0</v>
      </c>
      <c r="ADQ30" s="18">
        <f t="shared" si="172"/>
        <v>6213.6399999999976</v>
      </c>
      <c r="ADR30" s="18">
        <v>428.87</v>
      </c>
      <c r="ADS30" s="234">
        <v>428.87</v>
      </c>
      <c r="ADT30" s="234">
        <v>428.87</v>
      </c>
      <c r="ADU30" s="234">
        <v>428.87</v>
      </c>
      <c r="ADV30" s="234">
        <v>428.87</v>
      </c>
      <c r="ADW30" s="234">
        <v>428.87</v>
      </c>
      <c r="ADX30" s="234">
        <v>428.87</v>
      </c>
      <c r="ADY30" s="234">
        <v>642.30999999999995</v>
      </c>
      <c r="ADZ30" s="234">
        <v>642.30999999999995</v>
      </c>
      <c r="AEA30" s="234">
        <v>642.30999999999995</v>
      </c>
      <c r="AEB30" s="234">
        <v>642.30999999999995</v>
      </c>
      <c r="AEC30" s="234">
        <v>642.30999999999995</v>
      </c>
      <c r="AED30" s="20">
        <f t="shared" si="173"/>
        <v>8276.4321847435331</v>
      </c>
      <c r="AEE30" s="18">
        <v>0</v>
      </c>
      <c r="AEF30" s="18">
        <v>1289.7812449175599</v>
      </c>
      <c r="AEG30" s="18">
        <v>789.09857672307123</v>
      </c>
      <c r="AEH30" s="18">
        <v>464.309482</v>
      </c>
      <c r="AEI30" s="18">
        <v>812.89702479999994</v>
      </c>
      <c r="AEJ30" s="18">
        <v>797.37439600000005</v>
      </c>
      <c r="AEK30" s="18">
        <v>620.31037403862388</v>
      </c>
      <c r="AEL30" s="18">
        <v>783.91864142226018</v>
      </c>
      <c r="AEM30" s="18">
        <v>657.59506539999995</v>
      </c>
      <c r="AEN30" s="18">
        <v>645.18317359999992</v>
      </c>
      <c r="AEO30" s="18">
        <v>639.72741447999988</v>
      </c>
      <c r="AEP30" s="18">
        <v>776.23679136201838</v>
      </c>
      <c r="AEQ30" s="20">
        <f t="shared" si="86"/>
        <v>2062.7921847435355</v>
      </c>
      <c r="AER30" s="20">
        <f t="shared" si="87"/>
        <v>0</v>
      </c>
      <c r="AES30" s="20">
        <f t="shared" si="88"/>
        <v>2062.7921847435355</v>
      </c>
      <c r="AET30" s="18">
        <f t="shared" si="174"/>
        <v>0</v>
      </c>
      <c r="AEU30" s="18">
        <v>0</v>
      </c>
      <c r="AEV30" s="234">
        <v>0</v>
      </c>
      <c r="AEW30" s="234">
        <v>0</v>
      </c>
      <c r="AEX30" s="234">
        <v>0</v>
      </c>
      <c r="AEY30" s="234">
        <v>0</v>
      </c>
      <c r="AEZ30" s="234">
        <v>0</v>
      </c>
      <c r="AFA30" s="234">
        <v>0</v>
      </c>
      <c r="AFB30" s="234">
        <v>0</v>
      </c>
      <c r="AFC30" s="234">
        <v>0</v>
      </c>
      <c r="AFD30" s="234">
        <v>0</v>
      </c>
      <c r="AFE30" s="234">
        <v>0</v>
      </c>
      <c r="AFF30" s="234">
        <v>0</v>
      </c>
      <c r="AFG30" s="20">
        <f t="shared" si="175"/>
        <v>0</v>
      </c>
      <c r="AFH30" s="18">
        <v>0</v>
      </c>
      <c r="AFI30" s="18">
        <v>0</v>
      </c>
      <c r="AFJ30" s="18">
        <v>0</v>
      </c>
      <c r="AFK30" s="18">
        <v>0</v>
      </c>
      <c r="AFL30" s="18">
        <v>0</v>
      </c>
      <c r="AFM30" s="18">
        <v>0</v>
      </c>
      <c r="AFN30" s="18">
        <v>0</v>
      </c>
      <c r="AFO30" s="18">
        <v>0</v>
      </c>
      <c r="AFP30" s="18">
        <v>0</v>
      </c>
      <c r="AFQ30" s="18">
        <v>0</v>
      </c>
      <c r="AFR30" s="18">
        <v>0</v>
      </c>
      <c r="AFS30" s="18">
        <v>0</v>
      </c>
      <c r="AFT30" s="20">
        <f t="shared" si="89"/>
        <v>0</v>
      </c>
      <c r="AFU30" s="20">
        <f t="shared" si="90"/>
        <v>0</v>
      </c>
      <c r="AFV30" s="136">
        <f t="shared" si="91"/>
        <v>0</v>
      </c>
      <c r="AFW30" s="141">
        <f t="shared" si="92"/>
        <v>253524.06999999998</v>
      </c>
      <c r="AFX30" s="111">
        <f t="shared" si="93"/>
        <v>233255.6852813999</v>
      </c>
      <c r="AFY30" s="126">
        <f t="shared" si="94"/>
        <v>-20268.384718600078</v>
      </c>
      <c r="AFZ30" s="20">
        <f t="shared" si="95"/>
        <v>-20268.384718600078</v>
      </c>
      <c r="AGA30" s="140">
        <f t="shared" si="96"/>
        <v>0</v>
      </c>
      <c r="AGB30" s="215">
        <f t="shared" si="181"/>
        <v>304228.88399999996</v>
      </c>
      <c r="AGC30" s="126">
        <f t="shared" si="181"/>
        <v>279906.82233767986</v>
      </c>
      <c r="AGD30" s="126">
        <f t="shared" si="98"/>
        <v>-24322.061662320106</v>
      </c>
      <c r="AGE30" s="20">
        <f t="shared" si="99"/>
        <v>-24322.061662320106</v>
      </c>
      <c r="AGF30" s="136">
        <f t="shared" si="100"/>
        <v>0</v>
      </c>
      <c r="AGG30" s="166">
        <f t="shared" si="180"/>
        <v>16225.54048</v>
      </c>
      <c r="AGH30" s="220">
        <f t="shared" si="179"/>
        <v>14928.363858009594</v>
      </c>
      <c r="AGI30" s="126">
        <f t="shared" si="102"/>
        <v>-1297.1766219904057</v>
      </c>
      <c r="AGJ30" s="20">
        <f t="shared" si="103"/>
        <v>-1297.1766219904057</v>
      </c>
      <c r="AGK30" s="140">
        <f t="shared" si="104"/>
        <v>0</v>
      </c>
      <c r="AGL30" s="167">
        <f t="shared" si="182"/>
        <v>320454.42447999999</v>
      </c>
      <c r="AGM30" s="167">
        <f t="shared" si="182"/>
        <v>294835.18619568943</v>
      </c>
      <c r="AGN30" s="168">
        <f t="shared" si="106"/>
        <v>-25619.238284310559</v>
      </c>
      <c r="AGO30" s="167">
        <f t="shared" si="107"/>
        <v>-25619.238284310559</v>
      </c>
      <c r="AGP30" s="169">
        <f t="shared" si="108"/>
        <v>0</v>
      </c>
      <c r="AGQ30" s="217">
        <f t="shared" si="177"/>
        <v>5.0632911392405069E-2</v>
      </c>
      <c r="AGR30" s="294">
        <v>7.0000000000000007E-2</v>
      </c>
      <c r="AGS30" s="254">
        <v>0.03</v>
      </c>
      <c r="AGT30" s="251">
        <f t="shared" si="178"/>
        <v>5.3333333333333337E-2</v>
      </c>
      <c r="AGU30" s="22"/>
      <c r="AGV30" s="22"/>
      <c r="AGW30" s="22"/>
      <c r="AGX30" s="22"/>
      <c r="AGY30" s="22"/>
      <c r="AGZ30" s="22"/>
      <c r="AHA30" s="22"/>
      <c r="AHB30" s="22"/>
      <c r="AHC30" s="22"/>
      <c r="AHD30" s="22"/>
      <c r="AHE30" s="22"/>
      <c r="AHF30" s="22"/>
      <c r="AHG30" s="22"/>
      <c r="AHH30" s="22"/>
    </row>
    <row r="31" spans="1:892" s="225" customFormat="1" ht="12.75" x14ac:dyDescent="0.25">
      <c r="A31" s="1">
        <v>460</v>
      </c>
      <c r="B31" s="21">
        <v>3</v>
      </c>
      <c r="C31" s="256" t="s">
        <v>776</v>
      </c>
      <c r="D31" s="253">
        <v>10</v>
      </c>
      <c r="E31" s="249">
        <v>4434.3999999999996</v>
      </c>
      <c r="F31" s="132">
        <f t="shared" si="0"/>
        <v>40930.31</v>
      </c>
      <c r="G31" s="114">
        <f t="shared" si="1"/>
        <v>47783.519366440007</v>
      </c>
      <c r="H31" s="132">
        <f t="shared" si="2"/>
        <v>6853.209366440009</v>
      </c>
      <c r="I31" s="121">
        <f t="shared" si="3"/>
        <v>0</v>
      </c>
      <c r="J31" s="121">
        <f t="shared" si="4"/>
        <v>6853.209366440009</v>
      </c>
      <c r="K31" s="18">
        <f t="shared" si="109"/>
        <v>13976.309999999998</v>
      </c>
      <c r="L31" s="234">
        <v>879.78</v>
      </c>
      <c r="M31" s="234">
        <v>879.78</v>
      </c>
      <c r="N31" s="234">
        <v>879.78</v>
      </c>
      <c r="O31" s="234">
        <v>879.78</v>
      </c>
      <c r="P31" s="234">
        <v>879.78</v>
      </c>
      <c r="Q31" s="234">
        <v>879.78</v>
      </c>
      <c r="R31" s="234">
        <v>879.78</v>
      </c>
      <c r="S31" s="234">
        <v>1563.57</v>
      </c>
      <c r="T31" s="234">
        <v>1563.57</v>
      </c>
      <c r="U31" s="234">
        <v>1563.57</v>
      </c>
      <c r="V31" s="234">
        <v>1563.57</v>
      </c>
      <c r="W31" s="234">
        <v>1563.57</v>
      </c>
      <c r="X31" s="234">
        <f t="shared" si="110"/>
        <v>18186.33339031928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8323.0847138067602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9863.2486765125195</v>
      </c>
      <c r="AK31" s="20">
        <f t="shared" si="5"/>
        <v>4210.023390319282</v>
      </c>
      <c r="AL31" s="234">
        <f t="shared" si="111"/>
        <v>0</v>
      </c>
      <c r="AM31" s="234">
        <f t="shared" si="6"/>
        <v>4210.023390319282</v>
      </c>
      <c r="AN31" s="18">
        <f t="shared" si="112"/>
        <v>2270.38</v>
      </c>
      <c r="AO31" s="234">
        <v>172.94</v>
      </c>
      <c r="AP31" s="234">
        <v>172.94</v>
      </c>
      <c r="AQ31" s="234">
        <v>172.94</v>
      </c>
      <c r="AR31" s="234">
        <v>172.94</v>
      </c>
      <c r="AS31" s="234">
        <v>172.94</v>
      </c>
      <c r="AT31" s="234">
        <v>172.94</v>
      </c>
      <c r="AU31" s="234">
        <v>172.94</v>
      </c>
      <c r="AV31" s="234">
        <v>211.96</v>
      </c>
      <c r="AW31" s="234">
        <v>211.96</v>
      </c>
      <c r="AX31" s="234">
        <v>211.96</v>
      </c>
      <c r="AY31" s="234">
        <v>211.96</v>
      </c>
      <c r="AZ31" s="234">
        <v>211.96</v>
      </c>
      <c r="BA31" s="226">
        <f t="shared" si="113"/>
        <v>2510.8837145441521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  <c r="BG31" s="18">
        <v>1149.126471806512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1361.7572427376404</v>
      </c>
      <c r="BN31" s="20">
        <f t="shared" si="7"/>
        <v>240.50371454415199</v>
      </c>
      <c r="BO31" s="20">
        <f t="shared" si="8"/>
        <v>0</v>
      </c>
      <c r="BP31" s="20">
        <f t="shared" si="9"/>
        <v>240.50371454415199</v>
      </c>
      <c r="BQ31" s="18">
        <f t="shared" si="114"/>
        <v>1990.6199999999997</v>
      </c>
      <c r="BR31" s="234">
        <v>151.66</v>
      </c>
      <c r="BS31" s="234">
        <v>151.66</v>
      </c>
      <c r="BT31" s="234">
        <v>151.66</v>
      </c>
      <c r="BU31" s="234">
        <v>151.66</v>
      </c>
      <c r="BV31" s="234">
        <v>151.66</v>
      </c>
      <c r="BW31" s="234">
        <v>151.66</v>
      </c>
      <c r="BX31" s="234">
        <v>151.66</v>
      </c>
      <c r="BY31" s="234">
        <v>185.8</v>
      </c>
      <c r="BZ31" s="234">
        <v>185.8</v>
      </c>
      <c r="CA31" s="234">
        <v>185.8</v>
      </c>
      <c r="CB31" s="234">
        <v>185.8</v>
      </c>
      <c r="CC31" s="234">
        <v>185.8</v>
      </c>
      <c r="CD31" s="18">
        <f t="shared" si="115"/>
        <v>1821.6099999999997</v>
      </c>
      <c r="CE31" s="18">
        <v>137.47999999999999</v>
      </c>
      <c r="CF31" s="18">
        <v>137.47999999999999</v>
      </c>
      <c r="CG31" s="18">
        <v>137.47999999999999</v>
      </c>
      <c r="CH31" s="18">
        <v>137.47999999999999</v>
      </c>
      <c r="CI31" s="18">
        <v>137.47999999999999</v>
      </c>
      <c r="CJ31" s="18">
        <v>137.47999999999999</v>
      </c>
      <c r="CK31" s="18">
        <v>137.47999999999999</v>
      </c>
      <c r="CL31" s="18">
        <v>171.85</v>
      </c>
      <c r="CM31" s="18">
        <v>171.85</v>
      </c>
      <c r="CN31" s="18">
        <v>171.85</v>
      </c>
      <c r="CO31" s="18">
        <v>171.85</v>
      </c>
      <c r="CP31" s="18">
        <v>171.85</v>
      </c>
      <c r="CQ31" s="20">
        <f t="shared" si="10"/>
        <v>-169.01</v>
      </c>
      <c r="CR31" s="20">
        <f t="shared" si="11"/>
        <v>-169.01</v>
      </c>
      <c r="CS31" s="20">
        <f t="shared" si="12"/>
        <v>0</v>
      </c>
      <c r="CT31" s="18">
        <f t="shared" si="116"/>
        <v>557.39</v>
      </c>
      <c r="CU31" s="18">
        <v>42.57</v>
      </c>
      <c r="CV31" s="234">
        <v>42.57</v>
      </c>
      <c r="CW31" s="234">
        <v>42.57</v>
      </c>
      <c r="CX31" s="234">
        <v>42.57</v>
      </c>
      <c r="CY31" s="234">
        <v>42.57</v>
      </c>
      <c r="CZ31" s="234">
        <v>42.57</v>
      </c>
      <c r="DA31" s="234">
        <v>42.57</v>
      </c>
      <c r="DB31" s="234">
        <v>51.88</v>
      </c>
      <c r="DC31" s="234">
        <v>51.88</v>
      </c>
      <c r="DD31" s="234">
        <v>51.88</v>
      </c>
      <c r="DE31" s="234">
        <v>51.88</v>
      </c>
      <c r="DF31" s="234">
        <v>51.88</v>
      </c>
      <c r="DG31" s="18">
        <f t="shared" si="117"/>
        <v>509.21000000000009</v>
      </c>
      <c r="DH31" s="18">
        <v>38.43</v>
      </c>
      <c r="DI31" s="18">
        <v>38.43</v>
      </c>
      <c r="DJ31" s="18">
        <v>38.43</v>
      </c>
      <c r="DK31" s="18">
        <v>38.43</v>
      </c>
      <c r="DL31" s="18">
        <v>38.43</v>
      </c>
      <c r="DM31" s="18">
        <v>38.43</v>
      </c>
      <c r="DN31" s="18">
        <v>38.43</v>
      </c>
      <c r="DO31" s="18">
        <v>48.04</v>
      </c>
      <c r="DP31" s="18">
        <v>48.04</v>
      </c>
      <c r="DQ31" s="18">
        <v>48.04</v>
      </c>
      <c r="DR31" s="18">
        <v>48.04</v>
      </c>
      <c r="DS31" s="18">
        <v>48.04</v>
      </c>
      <c r="DT31" s="234">
        <f t="shared" si="118"/>
        <v>-48.179999999999893</v>
      </c>
      <c r="DU31" s="20">
        <f t="shared" si="13"/>
        <v>-48.179999999999893</v>
      </c>
      <c r="DV31" s="20">
        <f t="shared" si="119"/>
        <v>0</v>
      </c>
      <c r="DW31" s="18">
        <f t="shared" si="120"/>
        <v>1444.7000000000003</v>
      </c>
      <c r="DX31" s="18">
        <v>114.85</v>
      </c>
      <c r="DY31" s="234">
        <v>114.85</v>
      </c>
      <c r="DZ31" s="234">
        <v>114.85</v>
      </c>
      <c r="EA31" s="234">
        <v>114.85</v>
      </c>
      <c r="EB31" s="234">
        <v>114.85</v>
      </c>
      <c r="EC31" s="234">
        <v>114.85</v>
      </c>
      <c r="ED31" s="234">
        <v>114.85</v>
      </c>
      <c r="EE31" s="234">
        <v>128.15</v>
      </c>
      <c r="EF31" s="234">
        <v>128.15</v>
      </c>
      <c r="EG31" s="234">
        <v>128.15</v>
      </c>
      <c r="EH31" s="234">
        <v>128.15</v>
      </c>
      <c r="EI31" s="234">
        <v>128.15</v>
      </c>
      <c r="EJ31" s="234"/>
      <c r="EK31" s="18">
        <f t="shared" si="121"/>
        <v>1514.486925305448</v>
      </c>
      <c r="EL31" s="18">
        <v>0</v>
      </c>
      <c r="EM31" s="18">
        <v>0</v>
      </c>
      <c r="EN31" s="18">
        <v>0</v>
      </c>
      <c r="EO31" s="18">
        <v>0</v>
      </c>
      <c r="EP31" s="18">
        <v>0</v>
      </c>
      <c r="EQ31" s="18">
        <v>693.1210428293989</v>
      </c>
      <c r="ER31" s="18">
        <v>0</v>
      </c>
      <c r="ES31" s="18">
        <v>0</v>
      </c>
      <c r="ET31" s="18">
        <v>0</v>
      </c>
      <c r="EU31" s="18">
        <v>0</v>
      </c>
      <c r="EV31" s="18">
        <v>0</v>
      </c>
      <c r="EW31" s="18">
        <v>821.36588247604925</v>
      </c>
      <c r="EX31" s="20">
        <f t="shared" si="14"/>
        <v>69.786925305447767</v>
      </c>
      <c r="EY31" s="20">
        <f t="shared" si="122"/>
        <v>0</v>
      </c>
      <c r="EZ31" s="20">
        <f t="shared" si="123"/>
        <v>69.786925305447767</v>
      </c>
      <c r="FA31" s="18">
        <f t="shared" si="124"/>
        <v>7700.7800000000007</v>
      </c>
      <c r="FB31" s="18">
        <v>582.24</v>
      </c>
      <c r="FC31" s="234">
        <v>582.24</v>
      </c>
      <c r="FD31" s="234">
        <v>582.24</v>
      </c>
      <c r="FE31" s="234">
        <v>582.24</v>
      </c>
      <c r="FF31" s="234">
        <v>582.24</v>
      </c>
      <c r="FG31" s="234">
        <v>582.24</v>
      </c>
      <c r="FH31" s="234">
        <v>582.24</v>
      </c>
      <c r="FI31" s="234">
        <v>725.02</v>
      </c>
      <c r="FJ31" s="234">
        <v>725.02</v>
      </c>
      <c r="FK31" s="234">
        <v>725.02</v>
      </c>
      <c r="FL31" s="234">
        <v>725.02</v>
      </c>
      <c r="FM31" s="234">
        <v>725.02</v>
      </c>
      <c r="FN31" s="20">
        <f t="shared" si="125"/>
        <v>8776.6264026769823</v>
      </c>
      <c r="FO31" s="18">
        <v>0</v>
      </c>
      <c r="FP31" s="18">
        <v>0</v>
      </c>
      <c r="FQ31" s="18">
        <v>0</v>
      </c>
      <c r="FR31" s="18">
        <v>0</v>
      </c>
      <c r="FS31" s="18">
        <v>0</v>
      </c>
      <c r="FT31" s="18">
        <v>3917.3548394730815</v>
      </c>
      <c r="FU31" s="18">
        <v>243.95920853261879</v>
      </c>
      <c r="FV31" s="18">
        <v>0</v>
      </c>
      <c r="FW31" s="18">
        <v>0</v>
      </c>
      <c r="FX31" s="18">
        <v>0</v>
      </c>
      <c r="FY31" s="18">
        <v>0</v>
      </c>
      <c r="FZ31" s="18">
        <v>4615.3123546712823</v>
      </c>
      <c r="GA31" s="234">
        <f t="shared" si="126"/>
        <v>1075.8464026769816</v>
      </c>
      <c r="GB31" s="20">
        <f t="shared" si="127"/>
        <v>0</v>
      </c>
      <c r="GC31" s="20">
        <f t="shared" si="128"/>
        <v>1075.8464026769816</v>
      </c>
      <c r="GD31" s="18">
        <f t="shared" si="129"/>
        <v>1314.84</v>
      </c>
      <c r="GE31" s="18">
        <v>73.17</v>
      </c>
      <c r="GF31" s="234">
        <v>73.17</v>
      </c>
      <c r="GG31" s="234">
        <v>73.17</v>
      </c>
      <c r="GH31" s="234">
        <v>73.17</v>
      </c>
      <c r="GI31" s="234">
        <v>73.17</v>
      </c>
      <c r="GJ31" s="234">
        <v>73.17</v>
      </c>
      <c r="GK31" s="234">
        <v>73.17</v>
      </c>
      <c r="GL31" s="234">
        <v>160.53</v>
      </c>
      <c r="GM31" s="234">
        <v>160.53</v>
      </c>
      <c r="GN31" s="234">
        <v>160.53</v>
      </c>
      <c r="GO31" s="234">
        <v>160.53</v>
      </c>
      <c r="GP31" s="234">
        <v>160.53</v>
      </c>
      <c r="GQ31" s="20">
        <f t="shared" si="130"/>
        <v>0</v>
      </c>
      <c r="GR31" s="18">
        <v>0</v>
      </c>
      <c r="GS31" s="18">
        <v>0</v>
      </c>
      <c r="GT31" s="18">
        <v>0</v>
      </c>
      <c r="GU31" s="18"/>
      <c r="GV31" s="234">
        <f t="shared" si="131"/>
        <v>-1314.84</v>
      </c>
      <c r="GW31" s="20">
        <f t="shared" si="15"/>
        <v>-1314.84</v>
      </c>
      <c r="GX31" s="20">
        <f t="shared" si="16"/>
        <v>0</v>
      </c>
      <c r="GY31" s="18">
        <f t="shared" si="132"/>
        <v>11675.289999999999</v>
      </c>
      <c r="GZ31" s="18">
        <v>643.87</v>
      </c>
      <c r="HA31" s="234">
        <v>643.87</v>
      </c>
      <c r="HB31" s="234">
        <v>643.87</v>
      </c>
      <c r="HC31" s="234">
        <v>643.87</v>
      </c>
      <c r="HD31" s="234">
        <v>643.87</v>
      </c>
      <c r="HE31" s="234">
        <v>643.87</v>
      </c>
      <c r="HF31" s="234">
        <v>643.87</v>
      </c>
      <c r="HG31" s="234">
        <v>1433.64</v>
      </c>
      <c r="HH31" s="234">
        <v>1433.64</v>
      </c>
      <c r="HI31" s="234">
        <v>1433.64</v>
      </c>
      <c r="HJ31" s="234">
        <v>1433.64</v>
      </c>
      <c r="HK31" s="234">
        <v>1433.64</v>
      </c>
      <c r="HL31" s="20">
        <f t="shared" si="133"/>
        <v>14464.36893359414</v>
      </c>
      <c r="HM31" s="18">
        <v>1233.7409587618677</v>
      </c>
      <c r="HN31" s="18">
        <v>1307.3061920399684</v>
      </c>
      <c r="HO31" s="18">
        <v>1423.8338381939961</v>
      </c>
      <c r="HP31" s="18">
        <v>1325.1388731183604</v>
      </c>
      <c r="HQ31" s="18">
        <v>1379.6597931903179</v>
      </c>
      <c r="HR31" s="18">
        <v>1158.9900079872957</v>
      </c>
      <c r="HS31" s="18">
        <v>1520.4939258916986</v>
      </c>
      <c r="HT31" s="18">
        <v>938.53967357428712</v>
      </c>
      <c r="HU31" s="18">
        <v>966.32379326781393</v>
      </c>
      <c r="HV31" s="18">
        <v>1045.7387635069445</v>
      </c>
      <c r="HW31" s="18">
        <v>951.5943879518934</v>
      </c>
      <c r="HX31" s="18">
        <v>1213.008726109696</v>
      </c>
      <c r="HY31" s="20">
        <f t="shared" si="17"/>
        <v>2789.0789335941408</v>
      </c>
      <c r="HZ31" s="20">
        <f t="shared" si="18"/>
        <v>0</v>
      </c>
      <c r="IA31" s="20">
        <f t="shared" si="19"/>
        <v>2789.0789335941408</v>
      </c>
      <c r="IB31" s="120">
        <f t="shared" si="134"/>
        <v>50913.66</v>
      </c>
      <c r="IC31" s="120">
        <v>3876.18</v>
      </c>
      <c r="ID31" s="250">
        <v>3876.18</v>
      </c>
      <c r="IE31" s="250">
        <v>3876.18</v>
      </c>
      <c r="IF31" s="120">
        <v>3876.18</v>
      </c>
      <c r="IG31" s="120">
        <v>3876.18</v>
      </c>
      <c r="IH31" s="120">
        <v>3876.18</v>
      </c>
      <c r="II31" s="120">
        <v>3876.18</v>
      </c>
      <c r="IJ31" s="120">
        <v>4756.08</v>
      </c>
      <c r="IK31" s="120">
        <v>4756.08</v>
      </c>
      <c r="IL31" s="120">
        <v>4756.08</v>
      </c>
      <c r="IM31" s="120">
        <v>4756.08</v>
      </c>
      <c r="IN31" s="120">
        <v>4756.08</v>
      </c>
      <c r="IO31" s="121">
        <f t="shared" si="20"/>
        <v>44929.094355214846</v>
      </c>
      <c r="IP31" s="18">
        <v>3960.3520681583345</v>
      </c>
      <c r="IQ31" s="18">
        <v>3950.8725898684033</v>
      </c>
      <c r="IR31" s="18">
        <v>3964.1682165978027</v>
      </c>
      <c r="IS31" s="18">
        <v>3980.436975666667</v>
      </c>
      <c r="IT31" s="18">
        <v>4011.5163918666672</v>
      </c>
      <c r="IU31" s="18">
        <v>3966.0823505333337</v>
      </c>
      <c r="IV31" s="18">
        <v>3895.2906863067087</v>
      </c>
      <c r="IW31" s="18">
        <v>4912.8453136000007</v>
      </c>
      <c r="IX31" s="18">
        <v>2968.5014486451096</v>
      </c>
      <c r="IY31" s="18">
        <v>3521.0242676275775</v>
      </c>
      <c r="IZ31" s="18">
        <v>2736.669370082674</v>
      </c>
      <c r="JA31" s="18">
        <v>3061.3346762615752</v>
      </c>
      <c r="JB31" s="250">
        <f t="shared" si="21"/>
        <v>-5984.5656447851579</v>
      </c>
      <c r="JC31" s="121">
        <f t="shared" si="22"/>
        <v>-5984.5656447851579</v>
      </c>
      <c r="JD31" s="121">
        <f t="shared" si="23"/>
        <v>0</v>
      </c>
      <c r="JE31" s="120">
        <f t="shared" si="135"/>
        <v>0</v>
      </c>
      <c r="JF31" s="120">
        <v>0</v>
      </c>
      <c r="JG31" s="250">
        <v>0</v>
      </c>
      <c r="JH31" s="250">
        <v>0</v>
      </c>
      <c r="JI31" s="250">
        <v>0</v>
      </c>
      <c r="JJ31" s="250">
        <v>0</v>
      </c>
      <c r="JK31" s="250">
        <v>0</v>
      </c>
      <c r="JL31" s="250">
        <v>0</v>
      </c>
      <c r="JM31" s="250">
        <v>0</v>
      </c>
      <c r="JN31" s="250">
        <v>0</v>
      </c>
      <c r="JO31" s="250">
        <v>0</v>
      </c>
      <c r="JP31" s="250">
        <v>0</v>
      </c>
      <c r="JQ31" s="250">
        <v>0</v>
      </c>
      <c r="JR31" s="120">
        <f t="shared" si="136"/>
        <v>0</v>
      </c>
      <c r="JS31" s="18">
        <v>0</v>
      </c>
      <c r="JT31" s="18">
        <v>0</v>
      </c>
      <c r="JU31" s="18">
        <v>0</v>
      </c>
      <c r="JV31" s="18">
        <v>0</v>
      </c>
      <c r="JW31" s="18">
        <v>0</v>
      </c>
      <c r="JX31" s="18">
        <v>0</v>
      </c>
      <c r="JY31" s="18">
        <v>0</v>
      </c>
      <c r="JZ31" s="18">
        <v>0</v>
      </c>
      <c r="KA31" s="18">
        <v>0</v>
      </c>
      <c r="KB31" s="18">
        <v>0</v>
      </c>
      <c r="KC31" s="18">
        <v>0</v>
      </c>
      <c r="KD31" s="18">
        <v>0</v>
      </c>
      <c r="KE31" s="250">
        <f t="shared" si="24"/>
        <v>0</v>
      </c>
      <c r="KF31" s="121">
        <f t="shared" si="25"/>
        <v>0</v>
      </c>
      <c r="KG31" s="121">
        <f t="shared" si="26"/>
        <v>0</v>
      </c>
      <c r="KH31" s="120">
        <f t="shared" si="137"/>
        <v>2893.4400000000005</v>
      </c>
      <c r="KI31" s="120">
        <v>150.77000000000001</v>
      </c>
      <c r="KJ31" s="250">
        <v>150.77000000000001</v>
      </c>
      <c r="KK31" s="250">
        <v>150.77000000000001</v>
      </c>
      <c r="KL31" s="250">
        <v>150.77000000000001</v>
      </c>
      <c r="KM31" s="250">
        <v>150.77000000000001</v>
      </c>
      <c r="KN31" s="250">
        <v>150.77000000000001</v>
      </c>
      <c r="KO31" s="250">
        <v>150.77000000000001</v>
      </c>
      <c r="KP31" s="250">
        <v>367.61</v>
      </c>
      <c r="KQ31" s="250">
        <v>367.61</v>
      </c>
      <c r="KR31" s="250">
        <v>367.61</v>
      </c>
      <c r="KS31" s="250">
        <v>367.61</v>
      </c>
      <c r="KT31" s="250">
        <v>367.61</v>
      </c>
      <c r="KU31" s="121">
        <f t="shared" si="138"/>
        <v>3139.6327205814418</v>
      </c>
      <c r="KV31" s="18">
        <v>181.87254238109037</v>
      </c>
      <c r="KW31" s="18">
        <v>195.87007276475873</v>
      </c>
      <c r="KX31" s="18">
        <v>173.8323199882617</v>
      </c>
      <c r="KY31" s="18">
        <v>190.59098911782127</v>
      </c>
      <c r="KZ31" s="18">
        <v>189.85210917753292</v>
      </c>
      <c r="LA31" s="18">
        <v>194.04955005825096</v>
      </c>
      <c r="LB31" s="18">
        <v>171.71077464116783</v>
      </c>
      <c r="LC31" s="18">
        <v>279.40128846790236</v>
      </c>
      <c r="LD31" s="18">
        <v>360.13265498904303</v>
      </c>
      <c r="LE31" s="18">
        <v>347.75048377357956</v>
      </c>
      <c r="LF31" s="18">
        <v>423.69116650429032</v>
      </c>
      <c r="LG31" s="18">
        <v>430.87876871774313</v>
      </c>
      <c r="LH31" s="250">
        <f t="shared" si="139"/>
        <v>246.19272058144134</v>
      </c>
      <c r="LI31" s="121">
        <f t="shared" si="27"/>
        <v>0</v>
      </c>
      <c r="LJ31" s="121">
        <f t="shared" si="28"/>
        <v>246.19272058144134</v>
      </c>
      <c r="LK31" s="121">
        <f t="shared" si="29"/>
        <v>0</v>
      </c>
      <c r="LL31" s="250"/>
      <c r="LM31" s="250"/>
      <c r="LN31" s="250"/>
      <c r="LO31" s="250"/>
      <c r="LP31" s="250"/>
      <c r="LQ31" s="250"/>
      <c r="LR31" s="250"/>
      <c r="LS31" s="250"/>
      <c r="LT31" s="250"/>
      <c r="LU31" s="250"/>
      <c r="LV31" s="250"/>
      <c r="LW31" s="250"/>
      <c r="LX31" s="121">
        <f t="shared" si="30"/>
        <v>0</v>
      </c>
      <c r="LY31" s="250"/>
      <c r="LZ31" s="250"/>
      <c r="MA31" s="250"/>
      <c r="MB31" s="250"/>
      <c r="MC31" s="250"/>
      <c r="MD31" s="250"/>
      <c r="ME31" s="250"/>
      <c r="MF31" s="250"/>
      <c r="MG31" s="250"/>
      <c r="MH31" s="250"/>
      <c r="MI31" s="250"/>
      <c r="MJ31" s="120">
        <v>0</v>
      </c>
      <c r="MK31" s="250"/>
      <c r="ML31" s="121">
        <f t="shared" si="31"/>
        <v>0</v>
      </c>
      <c r="MM31" s="121">
        <f t="shared" si="32"/>
        <v>0</v>
      </c>
      <c r="MN31" s="121">
        <f t="shared" si="140"/>
        <v>42679.32</v>
      </c>
      <c r="MO31" s="121">
        <v>2527.61</v>
      </c>
      <c r="MP31" s="250">
        <v>2527.61</v>
      </c>
      <c r="MQ31" s="250">
        <v>2527.61</v>
      </c>
      <c r="MR31" s="250">
        <v>2527.61</v>
      </c>
      <c r="MS31" s="250">
        <v>2527.61</v>
      </c>
      <c r="MT31" s="250">
        <v>2527.61</v>
      </c>
      <c r="MU31" s="250">
        <v>2527.61</v>
      </c>
      <c r="MV31" s="250">
        <v>4997.21</v>
      </c>
      <c r="MW31" s="250">
        <v>4997.21</v>
      </c>
      <c r="MX31" s="250">
        <v>4997.21</v>
      </c>
      <c r="MY31" s="250">
        <v>4997.21</v>
      </c>
      <c r="MZ31" s="250">
        <v>4997.21</v>
      </c>
      <c r="NA31" s="121">
        <f t="shared" si="141"/>
        <v>51733.498863874302</v>
      </c>
      <c r="NB31" s="20">
        <v>0</v>
      </c>
      <c r="NC31" s="20">
        <v>906.55760000000009</v>
      </c>
      <c r="ND31" s="20">
        <v>451.28719999999998</v>
      </c>
      <c r="NE31" s="20">
        <v>2128.4016000000001</v>
      </c>
      <c r="NF31" s="20">
        <v>15010.403200000001</v>
      </c>
      <c r="NG31" s="20">
        <v>0</v>
      </c>
      <c r="NH31" s="20">
        <v>30793.796799999996</v>
      </c>
      <c r="NI31" s="20">
        <v>0</v>
      </c>
      <c r="NJ31" s="20">
        <v>0</v>
      </c>
      <c r="NK31" s="20">
        <v>0</v>
      </c>
      <c r="NL31" s="20">
        <v>1511.2283928076179</v>
      </c>
      <c r="NM31" s="20">
        <v>931.82407106667711</v>
      </c>
      <c r="NN31" s="250">
        <f t="shared" si="142"/>
        <v>9054.1788638743019</v>
      </c>
      <c r="NO31" s="121">
        <f t="shared" si="33"/>
        <v>0</v>
      </c>
      <c r="NP31" s="121">
        <f t="shared" si="34"/>
        <v>9054.1788638743019</v>
      </c>
      <c r="NQ31" s="115">
        <f t="shared" si="35"/>
        <v>28452.799999999999</v>
      </c>
      <c r="NR31" s="114">
        <f t="shared" si="36"/>
        <v>8538.98</v>
      </c>
      <c r="NS31" s="132">
        <f t="shared" si="37"/>
        <v>-19913.82</v>
      </c>
      <c r="NT31" s="121">
        <f t="shared" si="38"/>
        <v>-19913.82</v>
      </c>
      <c r="NU31" s="121">
        <f t="shared" si="39"/>
        <v>0</v>
      </c>
      <c r="NV31" s="18">
        <f t="shared" si="143"/>
        <v>7892.7900000000009</v>
      </c>
      <c r="NW31" s="18">
        <v>836.77</v>
      </c>
      <c r="NX31" s="234">
        <v>836.77</v>
      </c>
      <c r="NY31" s="234">
        <v>836.77</v>
      </c>
      <c r="NZ31" s="18">
        <v>836.77</v>
      </c>
      <c r="OA31" s="18">
        <v>836.77</v>
      </c>
      <c r="OB31" s="18">
        <v>836.77</v>
      </c>
      <c r="OC31" s="18">
        <v>836.77</v>
      </c>
      <c r="OD31" s="18">
        <v>407.08</v>
      </c>
      <c r="OE31" s="18">
        <v>407.08</v>
      </c>
      <c r="OF31" s="18">
        <v>407.08</v>
      </c>
      <c r="OG31" s="18">
        <v>407.08</v>
      </c>
      <c r="OH31" s="18">
        <v>407.08</v>
      </c>
      <c r="OI31" s="20">
        <f t="shared" si="144"/>
        <v>0</v>
      </c>
      <c r="OJ31" s="20">
        <v>0</v>
      </c>
      <c r="OK31" s="20">
        <v>0</v>
      </c>
      <c r="OL31" s="20">
        <v>0</v>
      </c>
      <c r="OM31" s="20">
        <v>0</v>
      </c>
      <c r="ON31" s="20">
        <v>0</v>
      </c>
      <c r="OO31" s="20">
        <v>0</v>
      </c>
      <c r="OP31" s="20">
        <v>0</v>
      </c>
      <c r="OQ31" s="20">
        <v>0</v>
      </c>
      <c r="OR31" s="20">
        <v>0</v>
      </c>
      <c r="OS31" s="20">
        <v>0</v>
      </c>
      <c r="OT31" s="20">
        <v>0</v>
      </c>
      <c r="OU31" s="20">
        <v>0</v>
      </c>
      <c r="OV31" s="234">
        <f t="shared" si="145"/>
        <v>-7892.7900000000009</v>
      </c>
      <c r="OW31" s="20">
        <f t="shared" si="40"/>
        <v>-7892.7900000000009</v>
      </c>
      <c r="OX31" s="20">
        <f t="shared" si="41"/>
        <v>0</v>
      </c>
      <c r="OY31" s="18">
        <f t="shared" si="146"/>
        <v>4564.74</v>
      </c>
      <c r="OZ31" s="18">
        <v>495.32</v>
      </c>
      <c r="PA31" s="234">
        <v>495.32</v>
      </c>
      <c r="PB31" s="234">
        <v>495.32</v>
      </c>
      <c r="PC31" s="234">
        <v>495.32</v>
      </c>
      <c r="PD31" s="234">
        <v>495.32</v>
      </c>
      <c r="PE31" s="234">
        <v>495.32</v>
      </c>
      <c r="PF31" s="234">
        <v>495.32</v>
      </c>
      <c r="PG31" s="234">
        <v>219.5</v>
      </c>
      <c r="PH31" s="234">
        <v>219.5</v>
      </c>
      <c r="PI31" s="234">
        <v>219.5</v>
      </c>
      <c r="PJ31" s="234">
        <v>219.5</v>
      </c>
      <c r="PK31" s="234">
        <v>219.5</v>
      </c>
      <c r="PL31" s="20">
        <f t="shared" si="147"/>
        <v>2246.83</v>
      </c>
      <c r="PM31" s="18">
        <v>0</v>
      </c>
      <c r="PN31" s="18">
        <v>0</v>
      </c>
      <c r="PO31" s="18">
        <v>0</v>
      </c>
      <c r="PP31" s="18">
        <v>0</v>
      </c>
      <c r="PQ31" s="18">
        <v>0</v>
      </c>
      <c r="PR31" s="18">
        <v>0</v>
      </c>
      <c r="PS31" s="18">
        <v>0</v>
      </c>
      <c r="PT31" s="18">
        <v>0</v>
      </c>
      <c r="PU31" s="18">
        <v>0</v>
      </c>
      <c r="PV31" s="18">
        <v>0</v>
      </c>
      <c r="PW31" s="18">
        <v>0</v>
      </c>
      <c r="PX31" s="18">
        <v>2246.83</v>
      </c>
      <c r="PY31" s="234">
        <f t="shared" si="148"/>
        <v>-2317.91</v>
      </c>
      <c r="PZ31" s="20">
        <f t="shared" si="42"/>
        <v>-2317.91</v>
      </c>
      <c r="QA31" s="20">
        <f t="shared" si="43"/>
        <v>0</v>
      </c>
      <c r="QB31" s="18">
        <f t="shared" si="149"/>
        <v>1981.7000000000007</v>
      </c>
      <c r="QC31" s="18">
        <v>202.65</v>
      </c>
      <c r="QD31" s="234">
        <v>202.65</v>
      </c>
      <c r="QE31" s="234">
        <v>202.65</v>
      </c>
      <c r="QF31" s="234">
        <v>202.65</v>
      </c>
      <c r="QG31" s="234">
        <v>202.65</v>
      </c>
      <c r="QH31" s="234">
        <v>202.65</v>
      </c>
      <c r="QI31" s="234">
        <v>202.65</v>
      </c>
      <c r="QJ31" s="234">
        <v>112.63</v>
      </c>
      <c r="QK31" s="234">
        <v>112.63</v>
      </c>
      <c r="QL31" s="234">
        <v>112.63</v>
      </c>
      <c r="QM31" s="234">
        <v>112.63</v>
      </c>
      <c r="QN31" s="234">
        <v>112.63</v>
      </c>
      <c r="QO31" s="20">
        <f t="shared" si="150"/>
        <v>2508.7800000000002</v>
      </c>
      <c r="QP31" s="18">
        <v>0</v>
      </c>
      <c r="QQ31" s="18">
        <v>0</v>
      </c>
      <c r="QR31" s="18">
        <v>0</v>
      </c>
      <c r="QS31" s="18">
        <v>0</v>
      </c>
      <c r="QT31" s="18">
        <v>0</v>
      </c>
      <c r="QU31" s="18">
        <v>0</v>
      </c>
      <c r="QV31" s="18">
        <v>0</v>
      </c>
      <c r="QW31" s="18">
        <v>0</v>
      </c>
      <c r="QX31" s="18">
        <v>0</v>
      </c>
      <c r="QY31" s="18">
        <v>2508.7800000000002</v>
      </c>
      <c r="QZ31" s="18">
        <v>0</v>
      </c>
      <c r="RA31" s="18">
        <v>0</v>
      </c>
      <c r="RB31" s="234">
        <f t="shared" si="151"/>
        <v>527.07999999999947</v>
      </c>
      <c r="RC31" s="20">
        <f t="shared" si="44"/>
        <v>0</v>
      </c>
      <c r="RD31" s="20">
        <f t="shared" si="45"/>
        <v>527.07999999999947</v>
      </c>
      <c r="RE31" s="18">
        <f t="shared" si="152"/>
        <v>8352.17</v>
      </c>
      <c r="RF31" s="20">
        <v>884.66</v>
      </c>
      <c r="RG31" s="234">
        <v>884.66</v>
      </c>
      <c r="RH31" s="234">
        <v>884.66</v>
      </c>
      <c r="RI31" s="234">
        <v>884.66</v>
      </c>
      <c r="RJ31" s="234">
        <v>884.66</v>
      </c>
      <c r="RK31" s="234">
        <v>884.66</v>
      </c>
      <c r="RL31" s="234">
        <v>884.66</v>
      </c>
      <c r="RM31" s="234">
        <v>431.91</v>
      </c>
      <c r="RN31" s="234">
        <v>431.91</v>
      </c>
      <c r="RO31" s="234">
        <v>431.91</v>
      </c>
      <c r="RP31" s="234">
        <v>431.91</v>
      </c>
      <c r="RQ31" s="234">
        <v>431.91</v>
      </c>
      <c r="RR31" s="20">
        <f t="shared" si="153"/>
        <v>0</v>
      </c>
      <c r="RS31" s="18">
        <v>0</v>
      </c>
      <c r="RT31" s="18">
        <v>0</v>
      </c>
      <c r="RU31" s="18">
        <v>0</v>
      </c>
      <c r="RV31" s="18">
        <v>0</v>
      </c>
      <c r="RW31" s="18">
        <v>0</v>
      </c>
      <c r="RX31" s="18">
        <v>0</v>
      </c>
      <c r="RY31" s="18">
        <v>0</v>
      </c>
      <c r="RZ31" s="18">
        <v>0</v>
      </c>
      <c r="SA31" s="18">
        <v>0</v>
      </c>
      <c r="SB31" s="18">
        <v>0</v>
      </c>
      <c r="SC31" s="18">
        <v>0</v>
      </c>
      <c r="SD31" s="18">
        <v>0</v>
      </c>
      <c r="SE31" s="20">
        <f t="shared" si="46"/>
        <v>-8352.17</v>
      </c>
      <c r="SF31" s="20">
        <f t="shared" si="47"/>
        <v>-8352.17</v>
      </c>
      <c r="SG31" s="20">
        <f t="shared" si="48"/>
        <v>0</v>
      </c>
      <c r="SH31" s="18">
        <f t="shared" si="154"/>
        <v>4035.7499999999995</v>
      </c>
      <c r="SI31" s="18">
        <v>435.9</v>
      </c>
      <c r="SJ31" s="234">
        <v>435.9</v>
      </c>
      <c r="SK31" s="234">
        <v>435.9</v>
      </c>
      <c r="SL31" s="234">
        <v>435.9</v>
      </c>
      <c r="SM31" s="234">
        <v>435.9</v>
      </c>
      <c r="SN31" s="234">
        <v>435.9</v>
      </c>
      <c r="SO31" s="234">
        <v>435.9</v>
      </c>
      <c r="SP31" s="234">
        <v>196.89</v>
      </c>
      <c r="SQ31" s="234">
        <v>196.89</v>
      </c>
      <c r="SR31" s="234">
        <v>196.89</v>
      </c>
      <c r="SS31" s="234">
        <v>196.89</v>
      </c>
      <c r="ST31" s="234">
        <v>196.89</v>
      </c>
      <c r="SU31" s="20">
        <f t="shared" si="155"/>
        <v>0</v>
      </c>
      <c r="SV31" s="18">
        <v>0</v>
      </c>
      <c r="SW31" s="18">
        <v>0</v>
      </c>
      <c r="SX31" s="18">
        <v>0</v>
      </c>
      <c r="SY31" s="18">
        <v>0</v>
      </c>
      <c r="SZ31" s="18">
        <v>0</v>
      </c>
      <c r="TA31" s="18">
        <v>0</v>
      </c>
      <c r="TB31" s="18">
        <v>0</v>
      </c>
      <c r="TC31" s="18">
        <v>0</v>
      </c>
      <c r="TD31" s="18">
        <v>0</v>
      </c>
      <c r="TE31" s="18">
        <v>0</v>
      </c>
      <c r="TF31" s="18">
        <v>0</v>
      </c>
      <c r="TG31" s="18">
        <v>0</v>
      </c>
      <c r="TH31" s="20">
        <f t="shared" si="49"/>
        <v>-4035.7499999999995</v>
      </c>
      <c r="TI31" s="20">
        <f t="shared" si="50"/>
        <v>-4035.7499999999995</v>
      </c>
      <c r="TJ31" s="20">
        <f t="shared" si="51"/>
        <v>0</v>
      </c>
      <c r="TK31" s="18">
        <f t="shared" si="156"/>
        <v>1584.4199999999998</v>
      </c>
      <c r="TL31" s="18">
        <v>148.11000000000001</v>
      </c>
      <c r="TM31" s="234">
        <v>148.11000000000001</v>
      </c>
      <c r="TN31" s="234">
        <v>148.11000000000001</v>
      </c>
      <c r="TO31" s="234">
        <v>148.11000000000001</v>
      </c>
      <c r="TP31" s="234">
        <v>148.11000000000001</v>
      </c>
      <c r="TQ31" s="234">
        <v>148.11000000000001</v>
      </c>
      <c r="TR31" s="234">
        <v>148.11000000000001</v>
      </c>
      <c r="TS31" s="234">
        <v>109.53</v>
      </c>
      <c r="TT31" s="234">
        <v>109.53</v>
      </c>
      <c r="TU31" s="234">
        <v>109.53</v>
      </c>
      <c r="TV31" s="234">
        <v>109.53</v>
      </c>
      <c r="TW31" s="234">
        <v>109.53</v>
      </c>
      <c r="TX31" s="20">
        <f t="shared" si="157"/>
        <v>3783.37</v>
      </c>
      <c r="TY31" s="18">
        <v>163</v>
      </c>
      <c r="TZ31" s="18">
        <v>0</v>
      </c>
      <c r="UA31" s="18">
        <v>0</v>
      </c>
      <c r="UB31" s="18">
        <v>0</v>
      </c>
      <c r="UC31" s="18">
        <v>0</v>
      </c>
      <c r="UD31" s="18">
        <v>0</v>
      </c>
      <c r="UE31" s="18">
        <v>3620.37</v>
      </c>
      <c r="UF31" s="18">
        <v>0</v>
      </c>
      <c r="UG31" s="18">
        <v>0</v>
      </c>
      <c r="UH31" s="18">
        <v>0</v>
      </c>
      <c r="UI31" s="18">
        <v>0</v>
      </c>
      <c r="UJ31" s="18">
        <v>0</v>
      </c>
      <c r="UK31" s="20">
        <f t="shared" si="52"/>
        <v>2198.9499999999998</v>
      </c>
      <c r="UL31" s="20">
        <f t="shared" si="53"/>
        <v>0</v>
      </c>
      <c r="UM31" s="20">
        <f t="shared" si="54"/>
        <v>2198.9499999999998</v>
      </c>
      <c r="UN31" s="18">
        <f t="shared" si="158"/>
        <v>41.230000000000004</v>
      </c>
      <c r="UO31" s="18">
        <v>3.99</v>
      </c>
      <c r="UP31" s="234">
        <v>3.99</v>
      </c>
      <c r="UQ31" s="234">
        <v>3.99</v>
      </c>
      <c r="UR31" s="234">
        <v>3.99</v>
      </c>
      <c r="US31" s="234">
        <v>3.99</v>
      </c>
      <c r="UT31" s="234">
        <v>3.99</v>
      </c>
      <c r="UU31" s="234">
        <v>3.99</v>
      </c>
      <c r="UV31" s="234">
        <v>2.66</v>
      </c>
      <c r="UW31" s="234">
        <v>2.66</v>
      </c>
      <c r="UX31" s="234">
        <v>2.66</v>
      </c>
      <c r="UY31" s="234">
        <v>2.66</v>
      </c>
      <c r="UZ31" s="234">
        <v>2.66</v>
      </c>
      <c r="VA31" s="20">
        <f t="shared" si="55"/>
        <v>0</v>
      </c>
      <c r="VB31" s="234"/>
      <c r="VC31" s="234"/>
      <c r="VD31" s="234"/>
      <c r="VE31" s="234"/>
      <c r="VF31" s="234"/>
      <c r="VG31" s="234"/>
      <c r="VH31" s="234">
        <v>0</v>
      </c>
      <c r="VI31" s="234"/>
      <c r="VJ31" s="234"/>
      <c r="VK31" s="234"/>
      <c r="VL31" s="234"/>
      <c r="VM31" s="234"/>
      <c r="VN31" s="20">
        <f t="shared" si="56"/>
        <v>-41.230000000000004</v>
      </c>
      <c r="VO31" s="20">
        <f t="shared" si="57"/>
        <v>-41.230000000000004</v>
      </c>
      <c r="VP31" s="20">
        <f t="shared" si="58"/>
        <v>0</v>
      </c>
      <c r="VQ31" s="121">
        <f t="shared" si="59"/>
        <v>0</v>
      </c>
      <c r="VR31" s="250"/>
      <c r="VS31" s="250"/>
      <c r="VT31" s="250"/>
      <c r="VU31" s="250"/>
      <c r="VV31" s="250"/>
      <c r="VW31" s="250"/>
      <c r="VX31" s="250"/>
      <c r="VY31" s="250"/>
      <c r="VZ31" s="250"/>
      <c r="WA31" s="250"/>
      <c r="WB31" s="250"/>
      <c r="WC31" s="250"/>
      <c r="WD31" s="121">
        <f t="shared" si="60"/>
        <v>0</v>
      </c>
      <c r="WE31" s="234"/>
      <c r="WF31" s="234"/>
      <c r="WG31" s="234"/>
      <c r="WH31" s="234"/>
      <c r="WI31" s="234"/>
      <c r="WJ31" s="234"/>
      <c r="WK31" s="234"/>
      <c r="WL31" s="234"/>
      <c r="WM31" s="234"/>
      <c r="WN31" s="234"/>
      <c r="WO31" s="234"/>
      <c r="WP31" s="234"/>
      <c r="WQ31" s="121">
        <f t="shared" si="61"/>
        <v>0</v>
      </c>
      <c r="WR31" s="121">
        <f t="shared" si="62"/>
        <v>0</v>
      </c>
      <c r="WS31" s="121">
        <f t="shared" si="63"/>
        <v>0</v>
      </c>
      <c r="WT31" s="120">
        <f t="shared" si="159"/>
        <v>42475.33</v>
      </c>
      <c r="WU31" s="120">
        <v>3089.89</v>
      </c>
      <c r="WV31" s="250">
        <v>3089.89</v>
      </c>
      <c r="WW31" s="250">
        <v>3089.89</v>
      </c>
      <c r="WX31" s="250">
        <v>3089.89</v>
      </c>
      <c r="WY31" s="250">
        <v>3089.89</v>
      </c>
      <c r="WZ31" s="250">
        <v>3089.89</v>
      </c>
      <c r="XA31" s="250">
        <v>3089.89</v>
      </c>
      <c r="XB31" s="250">
        <v>4169.22</v>
      </c>
      <c r="XC31" s="250">
        <v>4169.22</v>
      </c>
      <c r="XD31" s="250">
        <v>4169.22</v>
      </c>
      <c r="XE31" s="250">
        <v>4169.22</v>
      </c>
      <c r="XF31" s="250">
        <v>4169.22</v>
      </c>
      <c r="XG31" s="120">
        <f t="shared" si="160"/>
        <v>34732.878533258961</v>
      </c>
      <c r="XH31" s="18">
        <v>3925.3050309378909</v>
      </c>
      <c r="XI31" s="18">
        <v>4076.5834786775922</v>
      </c>
      <c r="XJ31" s="18">
        <v>2468.4795212221043</v>
      </c>
      <c r="XK31" s="18">
        <v>6.2674345161854337</v>
      </c>
      <c r="XL31" s="18">
        <v>2277.3324309011582</v>
      </c>
      <c r="XM31" s="18">
        <v>2410.5741511474826</v>
      </c>
      <c r="XN31" s="18">
        <v>2626.1845615123248</v>
      </c>
      <c r="XO31" s="18">
        <v>2750.0817203115939</v>
      </c>
      <c r="XP31" s="18">
        <v>3512.1378498132945</v>
      </c>
      <c r="XQ31" s="18">
        <v>3598.7990041228732</v>
      </c>
      <c r="XR31" s="18">
        <v>3361.1900131066027</v>
      </c>
      <c r="XS31" s="18">
        <v>3719.9433369898543</v>
      </c>
      <c r="XT31" s="121">
        <f t="shared" si="64"/>
        <v>-7742.4514667410403</v>
      </c>
      <c r="XU31" s="121">
        <f t="shared" si="65"/>
        <v>-7742.4514667410403</v>
      </c>
      <c r="XV31" s="121">
        <f t="shared" si="66"/>
        <v>0</v>
      </c>
      <c r="XW31" s="120">
        <f t="shared" si="161"/>
        <v>31858.989999999998</v>
      </c>
      <c r="XX31" s="120">
        <v>1935.62</v>
      </c>
      <c r="XY31" s="250">
        <v>1935.62</v>
      </c>
      <c r="XZ31" s="250">
        <v>1935.62</v>
      </c>
      <c r="YA31" s="250">
        <v>1935.62</v>
      </c>
      <c r="YB31" s="250">
        <v>1935.62</v>
      </c>
      <c r="YC31" s="250">
        <v>1935.62</v>
      </c>
      <c r="YD31" s="250">
        <v>1935.62</v>
      </c>
      <c r="YE31" s="250">
        <v>3661.93</v>
      </c>
      <c r="YF31" s="250">
        <v>3661.93</v>
      </c>
      <c r="YG31" s="250">
        <v>3661.93</v>
      </c>
      <c r="YH31" s="250">
        <v>3661.93</v>
      </c>
      <c r="YI31" s="250">
        <v>3661.93</v>
      </c>
      <c r="YJ31" s="121">
        <f t="shared" si="162"/>
        <v>27391.449191101692</v>
      </c>
      <c r="YK31" s="18">
        <v>2521.6953050747393</v>
      </c>
      <c r="YL31" s="18">
        <v>2350.5224540588711</v>
      </c>
      <c r="YM31" s="18">
        <v>1984.6769213440216</v>
      </c>
      <c r="YN31" s="18">
        <v>2018.5820132830613</v>
      </c>
      <c r="YO31" s="18">
        <v>1941.1060026974569</v>
      </c>
      <c r="YP31" s="18">
        <v>1940.8244388317539</v>
      </c>
      <c r="YQ31" s="18">
        <v>2184.0555998799168</v>
      </c>
      <c r="YR31" s="18">
        <v>2232.3269418507043</v>
      </c>
      <c r="YS31" s="18">
        <v>2397.6139783558347</v>
      </c>
      <c r="YT31" s="18">
        <v>2519.5990070687403</v>
      </c>
      <c r="YU31" s="18">
        <v>2539.77135618481</v>
      </c>
      <c r="YV31" s="18">
        <v>2760.6751724717819</v>
      </c>
      <c r="YW31" s="234">
        <f t="shared" si="163"/>
        <v>-4467.5408088983058</v>
      </c>
      <c r="YX31" s="121">
        <f t="shared" si="67"/>
        <v>-4467.5408088983058</v>
      </c>
      <c r="YY31" s="121">
        <f t="shared" si="68"/>
        <v>0</v>
      </c>
      <c r="YZ31" s="120">
        <f t="shared" si="164"/>
        <v>2238.4800000000005</v>
      </c>
      <c r="ZA31" s="120">
        <v>81.59</v>
      </c>
      <c r="ZB31" s="250">
        <v>81.59</v>
      </c>
      <c r="ZC31" s="250">
        <v>81.59</v>
      </c>
      <c r="ZD31" s="250">
        <v>81.59</v>
      </c>
      <c r="ZE31" s="250">
        <v>81.59</v>
      </c>
      <c r="ZF31" s="250">
        <v>81.59</v>
      </c>
      <c r="ZG31" s="250">
        <v>81.59</v>
      </c>
      <c r="ZH31" s="250">
        <v>333.47</v>
      </c>
      <c r="ZI31" s="250">
        <v>333.47</v>
      </c>
      <c r="ZJ31" s="250">
        <v>333.47</v>
      </c>
      <c r="ZK31" s="250">
        <v>333.47</v>
      </c>
      <c r="ZL31" s="250">
        <v>333.47</v>
      </c>
      <c r="ZM31" s="121">
        <f t="shared" si="165"/>
        <v>3696.3193311806222</v>
      </c>
      <c r="ZN31" s="120">
        <v>0</v>
      </c>
      <c r="ZO31" s="18">
        <v>97.488007373428459</v>
      </c>
      <c r="ZP31" s="18">
        <v>459.78979323550016</v>
      </c>
      <c r="ZQ31" s="18">
        <v>3001.1109817036545</v>
      </c>
      <c r="ZR31" s="18">
        <v>137.93054886803881</v>
      </c>
      <c r="ZS31" s="18">
        <v>0</v>
      </c>
      <c r="ZT31" s="18"/>
      <c r="ZU31" s="18"/>
      <c r="ZV31" s="18"/>
      <c r="ZW31" s="18"/>
      <c r="ZX31" s="18"/>
      <c r="ZY31" s="18"/>
      <c r="ZZ31" s="121">
        <f t="shared" si="69"/>
        <v>1457.8393311806217</v>
      </c>
      <c r="AAA31" s="121">
        <f t="shared" si="70"/>
        <v>0</v>
      </c>
      <c r="AAB31" s="121">
        <f t="shared" si="71"/>
        <v>1457.8393311806217</v>
      </c>
      <c r="AAC31" s="120">
        <f t="shared" si="166"/>
        <v>1111.67</v>
      </c>
      <c r="AAD31" s="120">
        <v>80.260000000000005</v>
      </c>
      <c r="AAE31" s="250">
        <v>80.260000000000005</v>
      </c>
      <c r="AAF31" s="250">
        <v>80.260000000000005</v>
      </c>
      <c r="AAG31" s="250">
        <v>80.260000000000005</v>
      </c>
      <c r="AAH31" s="250">
        <v>80.260000000000005</v>
      </c>
      <c r="AAI31" s="250">
        <v>80.260000000000005</v>
      </c>
      <c r="AAJ31" s="250">
        <v>80.260000000000005</v>
      </c>
      <c r="AAK31" s="250">
        <v>109.97</v>
      </c>
      <c r="AAL31" s="250">
        <v>109.97</v>
      </c>
      <c r="AAM31" s="250">
        <v>109.97</v>
      </c>
      <c r="AAN31" s="250">
        <v>109.97</v>
      </c>
      <c r="AAO31" s="250">
        <v>109.97</v>
      </c>
      <c r="AAP31" s="121">
        <f t="shared" si="167"/>
        <v>1239.2079121984007</v>
      </c>
      <c r="AAQ31" s="18">
        <v>119.22492616952211</v>
      </c>
      <c r="AAR31" s="18">
        <v>118.93955000099167</v>
      </c>
      <c r="AAS31" s="18">
        <v>119.33980989907877</v>
      </c>
      <c r="AAT31" s="18">
        <v>119.829574840547</v>
      </c>
      <c r="AAU31" s="18">
        <v>120.7652091069116</v>
      </c>
      <c r="AAV31" s="18">
        <v>119.39743418934759</v>
      </c>
      <c r="AAW31" s="18">
        <v>117.26627746500066</v>
      </c>
      <c r="AAX31" s="18">
        <v>82.28124575999999</v>
      </c>
      <c r="AAY31" s="18">
        <v>79.130677859999992</v>
      </c>
      <c r="AAZ31" s="18">
        <v>80.587691279999987</v>
      </c>
      <c r="ABA31" s="18">
        <v>80.479720187999988</v>
      </c>
      <c r="ABB31" s="18">
        <v>81.965795439001425</v>
      </c>
      <c r="ABC31" s="121">
        <f t="shared" si="72"/>
        <v>127.53791219840059</v>
      </c>
      <c r="ABD31" s="121">
        <f t="shared" si="73"/>
        <v>0</v>
      </c>
      <c r="ABE31" s="121">
        <f t="shared" si="74"/>
        <v>127.53791219840059</v>
      </c>
      <c r="ABF31" s="120">
        <f t="shared" si="168"/>
        <v>152.54</v>
      </c>
      <c r="ABG31" s="120">
        <v>5.32</v>
      </c>
      <c r="ABH31" s="250">
        <v>5.32</v>
      </c>
      <c r="ABI31" s="250">
        <v>5.32</v>
      </c>
      <c r="ABJ31" s="250">
        <v>5.32</v>
      </c>
      <c r="ABK31" s="250">
        <v>5.32</v>
      </c>
      <c r="ABL31" s="250">
        <v>5.32</v>
      </c>
      <c r="ABM31" s="250">
        <v>5.32</v>
      </c>
      <c r="ABN31" s="250">
        <v>23.06</v>
      </c>
      <c r="ABO31" s="250">
        <v>23.06</v>
      </c>
      <c r="ABP31" s="250">
        <v>23.06</v>
      </c>
      <c r="ABQ31" s="250">
        <v>23.06</v>
      </c>
      <c r="ABR31" s="250">
        <v>23.06</v>
      </c>
      <c r="ABS31" s="121">
        <f t="shared" si="169"/>
        <v>1093.1774</v>
      </c>
      <c r="ABT31" s="18">
        <v>0</v>
      </c>
      <c r="ABU31" s="18">
        <v>0</v>
      </c>
      <c r="ABV31" s="18">
        <v>0</v>
      </c>
      <c r="ABW31" s="18">
        <v>0</v>
      </c>
      <c r="ABX31" s="18">
        <v>0</v>
      </c>
      <c r="ABY31" s="18">
        <v>0</v>
      </c>
      <c r="ABZ31" s="18"/>
      <c r="ACA31" s="18"/>
      <c r="ACB31" s="18">
        <v>0</v>
      </c>
      <c r="ACC31" s="18">
        <v>0</v>
      </c>
      <c r="ACD31" s="18">
        <v>1093.1774</v>
      </c>
      <c r="ACE31" s="18">
        <v>0</v>
      </c>
      <c r="ACF31" s="121">
        <f t="shared" si="75"/>
        <v>940.63740000000007</v>
      </c>
      <c r="ACG31" s="121">
        <f t="shared" si="76"/>
        <v>0</v>
      </c>
      <c r="ACH31" s="121">
        <f t="shared" si="77"/>
        <v>940.63740000000007</v>
      </c>
      <c r="ACI31" s="115">
        <f t="shared" si="78"/>
        <v>23148.890000000003</v>
      </c>
      <c r="ACJ31" s="121">
        <f t="shared" si="79"/>
        <v>16565.140622769366</v>
      </c>
      <c r="ACK31" s="132">
        <f t="shared" si="80"/>
        <v>-6583.749377230637</v>
      </c>
      <c r="ACL31" s="121">
        <f t="shared" si="81"/>
        <v>-6583.749377230637</v>
      </c>
      <c r="ACM31" s="121">
        <f t="shared" si="82"/>
        <v>0</v>
      </c>
      <c r="ACN31" s="18">
        <f t="shared" si="170"/>
        <v>5660.09</v>
      </c>
      <c r="ACO31" s="18">
        <v>475.37</v>
      </c>
      <c r="ACP31" s="234">
        <v>475.37</v>
      </c>
      <c r="ACQ31" s="234">
        <v>475.37</v>
      </c>
      <c r="ACR31" s="234">
        <v>475.37</v>
      </c>
      <c r="ACS31" s="234">
        <v>475.37</v>
      </c>
      <c r="ACT31" s="234">
        <v>475.37</v>
      </c>
      <c r="ACU31" s="234">
        <v>475.37</v>
      </c>
      <c r="ACV31" s="234">
        <v>466.5</v>
      </c>
      <c r="ACW31" s="234">
        <v>466.5</v>
      </c>
      <c r="ACX31" s="234">
        <v>466.5</v>
      </c>
      <c r="ACY31" s="234">
        <v>466.5</v>
      </c>
      <c r="ACZ31" s="234">
        <v>466.5</v>
      </c>
      <c r="ADA31" s="20">
        <f t="shared" si="171"/>
        <v>5712.2013243372512</v>
      </c>
      <c r="ADB31" s="18">
        <v>0</v>
      </c>
      <c r="ADC31" s="18">
        <v>1080.5850186077605</v>
      </c>
      <c r="ADD31" s="18">
        <v>913.77615184531635</v>
      </c>
      <c r="ADE31" s="18">
        <v>392.99915199999998</v>
      </c>
      <c r="ADF31" s="18">
        <v>670.75982399999998</v>
      </c>
      <c r="ADG31" s="18">
        <v>593.68865919999996</v>
      </c>
      <c r="ADH31" s="18">
        <v>469.88510833425755</v>
      </c>
      <c r="ADI31" s="18">
        <v>327.02394422605261</v>
      </c>
      <c r="ADJ31" s="18">
        <v>296.44445739999998</v>
      </c>
      <c r="ADK31" s="18">
        <v>271.25278319999995</v>
      </c>
      <c r="ADL31" s="18">
        <v>136.20990404</v>
      </c>
      <c r="ADM31" s="18">
        <v>559.5763214838646</v>
      </c>
      <c r="ADN31" s="20">
        <f t="shared" si="83"/>
        <v>52.111324337251062</v>
      </c>
      <c r="ADO31" s="20">
        <f t="shared" si="84"/>
        <v>0</v>
      </c>
      <c r="ADP31" s="20">
        <f t="shared" si="85"/>
        <v>52.111324337251062</v>
      </c>
      <c r="ADQ31" s="18">
        <f t="shared" si="172"/>
        <v>17488.800000000003</v>
      </c>
      <c r="ADR31" s="18">
        <v>1883.7</v>
      </c>
      <c r="ADS31" s="234">
        <v>1883.7</v>
      </c>
      <c r="ADT31" s="234">
        <v>1883.7</v>
      </c>
      <c r="ADU31" s="234">
        <v>1883.7</v>
      </c>
      <c r="ADV31" s="234">
        <v>1883.7</v>
      </c>
      <c r="ADW31" s="234">
        <v>1883.7</v>
      </c>
      <c r="ADX31" s="234">
        <v>1883.7</v>
      </c>
      <c r="ADY31" s="234">
        <v>860.58</v>
      </c>
      <c r="ADZ31" s="234">
        <v>860.58</v>
      </c>
      <c r="AEA31" s="234">
        <v>860.58</v>
      </c>
      <c r="AEB31" s="234">
        <v>860.58</v>
      </c>
      <c r="AEC31" s="234">
        <v>860.58</v>
      </c>
      <c r="AED31" s="20">
        <f t="shared" si="173"/>
        <v>10852.939298432113</v>
      </c>
      <c r="AEE31" s="18">
        <v>0</v>
      </c>
      <c r="AEF31" s="18">
        <v>1552.4562057727212</v>
      </c>
      <c r="AEG31" s="18">
        <v>1129.989161867438</v>
      </c>
      <c r="AEH31" s="18">
        <v>675.07112399999994</v>
      </c>
      <c r="AEI31" s="18">
        <v>1124.3212288</v>
      </c>
      <c r="AEJ31" s="18">
        <v>977.37574479999989</v>
      </c>
      <c r="AEK31" s="18">
        <v>837.41900495214225</v>
      </c>
      <c r="AEL31" s="18">
        <v>1049.9189788310111</v>
      </c>
      <c r="AEM31" s="18">
        <v>868.26625339999998</v>
      </c>
      <c r="AEN31" s="18">
        <v>902.64344239999991</v>
      </c>
      <c r="AEO31" s="18">
        <v>1316.1855896</v>
      </c>
      <c r="AEP31" s="18">
        <v>419.29256400880109</v>
      </c>
      <c r="AEQ31" s="20">
        <f t="shared" si="86"/>
        <v>-6635.8607015678899</v>
      </c>
      <c r="AER31" s="20">
        <f t="shared" si="87"/>
        <v>-6635.8607015678899</v>
      </c>
      <c r="AES31" s="20">
        <f t="shared" si="88"/>
        <v>0</v>
      </c>
      <c r="AET31" s="18">
        <f t="shared" si="174"/>
        <v>0</v>
      </c>
      <c r="AEU31" s="18">
        <v>0</v>
      </c>
      <c r="AEV31" s="234">
        <v>0</v>
      </c>
      <c r="AEW31" s="234">
        <v>0</v>
      </c>
      <c r="AEX31" s="234">
        <v>0</v>
      </c>
      <c r="AEY31" s="234">
        <v>0</v>
      </c>
      <c r="AEZ31" s="234">
        <v>0</v>
      </c>
      <c r="AFA31" s="234">
        <v>0</v>
      </c>
      <c r="AFB31" s="234">
        <v>0</v>
      </c>
      <c r="AFC31" s="234">
        <v>0</v>
      </c>
      <c r="AFD31" s="234">
        <v>0</v>
      </c>
      <c r="AFE31" s="234">
        <v>0</v>
      </c>
      <c r="AFF31" s="234">
        <v>0</v>
      </c>
      <c r="AFG31" s="20">
        <f t="shared" si="175"/>
        <v>0</v>
      </c>
      <c r="AFH31" s="18">
        <v>0</v>
      </c>
      <c r="AFI31" s="18">
        <v>0</v>
      </c>
      <c r="AFJ31" s="18">
        <v>0</v>
      </c>
      <c r="AFK31" s="18">
        <v>0</v>
      </c>
      <c r="AFL31" s="18">
        <v>0</v>
      </c>
      <c r="AFM31" s="18">
        <v>0</v>
      </c>
      <c r="AFN31" s="18">
        <v>0</v>
      </c>
      <c r="AFO31" s="18">
        <v>0</v>
      </c>
      <c r="AFP31" s="18">
        <v>0</v>
      </c>
      <c r="AFQ31" s="18">
        <v>0</v>
      </c>
      <c r="AFR31" s="18">
        <v>0</v>
      </c>
      <c r="AFS31" s="18">
        <v>0</v>
      </c>
      <c r="AFT31" s="20">
        <f t="shared" si="89"/>
        <v>0</v>
      </c>
      <c r="AFU31" s="20">
        <f t="shared" si="90"/>
        <v>0</v>
      </c>
      <c r="AFV31" s="136">
        <f t="shared" si="91"/>
        <v>0</v>
      </c>
      <c r="AFW31" s="141">
        <f t="shared" si="92"/>
        <v>266855.43</v>
      </c>
      <c r="AFX31" s="111">
        <f t="shared" si="93"/>
        <v>240842.89829661962</v>
      </c>
      <c r="AFY31" s="126">
        <f t="shared" si="94"/>
        <v>-26012.531703380373</v>
      </c>
      <c r="AFZ31" s="20">
        <f t="shared" si="95"/>
        <v>-26012.531703380373</v>
      </c>
      <c r="AGA31" s="140">
        <f t="shared" si="96"/>
        <v>0</v>
      </c>
      <c r="AGB31" s="215">
        <f t="shared" si="181"/>
        <v>320226.516</v>
      </c>
      <c r="AGC31" s="126">
        <f t="shared" si="181"/>
        <v>289011.47795594356</v>
      </c>
      <c r="AGD31" s="126">
        <f t="shared" si="98"/>
        <v>-31215.038044056448</v>
      </c>
      <c r="AGE31" s="20">
        <f t="shared" si="99"/>
        <v>-31215.038044056448</v>
      </c>
      <c r="AGF31" s="136">
        <f t="shared" si="100"/>
        <v>0</v>
      </c>
      <c r="AGG31" s="166">
        <f t="shared" si="180"/>
        <v>17078.747520000001</v>
      </c>
      <c r="AGH31" s="220">
        <f t="shared" si="179"/>
        <v>15413.945490983657</v>
      </c>
      <c r="AGI31" s="126">
        <f t="shared" si="102"/>
        <v>-1664.802029016344</v>
      </c>
      <c r="AGJ31" s="20">
        <f t="shared" si="103"/>
        <v>-1664.802029016344</v>
      </c>
      <c r="AGK31" s="140">
        <f t="shared" si="104"/>
        <v>0</v>
      </c>
      <c r="AGL31" s="167">
        <f t="shared" si="182"/>
        <v>337305.26351999998</v>
      </c>
      <c r="AGM31" s="167">
        <f t="shared" si="182"/>
        <v>304425.42344692722</v>
      </c>
      <c r="AGN31" s="168">
        <f t="shared" si="106"/>
        <v>-32879.840073072759</v>
      </c>
      <c r="AGO31" s="167">
        <f t="shared" si="107"/>
        <v>-32879.840073072759</v>
      </c>
      <c r="AGP31" s="169">
        <f t="shared" si="108"/>
        <v>0</v>
      </c>
      <c r="AGQ31" s="217">
        <f t="shared" si="177"/>
        <v>5.0632911392405063E-2</v>
      </c>
      <c r="AGR31" s="294">
        <v>7.0000000000000007E-2</v>
      </c>
      <c r="AGS31" s="254">
        <v>0.03</v>
      </c>
      <c r="AGT31" s="251">
        <f t="shared" si="178"/>
        <v>5.3333333333333337E-2</v>
      </c>
      <c r="AGU31" s="22"/>
      <c r="AGV31" s="22"/>
      <c r="AGW31" s="22"/>
      <c r="AGX31" s="22"/>
      <c r="AGY31" s="22"/>
      <c r="AGZ31" s="22"/>
      <c r="AHA31" s="22"/>
      <c r="AHB31" s="22"/>
      <c r="AHC31" s="22"/>
      <c r="AHD31" s="22"/>
      <c r="AHE31" s="22"/>
      <c r="AHF31" s="22"/>
      <c r="AHG31" s="22"/>
      <c r="AHH31" s="22"/>
    </row>
    <row r="32" spans="1:892" s="225" customFormat="1" ht="12.75" x14ac:dyDescent="0.25">
      <c r="A32" s="22">
        <v>461</v>
      </c>
      <c r="B32" s="21">
        <v>3</v>
      </c>
      <c r="C32" s="256" t="s">
        <v>777</v>
      </c>
      <c r="D32" s="253">
        <v>2</v>
      </c>
      <c r="E32" s="249">
        <v>341.1</v>
      </c>
      <c r="F32" s="132">
        <f t="shared" si="0"/>
        <v>2421.8999999999996</v>
      </c>
      <c r="G32" s="114">
        <f t="shared" si="1"/>
        <v>1132.250100442742</v>
      </c>
      <c r="H32" s="132">
        <f t="shared" si="2"/>
        <v>-1289.6498995572576</v>
      </c>
      <c r="I32" s="121">
        <f t="shared" si="3"/>
        <v>-1289.6498995572576</v>
      </c>
      <c r="J32" s="121">
        <f t="shared" si="4"/>
        <v>0</v>
      </c>
      <c r="K32" s="18">
        <f t="shared" si="109"/>
        <v>1012.55</v>
      </c>
      <c r="L32" s="234">
        <v>64.2</v>
      </c>
      <c r="M32" s="234">
        <v>64.2</v>
      </c>
      <c r="N32" s="234">
        <v>64.2</v>
      </c>
      <c r="O32" s="234">
        <v>64.2</v>
      </c>
      <c r="P32" s="234">
        <v>64.2</v>
      </c>
      <c r="Q32" s="234">
        <v>64.2</v>
      </c>
      <c r="R32" s="234">
        <v>64.2</v>
      </c>
      <c r="S32" s="234">
        <v>112.63</v>
      </c>
      <c r="T32" s="234">
        <v>112.63</v>
      </c>
      <c r="U32" s="234">
        <v>112.63</v>
      </c>
      <c r="V32" s="234">
        <v>112.63</v>
      </c>
      <c r="W32" s="234">
        <v>112.63</v>
      </c>
      <c r="X32" s="234">
        <f t="shared" si="110"/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20">
        <f t="shared" si="5"/>
        <v>-1012.55</v>
      </c>
      <c r="AL32" s="234">
        <f t="shared" si="111"/>
        <v>-1012.55</v>
      </c>
      <c r="AM32" s="234">
        <f t="shared" si="6"/>
        <v>0</v>
      </c>
      <c r="AN32" s="18">
        <f t="shared" si="112"/>
        <v>289.88999999999993</v>
      </c>
      <c r="AO32" s="234">
        <v>22.07</v>
      </c>
      <c r="AP32" s="234">
        <v>22.07</v>
      </c>
      <c r="AQ32" s="234">
        <v>22.07</v>
      </c>
      <c r="AR32" s="234">
        <v>22.07</v>
      </c>
      <c r="AS32" s="234">
        <v>22.07</v>
      </c>
      <c r="AT32" s="234">
        <v>22.07</v>
      </c>
      <c r="AU32" s="234">
        <v>22.07</v>
      </c>
      <c r="AV32" s="234">
        <v>27.08</v>
      </c>
      <c r="AW32" s="234">
        <v>27.08</v>
      </c>
      <c r="AX32" s="234">
        <v>27.08</v>
      </c>
      <c r="AY32" s="234">
        <v>27.08</v>
      </c>
      <c r="AZ32" s="234">
        <v>27.08</v>
      </c>
      <c r="BA32" s="226">
        <f t="shared" si="113"/>
        <v>0</v>
      </c>
      <c r="BB32" s="18">
        <v>0</v>
      </c>
      <c r="BC32" s="18"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v>0</v>
      </c>
      <c r="BL32" s="18">
        <v>0</v>
      </c>
      <c r="BM32" s="18">
        <v>0</v>
      </c>
      <c r="BN32" s="20">
        <f t="shared" si="7"/>
        <v>-289.88999999999993</v>
      </c>
      <c r="BO32" s="20">
        <f t="shared" si="8"/>
        <v>-289.88999999999993</v>
      </c>
      <c r="BP32" s="20">
        <f t="shared" si="9"/>
        <v>0</v>
      </c>
      <c r="BQ32" s="18">
        <f t="shared" si="114"/>
        <v>0</v>
      </c>
      <c r="BR32" s="234">
        <v>0</v>
      </c>
      <c r="BS32" s="234">
        <v>0</v>
      </c>
      <c r="BT32" s="234">
        <v>0</v>
      </c>
      <c r="BU32" s="234">
        <v>0</v>
      </c>
      <c r="BV32" s="234">
        <v>0</v>
      </c>
      <c r="BW32" s="234">
        <v>0</v>
      </c>
      <c r="BX32" s="234">
        <v>0</v>
      </c>
      <c r="BY32" s="234">
        <v>0</v>
      </c>
      <c r="BZ32" s="234">
        <v>0</v>
      </c>
      <c r="CA32" s="234">
        <v>0</v>
      </c>
      <c r="CB32" s="234">
        <v>0</v>
      </c>
      <c r="CC32" s="234">
        <v>0</v>
      </c>
      <c r="CD32" s="18">
        <f t="shared" si="115"/>
        <v>0</v>
      </c>
      <c r="CE32" s="18">
        <v>0</v>
      </c>
      <c r="CF32" s="18">
        <v>0</v>
      </c>
      <c r="CG32" s="18">
        <v>0</v>
      </c>
      <c r="CH32" s="18">
        <v>0</v>
      </c>
      <c r="CI32" s="18">
        <v>0</v>
      </c>
      <c r="CJ32" s="18">
        <v>0</v>
      </c>
      <c r="CK32" s="18">
        <v>0</v>
      </c>
      <c r="CL32" s="18">
        <v>0</v>
      </c>
      <c r="CM32" s="18">
        <v>0</v>
      </c>
      <c r="CN32" s="18">
        <v>0</v>
      </c>
      <c r="CO32" s="18">
        <v>0</v>
      </c>
      <c r="CP32" s="18">
        <v>0</v>
      </c>
      <c r="CQ32" s="20">
        <f t="shared" si="10"/>
        <v>0</v>
      </c>
      <c r="CR32" s="20">
        <f t="shared" si="11"/>
        <v>0</v>
      </c>
      <c r="CS32" s="20">
        <f t="shared" si="12"/>
        <v>0</v>
      </c>
      <c r="CT32" s="18">
        <f t="shared" si="116"/>
        <v>0</v>
      </c>
      <c r="CU32" s="18">
        <v>0</v>
      </c>
      <c r="CV32" s="234">
        <v>0</v>
      </c>
      <c r="CW32" s="234">
        <v>0</v>
      </c>
      <c r="CX32" s="234">
        <v>0</v>
      </c>
      <c r="CY32" s="234">
        <v>0</v>
      </c>
      <c r="CZ32" s="234">
        <v>0</v>
      </c>
      <c r="DA32" s="234">
        <v>0</v>
      </c>
      <c r="DB32" s="234">
        <v>0</v>
      </c>
      <c r="DC32" s="234">
        <v>0</v>
      </c>
      <c r="DD32" s="234">
        <v>0</v>
      </c>
      <c r="DE32" s="234">
        <v>0</v>
      </c>
      <c r="DF32" s="234">
        <v>0</v>
      </c>
      <c r="DG32" s="18">
        <f t="shared" si="117"/>
        <v>0</v>
      </c>
      <c r="DH32" s="18">
        <v>0</v>
      </c>
      <c r="DI32" s="18">
        <v>0</v>
      </c>
      <c r="DJ32" s="18">
        <v>0</v>
      </c>
      <c r="DK32" s="18">
        <v>0</v>
      </c>
      <c r="DL32" s="18">
        <v>0</v>
      </c>
      <c r="DM32" s="18">
        <v>0</v>
      </c>
      <c r="DN32" s="18">
        <v>0</v>
      </c>
      <c r="DO32" s="18">
        <v>0</v>
      </c>
      <c r="DP32" s="18">
        <v>0</v>
      </c>
      <c r="DQ32" s="18">
        <v>0</v>
      </c>
      <c r="DR32" s="18">
        <v>0</v>
      </c>
      <c r="DS32" s="18">
        <v>0</v>
      </c>
      <c r="DT32" s="234">
        <f t="shared" si="118"/>
        <v>0</v>
      </c>
      <c r="DU32" s="20">
        <f t="shared" si="13"/>
        <v>0</v>
      </c>
      <c r="DV32" s="20">
        <f t="shared" si="119"/>
        <v>0</v>
      </c>
      <c r="DW32" s="18">
        <f t="shared" si="120"/>
        <v>0</v>
      </c>
      <c r="DX32" s="18">
        <v>0</v>
      </c>
      <c r="DY32" s="234">
        <v>0</v>
      </c>
      <c r="DZ32" s="234">
        <v>0</v>
      </c>
      <c r="EA32" s="234">
        <v>0</v>
      </c>
      <c r="EB32" s="234">
        <v>0</v>
      </c>
      <c r="EC32" s="234">
        <v>0</v>
      </c>
      <c r="ED32" s="234">
        <v>0</v>
      </c>
      <c r="EE32" s="234">
        <v>0</v>
      </c>
      <c r="EF32" s="234">
        <v>0</v>
      </c>
      <c r="EG32" s="234">
        <v>0</v>
      </c>
      <c r="EH32" s="234">
        <v>0</v>
      </c>
      <c r="EI32" s="234">
        <v>0</v>
      </c>
      <c r="EJ32" s="234"/>
      <c r="EK32" s="18">
        <f t="shared" si="121"/>
        <v>0</v>
      </c>
      <c r="EL32" s="18">
        <v>0</v>
      </c>
      <c r="EM32" s="18">
        <v>0</v>
      </c>
      <c r="EN32" s="18">
        <v>0</v>
      </c>
      <c r="EO32" s="18">
        <v>0</v>
      </c>
      <c r="EP32" s="18">
        <v>0</v>
      </c>
      <c r="EQ32" s="18">
        <v>0</v>
      </c>
      <c r="ER32" s="18">
        <v>0</v>
      </c>
      <c r="ES32" s="18">
        <v>0</v>
      </c>
      <c r="ET32" s="18">
        <v>0</v>
      </c>
      <c r="EU32" s="18">
        <v>0</v>
      </c>
      <c r="EV32" s="18">
        <v>0</v>
      </c>
      <c r="EW32" s="18">
        <v>0</v>
      </c>
      <c r="EX32" s="20">
        <f t="shared" si="14"/>
        <v>0</v>
      </c>
      <c r="EY32" s="20">
        <f t="shared" si="122"/>
        <v>0</v>
      </c>
      <c r="EZ32" s="20">
        <f t="shared" si="123"/>
        <v>0</v>
      </c>
      <c r="FA32" s="18">
        <f t="shared" si="124"/>
        <v>43.72</v>
      </c>
      <c r="FB32" s="18">
        <v>3.31</v>
      </c>
      <c r="FC32" s="234">
        <v>3.31</v>
      </c>
      <c r="FD32" s="234">
        <v>3.31</v>
      </c>
      <c r="FE32" s="234">
        <v>3.31</v>
      </c>
      <c r="FF32" s="234">
        <v>3.31</v>
      </c>
      <c r="FG32" s="234">
        <v>3.31</v>
      </c>
      <c r="FH32" s="234">
        <v>3.31</v>
      </c>
      <c r="FI32" s="234">
        <v>4.1100000000000003</v>
      </c>
      <c r="FJ32" s="234">
        <v>4.1100000000000003</v>
      </c>
      <c r="FK32" s="234">
        <v>4.1100000000000003</v>
      </c>
      <c r="FL32" s="234">
        <v>4.1100000000000003</v>
      </c>
      <c r="FM32" s="234">
        <v>4.1100000000000003</v>
      </c>
      <c r="FN32" s="20">
        <f t="shared" si="125"/>
        <v>0</v>
      </c>
      <c r="FO32" s="18">
        <v>0</v>
      </c>
      <c r="FP32" s="18">
        <v>0</v>
      </c>
      <c r="FQ32" s="18">
        <v>0</v>
      </c>
      <c r="FR32" s="18">
        <v>0</v>
      </c>
      <c r="FS32" s="18">
        <v>0</v>
      </c>
      <c r="FT32" s="18">
        <v>0</v>
      </c>
      <c r="FU32" s="18">
        <v>0</v>
      </c>
      <c r="FV32" s="18">
        <v>0</v>
      </c>
      <c r="FW32" s="18">
        <v>0</v>
      </c>
      <c r="FX32" s="18">
        <v>0</v>
      </c>
      <c r="FY32" s="18">
        <v>0</v>
      </c>
      <c r="FZ32" s="18">
        <v>0</v>
      </c>
      <c r="GA32" s="234">
        <f t="shared" si="126"/>
        <v>-43.72</v>
      </c>
      <c r="GB32" s="20">
        <f t="shared" si="127"/>
        <v>-43.72</v>
      </c>
      <c r="GC32" s="20">
        <f t="shared" si="128"/>
        <v>0</v>
      </c>
      <c r="GD32" s="18">
        <f t="shared" si="129"/>
        <v>177.81000000000003</v>
      </c>
      <c r="GE32" s="18">
        <v>5.63</v>
      </c>
      <c r="GF32" s="234">
        <v>5.63</v>
      </c>
      <c r="GG32" s="234">
        <v>5.63</v>
      </c>
      <c r="GH32" s="234">
        <v>5.63</v>
      </c>
      <c r="GI32" s="234">
        <v>5.63</v>
      </c>
      <c r="GJ32" s="234">
        <v>5.63</v>
      </c>
      <c r="GK32" s="234">
        <v>5.63</v>
      </c>
      <c r="GL32" s="234">
        <v>27.68</v>
      </c>
      <c r="GM32" s="234">
        <v>27.68</v>
      </c>
      <c r="GN32" s="234">
        <v>27.68</v>
      </c>
      <c r="GO32" s="234">
        <v>27.68</v>
      </c>
      <c r="GP32" s="234">
        <v>27.68</v>
      </c>
      <c r="GQ32" s="20">
        <f t="shared" si="130"/>
        <v>0</v>
      </c>
      <c r="GR32" s="18">
        <v>0</v>
      </c>
      <c r="GS32" s="18">
        <v>0</v>
      </c>
      <c r="GT32" s="18">
        <v>0</v>
      </c>
      <c r="GU32" s="18"/>
      <c r="GV32" s="234">
        <f t="shared" si="131"/>
        <v>-177.81000000000003</v>
      </c>
      <c r="GW32" s="20">
        <f t="shared" si="15"/>
        <v>-177.81000000000003</v>
      </c>
      <c r="GX32" s="20">
        <f t="shared" si="16"/>
        <v>0</v>
      </c>
      <c r="GY32" s="18">
        <f t="shared" si="132"/>
        <v>897.92999999999984</v>
      </c>
      <c r="GZ32" s="18">
        <v>49.49</v>
      </c>
      <c r="HA32" s="234">
        <v>49.49</v>
      </c>
      <c r="HB32" s="234">
        <v>49.49</v>
      </c>
      <c r="HC32" s="234">
        <v>49.49</v>
      </c>
      <c r="HD32" s="234">
        <v>49.49</v>
      </c>
      <c r="HE32" s="234">
        <v>49.49</v>
      </c>
      <c r="HF32" s="234">
        <v>49.49</v>
      </c>
      <c r="HG32" s="234">
        <v>110.3</v>
      </c>
      <c r="HH32" s="234">
        <v>110.3</v>
      </c>
      <c r="HI32" s="234">
        <v>110.3</v>
      </c>
      <c r="HJ32" s="234">
        <v>110.3</v>
      </c>
      <c r="HK32" s="234">
        <v>110.3</v>
      </c>
      <c r="HL32" s="20">
        <f t="shared" si="133"/>
        <v>1132.250100442742</v>
      </c>
      <c r="HM32" s="18">
        <v>98.86700056818421</v>
      </c>
      <c r="HN32" s="18">
        <v>104.87561586818831</v>
      </c>
      <c r="HO32" s="18">
        <v>113.12798655975442</v>
      </c>
      <c r="HP32" s="18">
        <v>106.02082992925845</v>
      </c>
      <c r="HQ32" s="18">
        <v>110.01394636945288</v>
      </c>
      <c r="HR32" s="18">
        <v>93.386142542014539</v>
      </c>
      <c r="HS32" s="18">
        <v>120.84043873840231</v>
      </c>
      <c r="HT32" s="18">
        <v>70.203797575909107</v>
      </c>
      <c r="HU32" s="18">
        <v>73.064842056888054</v>
      </c>
      <c r="HV32" s="18">
        <v>78.838798557131256</v>
      </c>
      <c r="HW32" s="18">
        <v>71.621893241208795</v>
      </c>
      <c r="HX32" s="18">
        <v>91.388808436349521</v>
      </c>
      <c r="HY32" s="20">
        <f t="shared" si="17"/>
        <v>234.32010044274216</v>
      </c>
      <c r="HZ32" s="20">
        <f t="shared" si="18"/>
        <v>0</v>
      </c>
      <c r="IA32" s="20">
        <f t="shared" si="19"/>
        <v>234.32010044274216</v>
      </c>
      <c r="IB32" s="120">
        <f t="shared" si="134"/>
        <v>0</v>
      </c>
      <c r="IC32" s="120">
        <v>0</v>
      </c>
      <c r="ID32" s="250">
        <v>0</v>
      </c>
      <c r="IE32" s="250">
        <v>0</v>
      </c>
      <c r="IF32" s="120">
        <v>0</v>
      </c>
      <c r="IG32" s="120">
        <v>0</v>
      </c>
      <c r="IH32" s="120">
        <v>0</v>
      </c>
      <c r="II32" s="120">
        <v>0</v>
      </c>
      <c r="IJ32" s="120">
        <v>0</v>
      </c>
      <c r="IK32" s="120">
        <v>0</v>
      </c>
      <c r="IL32" s="120">
        <v>0</v>
      </c>
      <c r="IM32" s="120">
        <v>0</v>
      </c>
      <c r="IN32" s="120">
        <v>0</v>
      </c>
      <c r="IO32" s="121">
        <f t="shared" si="20"/>
        <v>0</v>
      </c>
      <c r="IP32" s="18">
        <v>0</v>
      </c>
      <c r="IQ32" s="18">
        <v>0</v>
      </c>
      <c r="IR32" s="18">
        <v>0</v>
      </c>
      <c r="IS32" s="18">
        <v>0</v>
      </c>
      <c r="IT32" s="18">
        <v>0</v>
      </c>
      <c r="IU32" s="18">
        <v>0</v>
      </c>
      <c r="IV32" s="18">
        <v>0</v>
      </c>
      <c r="IW32" s="18">
        <v>0</v>
      </c>
      <c r="IX32" s="18">
        <v>0</v>
      </c>
      <c r="IY32" s="18">
        <v>0</v>
      </c>
      <c r="IZ32" s="18">
        <v>0</v>
      </c>
      <c r="JA32" s="18">
        <v>0</v>
      </c>
      <c r="JB32" s="250">
        <f t="shared" si="21"/>
        <v>0</v>
      </c>
      <c r="JC32" s="121">
        <f t="shared" si="22"/>
        <v>0</v>
      </c>
      <c r="JD32" s="121">
        <f t="shared" si="23"/>
        <v>0</v>
      </c>
      <c r="JE32" s="120">
        <f t="shared" si="135"/>
        <v>0</v>
      </c>
      <c r="JF32" s="120">
        <v>0</v>
      </c>
      <c r="JG32" s="250">
        <v>0</v>
      </c>
      <c r="JH32" s="250">
        <v>0</v>
      </c>
      <c r="JI32" s="250">
        <v>0</v>
      </c>
      <c r="JJ32" s="250">
        <v>0</v>
      </c>
      <c r="JK32" s="250">
        <v>0</v>
      </c>
      <c r="JL32" s="250">
        <v>0</v>
      </c>
      <c r="JM32" s="250">
        <v>0</v>
      </c>
      <c r="JN32" s="250">
        <v>0</v>
      </c>
      <c r="JO32" s="250">
        <v>0</v>
      </c>
      <c r="JP32" s="250">
        <v>0</v>
      </c>
      <c r="JQ32" s="250">
        <v>0</v>
      </c>
      <c r="JR32" s="120">
        <f t="shared" si="136"/>
        <v>0</v>
      </c>
      <c r="JS32" s="18">
        <v>0</v>
      </c>
      <c r="JT32" s="18">
        <v>0</v>
      </c>
      <c r="JU32" s="18">
        <v>0</v>
      </c>
      <c r="JV32" s="18">
        <v>0</v>
      </c>
      <c r="JW32" s="18">
        <v>0</v>
      </c>
      <c r="JX32" s="18">
        <v>0</v>
      </c>
      <c r="JY32" s="18">
        <v>0</v>
      </c>
      <c r="JZ32" s="18">
        <v>0</v>
      </c>
      <c r="KA32" s="18">
        <v>0</v>
      </c>
      <c r="KB32" s="18">
        <v>0</v>
      </c>
      <c r="KC32" s="18">
        <v>0</v>
      </c>
      <c r="KD32" s="18">
        <v>0</v>
      </c>
      <c r="KE32" s="250">
        <f t="shared" si="24"/>
        <v>0</v>
      </c>
      <c r="KF32" s="121">
        <f t="shared" si="25"/>
        <v>0</v>
      </c>
      <c r="KG32" s="121">
        <f t="shared" si="26"/>
        <v>0</v>
      </c>
      <c r="KH32" s="120">
        <f t="shared" si="137"/>
        <v>434.26</v>
      </c>
      <c r="KI32" s="120">
        <v>16.88</v>
      </c>
      <c r="KJ32" s="250">
        <v>16.88</v>
      </c>
      <c r="KK32" s="250">
        <v>16.88</v>
      </c>
      <c r="KL32" s="250">
        <v>16.88</v>
      </c>
      <c r="KM32" s="250">
        <v>16.88</v>
      </c>
      <c r="KN32" s="250">
        <v>16.88</v>
      </c>
      <c r="KO32" s="250">
        <v>16.88</v>
      </c>
      <c r="KP32" s="250">
        <v>63.22</v>
      </c>
      <c r="KQ32" s="250">
        <v>63.22</v>
      </c>
      <c r="KR32" s="250">
        <v>63.22</v>
      </c>
      <c r="KS32" s="250">
        <v>63.22</v>
      </c>
      <c r="KT32" s="250">
        <v>63.22</v>
      </c>
      <c r="KU32" s="121">
        <f t="shared" si="138"/>
        <v>462.00668283191908</v>
      </c>
      <c r="KV32" s="18">
        <v>20.379706643813783</v>
      </c>
      <c r="KW32" s="18">
        <v>21.948198287589754</v>
      </c>
      <c r="KX32" s="18">
        <v>19.478760456051546</v>
      </c>
      <c r="KY32" s="18">
        <v>21.356651181774811</v>
      </c>
      <c r="KZ32" s="18">
        <v>21.273856075757532</v>
      </c>
      <c r="LA32" s="18">
        <v>21.74419982684746</v>
      </c>
      <c r="LB32" s="18">
        <v>19.241030938229528</v>
      </c>
      <c r="LC32" s="18">
        <v>48.024456972464321</v>
      </c>
      <c r="LD32" s="18">
        <v>61.900842650865265</v>
      </c>
      <c r="LE32" s="18">
        <v>59.77255236264412</v>
      </c>
      <c r="LF32" s="18">
        <v>72.825498790554207</v>
      </c>
      <c r="LG32" s="18">
        <v>74.060928645326712</v>
      </c>
      <c r="LH32" s="250">
        <f t="shared" si="139"/>
        <v>27.746682831919088</v>
      </c>
      <c r="LI32" s="121">
        <f t="shared" si="27"/>
        <v>0</v>
      </c>
      <c r="LJ32" s="121">
        <f t="shared" si="28"/>
        <v>27.746682831919088</v>
      </c>
      <c r="LK32" s="121">
        <f t="shared" si="29"/>
        <v>0</v>
      </c>
      <c r="LL32" s="250"/>
      <c r="LM32" s="250"/>
      <c r="LN32" s="250"/>
      <c r="LO32" s="250"/>
      <c r="LP32" s="250"/>
      <c r="LQ32" s="250"/>
      <c r="LR32" s="250"/>
      <c r="LS32" s="250"/>
      <c r="LT32" s="250"/>
      <c r="LU32" s="250"/>
      <c r="LV32" s="250"/>
      <c r="LW32" s="250"/>
      <c r="LX32" s="121">
        <f t="shared" si="30"/>
        <v>0</v>
      </c>
      <c r="LY32" s="250"/>
      <c r="LZ32" s="250"/>
      <c r="MA32" s="250"/>
      <c r="MB32" s="250"/>
      <c r="MC32" s="250"/>
      <c r="MD32" s="250"/>
      <c r="ME32" s="250"/>
      <c r="MF32" s="250"/>
      <c r="MG32" s="250"/>
      <c r="MH32" s="250"/>
      <c r="MI32" s="250"/>
      <c r="MJ32" s="120">
        <v>0</v>
      </c>
      <c r="MK32" s="250"/>
      <c r="ML32" s="121">
        <f t="shared" si="31"/>
        <v>0</v>
      </c>
      <c r="MM32" s="121">
        <f t="shared" si="32"/>
        <v>0</v>
      </c>
      <c r="MN32" s="121">
        <f t="shared" si="140"/>
        <v>3452.2500000000009</v>
      </c>
      <c r="MO32" s="121">
        <v>272.10000000000002</v>
      </c>
      <c r="MP32" s="250">
        <v>272.10000000000002</v>
      </c>
      <c r="MQ32" s="250">
        <v>272.10000000000002</v>
      </c>
      <c r="MR32" s="250">
        <v>272.10000000000002</v>
      </c>
      <c r="MS32" s="250">
        <v>272.10000000000002</v>
      </c>
      <c r="MT32" s="250">
        <v>272.10000000000002</v>
      </c>
      <c r="MU32" s="250">
        <v>272.10000000000002</v>
      </c>
      <c r="MV32" s="250">
        <v>309.51</v>
      </c>
      <c r="MW32" s="250">
        <v>309.51</v>
      </c>
      <c r="MX32" s="250">
        <v>309.51</v>
      </c>
      <c r="MY32" s="250">
        <v>309.51</v>
      </c>
      <c r="MZ32" s="250">
        <v>309.51</v>
      </c>
      <c r="NA32" s="121">
        <f t="shared" si="141"/>
        <v>0</v>
      </c>
      <c r="NB32" s="20">
        <v>0</v>
      </c>
      <c r="NC32" s="20">
        <v>0</v>
      </c>
      <c r="ND32" s="20">
        <v>0</v>
      </c>
      <c r="NE32" s="20">
        <v>0</v>
      </c>
      <c r="NF32" s="20">
        <v>0</v>
      </c>
      <c r="NG32" s="20">
        <v>0</v>
      </c>
      <c r="NH32" s="20">
        <v>0</v>
      </c>
      <c r="NI32" s="20">
        <v>0</v>
      </c>
      <c r="NJ32" s="20">
        <v>0</v>
      </c>
      <c r="NK32" s="20">
        <v>0</v>
      </c>
      <c r="NL32" s="20">
        <v>0</v>
      </c>
      <c r="NM32" s="20">
        <v>0</v>
      </c>
      <c r="NN32" s="250">
        <f t="shared" si="142"/>
        <v>-3452.2500000000009</v>
      </c>
      <c r="NO32" s="121">
        <f t="shared" si="33"/>
        <v>-3452.2500000000009</v>
      </c>
      <c r="NP32" s="121">
        <f t="shared" si="34"/>
        <v>0</v>
      </c>
      <c r="NQ32" s="115">
        <f t="shared" si="35"/>
        <v>1354.9399999999998</v>
      </c>
      <c r="NR32" s="114">
        <f t="shared" si="36"/>
        <v>0</v>
      </c>
      <c r="NS32" s="132">
        <f t="shared" si="37"/>
        <v>-1354.9399999999998</v>
      </c>
      <c r="NT32" s="121">
        <f t="shared" si="38"/>
        <v>-1354.9399999999998</v>
      </c>
      <c r="NU32" s="121">
        <f t="shared" si="39"/>
        <v>0</v>
      </c>
      <c r="NV32" s="18">
        <f t="shared" si="143"/>
        <v>739.25999999999976</v>
      </c>
      <c r="NW32" s="18">
        <v>76.03</v>
      </c>
      <c r="NX32" s="234">
        <v>76.03</v>
      </c>
      <c r="NY32" s="234">
        <v>76.03</v>
      </c>
      <c r="NZ32" s="18">
        <v>76.03</v>
      </c>
      <c r="OA32" s="18">
        <v>76.03</v>
      </c>
      <c r="OB32" s="18">
        <v>76.03</v>
      </c>
      <c r="OC32" s="18">
        <v>76.03</v>
      </c>
      <c r="OD32" s="18">
        <v>41.41</v>
      </c>
      <c r="OE32" s="18">
        <v>41.41</v>
      </c>
      <c r="OF32" s="18">
        <v>41.41</v>
      </c>
      <c r="OG32" s="18">
        <v>41.41</v>
      </c>
      <c r="OH32" s="18">
        <v>41.41</v>
      </c>
      <c r="OI32" s="20">
        <f t="shared" si="144"/>
        <v>0</v>
      </c>
      <c r="OJ32" s="20">
        <v>0</v>
      </c>
      <c r="OK32" s="20">
        <v>0</v>
      </c>
      <c r="OL32" s="20">
        <v>0</v>
      </c>
      <c r="OM32" s="20">
        <v>0</v>
      </c>
      <c r="ON32" s="20">
        <v>0</v>
      </c>
      <c r="OO32" s="20">
        <v>0</v>
      </c>
      <c r="OP32" s="20">
        <v>0</v>
      </c>
      <c r="OQ32" s="20">
        <v>0</v>
      </c>
      <c r="OR32" s="20">
        <v>0</v>
      </c>
      <c r="OS32" s="20">
        <v>0</v>
      </c>
      <c r="OT32" s="20">
        <v>0</v>
      </c>
      <c r="OU32" s="20">
        <v>0</v>
      </c>
      <c r="OV32" s="234">
        <f t="shared" si="145"/>
        <v>-739.25999999999976</v>
      </c>
      <c r="OW32" s="20">
        <f t="shared" si="40"/>
        <v>-739.25999999999976</v>
      </c>
      <c r="OX32" s="20">
        <f t="shared" si="41"/>
        <v>0</v>
      </c>
      <c r="OY32" s="18">
        <f t="shared" si="146"/>
        <v>599.23</v>
      </c>
      <c r="OZ32" s="18">
        <v>61.94</v>
      </c>
      <c r="PA32" s="234">
        <v>61.94</v>
      </c>
      <c r="PB32" s="234">
        <v>61.94</v>
      </c>
      <c r="PC32" s="234">
        <v>61.94</v>
      </c>
      <c r="PD32" s="234">
        <v>61.94</v>
      </c>
      <c r="PE32" s="234">
        <v>61.94</v>
      </c>
      <c r="PF32" s="234">
        <v>61.94</v>
      </c>
      <c r="PG32" s="234">
        <v>33.130000000000003</v>
      </c>
      <c r="PH32" s="234">
        <v>33.130000000000003</v>
      </c>
      <c r="PI32" s="234">
        <v>33.130000000000003</v>
      </c>
      <c r="PJ32" s="234">
        <v>33.130000000000003</v>
      </c>
      <c r="PK32" s="234">
        <v>33.130000000000003</v>
      </c>
      <c r="PL32" s="20">
        <f t="shared" si="147"/>
        <v>0</v>
      </c>
      <c r="PM32" s="18">
        <v>0</v>
      </c>
      <c r="PN32" s="18">
        <v>0</v>
      </c>
      <c r="PO32" s="18">
        <v>0</v>
      </c>
      <c r="PP32" s="18">
        <v>0</v>
      </c>
      <c r="PQ32" s="18">
        <v>0</v>
      </c>
      <c r="PR32" s="18">
        <v>0</v>
      </c>
      <c r="PS32" s="18">
        <v>0</v>
      </c>
      <c r="PT32" s="18">
        <v>0</v>
      </c>
      <c r="PU32" s="18">
        <v>0</v>
      </c>
      <c r="PV32" s="18">
        <v>0</v>
      </c>
      <c r="PW32" s="18">
        <v>0</v>
      </c>
      <c r="PX32" s="18">
        <v>0</v>
      </c>
      <c r="PY32" s="234">
        <f t="shared" si="148"/>
        <v>-599.23</v>
      </c>
      <c r="PZ32" s="20">
        <f t="shared" si="42"/>
        <v>-599.23</v>
      </c>
      <c r="QA32" s="20">
        <f t="shared" si="43"/>
        <v>0</v>
      </c>
      <c r="QB32" s="18">
        <f t="shared" si="149"/>
        <v>0</v>
      </c>
      <c r="QC32" s="18">
        <v>0</v>
      </c>
      <c r="QD32" s="234">
        <v>0</v>
      </c>
      <c r="QE32" s="234">
        <v>0</v>
      </c>
      <c r="QF32" s="234">
        <v>0</v>
      </c>
      <c r="QG32" s="234">
        <v>0</v>
      </c>
      <c r="QH32" s="234">
        <v>0</v>
      </c>
      <c r="QI32" s="234">
        <v>0</v>
      </c>
      <c r="QJ32" s="234">
        <v>0</v>
      </c>
      <c r="QK32" s="234">
        <v>0</v>
      </c>
      <c r="QL32" s="234">
        <v>0</v>
      </c>
      <c r="QM32" s="234">
        <v>0</v>
      </c>
      <c r="QN32" s="234">
        <v>0</v>
      </c>
      <c r="QO32" s="20">
        <f t="shared" si="150"/>
        <v>0</v>
      </c>
      <c r="QP32" s="18">
        <v>0</v>
      </c>
      <c r="QQ32" s="18">
        <v>0</v>
      </c>
      <c r="QR32" s="18">
        <v>0</v>
      </c>
      <c r="QS32" s="18">
        <v>0</v>
      </c>
      <c r="QT32" s="18">
        <v>0</v>
      </c>
      <c r="QU32" s="18">
        <v>0</v>
      </c>
      <c r="QV32" s="18">
        <v>0</v>
      </c>
      <c r="QW32" s="18">
        <v>0</v>
      </c>
      <c r="QX32" s="18">
        <v>0</v>
      </c>
      <c r="QY32" s="18">
        <v>0</v>
      </c>
      <c r="QZ32" s="18">
        <v>0</v>
      </c>
      <c r="RA32" s="18">
        <v>0</v>
      </c>
      <c r="RB32" s="234">
        <f t="shared" si="151"/>
        <v>0</v>
      </c>
      <c r="RC32" s="20">
        <f t="shared" si="44"/>
        <v>0</v>
      </c>
      <c r="RD32" s="20">
        <f t="shared" si="45"/>
        <v>0</v>
      </c>
      <c r="RE32" s="18">
        <f t="shared" si="152"/>
        <v>0</v>
      </c>
      <c r="RF32" s="20">
        <v>0</v>
      </c>
      <c r="RG32" s="234">
        <v>0</v>
      </c>
      <c r="RH32" s="234">
        <v>0</v>
      </c>
      <c r="RI32" s="234">
        <v>0</v>
      </c>
      <c r="RJ32" s="234">
        <v>0</v>
      </c>
      <c r="RK32" s="234">
        <v>0</v>
      </c>
      <c r="RL32" s="234">
        <v>0</v>
      </c>
      <c r="RM32" s="234">
        <v>0</v>
      </c>
      <c r="RN32" s="234">
        <v>0</v>
      </c>
      <c r="RO32" s="234">
        <v>0</v>
      </c>
      <c r="RP32" s="234">
        <v>0</v>
      </c>
      <c r="RQ32" s="234">
        <v>0</v>
      </c>
      <c r="RR32" s="20">
        <f t="shared" si="153"/>
        <v>0</v>
      </c>
      <c r="RS32" s="18">
        <v>0</v>
      </c>
      <c r="RT32" s="18">
        <v>0</v>
      </c>
      <c r="RU32" s="18">
        <v>0</v>
      </c>
      <c r="RV32" s="18">
        <v>0</v>
      </c>
      <c r="RW32" s="18">
        <v>0</v>
      </c>
      <c r="RX32" s="18">
        <v>0</v>
      </c>
      <c r="RY32" s="18">
        <v>0</v>
      </c>
      <c r="RZ32" s="18">
        <v>0</v>
      </c>
      <c r="SA32" s="18">
        <v>0</v>
      </c>
      <c r="SB32" s="18">
        <v>0</v>
      </c>
      <c r="SC32" s="18">
        <v>0</v>
      </c>
      <c r="SD32" s="18">
        <v>0</v>
      </c>
      <c r="SE32" s="20">
        <f t="shared" si="46"/>
        <v>0</v>
      </c>
      <c r="SF32" s="20">
        <f t="shared" si="47"/>
        <v>0</v>
      </c>
      <c r="SG32" s="20">
        <f t="shared" si="48"/>
        <v>0</v>
      </c>
      <c r="SH32" s="18">
        <f t="shared" si="154"/>
        <v>0</v>
      </c>
      <c r="SI32" s="18">
        <v>0</v>
      </c>
      <c r="SJ32" s="234">
        <v>0</v>
      </c>
      <c r="SK32" s="234">
        <v>0</v>
      </c>
      <c r="SL32" s="234">
        <v>0</v>
      </c>
      <c r="SM32" s="234">
        <v>0</v>
      </c>
      <c r="SN32" s="234">
        <v>0</v>
      </c>
      <c r="SO32" s="234">
        <v>0</v>
      </c>
      <c r="SP32" s="234">
        <v>0</v>
      </c>
      <c r="SQ32" s="234">
        <v>0</v>
      </c>
      <c r="SR32" s="234">
        <v>0</v>
      </c>
      <c r="SS32" s="234">
        <v>0</v>
      </c>
      <c r="ST32" s="234">
        <v>0</v>
      </c>
      <c r="SU32" s="20">
        <f t="shared" si="155"/>
        <v>0</v>
      </c>
      <c r="SV32" s="18">
        <v>0</v>
      </c>
      <c r="SW32" s="18">
        <v>0</v>
      </c>
      <c r="SX32" s="18">
        <v>0</v>
      </c>
      <c r="SY32" s="18">
        <v>0</v>
      </c>
      <c r="SZ32" s="18">
        <v>0</v>
      </c>
      <c r="TA32" s="18">
        <v>0</v>
      </c>
      <c r="TB32" s="18">
        <v>0</v>
      </c>
      <c r="TC32" s="18">
        <v>0</v>
      </c>
      <c r="TD32" s="18">
        <v>0</v>
      </c>
      <c r="TE32" s="18">
        <v>0</v>
      </c>
      <c r="TF32" s="18">
        <v>0</v>
      </c>
      <c r="TG32" s="18">
        <v>0</v>
      </c>
      <c r="TH32" s="20">
        <f t="shared" si="49"/>
        <v>0</v>
      </c>
      <c r="TI32" s="20">
        <f t="shared" si="50"/>
        <v>0</v>
      </c>
      <c r="TJ32" s="20">
        <f t="shared" si="51"/>
        <v>0</v>
      </c>
      <c r="TK32" s="18">
        <f t="shared" si="156"/>
        <v>0</v>
      </c>
      <c r="TL32" s="18">
        <v>0</v>
      </c>
      <c r="TM32" s="234">
        <v>0</v>
      </c>
      <c r="TN32" s="234">
        <v>0</v>
      </c>
      <c r="TO32" s="234">
        <v>0</v>
      </c>
      <c r="TP32" s="234">
        <v>0</v>
      </c>
      <c r="TQ32" s="234">
        <v>0</v>
      </c>
      <c r="TR32" s="234">
        <v>0</v>
      </c>
      <c r="TS32" s="234">
        <v>0</v>
      </c>
      <c r="TT32" s="234">
        <v>0</v>
      </c>
      <c r="TU32" s="234">
        <v>0</v>
      </c>
      <c r="TV32" s="234">
        <v>0</v>
      </c>
      <c r="TW32" s="234">
        <v>0</v>
      </c>
      <c r="TX32" s="20">
        <f t="shared" si="157"/>
        <v>0</v>
      </c>
      <c r="TY32" s="18">
        <v>0</v>
      </c>
      <c r="TZ32" s="18">
        <v>0</v>
      </c>
      <c r="UA32" s="18">
        <v>0</v>
      </c>
      <c r="UB32" s="18">
        <v>0</v>
      </c>
      <c r="UC32" s="18">
        <v>0</v>
      </c>
      <c r="UD32" s="18">
        <v>0</v>
      </c>
      <c r="UE32" s="18">
        <v>0</v>
      </c>
      <c r="UF32" s="18">
        <v>0</v>
      </c>
      <c r="UG32" s="18">
        <v>0</v>
      </c>
      <c r="UH32" s="18">
        <v>0</v>
      </c>
      <c r="UI32" s="18">
        <v>0</v>
      </c>
      <c r="UJ32" s="18">
        <v>0</v>
      </c>
      <c r="UK32" s="20">
        <f t="shared" si="52"/>
        <v>0</v>
      </c>
      <c r="UL32" s="20">
        <f t="shared" si="53"/>
        <v>0</v>
      </c>
      <c r="UM32" s="20">
        <f t="shared" si="54"/>
        <v>0</v>
      </c>
      <c r="UN32" s="18">
        <f t="shared" si="158"/>
        <v>16.450000000000003</v>
      </c>
      <c r="UO32" s="18">
        <v>1.6</v>
      </c>
      <c r="UP32" s="234">
        <v>1.6</v>
      </c>
      <c r="UQ32" s="234">
        <v>1.6</v>
      </c>
      <c r="UR32" s="234">
        <v>1.6</v>
      </c>
      <c r="US32" s="234">
        <v>1.6</v>
      </c>
      <c r="UT32" s="234">
        <v>1.6</v>
      </c>
      <c r="UU32" s="234">
        <v>1.6</v>
      </c>
      <c r="UV32" s="234">
        <v>1.05</v>
      </c>
      <c r="UW32" s="234">
        <v>1.05</v>
      </c>
      <c r="UX32" s="234">
        <v>1.05</v>
      </c>
      <c r="UY32" s="234">
        <v>1.05</v>
      </c>
      <c r="UZ32" s="234">
        <v>1.05</v>
      </c>
      <c r="VA32" s="20">
        <f t="shared" si="55"/>
        <v>0</v>
      </c>
      <c r="VB32" s="234"/>
      <c r="VC32" s="234"/>
      <c r="VD32" s="234"/>
      <c r="VE32" s="234"/>
      <c r="VF32" s="234"/>
      <c r="VG32" s="234"/>
      <c r="VH32" s="234">
        <v>0</v>
      </c>
      <c r="VI32" s="234"/>
      <c r="VJ32" s="234"/>
      <c r="VK32" s="234"/>
      <c r="VL32" s="234"/>
      <c r="VM32" s="234"/>
      <c r="VN32" s="20">
        <f t="shared" si="56"/>
        <v>-16.450000000000003</v>
      </c>
      <c r="VO32" s="20">
        <f t="shared" si="57"/>
        <v>-16.450000000000003</v>
      </c>
      <c r="VP32" s="20">
        <f t="shared" si="58"/>
        <v>0</v>
      </c>
      <c r="VQ32" s="121">
        <f t="shared" si="59"/>
        <v>0</v>
      </c>
      <c r="VR32" s="250"/>
      <c r="VS32" s="250"/>
      <c r="VT32" s="250"/>
      <c r="VU32" s="250"/>
      <c r="VV32" s="250"/>
      <c r="VW32" s="250"/>
      <c r="VX32" s="250"/>
      <c r="VY32" s="250"/>
      <c r="VZ32" s="250"/>
      <c r="WA32" s="250"/>
      <c r="WB32" s="250"/>
      <c r="WC32" s="250"/>
      <c r="WD32" s="121">
        <f t="shared" si="60"/>
        <v>0</v>
      </c>
      <c r="WE32" s="234"/>
      <c r="WF32" s="234"/>
      <c r="WG32" s="234"/>
      <c r="WH32" s="234"/>
      <c r="WI32" s="234"/>
      <c r="WJ32" s="234"/>
      <c r="WK32" s="234"/>
      <c r="WL32" s="234"/>
      <c r="WM32" s="234"/>
      <c r="WN32" s="234"/>
      <c r="WO32" s="234"/>
      <c r="WP32" s="234"/>
      <c r="WQ32" s="121">
        <f t="shared" si="61"/>
        <v>0</v>
      </c>
      <c r="WR32" s="121">
        <f t="shared" si="62"/>
        <v>0</v>
      </c>
      <c r="WS32" s="121">
        <f t="shared" si="63"/>
        <v>0</v>
      </c>
      <c r="WT32" s="120">
        <f t="shared" si="159"/>
        <v>0</v>
      </c>
      <c r="WU32" s="120">
        <v>0</v>
      </c>
      <c r="WV32" s="250">
        <v>0</v>
      </c>
      <c r="WW32" s="250">
        <v>0</v>
      </c>
      <c r="WX32" s="250">
        <v>0</v>
      </c>
      <c r="WY32" s="250">
        <v>0</v>
      </c>
      <c r="WZ32" s="250">
        <v>0</v>
      </c>
      <c r="XA32" s="250">
        <v>0</v>
      </c>
      <c r="XB32" s="250">
        <v>0</v>
      </c>
      <c r="XC32" s="250">
        <v>0</v>
      </c>
      <c r="XD32" s="250">
        <v>0</v>
      </c>
      <c r="XE32" s="250">
        <v>0</v>
      </c>
      <c r="XF32" s="250">
        <v>0</v>
      </c>
      <c r="XG32" s="120">
        <f t="shared" si="160"/>
        <v>273.88477968830153</v>
      </c>
      <c r="XH32" s="18">
        <v>0</v>
      </c>
      <c r="XI32" s="18">
        <v>243.41812240752483</v>
      </c>
      <c r="XJ32" s="18">
        <v>0</v>
      </c>
      <c r="XK32" s="18">
        <v>0</v>
      </c>
      <c r="XL32" s="18">
        <v>0</v>
      </c>
      <c r="XM32" s="18">
        <v>0</v>
      </c>
      <c r="XN32" s="18">
        <v>0</v>
      </c>
      <c r="XO32" s="18">
        <v>6.1884652067263453</v>
      </c>
      <c r="XP32" s="18">
        <v>5.9515074449606962</v>
      </c>
      <c r="XQ32" s="18">
        <v>6.0769687478968732</v>
      </c>
      <c r="XR32" s="18">
        <v>6.0688268475478413</v>
      </c>
      <c r="XS32" s="18">
        <v>6.1808890336449869</v>
      </c>
      <c r="XT32" s="121">
        <f t="shared" si="64"/>
        <v>273.88477968830153</v>
      </c>
      <c r="XU32" s="121">
        <f t="shared" si="65"/>
        <v>0</v>
      </c>
      <c r="XV32" s="121">
        <f t="shared" si="66"/>
        <v>273.88477968830153</v>
      </c>
      <c r="XW32" s="120">
        <f t="shared" si="161"/>
        <v>0</v>
      </c>
      <c r="XX32" s="120">
        <v>0</v>
      </c>
      <c r="XY32" s="250">
        <v>0</v>
      </c>
      <c r="XZ32" s="250">
        <v>0</v>
      </c>
      <c r="YA32" s="250">
        <v>0</v>
      </c>
      <c r="YB32" s="250">
        <v>0</v>
      </c>
      <c r="YC32" s="250">
        <v>0</v>
      </c>
      <c r="YD32" s="250">
        <v>0</v>
      </c>
      <c r="YE32" s="250">
        <v>0</v>
      </c>
      <c r="YF32" s="250">
        <v>0</v>
      </c>
      <c r="YG32" s="250">
        <v>0</v>
      </c>
      <c r="YH32" s="250">
        <v>0</v>
      </c>
      <c r="YI32" s="250">
        <v>0</v>
      </c>
      <c r="YJ32" s="121">
        <f t="shared" si="162"/>
        <v>0</v>
      </c>
      <c r="YK32" s="18">
        <v>0</v>
      </c>
      <c r="YL32" s="18">
        <v>0</v>
      </c>
      <c r="YM32" s="18">
        <v>0</v>
      </c>
      <c r="YN32" s="18">
        <v>0</v>
      </c>
      <c r="YO32" s="18">
        <v>0</v>
      </c>
      <c r="YP32" s="18">
        <v>0</v>
      </c>
      <c r="YQ32" s="18">
        <v>0</v>
      </c>
      <c r="YR32" s="18">
        <v>0</v>
      </c>
      <c r="YS32" s="18">
        <v>0</v>
      </c>
      <c r="YT32" s="18">
        <v>0</v>
      </c>
      <c r="YU32" s="18">
        <v>0</v>
      </c>
      <c r="YV32" s="18">
        <v>0</v>
      </c>
      <c r="YW32" s="234">
        <f t="shared" si="163"/>
        <v>0</v>
      </c>
      <c r="YX32" s="121">
        <f t="shared" si="67"/>
        <v>0</v>
      </c>
      <c r="YY32" s="121">
        <f t="shared" si="68"/>
        <v>0</v>
      </c>
      <c r="YZ32" s="120">
        <f t="shared" si="164"/>
        <v>0</v>
      </c>
      <c r="ZA32" s="120">
        <v>0</v>
      </c>
      <c r="ZB32" s="250">
        <v>0</v>
      </c>
      <c r="ZC32" s="250">
        <v>0</v>
      </c>
      <c r="ZD32" s="250">
        <v>0</v>
      </c>
      <c r="ZE32" s="250">
        <v>0</v>
      </c>
      <c r="ZF32" s="250">
        <v>0</v>
      </c>
      <c r="ZG32" s="250">
        <v>0</v>
      </c>
      <c r="ZH32" s="250">
        <v>0</v>
      </c>
      <c r="ZI32" s="250">
        <v>0</v>
      </c>
      <c r="ZJ32" s="250">
        <v>0</v>
      </c>
      <c r="ZK32" s="250">
        <v>0</v>
      </c>
      <c r="ZL32" s="250">
        <v>0</v>
      </c>
      <c r="ZM32" s="121">
        <f t="shared" si="165"/>
        <v>500.4266237454795</v>
      </c>
      <c r="ZN32" s="120">
        <v>0</v>
      </c>
      <c r="ZO32" s="18">
        <v>136.17443490353125</v>
      </c>
      <c r="ZP32" s="18">
        <v>329.11813644084083</v>
      </c>
      <c r="ZQ32" s="18">
        <v>35.134052401107454</v>
      </c>
      <c r="ZR32" s="18">
        <v>0</v>
      </c>
      <c r="ZS32" s="18">
        <v>0</v>
      </c>
      <c r="ZT32" s="18"/>
      <c r="ZU32" s="18"/>
      <c r="ZV32" s="18"/>
      <c r="ZW32" s="18"/>
      <c r="ZX32" s="18"/>
      <c r="ZY32" s="18"/>
      <c r="ZZ32" s="121">
        <f t="shared" si="69"/>
        <v>500.4266237454795</v>
      </c>
      <c r="AAA32" s="121">
        <f t="shared" si="70"/>
        <v>0</v>
      </c>
      <c r="AAB32" s="121">
        <f t="shared" si="71"/>
        <v>500.4266237454795</v>
      </c>
      <c r="AAC32" s="120">
        <f t="shared" si="166"/>
        <v>0</v>
      </c>
      <c r="AAD32" s="120">
        <v>0</v>
      </c>
      <c r="AAE32" s="250">
        <v>0</v>
      </c>
      <c r="AAF32" s="250">
        <v>0</v>
      </c>
      <c r="AAG32" s="250">
        <v>0</v>
      </c>
      <c r="AAH32" s="250">
        <v>0</v>
      </c>
      <c r="AAI32" s="250">
        <v>0</v>
      </c>
      <c r="AAJ32" s="250">
        <v>0</v>
      </c>
      <c r="AAK32" s="250">
        <v>0</v>
      </c>
      <c r="AAL32" s="250">
        <v>0</v>
      </c>
      <c r="AAM32" s="250">
        <v>0</v>
      </c>
      <c r="AAN32" s="250">
        <v>0</v>
      </c>
      <c r="AAO32" s="250">
        <v>0</v>
      </c>
      <c r="AAP32" s="121">
        <f t="shared" si="167"/>
        <v>675.3937020780977</v>
      </c>
      <c r="AAQ32" s="18">
        <v>0</v>
      </c>
      <c r="AAR32" s="18">
        <v>0</v>
      </c>
      <c r="AAS32" s="18">
        <v>0</v>
      </c>
      <c r="AAT32" s="18">
        <v>0</v>
      </c>
      <c r="AAU32" s="18">
        <v>0</v>
      </c>
      <c r="AAV32" s="18">
        <v>0</v>
      </c>
      <c r="AAW32" s="18">
        <v>0</v>
      </c>
      <c r="AAX32" s="18">
        <v>137.40364511999999</v>
      </c>
      <c r="AAY32" s="18">
        <v>132.14242781999999</v>
      </c>
      <c r="AAZ32" s="18">
        <v>134.57553336000001</v>
      </c>
      <c r="ABA32" s="18">
        <v>134.395229556</v>
      </c>
      <c r="ABB32" s="18">
        <v>136.87686622209773</v>
      </c>
      <c r="ABC32" s="121">
        <f t="shared" si="72"/>
        <v>675.3937020780977</v>
      </c>
      <c r="ABD32" s="121">
        <f t="shared" si="73"/>
        <v>0</v>
      </c>
      <c r="ABE32" s="121">
        <f t="shared" si="74"/>
        <v>675.3937020780977</v>
      </c>
      <c r="ABF32" s="120">
        <f t="shared" si="168"/>
        <v>0</v>
      </c>
      <c r="ABG32" s="120">
        <v>0</v>
      </c>
      <c r="ABH32" s="250">
        <v>0</v>
      </c>
      <c r="ABI32" s="250">
        <v>0</v>
      </c>
      <c r="ABJ32" s="250">
        <v>0</v>
      </c>
      <c r="ABK32" s="250">
        <v>0</v>
      </c>
      <c r="ABL32" s="250">
        <v>0</v>
      </c>
      <c r="ABM32" s="250">
        <v>0</v>
      </c>
      <c r="ABN32" s="250">
        <v>0</v>
      </c>
      <c r="ABO32" s="250">
        <v>0</v>
      </c>
      <c r="ABP32" s="250">
        <v>0</v>
      </c>
      <c r="ABQ32" s="250">
        <v>0</v>
      </c>
      <c r="ABR32" s="250">
        <v>0</v>
      </c>
      <c r="ABS32" s="121">
        <f t="shared" si="169"/>
        <v>0</v>
      </c>
      <c r="ABT32" s="18">
        <v>0</v>
      </c>
      <c r="ABU32" s="18">
        <v>0</v>
      </c>
      <c r="ABV32" s="18">
        <v>0</v>
      </c>
      <c r="ABW32" s="18">
        <v>0</v>
      </c>
      <c r="ABX32" s="18">
        <v>0</v>
      </c>
      <c r="ABY32" s="18">
        <v>0</v>
      </c>
      <c r="ABZ32" s="18"/>
      <c r="ACA32" s="18"/>
      <c r="ACB32" s="18">
        <v>0</v>
      </c>
      <c r="ACC32" s="18">
        <v>0</v>
      </c>
      <c r="ACD32" s="18">
        <v>0</v>
      </c>
      <c r="ACE32" s="18">
        <v>0</v>
      </c>
      <c r="ACF32" s="121">
        <f t="shared" si="75"/>
        <v>0</v>
      </c>
      <c r="ACG32" s="121">
        <f t="shared" si="76"/>
        <v>0</v>
      </c>
      <c r="ACH32" s="121">
        <f t="shared" si="77"/>
        <v>0</v>
      </c>
      <c r="ACI32" s="115">
        <f t="shared" si="78"/>
        <v>0</v>
      </c>
      <c r="ACJ32" s="121">
        <f t="shared" si="79"/>
        <v>0</v>
      </c>
      <c r="ACK32" s="132">
        <f t="shared" si="80"/>
        <v>0</v>
      </c>
      <c r="ACL32" s="121">
        <f t="shared" si="81"/>
        <v>0</v>
      </c>
      <c r="ACM32" s="121">
        <f t="shared" si="82"/>
        <v>0</v>
      </c>
      <c r="ACN32" s="18">
        <f t="shared" si="170"/>
        <v>0</v>
      </c>
      <c r="ACO32" s="18">
        <v>0</v>
      </c>
      <c r="ACP32" s="234">
        <v>0</v>
      </c>
      <c r="ACQ32" s="234">
        <v>0</v>
      </c>
      <c r="ACR32" s="234">
        <v>0</v>
      </c>
      <c r="ACS32" s="234">
        <v>0</v>
      </c>
      <c r="ACT32" s="234">
        <v>0</v>
      </c>
      <c r="ACU32" s="234">
        <v>0</v>
      </c>
      <c r="ACV32" s="234">
        <v>0</v>
      </c>
      <c r="ACW32" s="234">
        <v>0</v>
      </c>
      <c r="ACX32" s="234">
        <v>0</v>
      </c>
      <c r="ACY32" s="234">
        <v>0</v>
      </c>
      <c r="ACZ32" s="234">
        <v>0</v>
      </c>
      <c r="ADA32" s="20">
        <f t="shared" si="171"/>
        <v>0</v>
      </c>
      <c r="ADB32" s="18">
        <v>0</v>
      </c>
      <c r="ADC32" s="18">
        <v>0</v>
      </c>
      <c r="ADD32" s="18">
        <v>0</v>
      </c>
      <c r="ADE32" s="18">
        <v>0</v>
      </c>
      <c r="ADF32" s="18">
        <v>0</v>
      </c>
      <c r="ADG32" s="18">
        <v>0</v>
      </c>
      <c r="ADH32" s="18">
        <v>0</v>
      </c>
      <c r="ADI32" s="18">
        <v>0</v>
      </c>
      <c r="ADJ32" s="18">
        <v>0</v>
      </c>
      <c r="ADK32" s="18">
        <v>0</v>
      </c>
      <c r="ADL32" s="18">
        <v>0</v>
      </c>
      <c r="ADM32" s="18">
        <v>0</v>
      </c>
      <c r="ADN32" s="20">
        <f t="shared" si="83"/>
        <v>0</v>
      </c>
      <c r="ADO32" s="20">
        <f t="shared" si="84"/>
        <v>0</v>
      </c>
      <c r="ADP32" s="20">
        <f t="shared" si="85"/>
        <v>0</v>
      </c>
      <c r="ADQ32" s="18">
        <f t="shared" si="172"/>
        <v>0</v>
      </c>
      <c r="ADR32" s="18">
        <v>0</v>
      </c>
      <c r="ADS32" s="234">
        <v>0</v>
      </c>
      <c r="ADT32" s="234">
        <v>0</v>
      </c>
      <c r="ADU32" s="234">
        <v>0</v>
      </c>
      <c r="ADV32" s="234">
        <v>0</v>
      </c>
      <c r="ADW32" s="234">
        <v>0</v>
      </c>
      <c r="ADX32" s="234">
        <v>0</v>
      </c>
      <c r="ADY32" s="234">
        <v>0</v>
      </c>
      <c r="ADZ32" s="234">
        <v>0</v>
      </c>
      <c r="AEA32" s="234">
        <v>0</v>
      </c>
      <c r="AEB32" s="234">
        <v>0</v>
      </c>
      <c r="AEC32" s="234">
        <v>0</v>
      </c>
      <c r="AED32" s="20">
        <f t="shared" si="173"/>
        <v>0</v>
      </c>
      <c r="AEE32" s="18">
        <v>0</v>
      </c>
      <c r="AEF32" s="18">
        <v>0</v>
      </c>
      <c r="AEG32" s="18">
        <v>0</v>
      </c>
      <c r="AEH32" s="18">
        <v>0</v>
      </c>
      <c r="AEI32" s="18">
        <v>0</v>
      </c>
      <c r="AEJ32" s="18">
        <v>0</v>
      </c>
      <c r="AEK32" s="18">
        <v>0</v>
      </c>
      <c r="AEL32" s="18">
        <v>0</v>
      </c>
      <c r="AEM32" s="18">
        <v>0</v>
      </c>
      <c r="AEN32" s="18">
        <v>0</v>
      </c>
      <c r="AEO32" s="18">
        <v>0</v>
      </c>
      <c r="AEP32" s="18">
        <v>0</v>
      </c>
      <c r="AEQ32" s="20">
        <f t="shared" si="86"/>
        <v>0</v>
      </c>
      <c r="AER32" s="20">
        <f t="shared" si="87"/>
        <v>0</v>
      </c>
      <c r="AES32" s="20">
        <f t="shared" si="88"/>
        <v>0</v>
      </c>
      <c r="AET32" s="18">
        <f t="shared" si="174"/>
        <v>0</v>
      </c>
      <c r="AEU32" s="18">
        <v>0</v>
      </c>
      <c r="AEV32" s="234">
        <v>0</v>
      </c>
      <c r="AEW32" s="234">
        <v>0</v>
      </c>
      <c r="AEX32" s="234">
        <v>0</v>
      </c>
      <c r="AEY32" s="234">
        <v>0</v>
      </c>
      <c r="AEZ32" s="234">
        <v>0</v>
      </c>
      <c r="AFA32" s="234">
        <v>0</v>
      </c>
      <c r="AFB32" s="234">
        <v>0</v>
      </c>
      <c r="AFC32" s="234">
        <v>0</v>
      </c>
      <c r="AFD32" s="234">
        <v>0</v>
      </c>
      <c r="AFE32" s="234">
        <v>0</v>
      </c>
      <c r="AFF32" s="234">
        <v>0</v>
      </c>
      <c r="AFG32" s="20">
        <f t="shared" si="175"/>
        <v>0</v>
      </c>
      <c r="AFH32" s="18">
        <v>0</v>
      </c>
      <c r="AFI32" s="18">
        <v>0</v>
      </c>
      <c r="AFJ32" s="18">
        <v>0</v>
      </c>
      <c r="AFK32" s="18">
        <v>0</v>
      </c>
      <c r="AFL32" s="18">
        <v>0</v>
      </c>
      <c r="AFM32" s="18">
        <v>0</v>
      </c>
      <c r="AFN32" s="18">
        <v>0</v>
      </c>
      <c r="AFO32" s="18">
        <v>0</v>
      </c>
      <c r="AFP32" s="18">
        <v>0</v>
      </c>
      <c r="AFQ32" s="18">
        <v>0</v>
      </c>
      <c r="AFR32" s="18">
        <v>0</v>
      </c>
      <c r="AFS32" s="18">
        <v>0</v>
      </c>
      <c r="AFT32" s="20">
        <f t="shared" si="89"/>
        <v>0</v>
      </c>
      <c r="AFU32" s="20">
        <f t="shared" si="90"/>
        <v>0</v>
      </c>
      <c r="AFV32" s="136">
        <f t="shared" si="91"/>
        <v>0</v>
      </c>
      <c r="AFW32" s="141">
        <f t="shared" si="92"/>
        <v>7663.35</v>
      </c>
      <c r="AFX32" s="111">
        <f t="shared" si="93"/>
        <v>3043.9618887865399</v>
      </c>
      <c r="AFY32" s="126">
        <f t="shared" si="94"/>
        <v>-4619.3881112134604</v>
      </c>
      <c r="AFZ32" s="20">
        <f t="shared" si="95"/>
        <v>-4619.3881112134604</v>
      </c>
      <c r="AGA32" s="140">
        <f t="shared" si="96"/>
        <v>0</v>
      </c>
      <c r="AGB32" s="215">
        <f t="shared" si="181"/>
        <v>9196.02</v>
      </c>
      <c r="AGC32" s="126">
        <f t="shared" si="181"/>
        <v>3652.7542665438477</v>
      </c>
      <c r="AGD32" s="126">
        <f t="shared" si="98"/>
        <v>-5543.2657334561527</v>
      </c>
      <c r="AGE32" s="20">
        <f t="shared" si="99"/>
        <v>-5543.2657334561527</v>
      </c>
      <c r="AGF32" s="136">
        <f t="shared" si="100"/>
        <v>0</v>
      </c>
      <c r="AGG32" s="166">
        <f t="shared" si="180"/>
        <v>567.08789999999999</v>
      </c>
      <c r="AGH32" s="220">
        <f t="shared" si="179"/>
        <v>225.25317977020396</v>
      </c>
      <c r="AGI32" s="126">
        <f t="shared" si="102"/>
        <v>-341.83472022979606</v>
      </c>
      <c r="AGJ32" s="20">
        <f t="shared" si="103"/>
        <v>-341.83472022979606</v>
      </c>
      <c r="AGK32" s="140">
        <f t="shared" si="104"/>
        <v>0</v>
      </c>
      <c r="AGL32" s="167">
        <f t="shared" si="182"/>
        <v>9763.1079000000009</v>
      </c>
      <c r="AGM32" s="167">
        <f t="shared" si="182"/>
        <v>3878.0074463140518</v>
      </c>
      <c r="AGN32" s="168">
        <f t="shared" si="106"/>
        <v>-5885.1004536859491</v>
      </c>
      <c r="AGO32" s="167">
        <f t="shared" si="107"/>
        <v>-5885.1004536859491</v>
      </c>
      <c r="AGP32" s="169">
        <f t="shared" si="108"/>
        <v>0</v>
      </c>
      <c r="AGQ32" s="217">
        <f t="shared" si="177"/>
        <v>5.0632911392405069E-2</v>
      </c>
      <c r="AGR32" s="294">
        <v>7.0000000000000007E-2</v>
      </c>
      <c r="AGS32" s="294">
        <v>0.05</v>
      </c>
      <c r="AGT32" s="251">
        <f t="shared" si="178"/>
        <v>6.1666666666666668E-2</v>
      </c>
      <c r="AGU32" s="22"/>
      <c r="AGV32" s="22"/>
      <c r="AGW32" s="22"/>
      <c r="AGX32" s="22"/>
      <c r="AGY32" s="22"/>
      <c r="AGZ32" s="22"/>
      <c r="AHA32" s="22"/>
      <c r="AHB32" s="22"/>
      <c r="AHC32" s="22"/>
      <c r="AHD32" s="22"/>
      <c r="AHE32" s="22"/>
      <c r="AHF32" s="22"/>
      <c r="AHG32" s="22"/>
      <c r="AHH32" s="22"/>
    </row>
    <row r="33" spans="1:892" s="225" customFormat="1" ht="12.75" x14ac:dyDescent="0.25">
      <c r="A33" s="1">
        <v>462</v>
      </c>
      <c r="B33" s="21">
        <v>3</v>
      </c>
      <c r="C33" s="256" t="s">
        <v>778</v>
      </c>
      <c r="D33" s="253">
        <v>1</v>
      </c>
      <c r="E33" s="249">
        <v>169.5</v>
      </c>
      <c r="F33" s="132">
        <f t="shared" si="0"/>
        <v>517.88000000000011</v>
      </c>
      <c r="G33" s="114">
        <f t="shared" si="1"/>
        <v>636.97279644716423</v>
      </c>
      <c r="H33" s="132">
        <f t="shared" si="2"/>
        <v>119.09279644716412</v>
      </c>
      <c r="I33" s="121">
        <f t="shared" si="3"/>
        <v>0</v>
      </c>
      <c r="J33" s="121">
        <f t="shared" si="4"/>
        <v>119.09279644716412</v>
      </c>
      <c r="K33" s="18">
        <f t="shared" si="109"/>
        <v>0</v>
      </c>
      <c r="L33" s="234">
        <v>0</v>
      </c>
      <c r="M33" s="234">
        <v>0</v>
      </c>
      <c r="N33" s="234">
        <v>0</v>
      </c>
      <c r="O33" s="234">
        <v>0</v>
      </c>
      <c r="P33" s="234">
        <v>0</v>
      </c>
      <c r="Q33" s="234">
        <v>0</v>
      </c>
      <c r="R33" s="234">
        <v>0</v>
      </c>
      <c r="S33" s="234">
        <v>0</v>
      </c>
      <c r="T33" s="234">
        <v>0</v>
      </c>
      <c r="U33" s="234">
        <v>0</v>
      </c>
      <c r="V33" s="234">
        <v>0</v>
      </c>
      <c r="W33" s="234">
        <v>0</v>
      </c>
      <c r="X33" s="234">
        <f t="shared" si="110"/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20">
        <f t="shared" si="5"/>
        <v>0</v>
      </c>
      <c r="AL33" s="234">
        <f t="shared" si="111"/>
        <v>0</v>
      </c>
      <c r="AM33" s="234">
        <f t="shared" si="6"/>
        <v>0</v>
      </c>
      <c r="AN33" s="18">
        <f t="shared" si="112"/>
        <v>0</v>
      </c>
      <c r="AO33" s="234">
        <v>0</v>
      </c>
      <c r="AP33" s="234">
        <v>0</v>
      </c>
      <c r="AQ33" s="234">
        <v>0</v>
      </c>
      <c r="AR33" s="234">
        <v>0</v>
      </c>
      <c r="AS33" s="234">
        <v>0</v>
      </c>
      <c r="AT33" s="234">
        <v>0</v>
      </c>
      <c r="AU33" s="234">
        <v>0</v>
      </c>
      <c r="AV33" s="234">
        <v>0</v>
      </c>
      <c r="AW33" s="234">
        <v>0</v>
      </c>
      <c r="AX33" s="234">
        <v>0</v>
      </c>
      <c r="AY33" s="234">
        <v>0</v>
      </c>
      <c r="AZ33" s="234">
        <v>0</v>
      </c>
      <c r="BA33" s="226">
        <f t="shared" si="113"/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20">
        <f t="shared" si="7"/>
        <v>0</v>
      </c>
      <c r="BO33" s="20">
        <f t="shared" si="8"/>
        <v>0</v>
      </c>
      <c r="BP33" s="20">
        <f t="shared" si="9"/>
        <v>0</v>
      </c>
      <c r="BQ33" s="18">
        <f t="shared" si="114"/>
        <v>0</v>
      </c>
      <c r="BR33" s="234">
        <v>0</v>
      </c>
      <c r="BS33" s="234">
        <v>0</v>
      </c>
      <c r="BT33" s="234">
        <v>0</v>
      </c>
      <c r="BU33" s="234">
        <v>0</v>
      </c>
      <c r="BV33" s="234">
        <v>0</v>
      </c>
      <c r="BW33" s="234">
        <v>0</v>
      </c>
      <c r="BX33" s="234">
        <v>0</v>
      </c>
      <c r="BY33" s="234">
        <v>0</v>
      </c>
      <c r="BZ33" s="234">
        <v>0</v>
      </c>
      <c r="CA33" s="234">
        <v>0</v>
      </c>
      <c r="CB33" s="234">
        <v>0</v>
      </c>
      <c r="CC33" s="234">
        <v>0</v>
      </c>
      <c r="CD33" s="18">
        <f t="shared" si="115"/>
        <v>0</v>
      </c>
      <c r="CE33" s="18">
        <v>0</v>
      </c>
      <c r="CF33" s="18">
        <v>0</v>
      </c>
      <c r="CG33" s="18">
        <v>0</v>
      </c>
      <c r="CH33" s="18">
        <v>0</v>
      </c>
      <c r="CI33" s="18">
        <v>0</v>
      </c>
      <c r="CJ33" s="18">
        <v>0</v>
      </c>
      <c r="CK33" s="18">
        <v>0</v>
      </c>
      <c r="CL33" s="18">
        <v>0</v>
      </c>
      <c r="CM33" s="18">
        <v>0</v>
      </c>
      <c r="CN33" s="18">
        <v>0</v>
      </c>
      <c r="CO33" s="18">
        <v>0</v>
      </c>
      <c r="CP33" s="18">
        <v>0</v>
      </c>
      <c r="CQ33" s="20">
        <f t="shared" si="10"/>
        <v>0</v>
      </c>
      <c r="CR33" s="20">
        <f t="shared" si="11"/>
        <v>0</v>
      </c>
      <c r="CS33" s="20">
        <f t="shared" si="12"/>
        <v>0</v>
      </c>
      <c r="CT33" s="18">
        <f t="shared" si="116"/>
        <v>0</v>
      </c>
      <c r="CU33" s="18">
        <v>0</v>
      </c>
      <c r="CV33" s="234">
        <v>0</v>
      </c>
      <c r="CW33" s="234">
        <v>0</v>
      </c>
      <c r="CX33" s="234">
        <v>0</v>
      </c>
      <c r="CY33" s="234">
        <v>0</v>
      </c>
      <c r="CZ33" s="234">
        <v>0</v>
      </c>
      <c r="DA33" s="234">
        <v>0</v>
      </c>
      <c r="DB33" s="234">
        <v>0</v>
      </c>
      <c r="DC33" s="234">
        <v>0</v>
      </c>
      <c r="DD33" s="234">
        <v>0</v>
      </c>
      <c r="DE33" s="234">
        <v>0</v>
      </c>
      <c r="DF33" s="234">
        <v>0</v>
      </c>
      <c r="DG33" s="18">
        <f t="shared" si="117"/>
        <v>0</v>
      </c>
      <c r="DH33" s="18">
        <v>0</v>
      </c>
      <c r="DI33" s="18">
        <v>0</v>
      </c>
      <c r="DJ33" s="18">
        <v>0</v>
      </c>
      <c r="DK33" s="18">
        <v>0</v>
      </c>
      <c r="DL33" s="18">
        <v>0</v>
      </c>
      <c r="DM33" s="18">
        <v>0</v>
      </c>
      <c r="DN33" s="18">
        <v>0</v>
      </c>
      <c r="DO33" s="18">
        <v>0</v>
      </c>
      <c r="DP33" s="18">
        <v>0</v>
      </c>
      <c r="DQ33" s="18">
        <v>0</v>
      </c>
      <c r="DR33" s="18">
        <v>0</v>
      </c>
      <c r="DS33" s="18">
        <v>0</v>
      </c>
      <c r="DT33" s="234">
        <f t="shared" si="118"/>
        <v>0</v>
      </c>
      <c r="DU33" s="20">
        <f t="shared" si="13"/>
        <v>0</v>
      </c>
      <c r="DV33" s="20">
        <f t="shared" si="119"/>
        <v>0</v>
      </c>
      <c r="DW33" s="18">
        <f t="shared" si="120"/>
        <v>0</v>
      </c>
      <c r="DX33" s="18">
        <v>0</v>
      </c>
      <c r="DY33" s="234">
        <v>0</v>
      </c>
      <c r="DZ33" s="234">
        <v>0</v>
      </c>
      <c r="EA33" s="234">
        <v>0</v>
      </c>
      <c r="EB33" s="234">
        <v>0</v>
      </c>
      <c r="EC33" s="234">
        <v>0</v>
      </c>
      <c r="ED33" s="234">
        <v>0</v>
      </c>
      <c r="EE33" s="234">
        <v>0</v>
      </c>
      <c r="EF33" s="234">
        <v>0</v>
      </c>
      <c r="EG33" s="234">
        <v>0</v>
      </c>
      <c r="EH33" s="234">
        <v>0</v>
      </c>
      <c r="EI33" s="234">
        <v>0</v>
      </c>
      <c r="EJ33" s="234"/>
      <c r="EK33" s="18">
        <f t="shared" si="121"/>
        <v>0</v>
      </c>
      <c r="EL33" s="18">
        <v>0</v>
      </c>
      <c r="EM33" s="18">
        <v>0</v>
      </c>
      <c r="EN33" s="18">
        <v>0</v>
      </c>
      <c r="EO33" s="18">
        <v>0</v>
      </c>
      <c r="EP33" s="18">
        <v>0</v>
      </c>
      <c r="EQ33" s="18">
        <v>0</v>
      </c>
      <c r="ER33" s="18">
        <v>0</v>
      </c>
      <c r="ES33" s="18">
        <v>0</v>
      </c>
      <c r="ET33" s="18">
        <v>0</v>
      </c>
      <c r="EU33" s="18">
        <v>0</v>
      </c>
      <c r="EV33" s="18">
        <v>0</v>
      </c>
      <c r="EW33" s="18">
        <v>0</v>
      </c>
      <c r="EX33" s="20">
        <f t="shared" si="14"/>
        <v>0</v>
      </c>
      <c r="EY33" s="20">
        <f t="shared" si="122"/>
        <v>0</v>
      </c>
      <c r="EZ33" s="20">
        <f t="shared" si="123"/>
        <v>0</v>
      </c>
      <c r="FA33" s="18">
        <f t="shared" si="124"/>
        <v>0</v>
      </c>
      <c r="FB33" s="18">
        <v>0</v>
      </c>
      <c r="FC33" s="234">
        <v>0</v>
      </c>
      <c r="FD33" s="234">
        <v>0</v>
      </c>
      <c r="FE33" s="234">
        <v>0</v>
      </c>
      <c r="FF33" s="234">
        <v>0</v>
      </c>
      <c r="FG33" s="234">
        <v>0</v>
      </c>
      <c r="FH33" s="234">
        <v>0</v>
      </c>
      <c r="FI33" s="234">
        <v>0</v>
      </c>
      <c r="FJ33" s="234">
        <v>0</v>
      </c>
      <c r="FK33" s="234">
        <v>0</v>
      </c>
      <c r="FL33" s="234">
        <v>0</v>
      </c>
      <c r="FM33" s="234">
        <v>0</v>
      </c>
      <c r="FN33" s="20">
        <f t="shared" si="125"/>
        <v>0</v>
      </c>
      <c r="FO33" s="18">
        <v>0</v>
      </c>
      <c r="FP33" s="18">
        <v>0</v>
      </c>
      <c r="FQ33" s="18">
        <v>0</v>
      </c>
      <c r="FR33" s="18">
        <v>0</v>
      </c>
      <c r="FS33" s="18">
        <v>0</v>
      </c>
      <c r="FT33" s="18">
        <v>0</v>
      </c>
      <c r="FU33" s="18">
        <v>0</v>
      </c>
      <c r="FV33" s="18">
        <v>0</v>
      </c>
      <c r="FW33" s="18">
        <v>0</v>
      </c>
      <c r="FX33" s="18">
        <v>0</v>
      </c>
      <c r="FY33" s="18">
        <v>0</v>
      </c>
      <c r="FZ33" s="18">
        <v>0</v>
      </c>
      <c r="GA33" s="234">
        <f t="shared" si="126"/>
        <v>0</v>
      </c>
      <c r="GB33" s="20">
        <f t="shared" si="127"/>
        <v>0</v>
      </c>
      <c r="GC33" s="20">
        <f t="shared" si="128"/>
        <v>0</v>
      </c>
      <c r="GD33" s="18">
        <f t="shared" si="129"/>
        <v>71.75</v>
      </c>
      <c r="GE33" s="18">
        <v>2.8</v>
      </c>
      <c r="GF33" s="234">
        <v>2.8</v>
      </c>
      <c r="GG33" s="234">
        <v>2.8</v>
      </c>
      <c r="GH33" s="234">
        <v>2.8</v>
      </c>
      <c r="GI33" s="234">
        <v>2.8</v>
      </c>
      <c r="GJ33" s="234">
        <v>2.8</v>
      </c>
      <c r="GK33" s="234">
        <v>2.8</v>
      </c>
      <c r="GL33" s="234">
        <v>10.43</v>
      </c>
      <c r="GM33" s="234">
        <v>10.43</v>
      </c>
      <c r="GN33" s="234">
        <v>10.43</v>
      </c>
      <c r="GO33" s="234">
        <v>10.43</v>
      </c>
      <c r="GP33" s="234">
        <v>10.43</v>
      </c>
      <c r="GQ33" s="20">
        <f t="shared" si="130"/>
        <v>0</v>
      </c>
      <c r="GR33" s="18">
        <v>0</v>
      </c>
      <c r="GS33" s="18">
        <v>0</v>
      </c>
      <c r="GT33" s="18">
        <v>0</v>
      </c>
      <c r="GU33" s="18"/>
      <c r="GV33" s="234">
        <f t="shared" si="131"/>
        <v>-71.75</v>
      </c>
      <c r="GW33" s="20">
        <f t="shared" si="15"/>
        <v>-71.75</v>
      </c>
      <c r="GX33" s="20">
        <f t="shared" si="16"/>
        <v>0</v>
      </c>
      <c r="GY33" s="18">
        <f t="shared" si="132"/>
        <v>446.13000000000005</v>
      </c>
      <c r="GZ33" s="18">
        <v>24.59</v>
      </c>
      <c r="HA33" s="234">
        <v>24.59</v>
      </c>
      <c r="HB33" s="234">
        <v>24.59</v>
      </c>
      <c r="HC33" s="234">
        <v>24.59</v>
      </c>
      <c r="HD33" s="234">
        <v>24.59</v>
      </c>
      <c r="HE33" s="234">
        <v>24.59</v>
      </c>
      <c r="HF33" s="234">
        <v>24.59</v>
      </c>
      <c r="HG33" s="234">
        <v>54.8</v>
      </c>
      <c r="HH33" s="234">
        <v>54.8</v>
      </c>
      <c r="HI33" s="234">
        <v>54.8</v>
      </c>
      <c r="HJ33" s="234">
        <v>54.8</v>
      </c>
      <c r="HK33" s="234">
        <v>54.8</v>
      </c>
      <c r="HL33" s="20">
        <f t="shared" si="133"/>
        <v>636.97279644716423</v>
      </c>
      <c r="HM33" s="18">
        <v>59.683366331001963</v>
      </c>
      <c r="HN33" s="18">
        <v>63.252178906688023</v>
      </c>
      <c r="HO33" s="18">
        <v>66.125336540522326</v>
      </c>
      <c r="HP33" s="18">
        <v>63.611538120285211</v>
      </c>
      <c r="HQ33" s="18">
        <v>65.444908614472951</v>
      </c>
      <c r="HR33" s="18">
        <v>57.501385651614768</v>
      </c>
      <c r="HS33" s="18">
        <v>69.980512339632583</v>
      </c>
      <c r="HT33" s="18">
        <v>34.885792111159759</v>
      </c>
      <c r="HU33" s="18">
        <v>36.307507266615431</v>
      </c>
      <c r="HV33" s="18">
        <v>39.176711684062582</v>
      </c>
      <c r="HW33" s="18">
        <v>35.590474653722929</v>
      </c>
      <c r="HX33" s="18">
        <v>45.413084227385646</v>
      </c>
      <c r="HY33" s="20">
        <f t="shared" si="17"/>
        <v>190.84279644716418</v>
      </c>
      <c r="HZ33" s="20">
        <f t="shared" si="18"/>
        <v>0</v>
      </c>
      <c r="IA33" s="20">
        <f t="shared" si="19"/>
        <v>190.84279644716418</v>
      </c>
      <c r="IB33" s="120">
        <f t="shared" si="134"/>
        <v>0</v>
      </c>
      <c r="IC33" s="120">
        <v>0</v>
      </c>
      <c r="ID33" s="250">
        <v>0</v>
      </c>
      <c r="IE33" s="250">
        <v>0</v>
      </c>
      <c r="IF33" s="120">
        <v>0</v>
      </c>
      <c r="IG33" s="120">
        <v>0</v>
      </c>
      <c r="IH33" s="120">
        <v>0</v>
      </c>
      <c r="II33" s="120">
        <v>0</v>
      </c>
      <c r="IJ33" s="120">
        <v>0</v>
      </c>
      <c r="IK33" s="120">
        <v>0</v>
      </c>
      <c r="IL33" s="120">
        <v>0</v>
      </c>
      <c r="IM33" s="120">
        <v>0</v>
      </c>
      <c r="IN33" s="120">
        <v>0</v>
      </c>
      <c r="IO33" s="121">
        <f t="shared" si="20"/>
        <v>0</v>
      </c>
      <c r="IP33" s="18">
        <v>0</v>
      </c>
      <c r="IQ33" s="18">
        <v>0</v>
      </c>
      <c r="IR33" s="18">
        <v>0</v>
      </c>
      <c r="IS33" s="18">
        <v>0</v>
      </c>
      <c r="IT33" s="18">
        <v>0</v>
      </c>
      <c r="IU33" s="18">
        <v>0</v>
      </c>
      <c r="IV33" s="18">
        <v>0</v>
      </c>
      <c r="IW33" s="18">
        <v>0</v>
      </c>
      <c r="IX33" s="18">
        <v>0</v>
      </c>
      <c r="IY33" s="18">
        <v>0</v>
      </c>
      <c r="IZ33" s="18">
        <v>0</v>
      </c>
      <c r="JA33" s="18">
        <v>0</v>
      </c>
      <c r="JB33" s="250">
        <f t="shared" si="21"/>
        <v>0</v>
      </c>
      <c r="JC33" s="121">
        <f t="shared" si="22"/>
        <v>0</v>
      </c>
      <c r="JD33" s="121">
        <f t="shared" si="23"/>
        <v>0</v>
      </c>
      <c r="JE33" s="120">
        <f t="shared" si="135"/>
        <v>0</v>
      </c>
      <c r="JF33" s="120">
        <v>0</v>
      </c>
      <c r="JG33" s="250">
        <v>0</v>
      </c>
      <c r="JH33" s="250">
        <v>0</v>
      </c>
      <c r="JI33" s="250">
        <v>0</v>
      </c>
      <c r="JJ33" s="250">
        <v>0</v>
      </c>
      <c r="JK33" s="250">
        <v>0</v>
      </c>
      <c r="JL33" s="250">
        <v>0</v>
      </c>
      <c r="JM33" s="250">
        <v>0</v>
      </c>
      <c r="JN33" s="250">
        <v>0</v>
      </c>
      <c r="JO33" s="250">
        <v>0</v>
      </c>
      <c r="JP33" s="250">
        <v>0</v>
      </c>
      <c r="JQ33" s="250">
        <v>0</v>
      </c>
      <c r="JR33" s="120">
        <f t="shared" si="136"/>
        <v>0</v>
      </c>
      <c r="JS33" s="18">
        <v>0</v>
      </c>
      <c r="JT33" s="18">
        <v>0</v>
      </c>
      <c r="JU33" s="18">
        <v>0</v>
      </c>
      <c r="JV33" s="18">
        <v>0</v>
      </c>
      <c r="JW33" s="18">
        <v>0</v>
      </c>
      <c r="JX33" s="18">
        <v>0</v>
      </c>
      <c r="JY33" s="18">
        <v>0</v>
      </c>
      <c r="JZ33" s="18">
        <v>0</v>
      </c>
      <c r="KA33" s="18">
        <v>0</v>
      </c>
      <c r="KB33" s="18">
        <v>0</v>
      </c>
      <c r="KC33" s="18">
        <v>0</v>
      </c>
      <c r="KD33" s="18">
        <v>0</v>
      </c>
      <c r="KE33" s="250">
        <f t="shared" si="24"/>
        <v>0</v>
      </c>
      <c r="KF33" s="121">
        <f t="shared" si="25"/>
        <v>0</v>
      </c>
      <c r="KG33" s="121">
        <f t="shared" si="26"/>
        <v>0</v>
      </c>
      <c r="KH33" s="120">
        <f t="shared" si="137"/>
        <v>497.88000000000005</v>
      </c>
      <c r="KI33" s="120">
        <v>18.239999999999998</v>
      </c>
      <c r="KJ33" s="250">
        <v>18.239999999999998</v>
      </c>
      <c r="KK33" s="250">
        <v>18.239999999999998</v>
      </c>
      <c r="KL33" s="250">
        <v>18.239999999999998</v>
      </c>
      <c r="KM33" s="250">
        <v>18.239999999999998</v>
      </c>
      <c r="KN33" s="250">
        <v>18.239999999999998</v>
      </c>
      <c r="KO33" s="250">
        <v>18.239999999999998</v>
      </c>
      <c r="KP33" s="250">
        <v>74.040000000000006</v>
      </c>
      <c r="KQ33" s="250">
        <v>74.040000000000006</v>
      </c>
      <c r="KR33" s="250">
        <v>74.040000000000006</v>
      </c>
      <c r="KS33" s="250">
        <v>74.040000000000006</v>
      </c>
      <c r="KT33" s="250">
        <v>74.040000000000006</v>
      </c>
      <c r="KU33" s="121">
        <f t="shared" si="138"/>
        <v>527.88691898935792</v>
      </c>
      <c r="KV33" s="18">
        <v>22.013648138580194</v>
      </c>
      <c r="KW33" s="18">
        <v>23.70789348557436</v>
      </c>
      <c r="KX33" s="18">
        <v>21.040468655880748</v>
      </c>
      <c r="KY33" s="18">
        <v>23.068919133666377</v>
      </c>
      <c r="KZ33" s="18">
        <v>22.979485936058786</v>
      </c>
      <c r="LA33" s="18">
        <v>23.487539463110739</v>
      </c>
      <c r="LB33" s="18">
        <v>20.783679191294574</v>
      </c>
      <c r="LC33" s="18">
        <v>56.249547471068844</v>
      </c>
      <c r="LD33" s="18">
        <v>72.50252489445981</v>
      </c>
      <c r="LE33" s="18">
        <v>70.009724909898779</v>
      </c>
      <c r="LF33" s="18">
        <v>85.298233641086028</v>
      </c>
      <c r="LG33" s="18">
        <v>86.745254068678705</v>
      </c>
      <c r="LH33" s="250">
        <f t="shared" si="139"/>
        <v>30.006918989357871</v>
      </c>
      <c r="LI33" s="121">
        <f t="shared" si="27"/>
        <v>0</v>
      </c>
      <c r="LJ33" s="121">
        <f t="shared" si="28"/>
        <v>30.006918989357871</v>
      </c>
      <c r="LK33" s="121">
        <f t="shared" si="29"/>
        <v>0</v>
      </c>
      <c r="LL33" s="250"/>
      <c r="LM33" s="250"/>
      <c r="LN33" s="250"/>
      <c r="LO33" s="250"/>
      <c r="LP33" s="250"/>
      <c r="LQ33" s="250"/>
      <c r="LR33" s="250"/>
      <c r="LS33" s="250"/>
      <c r="LT33" s="250"/>
      <c r="LU33" s="250"/>
      <c r="LV33" s="250"/>
      <c r="LW33" s="250"/>
      <c r="LX33" s="121">
        <f t="shared" si="30"/>
        <v>0</v>
      </c>
      <c r="LY33" s="250"/>
      <c r="LZ33" s="250"/>
      <c r="MA33" s="250"/>
      <c r="MB33" s="250"/>
      <c r="MC33" s="250"/>
      <c r="MD33" s="250"/>
      <c r="ME33" s="250"/>
      <c r="MF33" s="250"/>
      <c r="MG33" s="250"/>
      <c r="MH33" s="250"/>
      <c r="MI33" s="250"/>
      <c r="MJ33" s="120">
        <v>0</v>
      </c>
      <c r="MK33" s="250"/>
      <c r="ML33" s="121">
        <f t="shared" si="31"/>
        <v>0</v>
      </c>
      <c r="MM33" s="121">
        <f t="shared" si="32"/>
        <v>0</v>
      </c>
      <c r="MN33" s="121">
        <f t="shared" si="140"/>
        <v>1827.8299999999997</v>
      </c>
      <c r="MO33" s="121">
        <v>166.94</v>
      </c>
      <c r="MP33" s="250">
        <v>166.94</v>
      </c>
      <c r="MQ33" s="250">
        <v>166.94</v>
      </c>
      <c r="MR33" s="250">
        <v>166.94</v>
      </c>
      <c r="MS33" s="250">
        <v>166.94</v>
      </c>
      <c r="MT33" s="250">
        <v>166.94</v>
      </c>
      <c r="MU33" s="250">
        <v>166.94</v>
      </c>
      <c r="MV33" s="250">
        <v>131.85</v>
      </c>
      <c r="MW33" s="250">
        <v>131.85</v>
      </c>
      <c r="MX33" s="250">
        <v>131.85</v>
      </c>
      <c r="MY33" s="250">
        <v>131.85</v>
      </c>
      <c r="MZ33" s="250">
        <v>131.85</v>
      </c>
      <c r="NA33" s="121">
        <f t="shared" si="141"/>
        <v>0</v>
      </c>
      <c r="NB33" s="20">
        <v>0</v>
      </c>
      <c r="NC33" s="20">
        <v>0</v>
      </c>
      <c r="ND33" s="20">
        <v>0</v>
      </c>
      <c r="NE33" s="20">
        <v>0</v>
      </c>
      <c r="NF33" s="20">
        <v>0</v>
      </c>
      <c r="NG33" s="20">
        <v>0</v>
      </c>
      <c r="NH33" s="20">
        <v>0</v>
      </c>
      <c r="NI33" s="20">
        <v>0</v>
      </c>
      <c r="NJ33" s="20">
        <v>0</v>
      </c>
      <c r="NK33" s="20">
        <v>0</v>
      </c>
      <c r="NL33" s="20">
        <v>0</v>
      </c>
      <c r="NM33" s="20">
        <v>0</v>
      </c>
      <c r="NN33" s="250">
        <f t="shared" si="142"/>
        <v>-1827.8299999999997</v>
      </c>
      <c r="NO33" s="121">
        <f t="shared" si="33"/>
        <v>-1827.8299999999997</v>
      </c>
      <c r="NP33" s="121">
        <f t="shared" si="34"/>
        <v>0</v>
      </c>
      <c r="NQ33" s="115">
        <f t="shared" si="35"/>
        <v>13.180000000000001</v>
      </c>
      <c r="NR33" s="114">
        <f t="shared" si="36"/>
        <v>0</v>
      </c>
      <c r="NS33" s="132">
        <f t="shared" si="37"/>
        <v>-13.180000000000001</v>
      </c>
      <c r="NT33" s="121">
        <f t="shared" si="38"/>
        <v>-13.180000000000001</v>
      </c>
      <c r="NU33" s="121">
        <f t="shared" si="39"/>
        <v>0</v>
      </c>
      <c r="NV33" s="18">
        <f t="shared" si="143"/>
        <v>0</v>
      </c>
      <c r="NW33" s="18">
        <v>0</v>
      </c>
      <c r="NX33" s="234">
        <v>0</v>
      </c>
      <c r="NY33" s="234">
        <v>0</v>
      </c>
      <c r="NZ33" s="18">
        <v>0</v>
      </c>
      <c r="OA33" s="18">
        <v>0</v>
      </c>
      <c r="OB33" s="18">
        <v>0</v>
      </c>
      <c r="OC33" s="18">
        <v>0</v>
      </c>
      <c r="OD33" s="18">
        <v>0</v>
      </c>
      <c r="OE33" s="18">
        <v>0</v>
      </c>
      <c r="OF33" s="18">
        <v>0</v>
      </c>
      <c r="OG33" s="18">
        <v>0</v>
      </c>
      <c r="OH33" s="18">
        <v>0</v>
      </c>
      <c r="OI33" s="20">
        <f t="shared" si="144"/>
        <v>0</v>
      </c>
      <c r="OJ33" s="20">
        <v>0</v>
      </c>
      <c r="OK33" s="20">
        <v>0</v>
      </c>
      <c r="OL33" s="20">
        <v>0</v>
      </c>
      <c r="OM33" s="20">
        <v>0</v>
      </c>
      <c r="ON33" s="20">
        <v>0</v>
      </c>
      <c r="OO33" s="20">
        <v>0</v>
      </c>
      <c r="OP33" s="20">
        <v>0</v>
      </c>
      <c r="OQ33" s="20">
        <v>0</v>
      </c>
      <c r="OR33" s="20">
        <v>0</v>
      </c>
      <c r="OS33" s="20">
        <v>0</v>
      </c>
      <c r="OT33" s="20">
        <v>0</v>
      </c>
      <c r="OU33" s="20">
        <v>0</v>
      </c>
      <c r="OV33" s="234">
        <f t="shared" si="145"/>
        <v>0</v>
      </c>
      <c r="OW33" s="20">
        <f t="shared" si="40"/>
        <v>0</v>
      </c>
      <c r="OX33" s="20">
        <f t="shared" si="41"/>
        <v>0</v>
      </c>
      <c r="OY33" s="18">
        <f t="shared" si="146"/>
        <v>0</v>
      </c>
      <c r="OZ33" s="18">
        <v>0</v>
      </c>
      <c r="PA33" s="234">
        <v>0</v>
      </c>
      <c r="PB33" s="234">
        <v>0</v>
      </c>
      <c r="PC33" s="234">
        <v>0</v>
      </c>
      <c r="PD33" s="234">
        <v>0</v>
      </c>
      <c r="PE33" s="234">
        <v>0</v>
      </c>
      <c r="PF33" s="234">
        <v>0</v>
      </c>
      <c r="PG33" s="234">
        <v>0</v>
      </c>
      <c r="PH33" s="234">
        <v>0</v>
      </c>
      <c r="PI33" s="234">
        <v>0</v>
      </c>
      <c r="PJ33" s="234">
        <v>0</v>
      </c>
      <c r="PK33" s="234">
        <v>0</v>
      </c>
      <c r="PL33" s="20">
        <f t="shared" si="147"/>
        <v>0</v>
      </c>
      <c r="PM33" s="18">
        <v>0</v>
      </c>
      <c r="PN33" s="18">
        <v>0</v>
      </c>
      <c r="PO33" s="18">
        <v>0</v>
      </c>
      <c r="PP33" s="18">
        <v>0</v>
      </c>
      <c r="PQ33" s="18">
        <v>0</v>
      </c>
      <c r="PR33" s="18">
        <v>0</v>
      </c>
      <c r="PS33" s="18">
        <v>0</v>
      </c>
      <c r="PT33" s="18">
        <v>0</v>
      </c>
      <c r="PU33" s="18">
        <v>0</v>
      </c>
      <c r="PV33" s="18">
        <v>0</v>
      </c>
      <c r="PW33" s="18">
        <v>0</v>
      </c>
      <c r="PX33" s="18">
        <v>0</v>
      </c>
      <c r="PY33" s="234">
        <f t="shared" si="148"/>
        <v>0</v>
      </c>
      <c r="PZ33" s="20">
        <f t="shared" si="42"/>
        <v>0</v>
      </c>
      <c r="QA33" s="20">
        <f t="shared" si="43"/>
        <v>0</v>
      </c>
      <c r="QB33" s="18">
        <f t="shared" si="149"/>
        <v>0</v>
      </c>
      <c r="QC33" s="18">
        <v>0</v>
      </c>
      <c r="QD33" s="234">
        <v>0</v>
      </c>
      <c r="QE33" s="234">
        <v>0</v>
      </c>
      <c r="QF33" s="234">
        <v>0</v>
      </c>
      <c r="QG33" s="234">
        <v>0</v>
      </c>
      <c r="QH33" s="234">
        <v>0</v>
      </c>
      <c r="QI33" s="234">
        <v>0</v>
      </c>
      <c r="QJ33" s="234">
        <v>0</v>
      </c>
      <c r="QK33" s="234">
        <v>0</v>
      </c>
      <c r="QL33" s="234">
        <v>0</v>
      </c>
      <c r="QM33" s="234">
        <v>0</v>
      </c>
      <c r="QN33" s="234">
        <v>0</v>
      </c>
      <c r="QO33" s="20">
        <f t="shared" si="150"/>
        <v>0</v>
      </c>
      <c r="QP33" s="18">
        <v>0</v>
      </c>
      <c r="QQ33" s="18">
        <v>0</v>
      </c>
      <c r="QR33" s="18">
        <v>0</v>
      </c>
      <c r="QS33" s="18">
        <v>0</v>
      </c>
      <c r="QT33" s="18">
        <v>0</v>
      </c>
      <c r="QU33" s="18">
        <v>0</v>
      </c>
      <c r="QV33" s="18">
        <v>0</v>
      </c>
      <c r="QW33" s="18">
        <v>0</v>
      </c>
      <c r="QX33" s="18">
        <v>0</v>
      </c>
      <c r="QY33" s="18">
        <v>0</v>
      </c>
      <c r="QZ33" s="18">
        <v>0</v>
      </c>
      <c r="RA33" s="18">
        <v>0</v>
      </c>
      <c r="RB33" s="234">
        <f t="shared" si="151"/>
        <v>0</v>
      </c>
      <c r="RC33" s="20">
        <f t="shared" si="44"/>
        <v>0</v>
      </c>
      <c r="RD33" s="20">
        <f t="shared" si="45"/>
        <v>0</v>
      </c>
      <c r="RE33" s="18">
        <f t="shared" si="152"/>
        <v>0</v>
      </c>
      <c r="RF33" s="20">
        <v>0</v>
      </c>
      <c r="RG33" s="234">
        <v>0</v>
      </c>
      <c r="RH33" s="234">
        <v>0</v>
      </c>
      <c r="RI33" s="234">
        <v>0</v>
      </c>
      <c r="RJ33" s="234">
        <v>0</v>
      </c>
      <c r="RK33" s="234">
        <v>0</v>
      </c>
      <c r="RL33" s="234">
        <v>0</v>
      </c>
      <c r="RM33" s="234">
        <v>0</v>
      </c>
      <c r="RN33" s="234">
        <v>0</v>
      </c>
      <c r="RO33" s="234">
        <v>0</v>
      </c>
      <c r="RP33" s="234">
        <v>0</v>
      </c>
      <c r="RQ33" s="234">
        <v>0</v>
      </c>
      <c r="RR33" s="20">
        <f t="shared" si="153"/>
        <v>0</v>
      </c>
      <c r="RS33" s="18">
        <v>0</v>
      </c>
      <c r="RT33" s="18">
        <v>0</v>
      </c>
      <c r="RU33" s="18">
        <v>0</v>
      </c>
      <c r="RV33" s="18">
        <v>0</v>
      </c>
      <c r="RW33" s="18">
        <v>0</v>
      </c>
      <c r="RX33" s="18">
        <v>0</v>
      </c>
      <c r="RY33" s="18">
        <v>0</v>
      </c>
      <c r="RZ33" s="18">
        <v>0</v>
      </c>
      <c r="SA33" s="18">
        <v>0</v>
      </c>
      <c r="SB33" s="18">
        <v>0</v>
      </c>
      <c r="SC33" s="18">
        <v>0</v>
      </c>
      <c r="SD33" s="18">
        <v>0</v>
      </c>
      <c r="SE33" s="20">
        <f t="shared" si="46"/>
        <v>0</v>
      </c>
      <c r="SF33" s="20">
        <f t="shared" si="47"/>
        <v>0</v>
      </c>
      <c r="SG33" s="20">
        <f t="shared" si="48"/>
        <v>0</v>
      </c>
      <c r="SH33" s="18">
        <f t="shared" si="154"/>
        <v>0</v>
      </c>
      <c r="SI33" s="18">
        <v>0</v>
      </c>
      <c r="SJ33" s="234">
        <v>0</v>
      </c>
      <c r="SK33" s="234">
        <v>0</v>
      </c>
      <c r="SL33" s="234">
        <v>0</v>
      </c>
      <c r="SM33" s="234">
        <v>0</v>
      </c>
      <c r="SN33" s="234">
        <v>0</v>
      </c>
      <c r="SO33" s="234">
        <v>0</v>
      </c>
      <c r="SP33" s="234">
        <v>0</v>
      </c>
      <c r="SQ33" s="234">
        <v>0</v>
      </c>
      <c r="SR33" s="234">
        <v>0</v>
      </c>
      <c r="SS33" s="234">
        <v>0</v>
      </c>
      <c r="ST33" s="234">
        <v>0</v>
      </c>
      <c r="SU33" s="20">
        <f t="shared" si="155"/>
        <v>0</v>
      </c>
      <c r="SV33" s="18">
        <v>0</v>
      </c>
      <c r="SW33" s="18">
        <v>0</v>
      </c>
      <c r="SX33" s="18">
        <v>0</v>
      </c>
      <c r="SY33" s="18">
        <v>0</v>
      </c>
      <c r="SZ33" s="18">
        <v>0</v>
      </c>
      <c r="TA33" s="18">
        <v>0</v>
      </c>
      <c r="TB33" s="18">
        <v>0</v>
      </c>
      <c r="TC33" s="18">
        <v>0</v>
      </c>
      <c r="TD33" s="18">
        <v>0</v>
      </c>
      <c r="TE33" s="18">
        <v>0</v>
      </c>
      <c r="TF33" s="18">
        <v>0</v>
      </c>
      <c r="TG33" s="18">
        <v>0</v>
      </c>
      <c r="TH33" s="20">
        <f t="shared" si="49"/>
        <v>0</v>
      </c>
      <c r="TI33" s="20">
        <f t="shared" si="50"/>
        <v>0</v>
      </c>
      <c r="TJ33" s="20">
        <f t="shared" si="51"/>
        <v>0</v>
      </c>
      <c r="TK33" s="18">
        <f t="shared" si="156"/>
        <v>0</v>
      </c>
      <c r="TL33" s="18">
        <v>0</v>
      </c>
      <c r="TM33" s="234">
        <v>0</v>
      </c>
      <c r="TN33" s="234">
        <v>0</v>
      </c>
      <c r="TO33" s="234">
        <v>0</v>
      </c>
      <c r="TP33" s="234">
        <v>0</v>
      </c>
      <c r="TQ33" s="234">
        <v>0</v>
      </c>
      <c r="TR33" s="234">
        <v>0</v>
      </c>
      <c r="TS33" s="234">
        <v>0</v>
      </c>
      <c r="TT33" s="234">
        <v>0</v>
      </c>
      <c r="TU33" s="234">
        <v>0</v>
      </c>
      <c r="TV33" s="234">
        <v>0</v>
      </c>
      <c r="TW33" s="234">
        <v>0</v>
      </c>
      <c r="TX33" s="20">
        <f t="shared" si="157"/>
        <v>0</v>
      </c>
      <c r="TY33" s="18">
        <v>0</v>
      </c>
      <c r="TZ33" s="18">
        <v>0</v>
      </c>
      <c r="UA33" s="18">
        <v>0</v>
      </c>
      <c r="UB33" s="18">
        <v>0</v>
      </c>
      <c r="UC33" s="18">
        <v>0</v>
      </c>
      <c r="UD33" s="18">
        <v>0</v>
      </c>
      <c r="UE33" s="18">
        <v>0</v>
      </c>
      <c r="UF33" s="18">
        <v>0</v>
      </c>
      <c r="UG33" s="18">
        <v>0</v>
      </c>
      <c r="UH33" s="18">
        <v>0</v>
      </c>
      <c r="UI33" s="18">
        <v>0</v>
      </c>
      <c r="UJ33" s="18">
        <v>0</v>
      </c>
      <c r="UK33" s="20">
        <f t="shared" si="52"/>
        <v>0</v>
      </c>
      <c r="UL33" s="20">
        <f t="shared" si="53"/>
        <v>0</v>
      </c>
      <c r="UM33" s="20">
        <f t="shared" si="54"/>
        <v>0</v>
      </c>
      <c r="UN33" s="18">
        <f t="shared" si="158"/>
        <v>13.180000000000001</v>
      </c>
      <c r="UO33" s="18">
        <v>1.29</v>
      </c>
      <c r="UP33" s="234">
        <v>1.29</v>
      </c>
      <c r="UQ33" s="234">
        <v>1.29</v>
      </c>
      <c r="UR33" s="234">
        <v>1.29</v>
      </c>
      <c r="US33" s="234">
        <v>1.29</v>
      </c>
      <c r="UT33" s="234">
        <v>1.29</v>
      </c>
      <c r="UU33" s="234">
        <v>1.29</v>
      </c>
      <c r="UV33" s="234">
        <v>0.83</v>
      </c>
      <c r="UW33" s="234">
        <v>0.83</v>
      </c>
      <c r="UX33" s="234">
        <v>0.83</v>
      </c>
      <c r="UY33" s="234">
        <v>0.83</v>
      </c>
      <c r="UZ33" s="234">
        <v>0.83</v>
      </c>
      <c r="VA33" s="20">
        <f t="shared" si="55"/>
        <v>0</v>
      </c>
      <c r="VB33" s="234"/>
      <c r="VC33" s="234"/>
      <c r="VD33" s="234"/>
      <c r="VE33" s="234"/>
      <c r="VF33" s="234"/>
      <c r="VG33" s="234"/>
      <c r="VH33" s="234">
        <v>0</v>
      </c>
      <c r="VI33" s="234"/>
      <c r="VJ33" s="234"/>
      <c r="VK33" s="234"/>
      <c r="VL33" s="234"/>
      <c r="VM33" s="234"/>
      <c r="VN33" s="20">
        <f t="shared" si="56"/>
        <v>-13.180000000000001</v>
      </c>
      <c r="VO33" s="20">
        <f t="shared" si="57"/>
        <v>-13.180000000000001</v>
      </c>
      <c r="VP33" s="20">
        <f t="shared" si="58"/>
        <v>0</v>
      </c>
      <c r="VQ33" s="121">
        <f t="shared" si="59"/>
        <v>0</v>
      </c>
      <c r="VR33" s="250"/>
      <c r="VS33" s="250"/>
      <c r="VT33" s="250"/>
      <c r="VU33" s="250"/>
      <c r="VV33" s="250"/>
      <c r="VW33" s="250"/>
      <c r="VX33" s="250"/>
      <c r="VY33" s="250"/>
      <c r="VZ33" s="250"/>
      <c r="WA33" s="250"/>
      <c r="WB33" s="250"/>
      <c r="WC33" s="250"/>
      <c r="WD33" s="121">
        <f t="shared" si="60"/>
        <v>0</v>
      </c>
      <c r="WE33" s="234"/>
      <c r="WF33" s="234"/>
      <c r="WG33" s="234"/>
      <c r="WH33" s="234"/>
      <c r="WI33" s="234"/>
      <c r="WJ33" s="234"/>
      <c r="WK33" s="234"/>
      <c r="WL33" s="234"/>
      <c r="WM33" s="234"/>
      <c r="WN33" s="234"/>
      <c r="WO33" s="234"/>
      <c r="WP33" s="234"/>
      <c r="WQ33" s="121">
        <f t="shared" si="61"/>
        <v>0</v>
      </c>
      <c r="WR33" s="121">
        <f t="shared" si="62"/>
        <v>0</v>
      </c>
      <c r="WS33" s="121">
        <f t="shared" si="63"/>
        <v>0</v>
      </c>
      <c r="WT33" s="120">
        <f t="shared" si="159"/>
        <v>0</v>
      </c>
      <c r="WU33" s="120">
        <v>0</v>
      </c>
      <c r="WV33" s="250">
        <v>0</v>
      </c>
      <c r="WW33" s="250">
        <v>0</v>
      </c>
      <c r="WX33" s="250">
        <v>0</v>
      </c>
      <c r="WY33" s="250">
        <v>0</v>
      </c>
      <c r="WZ33" s="250">
        <v>0</v>
      </c>
      <c r="XA33" s="250">
        <v>0</v>
      </c>
      <c r="XB33" s="250">
        <v>0</v>
      </c>
      <c r="XC33" s="250">
        <v>0</v>
      </c>
      <c r="XD33" s="250">
        <v>0</v>
      </c>
      <c r="XE33" s="250">
        <v>0</v>
      </c>
      <c r="XF33" s="250">
        <v>0</v>
      </c>
      <c r="XG33" s="120">
        <f t="shared" si="160"/>
        <v>388.52974748901613</v>
      </c>
      <c r="XH33" s="18">
        <v>0</v>
      </c>
      <c r="XI33" s="18">
        <v>388.52974748901613</v>
      </c>
      <c r="XJ33" s="18">
        <v>0</v>
      </c>
      <c r="XK33" s="18">
        <v>0</v>
      </c>
      <c r="XL33" s="18">
        <v>0</v>
      </c>
      <c r="XM33" s="18">
        <v>0</v>
      </c>
      <c r="XN33" s="18">
        <v>0</v>
      </c>
      <c r="XO33" s="18">
        <v>0</v>
      </c>
      <c r="XP33" s="18">
        <v>0</v>
      </c>
      <c r="XQ33" s="18">
        <v>0</v>
      </c>
      <c r="XR33" s="18">
        <v>0</v>
      </c>
      <c r="XS33" s="18">
        <v>0</v>
      </c>
      <c r="XT33" s="121">
        <f t="shared" si="64"/>
        <v>388.52974748901613</v>
      </c>
      <c r="XU33" s="121">
        <f t="shared" si="65"/>
        <v>0</v>
      </c>
      <c r="XV33" s="121">
        <f t="shared" si="66"/>
        <v>388.52974748901613</v>
      </c>
      <c r="XW33" s="120">
        <f t="shared" si="161"/>
        <v>0</v>
      </c>
      <c r="XX33" s="120">
        <v>0</v>
      </c>
      <c r="XY33" s="250">
        <v>0</v>
      </c>
      <c r="XZ33" s="250">
        <v>0</v>
      </c>
      <c r="YA33" s="250">
        <v>0</v>
      </c>
      <c r="YB33" s="250">
        <v>0</v>
      </c>
      <c r="YC33" s="250">
        <v>0</v>
      </c>
      <c r="YD33" s="250">
        <v>0</v>
      </c>
      <c r="YE33" s="250">
        <v>0</v>
      </c>
      <c r="YF33" s="250">
        <v>0</v>
      </c>
      <c r="YG33" s="250">
        <v>0</v>
      </c>
      <c r="YH33" s="250">
        <v>0</v>
      </c>
      <c r="YI33" s="250">
        <v>0</v>
      </c>
      <c r="YJ33" s="121">
        <f t="shared" si="162"/>
        <v>0</v>
      </c>
      <c r="YK33" s="18">
        <v>0</v>
      </c>
      <c r="YL33" s="18">
        <v>0</v>
      </c>
      <c r="YM33" s="18">
        <v>0</v>
      </c>
      <c r="YN33" s="18">
        <v>0</v>
      </c>
      <c r="YO33" s="18">
        <v>0</v>
      </c>
      <c r="YP33" s="18">
        <v>0</v>
      </c>
      <c r="YQ33" s="18">
        <v>0</v>
      </c>
      <c r="YR33" s="18">
        <v>0</v>
      </c>
      <c r="YS33" s="18">
        <v>0</v>
      </c>
      <c r="YT33" s="18">
        <v>0</v>
      </c>
      <c r="YU33" s="18">
        <v>0</v>
      </c>
      <c r="YV33" s="18">
        <v>0</v>
      </c>
      <c r="YW33" s="234">
        <f t="shared" si="163"/>
        <v>0</v>
      </c>
      <c r="YX33" s="121">
        <f t="shared" si="67"/>
        <v>0</v>
      </c>
      <c r="YY33" s="121">
        <f t="shared" si="68"/>
        <v>0</v>
      </c>
      <c r="YZ33" s="120">
        <f t="shared" si="164"/>
        <v>0</v>
      </c>
      <c r="ZA33" s="120">
        <v>0</v>
      </c>
      <c r="ZB33" s="250">
        <v>0</v>
      </c>
      <c r="ZC33" s="250">
        <v>0</v>
      </c>
      <c r="ZD33" s="250">
        <v>0</v>
      </c>
      <c r="ZE33" s="250">
        <v>0</v>
      </c>
      <c r="ZF33" s="250">
        <v>0</v>
      </c>
      <c r="ZG33" s="250">
        <v>0</v>
      </c>
      <c r="ZH33" s="250">
        <v>0</v>
      </c>
      <c r="ZI33" s="250">
        <v>0</v>
      </c>
      <c r="ZJ33" s="250">
        <v>0</v>
      </c>
      <c r="ZK33" s="250">
        <v>0</v>
      </c>
      <c r="ZL33" s="250">
        <v>0</v>
      </c>
      <c r="ZM33" s="121">
        <f t="shared" si="165"/>
        <v>35.134052401107454</v>
      </c>
      <c r="ZN33" s="120">
        <v>0</v>
      </c>
      <c r="ZO33" s="18">
        <v>0</v>
      </c>
      <c r="ZP33" s="18">
        <v>0</v>
      </c>
      <c r="ZQ33" s="18">
        <v>35.134052401107454</v>
      </c>
      <c r="ZR33" s="18">
        <v>0</v>
      </c>
      <c r="ZS33" s="18">
        <v>0</v>
      </c>
      <c r="ZT33" s="18"/>
      <c r="ZU33" s="18"/>
      <c r="ZV33" s="18"/>
      <c r="ZW33" s="18"/>
      <c r="ZX33" s="18"/>
      <c r="ZY33" s="18"/>
      <c r="ZZ33" s="121">
        <f t="shared" si="69"/>
        <v>35.134052401107454</v>
      </c>
      <c r="AAA33" s="121">
        <f t="shared" si="70"/>
        <v>0</v>
      </c>
      <c r="AAB33" s="121">
        <f t="shared" si="71"/>
        <v>35.134052401107454</v>
      </c>
      <c r="AAC33" s="120">
        <f t="shared" si="166"/>
        <v>0</v>
      </c>
      <c r="AAD33" s="120">
        <v>0</v>
      </c>
      <c r="AAE33" s="250">
        <v>0</v>
      </c>
      <c r="AAF33" s="250">
        <v>0</v>
      </c>
      <c r="AAG33" s="250">
        <v>0</v>
      </c>
      <c r="AAH33" s="250">
        <v>0</v>
      </c>
      <c r="AAI33" s="250">
        <v>0</v>
      </c>
      <c r="AAJ33" s="250">
        <v>0</v>
      </c>
      <c r="AAK33" s="250">
        <v>0</v>
      </c>
      <c r="AAL33" s="250">
        <v>0</v>
      </c>
      <c r="AAM33" s="250">
        <v>0</v>
      </c>
      <c r="AAN33" s="250">
        <v>0</v>
      </c>
      <c r="AAO33" s="250">
        <v>0</v>
      </c>
      <c r="AAP33" s="121">
        <f t="shared" si="167"/>
        <v>0</v>
      </c>
      <c r="AAQ33" s="18">
        <v>0</v>
      </c>
      <c r="AAR33" s="18">
        <v>0</v>
      </c>
      <c r="AAS33" s="18">
        <v>0</v>
      </c>
      <c r="AAT33" s="18">
        <v>0</v>
      </c>
      <c r="AAU33" s="18">
        <v>0</v>
      </c>
      <c r="AAV33" s="18">
        <v>0</v>
      </c>
      <c r="AAW33" s="18">
        <v>0</v>
      </c>
      <c r="AAX33" s="18">
        <v>0</v>
      </c>
      <c r="AAY33" s="18">
        <v>0</v>
      </c>
      <c r="AAZ33" s="18">
        <v>0</v>
      </c>
      <c r="ABA33" s="18">
        <v>0</v>
      </c>
      <c r="ABB33" s="18">
        <v>0</v>
      </c>
      <c r="ABC33" s="121">
        <f t="shared" si="72"/>
        <v>0</v>
      </c>
      <c r="ABD33" s="121">
        <f t="shared" si="73"/>
        <v>0</v>
      </c>
      <c r="ABE33" s="121">
        <f t="shared" si="74"/>
        <v>0</v>
      </c>
      <c r="ABF33" s="120">
        <f t="shared" si="168"/>
        <v>0</v>
      </c>
      <c r="ABG33" s="120">
        <v>0</v>
      </c>
      <c r="ABH33" s="250">
        <v>0</v>
      </c>
      <c r="ABI33" s="250">
        <v>0</v>
      </c>
      <c r="ABJ33" s="250">
        <v>0</v>
      </c>
      <c r="ABK33" s="250">
        <v>0</v>
      </c>
      <c r="ABL33" s="250">
        <v>0</v>
      </c>
      <c r="ABM33" s="250">
        <v>0</v>
      </c>
      <c r="ABN33" s="250">
        <v>0</v>
      </c>
      <c r="ABO33" s="250">
        <v>0</v>
      </c>
      <c r="ABP33" s="250">
        <v>0</v>
      </c>
      <c r="ABQ33" s="250">
        <v>0</v>
      </c>
      <c r="ABR33" s="250">
        <v>0</v>
      </c>
      <c r="ABS33" s="121">
        <f t="shared" si="169"/>
        <v>0</v>
      </c>
      <c r="ABT33" s="18">
        <v>0</v>
      </c>
      <c r="ABU33" s="18">
        <v>0</v>
      </c>
      <c r="ABV33" s="18">
        <v>0</v>
      </c>
      <c r="ABW33" s="18">
        <v>0</v>
      </c>
      <c r="ABX33" s="18">
        <v>0</v>
      </c>
      <c r="ABY33" s="18">
        <v>0</v>
      </c>
      <c r="ABZ33" s="18"/>
      <c r="ACA33" s="18"/>
      <c r="ACB33" s="18">
        <v>0</v>
      </c>
      <c r="ACC33" s="18">
        <v>0</v>
      </c>
      <c r="ACD33" s="18">
        <v>0</v>
      </c>
      <c r="ACE33" s="18">
        <v>0</v>
      </c>
      <c r="ACF33" s="121">
        <f t="shared" si="75"/>
        <v>0</v>
      </c>
      <c r="ACG33" s="121">
        <f t="shared" si="76"/>
        <v>0</v>
      </c>
      <c r="ACH33" s="121">
        <f t="shared" si="77"/>
        <v>0</v>
      </c>
      <c r="ACI33" s="115">
        <f t="shared" si="78"/>
        <v>0</v>
      </c>
      <c r="ACJ33" s="121">
        <f t="shared" si="79"/>
        <v>0</v>
      </c>
      <c r="ACK33" s="132">
        <f t="shared" si="80"/>
        <v>0</v>
      </c>
      <c r="ACL33" s="121">
        <f t="shared" si="81"/>
        <v>0</v>
      </c>
      <c r="ACM33" s="121">
        <f t="shared" si="82"/>
        <v>0</v>
      </c>
      <c r="ACN33" s="18">
        <f t="shared" si="170"/>
        <v>0</v>
      </c>
      <c r="ACO33" s="18">
        <v>0</v>
      </c>
      <c r="ACP33" s="234">
        <v>0</v>
      </c>
      <c r="ACQ33" s="234">
        <v>0</v>
      </c>
      <c r="ACR33" s="234">
        <v>0</v>
      </c>
      <c r="ACS33" s="234">
        <v>0</v>
      </c>
      <c r="ACT33" s="234">
        <v>0</v>
      </c>
      <c r="ACU33" s="234">
        <v>0</v>
      </c>
      <c r="ACV33" s="234">
        <v>0</v>
      </c>
      <c r="ACW33" s="234">
        <v>0</v>
      </c>
      <c r="ACX33" s="234">
        <v>0</v>
      </c>
      <c r="ACY33" s="234">
        <v>0</v>
      </c>
      <c r="ACZ33" s="234">
        <v>0</v>
      </c>
      <c r="ADA33" s="20">
        <f t="shared" si="171"/>
        <v>0</v>
      </c>
      <c r="ADB33" s="18">
        <v>0</v>
      </c>
      <c r="ADC33" s="18">
        <v>0</v>
      </c>
      <c r="ADD33" s="18">
        <v>0</v>
      </c>
      <c r="ADE33" s="18">
        <v>0</v>
      </c>
      <c r="ADF33" s="18">
        <v>0</v>
      </c>
      <c r="ADG33" s="18">
        <v>0</v>
      </c>
      <c r="ADH33" s="18">
        <v>0</v>
      </c>
      <c r="ADI33" s="18">
        <v>0</v>
      </c>
      <c r="ADJ33" s="18">
        <v>0</v>
      </c>
      <c r="ADK33" s="18">
        <v>0</v>
      </c>
      <c r="ADL33" s="18">
        <v>0</v>
      </c>
      <c r="ADM33" s="18">
        <v>0</v>
      </c>
      <c r="ADN33" s="20">
        <f t="shared" si="83"/>
        <v>0</v>
      </c>
      <c r="ADO33" s="20">
        <f t="shared" si="84"/>
        <v>0</v>
      </c>
      <c r="ADP33" s="20">
        <f t="shared" si="85"/>
        <v>0</v>
      </c>
      <c r="ADQ33" s="18">
        <f t="shared" si="172"/>
        <v>0</v>
      </c>
      <c r="ADR33" s="18">
        <v>0</v>
      </c>
      <c r="ADS33" s="234">
        <v>0</v>
      </c>
      <c r="ADT33" s="234">
        <v>0</v>
      </c>
      <c r="ADU33" s="234">
        <v>0</v>
      </c>
      <c r="ADV33" s="234">
        <v>0</v>
      </c>
      <c r="ADW33" s="234">
        <v>0</v>
      </c>
      <c r="ADX33" s="234">
        <v>0</v>
      </c>
      <c r="ADY33" s="234">
        <v>0</v>
      </c>
      <c r="ADZ33" s="234">
        <v>0</v>
      </c>
      <c r="AEA33" s="234">
        <v>0</v>
      </c>
      <c r="AEB33" s="234">
        <v>0</v>
      </c>
      <c r="AEC33" s="234">
        <v>0</v>
      </c>
      <c r="AED33" s="20">
        <f t="shared" si="173"/>
        <v>0</v>
      </c>
      <c r="AEE33" s="18">
        <v>0</v>
      </c>
      <c r="AEF33" s="18">
        <v>0</v>
      </c>
      <c r="AEG33" s="18">
        <v>0</v>
      </c>
      <c r="AEH33" s="18">
        <v>0</v>
      </c>
      <c r="AEI33" s="18">
        <v>0</v>
      </c>
      <c r="AEJ33" s="18">
        <v>0</v>
      </c>
      <c r="AEK33" s="18">
        <v>0</v>
      </c>
      <c r="AEL33" s="18">
        <v>0</v>
      </c>
      <c r="AEM33" s="18">
        <v>0</v>
      </c>
      <c r="AEN33" s="18">
        <v>0</v>
      </c>
      <c r="AEO33" s="18">
        <v>0</v>
      </c>
      <c r="AEP33" s="18">
        <v>0</v>
      </c>
      <c r="AEQ33" s="20">
        <f t="shared" si="86"/>
        <v>0</v>
      </c>
      <c r="AER33" s="20">
        <f t="shared" si="87"/>
        <v>0</v>
      </c>
      <c r="AES33" s="20">
        <f t="shared" si="88"/>
        <v>0</v>
      </c>
      <c r="AET33" s="18">
        <f t="shared" si="174"/>
        <v>0</v>
      </c>
      <c r="AEU33" s="18">
        <v>0</v>
      </c>
      <c r="AEV33" s="234">
        <v>0</v>
      </c>
      <c r="AEW33" s="234">
        <v>0</v>
      </c>
      <c r="AEX33" s="234">
        <v>0</v>
      </c>
      <c r="AEY33" s="234">
        <v>0</v>
      </c>
      <c r="AEZ33" s="234">
        <v>0</v>
      </c>
      <c r="AFA33" s="234">
        <v>0</v>
      </c>
      <c r="AFB33" s="234">
        <v>0</v>
      </c>
      <c r="AFC33" s="234">
        <v>0</v>
      </c>
      <c r="AFD33" s="234">
        <v>0</v>
      </c>
      <c r="AFE33" s="234">
        <v>0</v>
      </c>
      <c r="AFF33" s="234">
        <v>0</v>
      </c>
      <c r="AFG33" s="20">
        <f t="shared" si="175"/>
        <v>0</v>
      </c>
      <c r="AFH33" s="18">
        <v>0</v>
      </c>
      <c r="AFI33" s="18">
        <v>0</v>
      </c>
      <c r="AFJ33" s="18">
        <v>0</v>
      </c>
      <c r="AFK33" s="18">
        <v>0</v>
      </c>
      <c r="AFL33" s="18">
        <v>0</v>
      </c>
      <c r="AFM33" s="18">
        <v>0</v>
      </c>
      <c r="AFN33" s="18">
        <v>0</v>
      </c>
      <c r="AFO33" s="18">
        <v>0</v>
      </c>
      <c r="AFP33" s="18">
        <v>0</v>
      </c>
      <c r="AFQ33" s="18">
        <v>0</v>
      </c>
      <c r="AFR33" s="18">
        <v>0</v>
      </c>
      <c r="AFS33" s="18">
        <v>0</v>
      </c>
      <c r="AFT33" s="20">
        <f t="shared" si="89"/>
        <v>0</v>
      </c>
      <c r="AFU33" s="20">
        <f t="shared" si="90"/>
        <v>0</v>
      </c>
      <c r="AFV33" s="136">
        <f t="shared" si="91"/>
        <v>0</v>
      </c>
      <c r="AFW33" s="141">
        <f t="shared" si="92"/>
        <v>2856.77</v>
      </c>
      <c r="AFX33" s="111">
        <f t="shared" si="93"/>
        <v>1588.5235153266458</v>
      </c>
      <c r="AFY33" s="126">
        <f t="shared" si="94"/>
        <v>-1268.2464846733542</v>
      </c>
      <c r="AFZ33" s="20">
        <f t="shared" si="95"/>
        <v>-1268.2464846733542</v>
      </c>
      <c r="AGA33" s="140">
        <f t="shared" si="96"/>
        <v>0</v>
      </c>
      <c r="AGB33" s="215">
        <f t="shared" si="181"/>
        <v>3428.1239999999998</v>
      </c>
      <c r="AGC33" s="126">
        <f t="shared" si="181"/>
        <v>1906.2282183919749</v>
      </c>
      <c r="AGD33" s="126">
        <f t="shared" si="98"/>
        <v>-1521.8957816080249</v>
      </c>
      <c r="AGE33" s="20">
        <f t="shared" si="99"/>
        <v>-1521.8957816080249</v>
      </c>
      <c r="AGF33" s="136">
        <f t="shared" si="100"/>
        <v>0</v>
      </c>
      <c r="AGG33" s="166">
        <f t="shared" si="180"/>
        <v>211.40098</v>
      </c>
      <c r="AGH33" s="220">
        <f t="shared" si="179"/>
        <v>117.55074013417179</v>
      </c>
      <c r="AGI33" s="126">
        <f t="shared" si="102"/>
        <v>-93.850239865828215</v>
      </c>
      <c r="AGJ33" s="20">
        <f t="shared" si="103"/>
        <v>-93.850239865828215</v>
      </c>
      <c r="AGK33" s="140">
        <f t="shared" si="104"/>
        <v>0</v>
      </c>
      <c r="AGL33" s="167">
        <f t="shared" si="182"/>
        <v>3639.5249799999997</v>
      </c>
      <c r="AGM33" s="167">
        <f t="shared" si="182"/>
        <v>2023.7789585261467</v>
      </c>
      <c r="AGN33" s="168">
        <f t="shared" si="106"/>
        <v>-1615.746021473853</v>
      </c>
      <c r="AGO33" s="167">
        <f t="shared" si="107"/>
        <v>-1615.746021473853</v>
      </c>
      <c r="AGP33" s="169">
        <f t="shared" si="108"/>
        <v>0</v>
      </c>
      <c r="AGQ33" s="217">
        <f t="shared" si="177"/>
        <v>5.8084772370486648E-2</v>
      </c>
      <c r="AGR33" s="294">
        <v>7.0000000000000007E-2</v>
      </c>
      <c r="AGS33" s="294">
        <v>0.05</v>
      </c>
      <c r="AGT33" s="251">
        <f t="shared" si="178"/>
        <v>6.1666666666666668E-2</v>
      </c>
      <c r="AGU33" s="22"/>
      <c r="AGV33" s="22"/>
      <c r="AGW33" s="22"/>
      <c r="AGX33" s="22"/>
      <c r="AGY33" s="22"/>
      <c r="AGZ33" s="22"/>
      <c r="AHA33" s="22"/>
      <c r="AHB33" s="22"/>
      <c r="AHC33" s="22"/>
      <c r="AHD33" s="22"/>
      <c r="AHE33" s="22"/>
      <c r="AHF33" s="22"/>
      <c r="AHG33" s="22"/>
      <c r="AHH33" s="22"/>
    </row>
    <row r="34" spans="1:892" s="225" customFormat="1" ht="12.75" x14ac:dyDescent="0.25">
      <c r="A34" s="1">
        <v>463</v>
      </c>
      <c r="B34" s="21">
        <v>3</v>
      </c>
      <c r="C34" s="256" t="s">
        <v>779</v>
      </c>
      <c r="D34" s="253">
        <v>1</v>
      </c>
      <c r="E34" s="249">
        <v>286.98</v>
      </c>
      <c r="F34" s="132">
        <f t="shared" si="0"/>
        <v>897.71000000000015</v>
      </c>
      <c r="G34" s="114">
        <f t="shared" si="1"/>
        <v>1031.8157442900022</v>
      </c>
      <c r="H34" s="132">
        <f t="shared" si="2"/>
        <v>134.10574429000201</v>
      </c>
      <c r="I34" s="121">
        <f t="shared" si="3"/>
        <v>0</v>
      </c>
      <c r="J34" s="121">
        <f t="shared" si="4"/>
        <v>134.10574429000201</v>
      </c>
      <c r="K34" s="18">
        <f t="shared" si="109"/>
        <v>0</v>
      </c>
      <c r="L34" s="234">
        <v>0</v>
      </c>
      <c r="M34" s="234">
        <v>0</v>
      </c>
      <c r="N34" s="234">
        <v>0</v>
      </c>
      <c r="O34" s="234">
        <v>0</v>
      </c>
      <c r="P34" s="234">
        <v>0</v>
      </c>
      <c r="Q34" s="234">
        <v>0</v>
      </c>
      <c r="R34" s="234">
        <v>0</v>
      </c>
      <c r="S34" s="234">
        <v>0</v>
      </c>
      <c r="T34" s="234">
        <v>0</v>
      </c>
      <c r="U34" s="234">
        <v>0</v>
      </c>
      <c r="V34" s="234">
        <v>0</v>
      </c>
      <c r="W34" s="234">
        <v>0</v>
      </c>
      <c r="X34" s="234">
        <f t="shared" si="110"/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20">
        <f t="shared" si="5"/>
        <v>0</v>
      </c>
      <c r="AL34" s="234">
        <f t="shared" si="111"/>
        <v>0</v>
      </c>
      <c r="AM34" s="234">
        <f t="shared" si="6"/>
        <v>0</v>
      </c>
      <c r="AN34" s="18">
        <f t="shared" si="112"/>
        <v>0</v>
      </c>
      <c r="AO34" s="234">
        <v>0</v>
      </c>
      <c r="AP34" s="234">
        <v>0</v>
      </c>
      <c r="AQ34" s="234">
        <v>0</v>
      </c>
      <c r="AR34" s="234">
        <v>0</v>
      </c>
      <c r="AS34" s="234">
        <v>0</v>
      </c>
      <c r="AT34" s="234">
        <v>0</v>
      </c>
      <c r="AU34" s="234">
        <v>0</v>
      </c>
      <c r="AV34" s="234">
        <v>0</v>
      </c>
      <c r="AW34" s="234">
        <v>0</v>
      </c>
      <c r="AX34" s="234">
        <v>0</v>
      </c>
      <c r="AY34" s="234">
        <v>0</v>
      </c>
      <c r="AZ34" s="234">
        <v>0</v>
      </c>
      <c r="BA34" s="226">
        <f t="shared" si="113"/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20">
        <f t="shared" si="7"/>
        <v>0</v>
      </c>
      <c r="BO34" s="20">
        <f t="shared" si="8"/>
        <v>0</v>
      </c>
      <c r="BP34" s="20">
        <f t="shared" si="9"/>
        <v>0</v>
      </c>
      <c r="BQ34" s="18">
        <f t="shared" si="114"/>
        <v>0</v>
      </c>
      <c r="BR34" s="234">
        <v>0</v>
      </c>
      <c r="BS34" s="234">
        <v>0</v>
      </c>
      <c r="BT34" s="234">
        <v>0</v>
      </c>
      <c r="BU34" s="234">
        <v>0</v>
      </c>
      <c r="BV34" s="234">
        <v>0</v>
      </c>
      <c r="BW34" s="234">
        <v>0</v>
      </c>
      <c r="BX34" s="234">
        <v>0</v>
      </c>
      <c r="BY34" s="234">
        <v>0</v>
      </c>
      <c r="BZ34" s="234">
        <v>0</v>
      </c>
      <c r="CA34" s="234">
        <v>0</v>
      </c>
      <c r="CB34" s="234">
        <v>0</v>
      </c>
      <c r="CC34" s="234">
        <v>0</v>
      </c>
      <c r="CD34" s="18">
        <f t="shared" si="115"/>
        <v>0</v>
      </c>
      <c r="CE34" s="18">
        <v>0</v>
      </c>
      <c r="CF34" s="18">
        <v>0</v>
      </c>
      <c r="CG34" s="18">
        <v>0</v>
      </c>
      <c r="CH34" s="18">
        <v>0</v>
      </c>
      <c r="CI34" s="18">
        <v>0</v>
      </c>
      <c r="CJ34" s="18">
        <v>0</v>
      </c>
      <c r="CK34" s="18">
        <v>0</v>
      </c>
      <c r="CL34" s="18">
        <v>0</v>
      </c>
      <c r="CM34" s="18">
        <v>0</v>
      </c>
      <c r="CN34" s="18">
        <v>0</v>
      </c>
      <c r="CO34" s="18">
        <v>0</v>
      </c>
      <c r="CP34" s="18">
        <v>0</v>
      </c>
      <c r="CQ34" s="20">
        <f t="shared" si="10"/>
        <v>0</v>
      </c>
      <c r="CR34" s="20">
        <f t="shared" si="11"/>
        <v>0</v>
      </c>
      <c r="CS34" s="20">
        <f t="shared" si="12"/>
        <v>0</v>
      </c>
      <c r="CT34" s="18">
        <f t="shared" si="116"/>
        <v>0</v>
      </c>
      <c r="CU34" s="18">
        <v>0</v>
      </c>
      <c r="CV34" s="234">
        <v>0</v>
      </c>
      <c r="CW34" s="234">
        <v>0</v>
      </c>
      <c r="CX34" s="234">
        <v>0</v>
      </c>
      <c r="CY34" s="234">
        <v>0</v>
      </c>
      <c r="CZ34" s="234">
        <v>0</v>
      </c>
      <c r="DA34" s="234">
        <v>0</v>
      </c>
      <c r="DB34" s="234">
        <v>0</v>
      </c>
      <c r="DC34" s="234">
        <v>0</v>
      </c>
      <c r="DD34" s="234">
        <v>0</v>
      </c>
      <c r="DE34" s="234">
        <v>0</v>
      </c>
      <c r="DF34" s="234">
        <v>0</v>
      </c>
      <c r="DG34" s="18">
        <f t="shared" si="117"/>
        <v>0</v>
      </c>
      <c r="DH34" s="18">
        <v>0</v>
      </c>
      <c r="DI34" s="18">
        <v>0</v>
      </c>
      <c r="DJ34" s="18">
        <v>0</v>
      </c>
      <c r="DK34" s="18">
        <v>0</v>
      </c>
      <c r="DL34" s="18">
        <v>0</v>
      </c>
      <c r="DM34" s="18">
        <v>0</v>
      </c>
      <c r="DN34" s="18">
        <v>0</v>
      </c>
      <c r="DO34" s="18">
        <v>0</v>
      </c>
      <c r="DP34" s="18">
        <v>0</v>
      </c>
      <c r="DQ34" s="18">
        <v>0</v>
      </c>
      <c r="DR34" s="18">
        <v>0</v>
      </c>
      <c r="DS34" s="18">
        <v>0</v>
      </c>
      <c r="DT34" s="234">
        <f t="shared" si="118"/>
        <v>0</v>
      </c>
      <c r="DU34" s="20">
        <f t="shared" si="13"/>
        <v>0</v>
      </c>
      <c r="DV34" s="20">
        <f t="shared" si="119"/>
        <v>0</v>
      </c>
      <c r="DW34" s="18">
        <f t="shared" si="120"/>
        <v>0</v>
      </c>
      <c r="DX34" s="18">
        <v>0</v>
      </c>
      <c r="DY34" s="234">
        <v>0</v>
      </c>
      <c r="DZ34" s="234">
        <v>0</v>
      </c>
      <c r="EA34" s="234">
        <v>0</v>
      </c>
      <c r="EB34" s="234">
        <v>0</v>
      </c>
      <c r="EC34" s="234">
        <v>0</v>
      </c>
      <c r="ED34" s="234">
        <v>0</v>
      </c>
      <c r="EE34" s="234">
        <v>0</v>
      </c>
      <c r="EF34" s="234">
        <v>0</v>
      </c>
      <c r="EG34" s="234">
        <v>0</v>
      </c>
      <c r="EH34" s="234">
        <v>0</v>
      </c>
      <c r="EI34" s="234">
        <v>0</v>
      </c>
      <c r="EJ34" s="234"/>
      <c r="EK34" s="18">
        <f t="shared" si="121"/>
        <v>0</v>
      </c>
      <c r="EL34" s="18">
        <v>0</v>
      </c>
      <c r="EM34" s="18">
        <v>0</v>
      </c>
      <c r="EN34" s="18">
        <v>0</v>
      </c>
      <c r="EO34" s="18">
        <v>0</v>
      </c>
      <c r="EP34" s="18">
        <v>0</v>
      </c>
      <c r="EQ34" s="18">
        <v>0</v>
      </c>
      <c r="ER34" s="18">
        <v>0</v>
      </c>
      <c r="ES34" s="18">
        <v>0</v>
      </c>
      <c r="ET34" s="18">
        <v>0</v>
      </c>
      <c r="EU34" s="18">
        <v>0</v>
      </c>
      <c r="EV34" s="18">
        <v>0</v>
      </c>
      <c r="EW34" s="18">
        <v>0</v>
      </c>
      <c r="EX34" s="20">
        <f t="shared" si="14"/>
        <v>0</v>
      </c>
      <c r="EY34" s="20">
        <f t="shared" si="122"/>
        <v>0</v>
      </c>
      <c r="EZ34" s="20">
        <f t="shared" si="123"/>
        <v>0</v>
      </c>
      <c r="FA34" s="18">
        <f t="shared" si="124"/>
        <v>0</v>
      </c>
      <c r="FB34" s="18">
        <v>0</v>
      </c>
      <c r="FC34" s="234">
        <v>0</v>
      </c>
      <c r="FD34" s="234">
        <v>0</v>
      </c>
      <c r="FE34" s="234">
        <v>0</v>
      </c>
      <c r="FF34" s="234">
        <v>0</v>
      </c>
      <c r="FG34" s="234">
        <v>0</v>
      </c>
      <c r="FH34" s="234">
        <v>0</v>
      </c>
      <c r="FI34" s="234">
        <v>0</v>
      </c>
      <c r="FJ34" s="234">
        <v>0</v>
      </c>
      <c r="FK34" s="234">
        <v>0</v>
      </c>
      <c r="FL34" s="234">
        <v>0</v>
      </c>
      <c r="FM34" s="234">
        <v>0</v>
      </c>
      <c r="FN34" s="20">
        <f t="shared" si="125"/>
        <v>0</v>
      </c>
      <c r="FO34" s="18">
        <v>0</v>
      </c>
      <c r="FP34" s="18">
        <v>0</v>
      </c>
      <c r="FQ34" s="18">
        <v>0</v>
      </c>
      <c r="FR34" s="18">
        <v>0</v>
      </c>
      <c r="FS34" s="18">
        <v>0</v>
      </c>
      <c r="FT34" s="18">
        <v>0</v>
      </c>
      <c r="FU34" s="18">
        <v>0</v>
      </c>
      <c r="FV34" s="18">
        <v>0</v>
      </c>
      <c r="FW34" s="18">
        <v>0</v>
      </c>
      <c r="FX34" s="18">
        <v>0</v>
      </c>
      <c r="FY34" s="18">
        <v>0</v>
      </c>
      <c r="FZ34" s="18">
        <v>0</v>
      </c>
      <c r="GA34" s="234">
        <f t="shared" si="126"/>
        <v>0</v>
      </c>
      <c r="GB34" s="20">
        <f t="shared" si="127"/>
        <v>0</v>
      </c>
      <c r="GC34" s="20">
        <f t="shared" si="128"/>
        <v>0</v>
      </c>
      <c r="GD34" s="18">
        <f t="shared" si="129"/>
        <v>137.83000000000001</v>
      </c>
      <c r="GE34" s="18">
        <v>4.74</v>
      </c>
      <c r="GF34" s="234">
        <v>4.74</v>
      </c>
      <c r="GG34" s="234">
        <v>4.74</v>
      </c>
      <c r="GH34" s="234">
        <v>4.74</v>
      </c>
      <c r="GI34" s="234">
        <v>4.74</v>
      </c>
      <c r="GJ34" s="234">
        <v>4.74</v>
      </c>
      <c r="GK34" s="234">
        <v>4.74</v>
      </c>
      <c r="GL34" s="234">
        <v>20.93</v>
      </c>
      <c r="GM34" s="234">
        <v>20.93</v>
      </c>
      <c r="GN34" s="234">
        <v>20.93</v>
      </c>
      <c r="GO34" s="234">
        <v>20.93</v>
      </c>
      <c r="GP34" s="234">
        <v>20.93</v>
      </c>
      <c r="GQ34" s="20">
        <f t="shared" si="130"/>
        <v>0</v>
      </c>
      <c r="GR34" s="18">
        <v>0</v>
      </c>
      <c r="GS34" s="18">
        <v>0</v>
      </c>
      <c r="GT34" s="18">
        <v>0</v>
      </c>
      <c r="GU34" s="18"/>
      <c r="GV34" s="234">
        <f t="shared" si="131"/>
        <v>-137.83000000000001</v>
      </c>
      <c r="GW34" s="20">
        <f t="shared" si="15"/>
        <v>-137.83000000000001</v>
      </c>
      <c r="GX34" s="20">
        <f t="shared" si="16"/>
        <v>0</v>
      </c>
      <c r="GY34" s="18">
        <f t="shared" si="132"/>
        <v>759.88000000000011</v>
      </c>
      <c r="GZ34" s="18">
        <v>41.64</v>
      </c>
      <c r="HA34" s="234">
        <v>41.64</v>
      </c>
      <c r="HB34" s="234">
        <v>41.64</v>
      </c>
      <c r="HC34" s="234">
        <v>41.64</v>
      </c>
      <c r="HD34" s="234">
        <v>41.64</v>
      </c>
      <c r="HE34" s="234">
        <v>41.64</v>
      </c>
      <c r="HF34" s="234">
        <v>41.64</v>
      </c>
      <c r="HG34" s="234">
        <v>93.68</v>
      </c>
      <c r="HH34" s="234">
        <v>93.68</v>
      </c>
      <c r="HI34" s="234">
        <v>93.68</v>
      </c>
      <c r="HJ34" s="234">
        <v>93.68</v>
      </c>
      <c r="HK34" s="234">
        <v>93.68</v>
      </c>
      <c r="HL34" s="20">
        <f t="shared" si="133"/>
        <v>1031.8157442900022</v>
      </c>
      <c r="HM34" s="18">
        <v>93.991348577678892</v>
      </c>
      <c r="HN34" s="18">
        <v>99.643798482349027</v>
      </c>
      <c r="HO34" s="18">
        <v>105.32934003657192</v>
      </c>
      <c r="HP34" s="18">
        <v>100.39248602562162</v>
      </c>
      <c r="HQ34" s="18">
        <v>103.59747625083556</v>
      </c>
      <c r="HR34" s="18">
        <v>89.934849313485159</v>
      </c>
      <c r="HS34" s="18">
        <v>111.84135290451273</v>
      </c>
      <c r="HT34" s="18">
        <v>59.62486120709724</v>
      </c>
      <c r="HU34" s="18">
        <v>62.054777906421776</v>
      </c>
      <c r="HV34" s="18">
        <v>66.958662978601353</v>
      </c>
      <c r="HW34" s="18">
        <v>60.82926552910638</v>
      </c>
      <c r="HX34" s="18">
        <v>77.617525077720472</v>
      </c>
      <c r="HY34" s="20">
        <f t="shared" si="17"/>
        <v>271.93574429000205</v>
      </c>
      <c r="HZ34" s="20">
        <f t="shared" si="18"/>
        <v>0</v>
      </c>
      <c r="IA34" s="20">
        <f t="shared" si="19"/>
        <v>271.93574429000205</v>
      </c>
      <c r="IB34" s="120">
        <f t="shared" si="134"/>
        <v>0</v>
      </c>
      <c r="IC34" s="120">
        <v>0</v>
      </c>
      <c r="ID34" s="250">
        <v>0</v>
      </c>
      <c r="IE34" s="250">
        <v>0</v>
      </c>
      <c r="IF34" s="120">
        <v>0</v>
      </c>
      <c r="IG34" s="120">
        <v>0</v>
      </c>
      <c r="IH34" s="120">
        <v>0</v>
      </c>
      <c r="II34" s="120">
        <v>0</v>
      </c>
      <c r="IJ34" s="120">
        <v>0</v>
      </c>
      <c r="IK34" s="120">
        <v>0</v>
      </c>
      <c r="IL34" s="120">
        <v>0</v>
      </c>
      <c r="IM34" s="120">
        <v>0</v>
      </c>
      <c r="IN34" s="120">
        <v>0</v>
      </c>
      <c r="IO34" s="121">
        <f t="shared" si="20"/>
        <v>0</v>
      </c>
      <c r="IP34" s="18">
        <v>0</v>
      </c>
      <c r="IQ34" s="18">
        <v>0</v>
      </c>
      <c r="IR34" s="18">
        <v>0</v>
      </c>
      <c r="IS34" s="18">
        <v>0</v>
      </c>
      <c r="IT34" s="18">
        <v>0</v>
      </c>
      <c r="IU34" s="18">
        <v>0</v>
      </c>
      <c r="IV34" s="18">
        <v>0</v>
      </c>
      <c r="IW34" s="18">
        <v>0</v>
      </c>
      <c r="IX34" s="18">
        <v>0</v>
      </c>
      <c r="IY34" s="18">
        <v>0</v>
      </c>
      <c r="IZ34" s="18">
        <v>0</v>
      </c>
      <c r="JA34" s="18">
        <v>0</v>
      </c>
      <c r="JB34" s="250">
        <f t="shared" si="21"/>
        <v>0</v>
      </c>
      <c r="JC34" s="121">
        <f t="shared" si="22"/>
        <v>0</v>
      </c>
      <c r="JD34" s="121">
        <f t="shared" si="23"/>
        <v>0</v>
      </c>
      <c r="JE34" s="120">
        <f t="shared" si="135"/>
        <v>0</v>
      </c>
      <c r="JF34" s="120">
        <v>0</v>
      </c>
      <c r="JG34" s="250">
        <v>0</v>
      </c>
      <c r="JH34" s="250">
        <v>0</v>
      </c>
      <c r="JI34" s="250">
        <v>0</v>
      </c>
      <c r="JJ34" s="250">
        <v>0</v>
      </c>
      <c r="JK34" s="250">
        <v>0</v>
      </c>
      <c r="JL34" s="250">
        <v>0</v>
      </c>
      <c r="JM34" s="250">
        <v>0</v>
      </c>
      <c r="JN34" s="250">
        <v>0</v>
      </c>
      <c r="JO34" s="250">
        <v>0</v>
      </c>
      <c r="JP34" s="250">
        <v>0</v>
      </c>
      <c r="JQ34" s="250">
        <v>0</v>
      </c>
      <c r="JR34" s="120">
        <f t="shared" si="136"/>
        <v>0</v>
      </c>
      <c r="JS34" s="18">
        <v>0</v>
      </c>
      <c r="JT34" s="18">
        <v>0</v>
      </c>
      <c r="JU34" s="18">
        <v>0</v>
      </c>
      <c r="JV34" s="18">
        <v>0</v>
      </c>
      <c r="JW34" s="18">
        <v>0</v>
      </c>
      <c r="JX34" s="18">
        <v>0</v>
      </c>
      <c r="JY34" s="18">
        <v>0</v>
      </c>
      <c r="JZ34" s="18">
        <v>0</v>
      </c>
      <c r="KA34" s="18">
        <v>0</v>
      </c>
      <c r="KB34" s="18">
        <v>0</v>
      </c>
      <c r="KC34" s="18">
        <v>0</v>
      </c>
      <c r="KD34" s="18">
        <v>0</v>
      </c>
      <c r="KE34" s="250">
        <f t="shared" si="24"/>
        <v>0</v>
      </c>
      <c r="KF34" s="121">
        <f t="shared" si="25"/>
        <v>0</v>
      </c>
      <c r="KG34" s="121">
        <f t="shared" si="26"/>
        <v>0</v>
      </c>
      <c r="KH34" s="120">
        <f t="shared" si="137"/>
        <v>663.41000000000008</v>
      </c>
      <c r="KI34" s="120">
        <v>24.28</v>
      </c>
      <c r="KJ34" s="250">
        <v>24.28</v>
      </c>
      <c r="KK34" s="250">
        <v>24.28</v>
      </c>
      <c r="KL34" s="250">
        <v>24.28</v>
      </c>
      <c r="KM34" s="250">
        <v>24.28</v>
      </c>
      <c r="KN34" s="250">
        <v>24.28</v>
      </c>
      <c r="KO34" s="250">
        <v>24.28</v>
      </c>
      <c r="KP34" s="250">
        <v>98.69</v>
      </c>
      <c r="KQ34" s="250">
        <v>98.69</v>
      </c>
      <c r="KR34" s="250">
        <v>98.69</v>
      </c>
      <c r="KS34" s="250">
        <v>98.69</v>
      </c>
      <c r="KT34" s="250">
        <v>98.69</v>
      </c>
      <c r="KU34" s="121">
        <f t="shared" si="138"/>
        <v>703.4159290815528</v>
      </c>
      <c r="KV34" s="18">
        <v>29.321822824262689</v>
      </c>
      <c r="KW34" s="18">
        <v>31.578530189287292</v>
      </c>
      <c r="KX34" s="18">
        <v>28.025563513298639</v>
      </c>
      <c r="KY34" s="18">
        <v>30.727426700308655</v>
      </c>
      <c r="KZ34" s="18">
        <v>30.608303129406242</v>
      </c>
      <c r="LA34" s="18">
        <v>31.285022199851952</v>
      </c>
      <c r="LB34" s="18">
        <v>27.683524105003698</v>
      </c>
      <c r="LC34" s="18">
        <v>74.965824830138303</v>
      </c>
      <c r="LD34" s="18">
        <v>96.62676102019023</v>
      </c>
      <c r="LE34" s="18">
        <v>93.304515502121149</v>
      </c>
      <c r="LF34" s="18">
        <v>113.68006906627578</v>
      </c>
      <c r="LG34" s="18">
        <v>115.60856600140828</v>
      </c>
      <c r="LH34" s="250">
        <f t="shared" si="139"/>
        <v>40.005929081552722</v>
      </c>
      <c r="LI34" s="121">
        <f t="shared" si="27"/>
        <v>0</v>
      </c>
      <c r="LJ34" s="121">
        <f t="shared" si="28"/>
        <v>40.005929081552722</v>
      </c>
      <c r="LK34" s="121">
        <f t="shared" si="29"/>
        <v>0</v>
      </c>
      <c r="LL34" s="250"/>
      <c r="LM34" s="250"/>
      <c r="LN34" s="250"/>
      <c r="LO34" s="250"/>
      <c r="LP34" s="250"/>
      <c r="LQ34" s="250"/>
      <c r="LR34" s="250"/>
      <c r="LS34" s="250"/>
      <c r="LT34" s="250"/>
      <c r="LU34" s="250"/>
      <c r="LV34" s="250"/>
      <c r="LW34" s="250"/>
      <c r="LX34" s="121">
        <f t="shared" si="30"/>
        <v>0</v>
      </c>
      <c r="LY34" s="250"/>
      <c r="LZ34" s="250"/>
      <c r="MA34" s="250"/>
      <c r="MB34" s="250"/>
      <c r="MC34" s="250"/>
      <c r="MD34" s="250"/>
      <c r="ME34" s="250"/>
      <c r="MF34" s="250"/>
      <c r="MG34" s="250"/>
      <c r="MH34" s="250"/>
      <c r="MI34" s="250"/>
      <c r="MJ34" s="120">
        <v>0</v>
      </c>
      <c r="MK34" s="250"/>
      <c r="ML34" s="121">
        <f t="shared" si="31"/>
        <v>0</v>
      </c>
      <c r="MM34" s="121">
        <f t="shared" si="32"/>
        <v>0</v>
      </c>
      <c r="MN34" s="121">
        <f t="shared" si="140"/>
        <v>3160.5000000000005</v>
      </c>
      <c r="MO34" s="121">
        <v>279.39999999999998</v>
      </c>
      <c r="MP34" s="250">
        <v>279.39999999999998</v>
      </c>
      <c r="MQ34" s="250">
        <v>279.39999999999998</v>
      </c>
      <c r="MR34" s="250">
        <v>279.39999999999998</v>
      </c>
      <c r="MS34" s="250">
        <v>279.39999999999998</v>
      </c>
      <c r="MT34" s="250">
        <v>279.39999999999998</v>
      </c>
      <c r="MU34" s="250">
        <v>279.39999999999998</v>
      </c>
      <c r="MV34" s="250">
        <v>240.94</v>
      </c>
      <c r="MW34" s="250">
        <v>240.94</v>
      </c>
      <c r="MX34" s="250">
        <v>240.94</v>
      </c>
      <c r="MY34" s="250">
        <v>240.94</v>
      </c>
      <c r="MZ34" s="250">
        <v>240.94</v>
      </c>
      <c r="NA34" s="121">
        <f t="shared" si="141"/>
        <v>0</v>
      </c>
      <c r="NB34" s="20">
        <v>0</v>
      </c>
      <c r="NC34" s="20">
        <v>0</v>
      </c>
      <c r="ND34" s="20">
        <v>0</v>
      </c>
      <c r="NE34" s="20">
        <v>0</v>
      </c>
      <c r="NF34" s="20">
        <v>0</v>
      </c>
      <c r="NG34" s="20">
        <v>0</v>
      </c>
      <c r="NH34" s="20">
        <v>0</v>
      </c>
      <c r="NI34" s="20">
        <v>0</v>
      </c>
      <c r="NJ34" s="20">
        <v>0</v>
      </c>
      <c r="NK34" s="20">
        <v>0</v>
      </c>
      <c r="NL34" s="20">
        <v>0</v>
      </c>
      <c r="NM34" s="20">
        <v>0</v>
      </c>
      <c r="NN34" s="250">
        <f t="shared" si="142"/>
        <v>-3160.5000000000005</v>
      </c>
      <c r="NO34" s="121">
        <f t="shared" si="33"/>
        <v>-3160.5000000000005</v>
      </c>
      <c r="NP34" s="121">
        <f t="shared" si="34"/>
        <v>0</v>
      </c>
      <c r="NQ34" s="115">
        <f t="shared" si="35"/>
        <v>68.17</v>
      </c>
      <c r="NR34" s="114">
        <f t="shared" si="36"/>
        <v>0</v>
      </c>
      <c r="NS34" s="132">
        <f t="shared" si="37"/>
        <v>-68.17</v>
      </c>
      <c r="NT34" s="121">
        <f t="shared" si="38"/>
        <v>-68.17</v>
      </c>
      <c r="NU34" s="121">
        <f t="shared" si="39"/>
        <v>0</v>
      </c>
      <c r="NV34" s="18">
        <f t="shared" si="143"/>
        <v>0</v>
      </c>
      <c r="NW34" s="18">
        <v>0</v>
      </c>
      <c r="NX34" s="234">
        <v>0</v>
      </c>
      <c r="NY34" s="234">
        <v>0</v>
      </c>
      <c r="NZ34" s="18">
        <v>0</v>
      </c>
      <c r="OA34" s="18">
        <v>0</v>
      </c>
      <c r="OB34" s="18">
        <v>0</v>
      </c>
      <c r="OC34" s="18">
        <v>0</v>
      </c>
      <c r="OD34" s="18">
        <v>0</v>
      </c>
      <c r="OE34" s="18">
        <v>0</v>
      </c>
      <c r="OF34" s="18">
        <v>0</v>
      </c>
      <c r="OG34" s="18">
        <v>0</v>
      </c>
      <c r="OH34" s="18">
        <v>0</v>
      </c>
      <c r="OI34" s="20">
        <f t="shared" si="144"/>
        <v>0</v>
      </c>
      <c r="OJ34" s="20">
        <v>0</v>
      </c>
      <c r="OK34" s="20">
        <v>0</v>
      </c>
      <c r="OL34" s="20">
        <v>0</v>
      </c>
      <c r="OM34" s="20">
        <v>0</v>
      </c>
      <c r="ON34" s="20">
        <v>0</v>
      </c>
      <c r="OO34" s="20">
        <v>0</v>
      </c>
      <c r="OP34" s="20">
        <v>0</v>
      </c>
      <c r="OQ34" s="20">
        <v>0</v>
      </c>
      <c r="OR34" s="20">
        <v>0</v>
      </c>
      <c r="OS34" s="20">
        <v>0</v>
      </c>
      <c r="OT34" s="20">
        <v>0</v>
      </c>
      <c r="OU34" s="20">
        <v>0</v>
      </c>
      <c r="OV34" s="234">
        <f t="shared" si="145"/>
        <v>0</v>
      </c>
      <c r="OW34" s="20">
        <f t="shared" si="40"/>
        <v>0</v>
      </c>
      <c r="OX34" s="20">
        <f t="shared" si="41"/>
        <v>0</v>
      </c>
      <c r="OY34" s="18">
        <f t="shared" si="146"/>
        <v>0</v>
      </c>
      <c r="OZ34" s="18">
        <v>0</v>
      </c>
      <c r="PA34" s="234">
        <v>0</v>
      </c>
      <c r="PB34" s="234">
        <v>0</v>
      </c>
      <c r="PC34" s="234">
        <v>0</v>
      </c>
      <c r="PD34" s="234">
        <v>0</v>
      </c>
      <c r="PE34" s="234">
        <v>0</v>
      </c>
      <c r="PF34" s="234">
        <v>0</v>
      </c>
      <c r="PG34" s="234">
        <v>0</v>
      </c>
      <c r="PH34" s="234">
        <v>0</v>
      </c>
      <c r="PI34" s="234">
        <v>0</v>
      </c>
      <c r="PJ34" s="234">
        <v>0</v>
      </c>
      <c r="PK34" s="234">
        <v>0</v>
      </c>
      <c r="PL34" s="20">
        <f t="shared" si="147"/>
        <v>0</v>
      </c>
      <c r="PM34" s="18">
        <v>0</v>
      </c>
      <c r="PN34" s="18">
        <v>0</v>
      </c>
      <c r="PO34" s="18">
        <v>0</v>
      </c>
      <c r="PP34" s="18">
        <v>0</v>
      </c>
      <c r="PQ34" s="18">
        <v>0</v>
      </c>
      <c r="PR34" s="18">
        <v>0</v>
      </c>
      <c r="PS34" s="18">
        <v>0</v>
      </c>
      <c r="PT34" s="18">
        <v>0</v>
      </c>
      <c r="PU34" s="18">
        <v>0</v>
      </c>
      <c r="PV34" s="18">
        <v>0</v>
      </c>
      <c r="PW34" s="18">
        <v>0</v>
      </c>
      <c r="PX34" s="18">
        <v>0</v>
      </c>
      <c r="PY34" s="234">
        <f t="shared" si="148"/>
        <v>0</v>
      </c>
      <c r="PZ34" s="20">
        <f t="shared" si="42"/>
        <v>0</v>
      </c>
      <c r="QA34" s="20">
        <f t="shared" si="43"/>
        <v>0</v>
      </c>
      <c r="QB34" s="18">
        <f t="shared" si="149"/>
        <v>0</v>
      </c>
      <c r="QC34" s="18">
        <v>0</v>
      </c>
      <c r="QD34" s="234">
        <v>0</v>
      </c>
      <c r="QE34" s="234">
        <v>0</v>
      </c>
      <c r="QF34" s="234">
        <v>0</v>
      </c>
      <c r="QG34" s="234">
        <v>0</v>
      </c>
      <c r="QH34" s="234">
        <v>0</v>
      </c>
      <c r="QI34" s="234">
        <v>0</v>
      </c>
      <c r="QJ34" s="234">
        <v>0</v>
      </c>
      <c r="QK34" s="234">
        <v>0</v>
      </c>
      <c r="QL34" s="234">
        <v>0</v>
      </c>
      <c r="QM34" s="234">
        <v>0</v>
      </c>
      <c r="QN34" s="234">
        <v>0</v>
      </c>
      <c r="QO34" s="20">
        <f t="shared" si="150"/>
        <v>0</v>
      </c>
      <c r="QP34" s="18">
        <v>0</v>
      </c>
      <c r="QQ34" s="18">
        <v>0</v>
      </c>
      <c r="QR34" s="18">
        <v>0</v>
      </c>
      <c r="QS34" s="18">
        <v>0</v>
      </c>
      <c r="QT34" s="18">
        <v>0</v>
      </c>
      <c r="QU34" s="18">
        <v>0</v>
      </c>
      <c r="QV34" s="18">
        <v>0</v>
      </c>
      <c r="QW34" s="18">
        <v>0</v>
      </c>
      <c r="QX34" s="18">
        <v>0</v>
      </c>
      <c r="QY34" s="18">
        <v>0</v>
      </c>
      <c r="QZ34" s="18">
        <v>0</v>
      </c>
      <c r="RA34" s="18">
        <v>0</v>
      </c>
      <c r="RB34" s="234">
        <f t="shared" si="151"/>
        <v>0</v>
      </c>
      <c r="RC34" s="20">
        <f t="shared" si="44"/>
        <v>0</v>
      </c>
      <c r="RD34" s="20">
        <f t="shared" si="45"/>
        <v>0</v>
      </c>
      <c r="RE34" s="18">
        <f t="shared" si="152"/>
        <v>0</v>
      </c>
      <c r="RF34" s="20">
        <v>0</v>
      </c>
      <c r="RG34" s="234">
        <v>0</v>
      </c>
      <c r="RH34" s="234">
        <v>0</v>
      </c>
      <c r="RI34" s="234">
        <v>0</v>
      </c>
      <c r="RJ34" s="234">
        <v>0</v>
      </c>
      <c r="RK34" s="234">
        <v>0</v>
      </c>
      <c r="RL34" s="234">
        <v>0</v>
      </c>
      <c r="RM34" s="234">
        <v>0</v>
      </c>
      <c r="RN34" s="234">
        <v>0</v>
      </c>
      <c r="RO34" s="234">
        <v>0</v>
      </c>
      <c r="RP34" s="234">
        <v>0</v>
      </c>
      <c r="RQ34" s="234">
        <v>0</v>
      </c>
      <c r="RR34" s="20">
        <f t="shared" si="153"/>
        <v>0</v>
      </c>
      <c r="RS34" s="18">
        <v>0</v>
      </c>
      <c r="RT34" s="18">
        <v>0</v>
      </c>
      <c r="RU34" s="18">
        <v>0</v>
      </c>
      <c r="RV34" s="18">
        <v>0</v>
      </c>
      <c r="RW34" s="18">
        <v>0</v>
      </c>
      <c r="RX34" s="18">
        <v>0</v>
      </c>
      <c r="RY34" s="18">
        <v>0</v>
      </c>
      <c r="RZ34" s="18">
        <v>0</v>
      </c>
      <c r="SA34" s="18">
        <v>0</v>
      </c>
      <c r="SB34" s="18">
        <v>0</v>
      </c>
      <c r="SC34" s="18">
        <v>0</v>
      </c>
      <c r="SD34" s="18">
        <v>0</v>
      </c>
      <c r="SE34" s="20">
        <f t="shared" si="46"/>
        <v>0</v>
      </c>
      <c r="SF34" s="20">
        <f t="shared" si="47"/>
        <v>0</v>
      </c>
      <c r="SG34" s="20">
        <f t="shared" si="48"/>
        <v>0</v>
      </c>
      <c r="SH34" s="18">
        <f t="shared" si="154"/>
        <v>0</v>
      </c>
      <c r="SI34" s="18">
        <v>0</v>
      </c>
      <c r="SJ34" s="234">
        <v>0</v>
      </c>
      <c r="SK34" s="234">
        <v>0</v>
      </c>
      <c r="SL34" s="234">
        <v>0</v>
      </c>
      <c r="SM34" s="234">
        <v>0</v>
      </c>
      <c r="SN34" s="234">
        <v>0</v>
      </c>
      <c r="SO34" s="234">
        <v>0</v>
      </c>
      <c r="SP34" s="234">
        <v>0</v>
      </c>
      <c r="SQ34" s="234">
        <v>0</v>
      </c>
      <c r="SR34" s="234">
        <v>0</v>
      </c>
      <c r="SS34" s="234">
        <v>0</v>
      </c>
      <c r="ST34" s="234">
        <v>0</v>
      </c>
      <c r="SU34" s="20">
        <f t="shared" si="155"/>
        <v>0</v>
      </c>
      <c r="SV34" s="18">
        <v>0</v>
      </c>
      <c r="SW34" s="18">
        <v>0</v>
      </c>
      <c r="SX34" s="18">
        <v>0</v>
      </c>
      <c r="SY34" s="18">
        <v>0</v>
      </c>
      <c r="SZ34" s="18">
        <v>0</v>
      </c>
      <c r="TA34" s="18">
        <v>0</v>
      </c>
      <c r="TB34" s="18">
        <v>0</v>
      </c>
      <c r="TC34" s="18">
        <v>0</v>
      </c>
      <c r="TD34" s="18">
        <v>0</v>
      </c>
      <c r="TE34" s="18">
        <v>0</v>
      </c>
      <c r="TF34" s="18">
        <v>0</v>
      </c>
      <c r="TG34" s="18">
        <v>0</v>
      </c>
      <c r="TH34" s="20">
        <f t="shared" si="49"/>
        <v>0</v>
      </c>
      <c r="TI34" s="20">
        <f t="shared" si="50"/>
        <v>0</v>
      </c>
      <c r="TJ34" s="20">
        <f t="shared" si="51"/>
        <v>0</v>
      </c>
      <c r="TK34" s="18">
        <f t="shared" si="156"/>
        <v>0</v>
      </c>
      <c r="TL34" s="18">
        <v>0</v>
      </c>
      <c r="TM34" s="234">
        <v>0</v>
      </c>
      <c r="TN34" s="234">
        <v>0</v>
      </c>
      <c r="TO34" s="234">
        <v>0</v>
      </c>
      <c r="TP34" s="234">
        <v>0</v>
      </c>
      <c r="TQ34" s="234">
        <v>0</v>
      </c>
      <c r="TR34" s="234">
        <v>0</v>
      </c>
      <c r="TS34" s="234">
        <v>0</v>
      </c>
      <c r="TT34" s="234">
        <v>0</v>
      </c>
      <c r="TU34" s="234">
        <v>0</v>
      </c>
      <c r="TV34" s="234">
        <v>0</v>
      </c>
      <c r="TW34" s="234">
        <v>0</v>
      </c>
      <c r="TX34" s="20">
        <f t="shared" si="157"/>
        <v>0</v>
      </c>
      <c r="TY34" s="18">
        <v>0</v>
      </c>
      <c r="TZ34" s="18">
        <v>0</v>
      </c>
      <c r="UA34" s="18">
        <v>0</v>
      </c>
      <c r="UB34" s="18">
        <v>0</v>
      </c>
      <c r="UC34" s="18">
        <v>0</v>
      </c>
      <c r="UD34" s="18">
        <v>0</v>
      </c>
      <c r="UE34" s="18">
        <v>0</v>
      </c>
      <c r="UF34" s="18">
        <v>0</v>
      </c>
      <c r="UG34" s="18">
        <v>0</v>
      </c>
      <c r="UH34" s="18">
        <v>0</v>
      </c>
      <c r="UI34" s="18">
        <v>0</v>
      </c>
      <c r="UJ34" s="18">
        <v>0</v>
      </c>
      <c r="UK34" s="20">
        <f t="shared" si="52"/>
        <v>0</v>
      </c>
      <c r="UL34" s="20">
        <f t="shared" si="53"/>
        <v>0</v>
      </c>
      <c r="UM34" s="20">
        <f t="shared" si="54"/>
        <v>0</v>
      </c>
      <c r="UN34" s="18">
        <f t="shared" si="158"/>
        <v>68.17</v>
      </c>
      <c r="UO34" s="18">
        <v>6.66</v>
      </c>
      <c r="UP34" s="234">
        <v>6.66</v>
      </c>
      <c r="UQ34" s="234">
        <v>6.66</v>
      </c>
      <c r="UR34" s="234">
        <v>6.66</v>
      </c>
      <c r="US34" s="234">
        <v>6.66</v>
      </c>
      <c r="UT34" s="234">
        <v>6.66</v>
      </c>
      <c r="UU34" s="234">
        <v>6.66</v>
      </c>
      <c r="UV34" s="234">
        <v>4.3099999999999996</v>
      </c>
      <c r="UW34" s="234">
        <v>4.3099999999999996</v>
      </c>
      <c r="UX34" s="234">
        <v>4.3099999999999996</v>
      </c>
      <c r="UY34" s="234">
        <v>4.3099999999999996</v>
      </c>
      <c r="UZ34" s="234">
        <v>4.3099999999999996</v>
      </c>
      <c r="VA34" s="20">
        <f t="shared" si="55"/>
        <v>0</v>
      </c>
      <c r="VB34" s="234"/>
      <c r="VC34" s="234"/>
      <c r="VD34" s="234"/>
      <c r="VE34" s="234"/>
      <c r="VF34" s="234"/>
      <c r="VG34" s="234"/>
      <c r="VH34" s="234">
        <v>0</v>
      </c>
      <c r="VI34" s="234"/>
      <c r="VJ34" s="234"/>
      <c r="VK34" s="234"/>
      <c r="VL34" s="234"/>
      <c r="VM34" s="234"/>
      <c r="VN34" s="20">
        <f t="shared" si="56"/>
        <v>-68.17</v>
      </c>
      <c r="VO34" s="20">
        <f t="shared" si="57"/>
        <v>-68.17</v>
      </c>
      <c r="VP34" s="20">
        <f t="shared" si="58"/>
        <v>0</v>
      </c>
      <c r="VQ34" s="121">
        <f t="shared" si="59"/>
        <v>0</v>
      </c>
      <c r="VR34" s="250"/>
      <c r="VS34" s="250"/>
      <c r="VT34" s="250"/>
      <c r="VU34" s="250"/>
      <c r="VV34" s="250"/>
      <c r="VW34" s="250"/>
      <c r="VX34" s="250"/>
      <c r="VY34" s="250"/>
      <c r="VZ34" s="250"/>
      <c r="WA34" s="250"/>
      <c r="WB34" s="250"/>
      <c r="WC34" s="250"/>
      <c r="WD34" s="121">
        <f t="shared" si="60"/>
        <v>0</v>
      </c>
      <c r="WE34" s="234"/>
      <c r="WF34" s="234"/>
      <c r="WG34" s="234"/>
      <c r="WH34" s="234"/>
      <c r="WI34" s="234"/>
      <c r="WJ34" s="234"/>
      <c r="WK34" s="234"/>
      <c r="WL34" s="234"/>
      <c r="WM34" s="234"/>
      <c r="WN34" s="234"/>
      <c r="WO34" s="234"/>
      <c r="WP34" s="234"/>
      <c r="WQ34" s="121">
        <f t="shared" si="61"/>
        <v>0</v>
      </c>
      <c r="WR34" s="121">
        <f t="shared" si="62"/>
        <v>0</v>
      </c>
      <c r="WS34" s="121">
        <f t="shared" si="63"/>
        <v>0</v>
      </c>
      <c r="WT34" s="120">
        <f t="shared" si="159"/>
        <v>0</v>
      </c>
      <c r="WU34" s="120">
        <v>0</v>
      </c>
      <c r="WV34" s="250">
        <v>0</v>
      </c>
      <c r="WW34" s="250">
        <v>0</v>
      </c>
      <c r="WX34" s="250">
        <v>0</v>
      </c>
      <c r="WY34" s="250">
        <v>0</v>
      </c>
      <c r="WZ34" s="250">
        <v>0</v>
      </c>
      <c r="XA34" s="250">
        <v>0</v>
      </c>
      <c r="XB34" s="250">
        <v>0</v>
      </c>
      <c r="XC34" s="250">
        <v>0</v>
      </c>
      <c r="XD34" s="250">
        <v>0</v>
      </c>
      <c r="XE34" s="250">
        <v>0</v>
      </c>
      <c r="XF34" s="250">
        <v>0</v>
      </c>
      <c r="XG34" s="120">
        <f t="shared" si="160"/>
        <v>350.28571127212263</v>
      </c>
      <c r="XH34" s="18">
        <v>0</v>
      </c>
      <c r="XI34" s="18">
        <v>350.28571127212263</v>
      </c>
      <c r="XJ34" s="18">
        <v>0</v>
      </c>
      <c r="XK34" s="18">
        <v>0</v>
      </c>
      <c r="XL34" s="18">
        <v>0</v>
      </c>
      <c r="XM34" s="18">
        <v>0</v>
      </c>
      <c r="XN34" s="18">
        <v>0</v>
      </c>
      <c r="XO34" s="18">
        <v>0</v>
      </c>
      <c r="XP34" s="18">
        <v>0</v>
      </c>
      <c r="XQ34" s="18">
        <v>0</v>
      </c>
      <c r="XR34" s="18">
        <v>0</v>
      </c>
      <c r="XS34" s="18">
        <v>0</v>
      </c>
      <c r="XT34" s="121">
        <f t="shared" si="64"/>
        <v>350.28571127212263</v>
      </c>
      <c r="XU34" s="121">
        <f t="shared" si="65"/>
        <v>0</v>
      </c>
      <c r="XV34" s="121">
        <f t="shared" si="66"/>
        <v>350.28571127212263</v>
      </c>
      <c r="XW34" s="120">
        <f t="shared" si="161"/>
        <v>0</v>
      </c>
      <c r="XX34" s="120">
        <v>0</v>
      </c>
      <c r="XY34" s="250">
        <v>0</v>
      </c>
      <c r="XZ34" s="250">
        <v>0</v>
      </c>
      <c r="YA34" s="250">
        <v>0</v>
      </c>
      <c r="YB34" s="250">
        <v>0</v>
      </c>
      <c r="YC34" s="250">
        <v>0</v>
      </c>
      <c r="YD34" s="250">
        <v>0</v>
      </c>
      <c r="YE34" s="250">
        <v>0</v>
      </c>
      <c r="YF34" s="250">
        <v>0</v>
      </c>
      <c r="YG34" s="250">
        <v>0</v>
      </c>
      <c r="YH34" s="250">
        <v>0</v>
      </c>
      <c r="YI34" s="250">
        <v>0</v>
      </c>
      <c r="YJ34" s="121">
        <f t="shared" si="162"/>
        <v>0</v>
      </c>
      <c r="YK34" s="18">
        <v>0</v>
      </c>
      <c r="YL34" s="18">
        <v>0</v>
      </c>
      <c r="YM34" s="18">
        <v>0</v>
      </c>
      <c r="YN34" s="18">
        <v>0</v>
      </c>
      <c r="YO34" s="18">
        <v>0</v>
      </c>
      <c r="YP34" s="18">
        <v>0</v>
      </c>
      <c r="YQ34" s="18">
        <v>0</v>
      </c>
      <c r="YR34" s="18">
        <v>0</v>
      </c>
      <c r="YS34" s="18">
        <v>0</v>
      </c>
      <c r="YT34" s="18">
        <v>0</v>
      </c>
      <c r="YU34" s="18">
        <v>0</v>
      </c>
      <c r="YV34" s="18">
        <v>0</v>
      </c>
      <c r="YW34" s="234">
        <f t="shared" si="163"/>
        <v>0</v>
      </c>
      <c r="YX34" s="121">
        <f t="shared" si="67"/>
        <v>0</v>
      </c>
      <c r="YY34" s="121">
        <f t="shared" si="68"/>
        <v>0</v>
      </c>
      <c r="YZ34" s="120">
        <f t="shared" si="164"/>
        <v>0</v>
      </c>
      <c r="ZA34" s="120">
        <v>0</v>
      </c>
      <c r="ZB34" s="250">
        <v>0</v>
      </c>
      <c r="ZC34" s="250">
        <v>0</v>
      </c>
      <c r="ZD34" s="250">
        <v>0</v>
      </c>
      <c r="ZE34" s="250">
        <v>0</v>
      </c>
      <c r="ZF34" s="250">
        <v>0</v>
      </c>
      <c r="ZG34" s="250">
        <v>0</v>
      </c>
      <c r="ZH34" s="250">
        <v>0</v>
      </c>
      <c r="ZI34" s="250">
        <v>0</v>
      </c>
      <c r="ZJ34" s="250">
        <v>0</v>
      </c>
      <c r="ZK34" s="250">
        <v>0</v>
      </c>
      <c r="ZL34" s="250">
        <v>0</v>
      </c>
      <c r="ZM34" s="121">
        <f t="shared" si="165"/>
        <v>35.134052401107454</v>
      </c>
      <c r="ZN34" s="120">
        <v>0</v>
      </c>
      <c r="ZO34" s="18">
        <v>0</v>
      </c>
      <c r="ZP34" s="18">
        <v>0</v>
      </c>
      <c r="ZQ34" s="18">
        <v>35.134052401107454</v>
      </c>
      <c r="ZR34" s="18">
        <v>0</v>
      </c>
      <c r="ZS34" s="18">
        <v>0</v>
      </c>
      <c r="ZT34" s="18"/>
      <c r="ZU34" s="18"/>
      <c r="ZV34" s="18"/>
      <c r="ZW34" s="18"/>
      <c r="ZX34" s="18"/>
      <c r="ZY34" s="18"/>
      <c r="ZZ34" s="121">
        <f t="shared" si="69"/>
        <v>35.134052401107454</v>
      </c>
      <c r="AAA34" s="121">
        <f t="shared" si="70"/>
        <v>0</v>
      </c>
      <c r="AAB34" s="121">
        <f t="shared" si="71"/>
        <v>35.134052401107454</v>
      </c>
      <c r="AAC34" s="120">
        <f t="shared" si="166"/>
        <v>0</v>
      </c>
      <c r="AAD34" s="120">
        <v>0</v>
      </c>
      <c r="AAE34" s="250">
        <v>0</v>
      </c>
      <c r="AAF34" s="250">
        <v>0</v>
      </c>
      <c r="AAG34" s="250">
        <v>0</v>
      </c>
      <c r="AAH34" s="250">
        <v>0</v>
      </c>
      <c r="AAI34" s="250">
        <v>0</v>
      </c>
      <c r="AAJ34" s="250">
        <v>0</v>
      </c>
      <c r="AAK34" s="250">
        <v>0</v>
      </c>
      <c r="AAL34" s="250">
        <v>0</v>
      </c>
      <c r="AAM34" s="250">
        <v>0</v>
      </c>
      <c r="AAN34" s="250">
        <v>0</v>
      </c>
      <c r="AAO34" s="250">
        <v>0</v>
      </c>
      <c r="AAP34" s="121">
        <f t="shared" si="167"/>
        <v>0</v>
      </c>
      <c r="AAQ34" s="18">
        <v>0</v>
      </c>
      <c r="AAR34" s="18">
        <v>0</v>
      </c>
      <c r="AAS34" s="18">
        <v>0</v>
      </c>
      <c r="AAT34" s="18">
        <v>0</v>
      </c>
      <c r="AAU34" s="18">
        <v>0</v>
      </c>
      <c r="AAV34" s="18">
        <v>0</v>
      </c>
      <c r="AAW34" s="18">
        <v>0</v>
      </c>
      <c r="AAX34" s="18">
        <v>0</v>
      </c>
      <c r="AAY34" s="18">
        <v>0</v>
      </c>
      <c r="AAZ34" s="18">
        <v>0</v>
      </c>
      <c r="ABA34" s="18">
        <v>0</v>
      </c>
      <c r="ABB34" s="18">
        <v>0</v>
      </c>
      <c r="ABC34" s="121">
        <f t="shared" si="72"/>
        <v>0</v>
      </c>
      <c r="ABD34" s="121">
        <f t="shared" si="73"/>
        <v>0</v>
      </c>
      <c r="ABE34" s="121">
        <f t="shared" si="74"/>
        <v>0</v>
      </c>
      <c r="ABF34" s="120">
        <f t="shared" si="168"/>
        <v>0</v>
      </c>
      <c r="ABG34" s="120">
        <v>0</v>
      </c>
      <c r="ABH34" s="250">
        <v>0</v>
      </c>
      <c r="ABI34" s="250">
        <v>0</v>
      </c>
      <c r="ABJ34" s="250">
        <v>0</v>
      </c>
      <c r="ABK34" s="250">
        <v>0</v>
      </c>
      <c r="ABL34" s="250">
        <v>0</v>
      </c>
      <c r="ABM34" s="250">
        <v>0</v>
      </c>
      <c r="ABN34" s="250">
        <v>0</v>
      </c>
      <c r="ABO34" s="250">
        <v>0</v>
      </c>
      <c r="ABP34" s="250">
        <v>0</v>
      </c>
      <c r="ABQ34" s="250">
        <v>0</v>
      </c>
      <c r="ABR34" s="250">
        <v>0</v>
      </c>
      <c r="ABS34" s="121">
        <f t="shared" si="169"/>
        <v>0</v>
      </c>
      <c r="ABT34" s="18">
        <v>0</v>
      </c>
      <c r="ABU34" s="18">
        <v>0</v>
      </c>
      <c r="ABV34" s="18">
        <v>0</v>
      </c>
      <c r="ABW34" s="18">
        <v>0</v>
      </c>
      <c r="ABX34" s="18">
        <v>0</v>
      </c>
      <c r="ABY34" s="18">
        <v>0</v>
      </c>
      <c r="ABZ34" s="18"/>
      <c r="ACA34" s="18"/>
      <c r="ACB34" s="18">
        <v>0</v>
      </c>
      <c r="ACC34" s="18">
        <v>0</v>
      </c>
      <c r="ACD34" s="18">
        <v>0</v>
      </c>
      <c r="ACE34" s="18">
        <v>0</v>
      </c>
      <c r="ACF34" s="121">
        <f t="shared" si="75"/>
        <v>0</v>
      </c>
      <c r="ACG34" s="121">
        <f t="shared" si="76"/>
        <v>0</v>
      </c>
      <c r="ACH34" s="121">
        <f t="shared" si="77"/>
        <v>0</v>
      </c>
      <c r="ACI34" s="115">
        <f t="shared" si="78"/>
        <v>0</v>
      </c>
      <c r="ACJ34" s="121">
        <f t="shared" si="79"/>
        <v>0</v>
      </c>
      <c r="ACK34" s="132">
        <f t="shared" si="80"/>
        <v>0</v>
      </c>
      <c r="ACL34" s="121">
        <f t="shared" si="81"/>
        <v>0</v>
      </c>
      <c r="ACM34" s="121">
        <f t="shared" si="82"/>
        <v>0</v>
      </c>
      <c r="ACN34" s="18">
        <f t="shared" si="170"/>
        <v>0</v>
      </c>
      <c r="ACO34" s="18">
        <v>0</v>
      </c>
      <c r="ACP34" s="234">
        <v>0</v>
      </c>
      <c r="ACQ34" s="234">
        <v>0</v>
      </c>
      <c r="ACR34" s="234">
        <v>0</v>
      </c>
      <c r="ACS34" s="234">
        <v>0</v>
      </c>
      <c r="ACT34" s="234">
        <v>0</v>
      </c>
      <c r="ACU34" s="234">
        <v>0</v>
      </c>
      <c r="ACV34" s="234">
        <v>0</v>
      </c>
      <c r="ACW34" s="234">
        <v>0</v>
      </c>
      <c r="ACX34" s="234">
        <v>0</v>
      </c>
      <c r="ACY34" s="234">
        <v>0</v>
      </c>
      <c r="ACZ34" s="234">
        <v>0</v>
      </c>
      <c r="ADA34" s="20">
        <f t="shared" si="171"/>
        <v>0</v>
      </c>
      <c r="ADB34" s="18">
        <v>0</v>
      </c>
      <c r="ADC34" s="18">
        <v>0</v>
      </c>
      <c r="ADD34" s="18">
        <v>0</v>
      </c>
      <c r="ADE34" s="18">
        <v>0</v>
      </c>
      <c r="ADF34" s="18">
        <v>0</v>
      </c>
      <c r="ADG34" s="18">
        <v>0</v>
      </c>
      <c r="ADH34" s="18">
        <v>0</v>
      </c>
      <c r="ADI34" s="18">
        <v>0</v>
      </c>
      <c r="ADJ34" s="18">
        <v>0</v>
      </c>
      <c r="ADK34" s="18">
        <v>0</v>
      </c>
      <c r="ADL34" s="18">
        <v>0</v>
      </c>
      <c r="ADM34" s="18">
        <v>0</v>
      </c>
      <c r="ADN34" s="20">
        <f t="shared" si="83"/>
        <v>0</v>
      </c>
      <c r="ADO34" s="20">
        <f t="shared" si="84"/>
        <v>0</v>
      </c>
      <c r="ADP34" s="20">
        <f t="shared" si="85"/>
        <v>0</v>
      </c>
      <c r="ADQ34" s="18">
        <f t="shared" si="172"/>
        <v>0</v>
      </c>
      <c r="ADR34" s="18">
        <v>0</v>
      </c>
      <c r="ADS34" s="234">
        <v>0</v>
      </c>
      <c r="ADT34" s="234">
        <v>0</v>
      </c>
      <c r="ADU34" s="234">
        <v>0</v>
      </c>
      <c r="ADV34" s="234">
        <v>0</v>
      </c>
      <c r="ADW34" s="234">
        <v>0</v>
      </c>
      <c r="ADX34" s="234">
        <v>0</v>
      </c>
      <c r="ADY34" s="234">
        <v>0</v>
      </c>
      <c r="ADZ34" s="234">
        <v>0</v>
      </c>
      <c r="AEA34" s="234">
        <v>0</v>
      </c>
      <c r="AEB34" s="234">
        <v>0</v>
      </c>
      <c r="AEC34" s="234">
        <v>0</v>
      </c>
      <c r="AED34" s="20">
        <f t="shared" si="173"/>
        <v>0</v>
      </c>
      <c r="AEE34" s="18">
        <v>0</v>
      </c>
      <c r="AEF34" s="18">
        <v>0</v>
      </c>
      <c r="AEG34" s="18">
        <v>0</v>
      </c>
      <c r="AEH34" s="18">
        <v>0</v>
      </c>
      <c r="AEI34" s="18">
        <v>0</v>
      </c>
      <c r="AEJ34" s="18">
        <v>0</v>
      </c>
      <c r="AEK34" s="18">
        <v>0</v>
      </c>
      <c r="AEL34" s="18">
        <v>0</v>
      </c>
      <c r="AEM34" s="18">
        <v>0</v>
      </c>
      <c r="AEN34" s="18">
        <v>0</v>
      </c>
      <c r="AEO34" s="18">
        <v>0</v>
      </c>
      <c r="AEP34" s="18">
        <v>0</v>
      </c>
      <c r="AEQ34" s="20">
        <f t="shared" si="86"/>
        <v>0</v>
      </c>
      <c r="AER34" s="20">
        <f t="shared" si="87"/>
        <v>0</v>
      </c>
      <c r="AES34" s="20">
        <f t="shared" si="88"/>
        <v>0</v>
      </c>
      <c r="AET34" s="18">
        <f t="shared" si="174"/>
        <v>0</v>
      </c>
      <c r="AEU34" s="18">
        <v>0</v>
      </c>
      <c r="AEV34" s="234">
        <v>0</v>
      </c>
      <c r="AEW34" s="234">
        <v>0</v>
      </c>
      <c r="AEX34" s="234">
        <v>0</v>
      </c>
      <c r="AEY34" s="234">
        <v>0</v>
      </c>
      <c r="AEZ34" s="234">
        <v>0</v>
      </c>
      <c r="AFA34" s="234">
        <v>0</v>
      </c>
      <c r="AFB34" s="234">
        <v>0</v>
      </c>
      <c r="AFC34" s="234">
        <v>0</v>
      </c>
      <c r="AFD34" s="234">
        <v>0</v>
      </c>
      <c r="AFE34" s="234">
        <v>0</v>
      </c>
      <c r="AFF34" s="234">
        <v>0</v>
      </c>
      <c r="AFG34" s="20">
        <f t="shared" si="175"/>
        <v>0</v>
      </c>
      <c r="AFH34" s="18">
        <v>0</v>
      </c>
      <c r="AFI34" s="18">
        <v>0</v>
      </c>
      <c r="AFJ34" s="18">
        <v>0</v>
      </c>
      <c r="AFK34" s="18">
        <v>0</v>
      </c>
      <c r="AFL34" s="18">
        <v>0</v>
      </c>
      <c r="AFM34" s="18">
        <v>0</v>
      </c>
      <c r="AFN34" s="18">
        <v>0</v>
      </c>
      <c r="AFO34" s="18">
        <v>0</v>
      </c>
      <c r="AFP34" s="18">
        <v>0</v>
      </c>
      <c r="AFQ34" s="18">
        <v>0</v>
      </c>
      <c r="AFR34" s="18">
        <v>0</v>
      </c>
      <c r="AFS34" s="18">
        <v>0</v>
      </c>
      <c r="AFT34" s="20">
        <f t="shared" si="89"/>
        <v>0</v>
      </c>
      <c r="AFU34" s="20">
        <f t="shared" si="90"/>
        <v>0</v>
      </c>
      <c r="AFV34" s="136">
        <f t="shared" si="91"/>
        <v>0</v>
      </c>
      <c r="AFW34" s="141">
        <f t="shared" si="92"/>
        <v>4789.7900000000009</v>
      </c>
      <c r="AFX34" s="111">
        <f t="shared" si="93"/>
        <v>2120.6514370447849</v>
      </c>
      <c r="AFY34" s="126">
        <f t="shared" si="94"/>
        <v>-2669.138562955216</v>
      </c>
      <c r="AFZ34" s="20">
        <f t="shared" si="95"/>
        <v>-2669.138562955216</v>
      </c>
      <c r="AGA34" s="140">
        <f t="shared" si="96"/>
        <v>0</v>
      </c>
      <c r="AGB34" s="215">
        <f t="shared" si="181"/>
        <v>5747.7480000000005</v>
      </c>
      <c r="AGC34" s="126">
        <f t="shared" si="181"/>
        <v>2544.7817244537418</v>
      </c>
      <c r="AGD34" s="126">
        <f t="shared" si="98"/>
        <v>-3202.9662755462587</v>
      </c>
      <c r="AGE34" s="20">
        <f t="shared" si="99"/>
        <v>-3202.9662755462587</v>
      </c>
      <c r="AGF34" s="136">
        <f t="shared" si="100"/>
        <v>0</v>
      </c>
      <c r="AGG34" s="166">
        <f t="shared" si="180"/>
        <v>354.44446000000005</v>
      </c>
      <c r="AGH34" s="220">
        <f t="shared" si="179"/>
        <v>156.92820634131408</v>
      </c>
      <c r="AGI34" s="126">
        <f t="shared" si="102"/>
        <v>-197.51625365868597</v>
      </c>
      <c r="AGJ34" s="20">
        <f t="shared" si="103"/>
        <v>-197.51625365868597</v>
      </c>
      <c r="AGK34" s="140">
        <f t="shared" si="104"/>
        <v>0</v>
      </c>
      <c r="AGL34" s="167">
        <f t="shared" si="182"/>
        <v>6102.1924600000002</v>
      </c>
      <c r="AGM34" s="167">
        <f t="shared" si="182"/>
        <v>2701.7099307950557</v>
      </c>
      <c r="AGN34" s="168">
        <f t="shared" si="106"/>
        <v>-3400.4825292049445</v>
      </c>
      <c r="AGO34" s="167">
        <f t="shared" si="107"/>
        <v>-3400.4825292049445</v>
      </c>
      <c r="AGP34" s="169">
        <f t="shared" si="108"/>
        <v>0</v>
      </c>
      <c r="AGQ34" s="217">
        <f t="shared" si="177"/>
        <v>5.8084772370486662E-2</v>
      </c>
      <c r="AGR34" s="294">
        <v>7.0000000000000007E-2</v>
      </c>
      <c r="AGS34" s="294">
        <v>0.05</v>
      </c>
      <c r="AGT34" s="251">
        <f t="shared" si="178"/>
        <v>6.1666666666666668E-2</v>
      </c>
      <c r="AGU34" s="22"/>
      <c r="AGV34" s="22"/>
      <c r="AGW34" s="22"/>
      <c r="AGX34" s="22"/>
      <c r="AGY34" s="22"/>
      <c r="AGZ34" s="22"/>
      <c r="AHA34" s="22"/>
      <c r="AHB34" s="22"/>
      <c r="AHC34" s="22"/>
      <c r="AHD34" s="22"/>
      <c r="AHE34" s="22"/>
      <c r="AHF34" s="22"/>
      <c r="AHG34" s="22"/>
      <c r="AHH34" s="22"/>
    </row>
    <row r="35" spans="1:892" s="225" customFormat="1" ht="12.75" x14ac:dyDescent="0.25">
      <c r="A35" s="22">
        <v>464</v>
      </c>
      <c r="B35" s="21">
        <v>3</v>
      </c>
      <c r="C35" s="252" t="s">
        <v>780</v>
      </c>
      <c r="D35" s="253">
        <v>1</v>
      </c>
      <c r="E35" s="249">
        <v>214.9</v>
      </c>
      <c r="F35" s="132">
        <f t="shared" si="0"/>
        <v>705.45</v>
      </c>
      <c r="G35" s="114">
        <f t="shared" si="1"/>
        <v>817.15628506648216</v>
      </c>
      <c r="H35" s="132">
        <f t="shared" si="2"/>
        <v>111.70628506648211</v>
      </c>
      <c r="I35" s="121">
        <f t="shared" si="3"/>
        <v>0</v>
      </c>
      <c r="J35" s="121">
        <f t="shared" si="4"/>
        <v>111.70628506648211</v>
      </c>
      <c r="K35" s="18">
        <f t="shared" si="109"/>
        <v>0</v>
      </c>
      <c r="L35" s="234">
        <v>0</v>
      </c>
      <c r="M35" s="234">
        <v>0</v>
      </c>
      <c r="N35" s="234">
        <v>0</v>
      </c>
      <c r="O35" s="234">
        <v>0</v>
      </c>
      <c r="P35" s="234">
        <v>0</v>
      </c>
      <c r="Q35" s="234">
        <v>0</v>
      </c>
      <c r="R35" s="234">
        <v>0</v>
      </c>
      <c r="S35" s="234">
        <v>0</v>
      </c>
      <c r="T35" s="234">
        <v>0</v>
      </c>
      <c r="U35" s="234">
        <v>0</v>
      </c>
      <c r="V35" s="234">
        <v>0</v>
      </c>
      <c r="W35" s="234">
        <v>0</v>
      </c>
      <c r="X35" s="234">
        <f t="shared" si="110"/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20">
        <f t="shared" si="5"/>
        <v>0</v>
      </c>
      <c r="AL35" s="234">
        <f t="shared" si="111"/>
        <v>0</v>
      </c>
      <c r="AM35" s="234">
        <f t="shared" si="6"/>
        <v>0</v>
      </c>
      <c r="AN35" s="18">
        <f t="shared" si="112"/>
        <v>0</v>
      </c>
      <c r="AO35" s="234">
        <v>0</v>
      </c>
      <c r="AP35" s="234">
        <v>0</v>
      </c>
      <c r="AQ35" s="234">
        <v>0</v>
      </c>
      <c r="AR35" s="234">
        <v>0</v>
      </c>
      <c r="AS35" s="234">
        <v>0</v>
      </c>
      <c r="AT35" s="234">
        <v>0</v>
      </c>
      <c r="AU35" s="234">
        <v>0</v>
      </c>
      <c r="AV35" s="234">
        <v>0</v>
      </c>
      <c r="AW35" s="234">
        <v>0</v>
      </c>
      <c r="AX35" s="234">
        <v>0</v>
      </c>
      <c r="AY35" s="234">
        <v>0</v>
      </c>
      <c r="AZ35" s="234">
        <v>0</v>
      </c>
      <c r="BA35" s="226">
        <f t="shared" si="113"/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20">
        <f t="shared" si="7"/>
        <v>0</v>
      </c>
      <c r="BO35" s="20">
        <f t="shared" si="8"/>
        <v>0</v>
      </c>
      <c r="BP35" s="20">
        <f t="shared" si="9"/>
        <v>0</v>
      </c>
      <c r="BQ35" s="18">
        <f t="shared" si="114"/>
        <v>0</v>
      </c>
      <c r="BR35" s="234">
        <v>0</v>
      </c>
      <c r="BS35" s="234">
        <v>0</v>
      </c>
      <c r="BT35" s="234">
        <v>0</v>
      </c>
      <c r="BU35" s="234">
        <v>0</v>
      </c>
      <c r="BV35" s="234">
        <v>0</v>
      </c>
      <c r="BW35" s="234">
        <v>0</v>
      </c>
      <c r="BX35" s="234">
        <v>0</v>
      </c>
      <c r="BY35" s="234">
        <v>0</v>
      </c>
      <c r="BZ35" s="234">
        <v>0</v>
      </c>
      <c r="CA35" s="234">
        <v>0</v>
      </c>
      <c r="CB35" s="234">
        <v>0</v>
      </c>
      <c r="CC35" s="234">
        <v>0</v>
      </c>
      <c r="CD35" s="18">
        <f t="shared" si="115"/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v>0</v>
      </c>
      <c r="CP35" s="18">
        <v>0</v>
      </c>
      <c r="CQ35" s="20">
        <f t="shared" si="10"/>
        <v>0</v>
      </c>
      <c r="CR35" s="20">
        <f t="shared" si="11"/>
        <v>0</v>
      </c>
      <c r="CS35" s="20">
        <f t="shared" si="12"/>
        <v>0</v>
      </c>
      <c r="CT35" s="18">
        <f t="shared" si="116"/>
        <v>0</v>
      </c>
      <c r="CU35" s="18">
        <v>0</v>
      </c>
      <c r="CV35" s="234">
        <v>0</v>
      </c>
      <c r="CW35" s="234">
        <v>0</v>
      </c>
      <c r="CX35" s="234">
        <v>0</v>
      </c>
      <c r="CY35" s="234">
        <v>0</v>
      </c>
      <c r="CZ35" s="234">
        <v>0</v>
      </c>
      <c r="DA35" s="234">
        <v>0</v>
      </c>
      <c r="DB35" s="234">
        <v>0</v>
      </c>
      <c r="DC35" s="234">
        <v>0</v>
      </c>
      <c r="DD35" s="234">
        <v>0</v>
      </c>
      <c r="DE35" s="234">
        <v>0</v>
      </c>
      <c r="DF35" s="234">
        <v>0</v>
      </c>
      <c r="DG35" s="18">
        <f t="shared" si="117"/>
        <v>0</v>
      </c>
      <c r="DH35" s="18">
        <v>0</v>
      </c>
      <c r="DI35" s="18">
        <v>0</v>
      </c>
      <c r="DJ35" s="18">
        <v>0</v>
      </c>
      <c r="DK35" s="18">
        <v>0</v>
      </c>
      <c r="DL35" s="18">
        <v>0</v>
      </c>
      <c r="DM35" s="18">
        <v>0</v>
      </c>
      <c r="DN35" s="18">
        <v>0</v>
      </c>
      <c r="DO35" s="18">
        <v>0</v>
      </c>
      <c r="DP35" s="18">
        <v>0</v>
      </c>
      <c r="DQ35" s="18">
        <v>0</v>
      </c>
      <c r="DR35" s="18">
        <v>0</v>
      </c>
      <c r="DS35" s="18">
        <v>0</v>
      </c>
      <c r="DT35" s="234">
        <f t="shared" si="118"/>
        <v>0</v>
      </c>
      <c r="DU35" s="20">
        <f t="shared" si="13"/>
        <v>0</v>
      </c>
      <c r="DV35" s="20">
        <f t="shared" si="119"/>
        <v>0</v>
      </c>
      <c r="DW35" s="18">
        <f t="shared" si="120"/>
        <v>0</v>
      </c>
      <c r="DX35" s="18">
        <v>0</v>
      </c>
      <c r="DY35" s="234">
        <v>0</v>
      </c>
      <c r="DZ35" s="234">
        <v>0</v>
      </c>
      <c r="EA35" s="234">
        <v>0</v>
      </c>
      <c r="EB35" s="234">
        <v>0</v>
      </c>
      <c r="EC35" s="234">
        <v>0</v>
      </c>
      <c r="ED35" s="234">
        <v>0</v>
      </c>
      <c r="EE35" s="234">
        <v>0</v>
      </c>
      <c r="EF35" s="234">
        <v>0</v>
      </c>
      <c r="EG35" s="234">
        <v>0</v>
      </c>
      <c r="EH35" s="234">
        <v>0</v>
      </c>
      <c r="EI35" s="234">
        <v>0</v>
      </c>
      <c r="EJ35" s="234"/>
      <c r="EK35" s="18">
        <f t="shared" si="121"/>
        <v>0</v>
      </c>
      <c r="EL35" s="18">
        <v>0</v>
      </c>
      <c r="EM35" s="18">
        <v>0</v>
      </c>
      <c r="EN35" s="18">
        <v>0</v>
      </c>
      <c r="EO35" s="18">
        <v>0</v>
      </c>
      <c r="EP35" s="18">
        <v>0</v>
      </c>
      <c r="EQ35" s="18">
        <v>0</v>
      </c>
      <c r="ER35" s="18">
        <v>0</v>
      </c>
      <c r="ES35" s="18">
        <v>0</v>
      </c>
      <c r="ET35" s="18">
        <v>0</v>
      </c>
      <c r="EU35" s="18">
        <v>0</v>
      </c>
      <c r="EV35" s="18">
        <v>0</v>
      </c>
      <c r="EW35" s="18">
        <v>0</v>
      </c>
      <c r="EX35" s="20">
        <f t="shared" si="14"/>
        <v>0</v>
      </c>
      <c r="EY35" s="20">
        <f t="shared" si="122"/>
        <v>0</v>
      </c>
      <c r="EZ35" s="20">
        <f t="shared" si="123"/>
        <v>0</v>
      </c>
      <c r="FA35" s="18">
        <f t="shared" si="124"/>
        <v>0</v>
      </c>
      <c r="FB35" s="18">
        <v>0</v>
      </c>
      <c r="FC35" s="234">
        <v>0</v>
      </c>
      <c r="FD35" s="234">
        <v>0</v>
      </c>
      <c r="FE35" s="234">
        <v>0</v>
      </c>
      <c r="FF35" s="234">
        <v>0</v>
      </c>
      <c r="FG35" s="234">
        <v>0</v>
      </c>
      <c r="FH35" s="234">
        <v>0</v>
      </c>
      <c r="FI35" s="234">
        <v>0</v>
      </c>
      <c r="FJ35" s="234">
        <v>0</v>
      </c>
      <c r="FK35" s="234">
        <v>0</v>
      </c>
      <c r="FL35" s="234">
        <v>0</v>
      </c>
      <c r="FM35" s="234">
        <v>0</v>
      </c>
      <c r="FN35" s="20">
        <f t="shared" si="125"/>
        <v>0</v>
      </c>
      <c r="FO35" s="18">
        <v>0</v>
      </c>
      <c r="FP35" s="18">
        <v>0</v>
      </c>
      <c r="FQ35" s="18">
        <v>0</v>
      </c>
      <c r="FR35" s="18">
        <v>0</v>
      </c>
      <c r="FS35" s="18">
        <v>0</v>
      </c>
      <c r="FT35" s="18">
        <v>0</v>
      </c>
      <c r="FU35" s="18">
        <v>0</v>
      </c>
      <c r="FV35" s="18">
        <v>0</v>
      </c>
      <c r="FW35" s="18">
        <v>0</v>
      </c>
      <c r="FX35" s="18">
        <v>0</v>
      </c>
      <c r="FY35" s="18">
        <v>0</v>
      </c>
      <c r="FZ35" s="18">
        <v>0</v>
      </c>
      <c r="GA35" s="234">
        <f t="shared" si="126"/>
        <v>0</v>
      </c>
      <c r="GB35" s="20">
        <f t="shared" si="127"/>
        <v>0</v>
      </c>
      <c r="GC35" s="20">
        <f t="shared" si="128"/>
        <v>0</v>
      </c>
      <c r="GD35" s="18">
        <f t="shared" si="129"/>
        <v>139.65000000000003</v>
      </c>
      <c r="GE35" s="18">
        <v>3.55</v>
      </c>
      <c r="GF35" s="234">
        <v>3.55</v>
      </c>
      <c r="GG35" s="234">
        <v>3.55</v>
      </c>
      <c r="GH35" s="234">
        <v>3.55</v>
      </c>
      <c r="GI35" s="234">
        <v>3.55</v>
      </c>
      <c r="GJ35" s="234">
        <v>3.55</v>
      </c>
      <c r="GK35" s="234">
        <v>3.55</v>
      </c>
      <c r="GL35" s="234">
        <v>22.96</v>
      </c>
      <c r="GM35" s="234">
        <v>22.96</v>
      </c>
      <c r="GN35" s="234">
        <v>22.96</v>
      </c>
      <c r="GO35" s="234">
        <v>22.96</v>
      </c>
      <c r="GP35" s="234">
        <v>22.96</v>
      </c>
      <c r="GQ35" s="20">
        <f t="shared" si="130"/>
        <v>0</v>
      </c>
      <c r="GR35" s="18">
        <v>0</v>
      </c>
      <c r="GS35" s="18">
        <v>0</v>
      </c>
      <c r="GT35" s="18">
        <v>0</v>
      </c>
      <c r="GU35" s="18"/>
      <c r="GV35" s="234">
        <f t="shared" si="131"/>
        <v>-139.65000000000003</v>
      </c>
      <c r="GW35" s="20">
        <f t="shared" si="15"/>
        <v>-139.65000000000003</v>
      </c>
      <c r="GX35" s="20">
        <f t="shared" si="16"/>
        <v>0</v>
      </c>
      <c r="GY35" s="18">
        <f t="shared" si="132"/>
        <v>565.80000000000007</v>
      </c>
      <c r="GZ35" s="18">
        <v>31.2</v>
      </c>
      <c r="HA35" s="234">
        <v>31.2</v>
      </c>
      <c r="HB35" s="234">
        <v>31.2</v>
      </c>
      <c r="HC35" s="234">
        <v>31.2</v>
      </c>
      <c r="HD35" s="234">
        <v>31.2</v>
      </c>
      <c r="HE35" s="234">
        <v>31.2</v>
      </c>
      <c r="HF35" s="234">
        <v>31.2</v>
      </c>
      <c r="HG35" s="234">
        <v>69.48</v>
      </c>
      <c r="HH35" s="234">
        <v>69.48</v>
      </c>
      <c r="HI35" s="234">
        <v>69.48</v>
      </c>
      <c r="HJ35" s="234">
        <v>69.48</v>
      </c>
      <c r="HK35" s="234">
        <v>69.48</v>
      </c>
      <c r="HL35" s="20">
        <f t="shared" si="133"/>
        <v>817.15628506648216</v>
      </c>
      <c r="HM35" s="18">
        <v>77.028505172725573</v>
      </c>
      <c r="HN35" s="18">
        <v>81.628289922154664</v>
      </c>
      <c r="HO35" s="18">
        <v>85.112921792091086</v>
      </c>
      <c r="HP35" s="18">
        <v>82.056894592156794</v>
      </c>
      <c r="HQ35" s="18">
        <v>84.36189506309978</v>
      </c>
      <c r="HR35" s="18">
        <v>74.331831647333928</v>
      </c>
      <c r="HS35" s="18">
        <v>90.003615427131621</v>
      </c>
      <c r="HT35" s="18">
        <v>44.229833184001372</v>
      </c>
      <c r="HU35" s="18">
        <v>46.032349920918328</v>
      </c>
      <c r="HV35" s="18">
        <v>49.670061008289373</v>
      </c>
      <c r="HW35" s="18">
        <v>45.123262555074078</v>
      </c>
      <c r="HX35" s="18">
        <v>57.576824781505458</v>
      </c>
      <c r="HY35" s="20">
        <f t="shared" si="17"/>
        <v>251.35628506648209</v>
      </c>
      <c r="HZ35" s="20">
        <f t="shared" si="18"/>
        <v>0</v>
      </c>
      <c r="IA35" s="20">
        <f t="shared" si="19"/>
        <v>251.35628506648209</v>
      </c>
      <c r="IB35" s="120">
        <f t="shared" si="134"/>
        <v>0</v>
      </c>
      <c r="IC35" s="120">
        <v>0</v>
      </c>
      <c r="ID35" s="250">
        <v>0</v>
      </c>
      <c r="IE35" s="250">
        <v>0</v>
      </c>
      <c r="IF35" s="120">
        <v>0</v>
      </c>
      <c r="IG35" s="120">
        <v>0</v>
      </c>
      <c r="IH35" s="120">
        <v>0</v>
      </c>
      <c r="II35" s="120">
        <v>0</v>
      </c>
      <c r="IJ35" s="120">
        <v>0</v>
      </c>
      <c r="IK35" s="120">
        <v>0</v>
      </c>
      <c r="IL35" s="120">
        <v>0</v>
      </c>
      <c r="IM35" s="120">
        <v>0</v>
      </c>
      <c r="IN35" s="120">
        <v>0</v>
      </c>
      <c r="IO35" s="121">
        <f t="shared" si="20"/>
        <v>0</v>
      </c>
      <c r="IP35" s="18">
        <v>0</v>
      </c>
      <c r="IQ35" s="18">
        <v>0</v>
      </c>
      <c r="IR35" s="18">
        <v>0</v>
      </c>
      <c r="IS35" s="18">
        <v>0</v>
      </c>
      <c r="IT35" s="18">
        <v>0</v>
      </c>
      <c r="IU35" s="18">
        <v>0</v>
      </c>
      <c r="IV35" s="18">
        <v>0</v>
      </c>
      <c r="IW35" s="18">
        <v>0</v>
      </c>
      <c r="IX35" s="18">
        <v>0</v>
      </c>
      <c r="IY35" s="18">
        <v>0</v>
      </c>
      <c r="IZ35" s="18">
        <v>0</v>
      </c>
      <c r="JA35" s="18">
        <v>0</v>
      </c>
      <c r="JB35" s="250">
        <f t="shared" si="21"/>
        <v>0</v>
      </c>
      <c r="JC35" s="121">
        <f t="shared" si="22"/>
        <v>0</v>
      </c>
      <c r="JD35" s="121">
        <f t="shared" si="23"/>
        <v>0</v>
      </c>
      <c r="JE35" s="120">
        <f t="shared" si="135"/>
        <v>0</v>
      </c>
      <c r="JF35" s="120">
        <v>0</v>
      </c>
      <c r="JG35" s="250">
        <v>0</v>
      </c>
      <c r="JH35" s="250">
        <v>0</v>
      </c>
      <c r="JI35" s="250">
        <v>0</v>
      </c>
      <c r="JJ35" s="250">
        <v>0</v>
      </c>
      <c r="JK35" s="250">
        <v>0</v>
      </c>
      <c r="JL35" s="250">
        <v>0</v>
      </c>
      <c r="JM35" s="250">
        <v>0</v>
      </c>
      <c r="JN35" s="250">
        <v>0</v>
      </c>
      <c r="JO35" s="250">
        <v>0</v>
      </c>
      <c r="JP35" s="250">
        <v>0</v>
      </c>
      <c r="JQ35" s="250">
        <v>0</v>
      </c>
      <c r="JR35" s="120">
        <f t="shared" si="136"/>
        <v>0</v>
      </c>
      <c r="JS35" s="18">
        <v>0</v>
      </c>
      <c r="JT35" s="18">
        <v>0</v>
      </c>
      <c r="JU35" s="18">
        <v>0</v>
      </c>
      <c r="JV35" s="18">
        <v>0</v>
      </c>
      <c r="JW35" s="18">
        <v>0</v>
      </c>
      <c r="JX35" s="18">
        <v>0</v>
      </c>
      <c r="JY35" s="18">
        <v>0</v>
      </c>
      <c r="JZ35" s="18">
        <v>0</v>
      </c>
      <c r="KA35" s="18">
        <v>0</v>
      </c>
      <c r="KB35" s="18">
        <v>0</v>
      </c>
      <c r="KC35" s="18">
        <v>0</v>
      </c>
      <c r="KD35" s="18">
        <v>0</v>
      </c>
      <c r="KE35" s="250">
        <f t="shared" si="24"/>
        <v>0</v>
      </c>
      <c r="KF35" s="121">
        <f t="shared" si="25"/>
        <v>0</v>
      </c>
      <c r="KG35" s="121">
        <f t="shared" si="26"/>
        <v>0</v>
      </c>
      <c r="KH35" s="120">
        <f t="shared" si="137"/>
        <v>664.4899999999999</v>
      </c>
      <c r="KI35" s="120">
        <v>24.37</v>
      </c>
      <c r="KJ35" s="250">
        <v>24.37</v>
      </c>
      <c r="KK35" s="250">
        <v>24.37</v>
      </c>
      <c r="KL35" s="250">
        <v>24.37</v>
      </c>
      <c r="KM35" s="250">
        <v>24.37</v>
      </c>
      <c r="KN35" s="250">
        <v>24.37</v>
      </c>
      <c r="KO35" s="250">
        <v>24.37</v>
      </c>
      <c r="KP35" s="250">
        <v>98.78</v>
      </c>
      <c r="KQ35" s="250">
        <v>98.78</v>
      </c>
      <c r="KR35" s="250">
        <v>98.78</v>
      </c>
      <c r="KS35" s="250">
        <v>98.78</v>
      </c>
      <c r="KT35" s="250">
        <v>98.78</v>
      </c>
      <c r="KU35" s="121">
        <f t="shared" si="138"/>
        <v>704.70649357833861</v>
      </c>
      <c r="KV35" s="18">
        <v>29.440654932972972</v>
      </c>
      <c r="KW35" s="18">
        <v>31.706508021867997</v>
      </c>
      <c r="KX35" s="18">
        <v>28.139142291468044</v>
      </c>
      <c r="KY35" s="18">
        <v>30.851955278628047</v>
      </c>
      <c r="KZ35" s="18">
        <v>30.732348937428153</v>
      </c>
      <c r="LA35" s="18">
        <v>31.411810537034739</v>
      </c>
      <c r="LB35" s="18">
        <v>27.795716705226614</v>
      </c>
      <c r="LC35" s="18">
        <v>75.032968426045286</v>
      </c>
      <c r="LD35" s="18">
        <v>96.713305365035907</v>
      </c>
      <c r="LE35" s="18">
        <v>93.388084257608952</v>
      </c>
      <c r="LF35" s="18">
        <v>113.7818873099536</v>
      </c>
      <c r="LG35" s="18">
        <v>115.7121115150683</v>
      </c>
      <c r="LH35" s="250">
        <f t="shared" si="139"/>
        <v>40.216493578338714</v>
      </c>
      <c r="LI35" s="121">
        <f t="shared" si="27"/>
        <v>0</v>
      </c>
      <c r="LJ35" s="121">
        <f t="shared" si="28"/>
        <v>40.216493578338714</v>
      </c>
      <c r="LK35" s="121">
        <f t="shared" si="29"/>
        <v>0</v>
      </c>
      <c r="LL35" s="250"/>
      <c r="LM35" s="250"/>
      <c r="LN35" s="250"/>
      <c r="LO35" s="250"/>
      <c r="LP35" s="250"/>
      <c r="LQ35" s="250"/>
      <c r="LR35" s="250"/>
      <c r="LS35" s="250"/>
      <c r="LT35" s="250"/>
      <c r="LU35" s="250"/>
      <c r="LV35" s="250"/>
      <c r="LW35" s="250"/>
      <c r="LX35" s="121">
        <f t="shared" si="30"/>
        <v>0</v>
      </c>
      <c r="LY35" s="250"/>
      <c r="LZ35" s="250"/>
      <c r="MA35" s="250"/>
      <c r="MB35" s="250"/>
      <c r="MC35" s="250"/>
      <c r="MD35" s="250"/>
      <c r="ME35" s="250"/>
      <c r="MF35" s="250"/>
      <c r="MG35" s="250"/>
      <c r="MH35" s="250"/>
      <c r="MI35" s="250"/>
      <c r="MJ35" s="120">
        <v>0</v>
      </c>
      <c r="MK35" s="250"/>
      <c r="ML35" s="121">
        <f t="shared" si="31"/>
        <v>0</v>
      </c>
      <c r="MM35" s="121">
        <f t="shared" si="32"/>
        <v>0</v>
      </c>
      <c r="MN35" s="121">
        <f t="shared" si="140"/>
        <v>2791.95</v>
      </c>
      <c r="MO35" s="121">
        <v>251.95</v>
      </c>
      <c r="MP35" s="250">
        <v>251.95</v>
      </c>
      <c r="MQ35" s="250">
        <v>251.95</v>
      </c>
      <c r="MR35" s="250">
        <v>251.95</v>
      </c>
      <c r="MS35" s="250">
        <v>251.95</v>
      </c>
      <c r="MT35" s="250">
        <v>251.95</v>
      </c>
      <c r="MU35" s="250">
        <v>251.95</v>
      </c>
      <c r="MV35" s="250">
        <v>205.66</v>
      </c>
      <c r="MW35" s="250">
        <v>205.66</v>
      </c>
      <c r="MX35" s="250">
        <v>205.66</v>
      </c>
      <c r="MY35" s="250">
        <v>205.66</v>
      </c>
      <c r="MZ35" s="250">
        <v>205.66</v>
      </c>
      <c r="NA35" s="121">
        <f t="shared" si="141"/>
        <v>0</v>
      </c>
      <c r="NB35" s="20">
        <v>0</v>
      </c>
      <c r="NC35" s="20">
        <v>0</v>
      </c>
      <c r="ND35" s="20">
        <v>0</v>
      </c>
      <c r="NE35" s="20">
        <v>0</v>
      </c>
      <c r="NF35" s="20">
        <v>0</v>
      </c>
      <c r="NG35" s="20">
        <v>0</v>
      </c>
      <c r="NH35" s="20">
        <v>0</v>
      </c>
      <c r="NI35" s="20">
        <v>0</v>
      </c>
      <c r="NJ35" s="20">
        <v>0</v>
      </c>
      <c r="NK35" s="20">
        <v>0</v>
      </c>
      <c r="NL35" s="20">
        <v>0</v>
      </c>
      <c r="NM35" s="20">
        <v>0</v>
      </c>
      <c r="NN35" s="250">
        <f t="shared" si="142"/>
        <v>-2791.95</v>
      </c>
      <c r="NO35" s="121">
        <f t="shared" si="33"/>
        <v>-2791.95</v>
      </c>
      <c r="NP35" s="121">
        <f t="shared" si="34"/>
        <v>0</v>
      </c>
      <c r="NQ35" s="115">
        <f t="shared" si="35"/>
        <v>19.709999999999997</v>
      </c>
      <c r="NR35" s="114">
        <f t="shared" si="36"/>
        <v>0</v>
      </c>
      <c r="NS35" s="132">
        <f t="shared" si="37"/>
        <v>-19.709999999999997</v>
      </c>
      <c r="NT35" s="121">
        <f t="shared" si="38"/>
        <v>-19.709999999999997</v>
      </c>
      <c r="NU35" s="121">
        <f t="shared" si="39"/>
        <v>0</v>
      </c>
      <c r="NV35" s="18">
        <f t="shared" si="143"/>
        <v>0</v>
      </c>
      <c r="NW35" s="18">
        <v>0</v>
      </c>
      <c r="NX35" s="234">
        <v>0</v>
      </c>
      <c r="NY35" s="234">
        <v>0</v>
      </c>
      <c r="NZ35" s="18">
        <v>0</v>
      </c>
      <c r="OA35" s="18">
        <v>0</v>
      </c>
      <c r="OB35" s="18">
        <v>0</v>
      </c>
      <c r="OC35" s="18">
        <v>0</v>
      </c>
      <c r="OD35" s="18">
        <v>0</v>
      </c>
      <c r="OE35" s="18">
        <v>0</v>
      </c>
      <c r="OF35" s="18">
        <v>0</v>
      </c>
      <c r="OG35" s="18">
        <v>0</v>
      </c>
      <c r="OH35" s="18">
        <v>0</v>
      </c>
      <c r="OI35" s="20">
        <f t="shared" si="144"/>
        <v>0</v>
      </c>
      <c r="OJ35" s="20">
        <v>0</v>
      </c>
      <c r="OK35" s="20">
        <v>0</v>
      </c>
      <c r="OL35" s="20">
        <v>0</v>
      </c>
      <c r="OM35" s="20">
        <v>0</v>
      </c>
      <c r="ON35" s="20">
        <v>0</v>
      </c>
      <c r="OO35" s="20">
        <v>0</v>
      </c>
      <c r="OP35" s="20">
        <v>0</v>
      </c>
      <c r="OQ35" s="20">
        <v>0</v>
      </c>
      <c r="OR35" s="20">
        <v>0</v>
      </c>
      <c r="OS35" s="20">
        <v>0</v>
      </c>
      <c r="OT35" s="20">
        <v>0</v>
      </c>
      <c r="OU35" s="20">
        <v>0</v>
      </c>
      <c r="OV35" s="234">
        <f t="shared" si="145"/>
        <v>0</v>
      </c>
      <c r="OW35" s="20">
        <f t="shared" si="40"/>
        <v>0</v>
      </c>
      <c r="OX35" s="20">
        <f t="shared" si="41"/>
        <v>0</v>
      </c>
      <c r="OY35" s="18">
        <f t="shared" si="146"/>
        <v>0</v>
      </c>
      <c r="OZ35" s="18">
        <v>0</v>
      </c>
      <c r="PA35" s="234">
        <v>0</v>
      </c>
      <c r="PB35" s="234">
        <v>0</v>
      </c>
      <c r="PC35" s="234">
        <v>0</v>
      </c>
      <c r="PD35" s="234">
        <v>0</v>
      </c>
      <c r="PE35" s="234">
        <v>0</v>
      </c>
      <c r="PF35" s="234">
        <v>0</v>
      </c>
      <c r="PG35" s="234">
        <v>0</v>
      </c>
      <c r="PH35" s="234">
        <v>0</v>
      </c>
      <c r="PI35" s="234">
        <v>0</v>
      </c>
      <c r="PJ35" s="234">
        <v>0</v>
      </c>
      <c r="PK35" s="234">
        <v>0</v>
      </c>
      <c r="PL35" s="20">
        <f t="shared" si="147"/>
        <v>0</v>
      </c>
      <c r="PM35" s="18">
        <v>0</v>
      </c>
      <c r="PN35" s="18">
        <v>0</v>
      </c>
      <c r="PO35" s="18">
        <v>0</v>
      </c>
      <c r="PP35" s="18">
        <v>0</v>
      </c>
      <c r="PQ35" s="18">
        <v>0</v>
      </c>
      <c r="PR35" s="18">
        <v>0</v>
      </c>
      <c r="PS35" s="18">
        <v>0</v>
      </c>
      <c r="PT35" s="18">
        <v>0</v>
      </c>
      <c r="PU35" s="18">
        <v>0</v>
      </c>
      <c r="PV35" s="18">
        <v>0</v>
      </c>
      <c r="PW35" s="18">
        <v>0</v>
      </c>
      <c r="PX35" s="18">
        <v>0</v>
      </c>
      <c r="PY35" s="234">
        <f t="shared" si="148"/>
        <v>0</v>
      </c>
      <c r="PZ35" s="20">
        <f t="shared" si="42"/>
        <v>0</v>
      </c>
      <c r="QA35" s="20">
        <f t="shared" si="43"/>
        <v>0</v>
      </c>
      <c r="QB35" s="18">
        <f t="shared" si="149"/>
        <v>0</v>
      </c>
      <c r="QC35" s="18">
        <v>0</v>
      </c>
      <c r="QD35" s="234">
        <v>0</v>
      </c>
      <c r="QE35" s="234">
        <v>0</v>
      </c>
      <c r="QF35" s="234">
        <v>0</v>
      </c>
      <c r="QG35" s="234">
        <v>0</v>
      </c>
      <c r="QH35" s="234">
        <v>0</v>
      </c>
      <c r="QI35" s="234">
        <v>0</v>
      </c>
      <c r="QJ35" s="234">
        <v>0</v>
      </c>
      <c r="QK35" s="234">
        <v>0</v>
      </c>
      <c r="QL35" s="234">
        <v>0</v>
      </c>
      <c r="QM35" s="234">
        <v>0</v>
      </c>
      <c r="QN35" s="234">
        <v>0</v>
      </c>
      <c r="QO35" s="20">
        <f t="shared" si="150"/>
        <v>0</v>
      </c>
      <c r="QP35" s="18">
        <v>0</v>
      </c>
      <c r="QQ35" s="18">
        <v>0</v>
      </c>
      <c r="QR35" s="18">
        <v>0</v>
      </c>
      <c r="QS35" s="18">
        <v>0</v>
      </c>
      <c r="QT35" s="18">
        <v>0</v>
      </c>
      <c r="QU35" s="18">
        <v>0</v>
      </c>
      <c r="QV35" s="18">
        <v>0</v>
      </c>
      <c r="QW35" s="18">
        <v>0</v>
      </c>
      <c r="QX35" s="18">
        <v>0</v>
      </c>
      <c r="QY35" s="18">
        <v>0</v>
      </c>
      <c r="QZ35" s="18">
        <v>0</v>
      </c>
      <c r="RA35" s="18">
        <v>0</v>
      </c>
      <c r="RB35" s="234">
        <f t="shared" si="151"/>
        <v>0</v>
      </c>
      <c r="RC35" s="20">
        <f t="shared" si="44"/>
        <v>0</v>
      </c>
      <c r="RD35" s="20">
        <f t="shared" si="45"/>
        <v>0</v>
      </c>
      <c r="RE35" s="18">
        <f t="shared" si="152"/>
        <v>0</v>
      </c>
      <c r="RF35" s="20">
        <v>0</v>
      </c>
      <c r="RG35" s="234">
        <v>0</v>
      </c>
      <c r="RH35" s="234">
        <v>0</v>
      </c>
      <c r="RI35" s="234">
        <v>0</v>
      </c>
      <c r="RJ35" s="234">
        <v>0</v>
      </c>
      <c r="RK35" s="234">
        <v>0</v>
      </c>
      <c r="RL35" s="234">
        <v>0</v>
      </c>
      <c r="RM35" s="234">
        <v>0</v>
      </c>
      <c r="RN35" s="234">
        <v>0</v>
      </c>
      <c r="RO35" s="234">
        <v>0</v>
      </c>
      <c r="RP35" s="234">
        <v>0</v>
      </c>
      <c r="RQ35" s="234">
        <v>0</v>
      </c>
      <c r="RR35" s="20">
        <f t="shared" si="153"/>
        <v>0</v>
      </c>
      <c r="RS35" s="18">
        <v>0</v>
      </c>
      <c r="RT35" s="18">
        <v>0</v>
      </c>
      <c r="RU35" s="18">
        <v>0</v>
      </c>
      <c r="RV35" s="18">
        <v>0</v>
      </c>
      <c r="RW35" s="18">
        <v>0</v>
      </c>
      <c r="RX35" s="18">
        <v>0</v>
      </c>
      <c r="RY35" s="18">
        <v>0</v>
      </c>
      <c r="RZ35" s="18">
        <v>0</v>
      </c>
      <c r="SA35" s="18">
        <v>0</v>
      </c>
      <c r="SB35" s="18">
        <v>0</v>
      </c>
      <c r="SC35" s="18">
        <v>0</v>
      </c>
      <c r="SD35" s="18">
        <v>0</v>
      </c>
      <c r="SE35" s="20">
        <f t="shared" si="46"/>
        <v>0</v>
      </c>
      <c r="SF35" s="20">
        <f t="shared" si="47"/>
        <v>0</v>
      </c>
      <c r="SG35" s="20">
        <f t="shared" si="48"/>
        <v>0</v>
      </c>
      <c r="SH35" s="18">
        <f t="shared" si="154"/>
        <v>0</v>
      </c>
      <c r="SI35" s="18">
        <v>0</v>
      </c>
      <c r="SJ35" s="234">
        <v>0</v>
      </c>
      <c r="SK35" s="234">
        <v>0</v>
      </c>
      <c r="SL35" s="234">
        <v>0</v>
      </c>
      <c r="SM35" s="234">
        <v>0</v>
      </c>
      <c r="SN35" s="234">
        <v>0</v>
      </c>
      <c r="SO35" s="234">
        <v>0</v>
      </c>
      <c r="SP35" s="234">
        <v>0</v>
      </c>
      <c r="SQ35" s="234">
        <v>0</v>
      </c>
      <c r="SR35" s="234">
        <v>0</v>
      </c>
      <c r="SS35" s="234">
        <v>0</v>
      </c>
      <c r="ST35" s="234">
        <v>0</v>
      </c>
      <c r="SU35" s="20">
        <f t="shared" si="155"/>
        <v>0</v>
      </c>
      <c r="SV35" s="18">
        <v>0</v>
      </c>
      <c r="SW35" s="18">
        <v>0</v>
      </c>
      <c r="SX35" s="18">
        <v>0</v>
      </c>
      <c r="SY35" s="18">
        <v>0</v>
      </c>
      <c r="SZ35" s="18">
        <v>0</v>
      </c>
      <c r="TA35" s="18">
        <v>0</v>
      </c>
      <c r="TB35" s="18">
        <v>0</v>
      </c>
      <c r="TC35" s="18">
        <v>0</v>
      </c>
      <c r="TD35" s="18">
        <v>0</v>
      </c>
      <c r="TE35" s="18">
        <v>0</v>
      </c>
      <c r="TF35" s="18">
        <v>0</v>
      </c>
      <c r="TG35" s="18">
        <v>0</v>
      </c>
      <c r="TH35" s="20">
        <f t="shared" si="49"/>
        <v>0</v>
      </c>
      <c r="TI35" s="20">
        <f t="shared" si="50"/>
        <v>0</v>
      </c>
      <c r="TJ35" s="20">
        <f t="shared" si="51"/>
        <v>0</v>
      </c>
      <c r="TK35" s="18">
        <f t="shared" si="156"/>
        <v>0</v>
      </c>
      <c r="TL35" s="18">
        <v>0</v>
      </c>
      <c r="TM35" s="234">
        <v>0</v>
      </c>
      <c r="TN35" s="234">
        <v>0</v>
      </c>
      <c r="TO35" s="234">
        <v>0</v>
      </c>
      <c r="TP35" s="234">
        <v>0</v>
      </c>
      <c r="TQ35" s="234">
        <v>0</v>
      </c>
      <c r="TR35" s="234">
        <v>0</v>
      </c>
      <c r="TS35" s="234">
        <v>0</v>
      </c>
      <c r="TT35" s="234">
        <v>0</v>
      </c>
      <c r="TU35" s="234">
        <v>0</v>
      </c>
      <c r="TV35" s="234">
        <v>0</v>
      </c>
      <c r="TW35" s="234">
        <v>0</v>
      </c>
      <c r="TX35" s="20">
        <f t="shared" si="157"/>
        <v>0</v>
      </c>
      <c r="TY35" s="18">
        <v>0</v>
      </c>
      <c r="TZ35" s="18">
        <v>0</v>
      </c>
      <c r="UA35" s="18">
        <v>0</v>
      </c>
      <c r="UB35" s="18">
        <v>0</v>
      </c>
      <c r="UC35" s="18">
        <v>0</v>
      </c>
      <c r="UD35" s="18">
        <v>0</v>
      </c>
      <c r="UE35" s="18">
        <v>0</v>
      </c>
      <c r="UF35" s="18">
        <v>0</v>
      </c>
      <c r="UG35" s="18">
        <v>0</v>
      </c>
      <c r="UH35" s="18">
        <v>0</v>
      </c>
      <c r="UI35" s="18">
        <v>0</v>
      </c>
      <c r="UJ35" s="18">
        <v>0</v>
      </c>
      <c r="UK35" s="20">
        <f t="shared" si="52"/>
        <v>0</v>
      </c>
      <c r="UL35" s="20">
        <f t="shared" si="53"/>
        <v>0</v>
      </c>
      <c r="UM35" s="20">
        <f t="shared" si="54"/>
        <v>0</v>
      </c>
      <c r="UN35" s="18">
        <f t="shared" si="158"/>
        <v>19.709999999999997</v>
      </c>
      <c r="UO35" s="18">
        <v>1.93</v>
      </c>
      <c r="UP35" s="234">
        <v>1.93</v>
      </c>
      <c r="UQ35" s="234">
        <v>1.93</v>
      </c>
      <c r="UR35" s="234">
        <v>1.93</v>
      </c>
      <c r="US35" s="234">
        <v>1.93</v>
      </c>
      <c r="UT35" s="234">
        <v>1.93</v>
      </c>
      <c r="UU35" s="234">
        <v>1.93</v>
      </c>
      <c r="UV35" s="234">
        <v>1.24</v>
      </c>
      <c r="UW35" s="234">
        <v>1.24</v>
      </c>
      <c r="UX35" s="234">
        <v>1.24</v>
      </c>
      <c r="UY35" s="234">
        <v>1.24</v>
      </c>
      <c r="UZ35" s="234">
        <v>1.24</v>
      </c>
      <c r="VA35" s="20">
        <f t="shared" si="55"/>
        <v>0</v>
      </c>
      <c r="VB35" s="234"/>
      <c r="VC35" s="234"/>
      <c r="VD35" s="234"/>
      <c r="VE35" s="234"/>
      <c r="VF35" s="234"/>
      <c r="VG35" s="234"/>
      <c r="VH35" s="234">
        <v>0</v>
      </c>
      <c r="VI35" s="234"/>
      <c r="VJ35" s="234"/>
      <c r="VK35" s="234"/>
      <c r="VL35" s="234"/>
      <c r="VM35" s="234"/>
      <c r="VN35" s="20">
        <f t="shared" si="56"/>
        <v>-19.709999999999997</v>
      </c>
      <c r="VO35" s="20">
        <f t="shared" si="57"/>
        <v>-19.709999999999997</v>
      </c>
      <c r="VP35" s="20">
        <f t="shared" si="58"/>
        <v>0</v>
      </c>
      <c r="VQ35" s="121">
        <f t="shared" si="59"/>
        <v>0</v>
      </c>
      <c r="VR35" s="250"/>
      <c r="VS35" s="250"/>
      <c r="VT35" s="250"/>
      <c r="VU35" s="250"/>
      <c r="VV35" s="250"/>
      <c r="VW35" s="250"/>
      <c r="VX35" s="250"/>
      <c r="VY35" s="250"/>
      <c r="VZ35" s="250"/>
      <c r="WA35" s="250"/>
      <c r="WB35" s="250"/>
      <c r="WC35" s="250"/>
      <c r="WD35" s="121">
        <f t="shared" si="60"/>
        <v>0</v>
      </c>
      <c r="WE35" s="234"/>
      <c r="WF35" s="234"/>
      <c r="WG35" s="234"/>
      <c r="WH35" s="234"/>
      <c r="WI35" s="234"/>
      <c r="WJ35" s="234"/>
      <c r="WK35" s="234"/>
      <c r="WL35" s="234"/>
      <c r="WM35" s="234"/>
      <c r="WN35" s="234"/>
      <c r="WO35" s="234"/>
      <c r="WP35" s="234"/>
      <c r="WQ35" s="121">
        <f t="shared" si="61"/>
        <v>0</v>
      </c>
      <c r="WR35" s="121">
        <f t="shared" si="62"/>
        <v>0</v>
      </c>
      <c r="WS35" s="121">
        <f t="shared" si="63"/>
        <v>0</v>
      </c>
      <c r="WT35" s="120">
        <f t="shared" si="159"/>
        <v>0</v>
      </c>
      <c r="WU35" s="120">
        <v>0</v>
      </c>
      <c r="WV35" s="250">
        <v>0</v>
      </c>
      <c r="WW35" s="250">
        <v>0</v>
      </c>
      <c r="WX35" s="250">
        <v>0</v>
      </c>
      <c r="WY35" s="250">
        <v>0</v>
      </c>
      <c r="WZ35" s="250">
        <v>0</v>
      </c>
      <c r="XA35" s="250">
        <v>0</v>
      </c>
      <c r="XB35" s="250">
        <v>0</v>
      </c>
      <c r="XC35" s="250">
        <v>0</v>
      </c>
      <c r="XD35" s="250">
        <v>0</v>
      </c>
      <c r="XE35" s="250">
        <v>0</v>
      </c>
      <c r="XF35" s="250">
        <v>0</v>
      </c>
      <c r="XG35" s="120">
        <f t="shared" si="160"/>
        <v>81.409014814221578</v>
      </c>
      <c r="XH35" s="18">
        <v>0</v>
      </c>
      <c r="XI35" s="18">
        <v>81.409014814221578</v>
      </c>
      <c r="XJ35" s="18">
        <v>0</v>
      </c>
      <c r="XK35" s="18">
        <v>0</v>
      </c>
      <c r="XL35" s="18">
        <v>0</v>
      </c>
      <c r="XM35" s="18">
        <v>0</v>
      </c>
      <c r="XN35" s="18">
        <v>0</v>
      </c>
      <c r="XO35" s="18">
        <v>0</v>
      </c>
      <c r="XP35" s="18">
        <v>0</v>
      </c>
      <c r="XQ35" s="18">
        <v>0</v>
      </c>
      <c r="XR35" s="18">
        <v>0</v>
      </c>
      <c r="XS35" s="18">
        <v>0</v>
      </c>
      <c r="XT35" s="121">
        <f t="shared" si="64"/>
        <v>81.409014814221578</v>
      </c>
      <c r="XU35" s="121">
        <f t="shared" si="65"/>
        <v>0</v>
      </c>
      <c r="XV35" s="121">
        <f t="shared" si="66"/>
        <v>81.409014814221578</v>
      </c>
      <c r="XW35" s="120">
        <f t="shared" si="161"/>
        <v>0</v>
      </c>
      <c r="XX35" s="120">
        <v>0</v>
      </c>
      <c r="XY35" s="250">
        <v>0</v>
      </c>
      <c r="XZ35" s="250">
        <v>0</v>
      </c>
      <c r="YA35" s="250">
        <v>0</v>
      </c>
      <c r="YB35" s="250">
        <v>0</v>
      </c>
      <c r="YC35" s="250">
        <v>0</v>
      </c>
      <c r="YD35" s="250">
        <v>0</v>
      </c>
      <c r="YE35" s="250">
        <v>0</v>
      </c>
      <c r="YF35" s="250">
        <v>0</v>
      </c>
      <c r="YG35" s="250">
        <v>0</v>
      </c>
      <c r="YH35" s="250">
        <v>0</v>
      </c>
      <c r="YI35" s="250">
        <v>0</v>
      </c>
      <c r="YJ35" s="121">
        <f t="shared" si="162"/>
        <v>0</v>
      </c>
      <c r="YK35" s="18">
        <v>0</v>
      </c>
      <c r="YL35" s="18">
        <v>0</v>
      </c>
      <c r="YM35" s="18">
        <v>0</v>
      </c>
      <c r="YN35" s="18">
        <v>0</v>
      </c>
      <c r="YO35" s="18">
        <v>0</v>
      </c>
      <c r="YP35" s="18">
        <v>0</v>
      </c>
      <c r="YQ35" s="18">
        <v>0</v>
      </c>
      <c r="YR35" s="18">
        <v>0</v>
      </c>
      <c r="YS35" s="18">
        <v>0</v>
      </c>
      <c r="YT35" s="18">
        <v>0</v>
      </c>
      <c r="YU35" s="18">
        <v>0</v>
      </c>
      <c r="YV35" s="18">
        <v>0</v>
      </c>
      <c r="YW35" s="234">
        <f t="shared" si="163"/>
        <v>0</v>
      </c>
      <c r="YX35" s="121">
        <f t="shared" si="67"/>
        <v>0</v>
      </c>
      <c r="YY35" s="121">
        <f t="shared" si="68"/>
        <v>0</v>
      </c>
      <c r="YZ35" s="120">
        <f t="shared" si="164"/>
        <v>0</v>
      </c>
      <c r="ZA35" s="120">
        <v>0</v>
      </c>
      <c r="ZB35" s="250">
        <v>0</v>
      </c>
      <c r="ZC35" s="250">
        <v>0</v>
      </c>
      <c r="ZD35" s="250">
        <v>0</v>
      </c>
      <c r="ZE35" s="250">
        <v>0</v>
      </c>
      <c r="ZF35" s="250">
        <v>0</v>
      </c>
      <c r="ZG35" s="250">
        <v>0</v>
      </c>
      <c r="ZH35" s="250">
        <v>0</v>
      </c>
      <c r="ZI35" s="250">
        <v>0</v>
      </c>
      <c r="ZJ35" s="250">
        <v>0</v>
      </c>
      <c r="ZK35" s="250">
        <v>0</v>
      </c>
      <c r="ZL35" s="250">
        <v>0</v>
      </c>
      <c r="ZM35" s="121">
        <f t="shared" si="165"/>
        <v>35.134052401107454</v>
      </c>
      <c r="ZN35" s="120">
        <v>0</v>
      </c>
      <c r="ZO35" s="18">
        <v>0</v>
      </c>
      <c r="ZP35" s="18">
        <v>0</v>
      </c>
      <c r="ZQ35" s="18">
        <v>35.134052401107454</v>
      </c>
      <c r="ZR35" s="18">
        <v>0</v>
      </c>
      <c r="ZS35" s="18">
        <v>0</v>
      </c>
      <c r="ZT35" s="18"/>
      <c r="ZU35" s="18"/>
      <c r="ZV35" s="18"/>
      <c r="ZW35" s="18"/>
      <c r="ZX35" s="18"/>
      <c r="ZY35" s="18"/>
      <c r="ZZ35" s="121">
        <f t="shared" si="69"/>
        <v>35.134052401107454</v>
      </c>
      <c r="AAA35" s="121">
        <f t="shared" si="70"/>
        <v>0</v>
      </c>
      <c r="AAB35" s="121">
        <f t="shared" si="71"/>
        <v>35.134052401107454</v>
      </c>
      <c r="AAC35" s="120">
        <f t="shared" si="166"/>
        <v>0</v>
      </c>
      <c r="AAD35" s="120">
        <v>0</v>
      </c>
      <c r="AAE35" s="250">
        <v>0</v>
      </c>
      <c r="AAF35" s="250">
        <v>0</v>
      </c>
      <c r="AAG35" s="250">
        <v>0</v>
      </c>
      <c r="AAH35" s="250">
        <v>0</v>
      </c>
      <c r="AAI35" s="250">
        <v>0</v>
      </c>
      <c r="AAJ35" s="250">
        <v>0</v>
      </c>
      <c r="AAK35" s="250">
        <v>0</v>
      </c>
      <c r="AAL35" s="250">
        <v>0</v>
      </c>
      <c r="AAM35" s="250">
        <v>0</v>
      </c>
      <c r="AAN35" s="250">
        <v>0</v>
      </c>
      <c r="AAO35" s="250">
        <v>0</v>
      </c>
      <c r="AAP35" s="121">
        <f t="shared" si="167"/>
        <v>0</v>
      </c>
      <c r="AAQ35" s="18">
        <v>0</v>
      </c>
      <c r="AAR35" s="18">
        <v>0</v>
      </c>
      <c r="AAS35" s="18">
        <v>0</v>
      </c>
      <c r="AAT35" s="18">
        <v>0</v>
      </c>
      <c r="AAU35" s="18">
        <v>0</v>
      </c>
      <c r="AAV35" s="18">
        <v>0</v>
      </c>
      <c r="AAW35" s="18">
        <v>0</v>
      </c>
      <c r="AAX35" s="18">
        <v>0</v>
      </c>
      <c r="AAY35" s="18">
        <v>0</v>
      </c>
      <c r="AAZ35" s="18">
        <v>0</v>
      </c>
      <c r="ABA35" s="18">
        <v>0</v>
      </c>
      <c r="ABB35" s="18">
        <v>0</v>
      </c>
      <c r="ABC35" s="121">
        <f t="shared" si="72"/>
        <v>0</v>
      </c>
      <c r="ABD35" s="121">
        <f t="shared" si="73"/>
        <v>0</v>
      </c>
      <c r="ABE35" s="121">
        <f t="shared" si="74"/>
        <v>0</v>
      </c>
      <c r="ABF35" s="120">
        <f t="shared" si="168"/>
        <v>0</v>
      </c>
      <c r="ABG35" s="120">
        <v>0</v>
      </c>
      <c r="ABH35" s="250">
        <v>0</v>
      </c>
      <c r="ABI35" s="250">
        <v>0</v>
      </c>
      <c r="ABJ35" s="250">
        <v>0</v>
      </c>
      <c r="ABK35" s="250">
        <v>0</v>
      </c>
      <c r="ABL35" s="250">
        <v>0</v>
      </c>
      <c r="ABM35" s="250">
        <v>0</v>
      </c>
      <c r="ABN35" s="250">
        <v>0</v>
      </c>
      <c r="ABO35" s="250">
        <v>0</v>
      </c>
      <c r="ABP35" s="250">
        <v>0</v>
      </c>
      <c r="ABQ35" s="250">
        <v>0</v>
      </c>
      <c r="ABR35" s="250">
        <v>0</v>
      </c>
      <c r="ABS35" s="121">
        <f t="shared" si="169"/>
        <v>0</v>
      </c>
      <c r="ABT35" s="18">
        <v>0</v>
      </c>
      <c r="ABU35" s="18">
        <v>0</v>
      </c>
      <c r="ABV35" s="18">
        <v>0</v>
      </c>
      <c r="ABW35" s="18">
        <v>0</v>
      </c>
      <c r="ABX35" s="18">
        <v>0</v>
      </c>
      <c r="ABY35" s="18">
        <v>0</v>
      </c>
      <c r="ABZ35" s="18"/>
      <c r="ACA35" s="18"/>
      <c r="ACB35" s="18">
        <v>0</v>
      </c>
      <c r="ACC35" s="18">
        <v>0</v>
      </c>
      <c r="ACD35" s="18">
        <v>0</v>
      </c>
      <c r="ACE35" s="18">
        <v>0</v>
      </c>
      <c r="ACF35" s="121">
        <f t="shared" si="75"/>
        <v>0</v>
      </c>
      <c r="ACG35" s="121">
        <f t="shared" si="76"/>
        <v>0</v>
      </c>
      <c r="ACH35" s="121">
        <f t="shared" si="77"/>
        <v>0</v>
      </c>
      <c r="ACI35" s="115">
        <f t="shared" si="78"/>
        <v>0</v>
      </c>
      <c r="ACJ35" s="121">
        <f t="shared" si="79"/>
        <v>0</v>
      </c>
      <c r="ACK35" s="132">
        <f t="shared" si="80"/>
        <v>0</v>
      </c>
      <c r="ACL35" s="121">
        <f t="shared" si="81"/>
        <v>0</v>
      </c>
      <c r="ACM35" s="121">
        <f t="shared" si="82"/>
        <v>0</v>
      </c>
      <c r="ACN35" s="18">
        <f t="shared" si="170"/>
        <v>0</v>
      </c>
      <c r="ACO35" s="18">
        <v>0</v>
      </c>
      <c r="ACP35" s="234">
        <v>0</v>
      </c>
      <c r="ACQ35" s="234">
        <v>0</v>
      </c>
      <c r="ACR35" s="234">
        <v>0</v>
      </c>
      <c r="ACS35" s="234">
        <v>0</v>
      </c>
      <c r="ACT35" s="234">
        <v>0</v>
      </c>
      <c r="ACU35" s="234">
        <v>0</v>
      </c>
      <c r="ACV35" s="234">
        <v>0</v>
      </c>
      <c r="ACW35" s="234">
        <v>0</v>
      </c>
      <c r="ACX35" s="234">
        <v>0</v>
      </c>
      <c r="ACY35" s="234">
        <v>0</v>
      </c>
      <c r="ACZ35" s="234">
        <v>0</v>
      </c>
      <c r="ADA35" s="20">
        <f t="shared" si="171"/>
        <v>0</v>
      </c>
      <c r="ADB35" s="18">
        <v>0</v>
      </c>
      <c r="ADC35" s="18">
        <v>0</v>
      </c>
      <c r="ADD35" s="18">
        <v>0</v>
      </c>
      <c r="ADE35" s="18">
        <v>0</v>
      </c>
      <c r="ADF35" s="18">
        <v>0</v>
      </c>
      <c r="ADG35" s="18">
        <v>0</v>
      </c>
      <c r="ADH35" s="18">
        <v>0</v>
      </c>
      <c r="ADI35" s="18">
        <v>0</v>
      </c>
      <c r="ADJ35" s="18">
        <v>0</v>
      </c>
      <c r="ADK35" s="18">
        <v>0</v>
      </c>
      <c r="ADL35" s="18">
        <v>0</v>
      </c>
      <c r="ADM35" s="18">
        <v>0</v>
      </c>
      <c r="ADN35" s="20">
        <f t="shared" si="83"/>
        <v>0</v>
      </c>
      <c r="ADO35" s="20">
        <f t="shared" si="84"/>
        <v>0</v>
      </c>
      <c r="ADP35" s="20">
        <f t="shared" si="85"/>
        <v>0</v>
      </c>
      <c r="ADQ35" s="18">
        <f t="shared" si="172"/>
        <v>0</v>
      </c>
      <c r="ADR35" s="18">
        <v>0</v>
      </c>
      <c r="ADS35" s="234">
        <v>0</v>
      </c>
      <c r="ADT35" s="234">
        <v>0</v>
      </c>
      <c r="ADU35" s="234">
        <v>0</v>
      </c>
      <c r="ADV35" s="234">
        <v>0</v>
      </c>
      <c r="ADW35" s="234">
        <v>0</v>
      </c>
      <c r="ADX35" s="234">
        <v>0</v>
      </c>
      <c r="ADY35" s="234">
        <v>0</v>
      </c>
      <c r="ADZ35" s="234">
        <v>0</v>
      </c>
      <c r="AEA35" s="234">
        <v>0</v>
      </c>
      <c r="AEB35" s="234">
        <v>0</v>
      </c>
      <c r="AEC35" s="234">
        <v>0</v>
      </c>
      <c r="AED35" s="20">
        <f t="shared" si="173"/>
        <v>0</v>
      </c>
      <c r="AEE35" s="18">
        <v>0</v>
      </c>
      <c r="AEF35" s="18">
        <v>0</v>
      </c>
      <c r="AEG35" s="18">
        <v>0</v>
      </c>
      <c r="AEH35" s="18">
        <v>0</v>
      </c>
      <c r="AEI35" s="18">
        <v>0</v>
      </c>
      <c r="AEJ35" s="18">
        <v>0</v>
      </c>
      <c r="AEK35" s="18">
        <v>0</v>
      </c>
      <c r="AEL35" s="18">
        <v>0</v>
      </c>
      <c r="AEM35" s="18">
        <v>0</v>
      </c>
      <c r="AEN35" s="18">
        <v>0</v>
      </c>
      <c r="AEO35" s="18">
        <v>0</v>
      </c>
      <c r="AEP35" s="18">
        <v>0</v>
      </c>
      <c r="AEQ35" s="20">
        <f t="shared" si="86"/>
        <v>0</v>
      </c>
      <c r="AER35" s="20">
        <f t="shared" si="87"/>
        <v>0</v>
      </c>
      <c r="AES35" s="20">
        <f t="shared" si="88"/>
        <v>0</v>
      </c>
      <c r="AET35" s="18">
        <f t="shared" si="174"/>
        <v>0</v>
      </c>
      <c r="AEU35" s="18">
        <v>0</v>
      </c>
      <c r="AEV35" s="234">
        <v>0</v>
      </c>
      <c r="AEW35" s="234">
        <v>0</v>
      </c>
      <c r="AEX35" s="234">
        <v>0</v>
      </c>
      <c r="AEY35" s="234">
        <v>0</v>
      </c>
      <c r="AEZ35" s="234">
        <v>0</v>
      </c>
      <c r="AFA35" s="234">
        <v>0</v>
      </c>
      <c r="AFB35" s="234">
        <v>0</v>
      </c>
      <c r="AFC35" s="234">
        <v>0</v>
      </c>
      <c r="AFD35" s="234">
        <v>0</v>
      </c>
      <c r="AFE35" s="234">
        <v>0</v>
      </c>
      <c r="AFF35" s="234">
        <v>0</v>
      </c>
      <c r="AFG35" s="20">
        <f t="shared" si="175"/>
        <v>0</v>
      </c>
      <c r="AFH35" s="18">
        <v>0</v>
      </c>
      <c r="AFI35" s="18">
        <v>0</v>
      </c>
      <c r="AFJ35" s="18">
        <v>0</v>
      </c>
      <c r="AFK35" s="18">
        <v>0</v>
      </c>
      <c r="AFL35" s="18">
        <v>0</v>
      </c>
      <c r="AFM35" s="18">
        <v>0</v>
      </c>
      <c r="AFN35" s="18">
        <v>0</v>
      </c>
      <c r="AFO35" s="18">
        <v>0</v>
      </c>
      <c r="AFP35" s="18">
        <v>0</v>
      </c>
      <c r="AFQ35" s="18">
        <v>0</v>
      </c>
      <c r="AFR35" s="18">
        <v>0</v>
      </c>
      <c r="AFS35" s="18">
        <v>0</v>
      </c>
      <c r="AFT35" s="20">
        <f t="shared" si="89"/>
        <v>0</v>
      </c>
      <c r="AFU35" s="20">
        <f t="shared" si="90"/>
        <v>0</v>
      </c>
      <c r="AFV35" s="136">
        <f t="shared" si="91"/>
        <v>0</v>
      </c>
      <c r="AFW35" s="141">
        <f t="shared" si="92"/>
        <v>4181.5999999999995</v>
      </c>
      <c r="AFX35" s="111">
        <f t="shared" si="93"/>
        <v>1638.4058458601498</v>
      </c>
      <c r="AFY35" s="126">
        <f t="shared" si="94"/>
        <v>-2543.1941541398496</v>
      </c>
      <c r="AFZ35" s="20">
        <f t="shared" si="95"/>
        <v>-2543.1941541398496</v>
      </c>
      <c r="AGA35" s="140">
        <f t="shared" si="96"/>
        <v>0</v>
      </c>
      <c r="AGB35" s="215">
        <f t="shared" si="181"/>
        <v>5017.9199999999992</v>
      </c>
      <c r="AGC35" s="126">
        <f t="shared" si="181"/>
        <v>1966.0870150321798</v>
      </c>
      <c r="AGD35" s="126">
        <f t="shared" si="98"/>
        <v>-3051.8329849678194</v>
      </c>
      <c r="AGE35" s="20">
        <f t="shared" si="99"/>
        <v>-3051.8329849678194</v>
      </c>
      <c r="AGF35" s="136">
        <f t="shared" si="100"/>
        <v>0</v>
      </c>
      <c r="AGG35" s="166">
        <f t="shared" si="180"/>
        <v>309.43839999999994</v>
      </c>
      <c r="AGH35" s="220">
        <f t="shared" si="179"/>
        <v>121.24203259365109</v>
      </c>
      <c r="AGI35" s="126">
        <f t="shared" si="102"/>
        <v>-188.19636740634886</v>
      </c>
      <c r="AGJ35" s="20">
        <f t="shared" si="103"/>
        <v>-188.19636740634886</v>
      </c>
      <c r="AGK35" s="140">
        <f t="shared" si="104"/>
        <v>0</v>
      </c>
      <c r="AGL35" s="167">
        <f t="shared" si="182"/>
        <v>5327.3583999999992</v>
      </c>
      <c r="AGM35" s="167">
        <f t="shared" si="182"/>
        <v>2087.3290476258308</v>
      </c>
      <c r="AGN35" s="168">
        <f t="shared" si="106"/>
        <v>-3240.0293523741684</v>
      </c>
      <c r="AGO35" s="167">
        <f t="shared" si="107"/>
        <v>-3240.0293523741684</v>
      </c>
      <c r="AGP35" s="169">
        <f t="shared" si="108"/>
        <v>0</v>
      </c>
      <c r="AGQ35" s="217">
        <f t="shared" si="177"/>
        <v>5.8084772370486662E-2</v>
      </c>
      <c r="AGR35" s="294">
        <v>7.0000000000000007E-2</v>
      </c>
      <c r="AGS35" s="294">
        <v>0.05</v>
      </c>
      <c r="AGT35" s="251">
        <f t="shared" si="178"/>
        <v>6.1666666666666668E-2</v>
      </c>
      <c r="AGU35" s="22"/>
      <c r="AGV35" s="22"/>
      <c r="AGW35" s="22"/>
      <c r="AGX35" s="22"/>
      <c r="AGY35" s="22"/>
      <c r="AGZ35" s="22"/>
      <c r="AHA35" s="22"/>
      <c r="AHB35" s="22"/>
      <c r="AHC35" s="22"/>
      <c r="AHD35" s="22"/>
      <c r="AHE35" s="22"/>
      <c r="AHF35" s="22"/>
      <c r="AHG35" s="22"/>
      <c r="AHH35" s="22"/>
    </row>
    <row r="36" spans="1:892" s="225" customFormat="1" ht="12.75" x14ac:dyDescent="0.25">
      <c r="A36" s="1">
        <v>465</v>
      </c>
      <c r="B36" s="21">
        <v>3</v>
      </c>
      <c r="C36" s="252" t="s">
        <v>781</v>
      </c>
      <c r="D36" s="253">
        <v>1</v>
      </c>
      <c r="E36" s="249">
        <v>242.6</v>
      </c>
      <c r="F36" s="132">
        <f t="shared" si="0"/>
        <v>825.5</v>
      </c>
      <c r="G36" s="114">
        <f t="shared" si="1"/>
        <v>875.90324055831616</v>
      </c>
      <c r="H36" s="132">
        <f t="shared" si="2"/>
        <v>50.403240558316156</v>
      </c>
      <c r="I36" s="121">
        <f t="shared" si="3"/>
        <v>0</v>
      </c>
      <c r="J36" s="121">
        <f t="shared" si="4"/>
        <v>50.403240558316156</v>
      </c>
      <c r="K36" s="18">
        <f t="shared" si="109"/>
        <v>0</v>
      </c>
      <c r="L36" s="234">
        <v>0</v>
      </c>
      <c r="M36" s="234">
        <v>0</v>
      </c>
      <c r="N36" s="234">
        <v>0</v>
      </c>
      <c r="O36" s="234">
        <v>0</v>
      </c>
      <c r="P36" s="234">
        <v>0</v>
      </c>
      <c r="Q36" s="234">
        <v>0</v>
      </c>
      <c r="R36" s="234">
        <v>0</v>
      </c>
      <c r="S36" s="234">
        <v>0</v>
      </c>
      <c r="T36" s="234">
        <v>0</v>
      </c>
      <c r="U36" s="234">
        <v>0</v>
      </c>
      <c r="V36" s="234">
        <v>0</v>
      </c>
      <c r="W36" s="234">
        <v>0</v>
      </c>
      <c r="X36" s="234">
        <f t="shared" si="110"/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20">
        <f t="shared" si="5"/>
        <v>0</v>
      </c>
      <c r="AL36" s="234">
        <f t="shared" si="111"/>
        <v>0</v>
      </c>
      <c r="AM36" s="234">
        <f t="shared" si="6"/>
        <v>0</v>
      </c>
      <c r="AN36" s="18">
        <f t="shared" si="112"/>
        <v>0</v>
      </c>
      <c r="AO36" s="234">
        <v>0</v>
      </c>
      <c r="AP36" s="234">
        <v>0</v>
      </c>
      <c r="AQ36" s="234">
        <v>0</v>
      </c>
      <c r="AR36" s="234">
        <v>0</v>
      </c>
      <c r="AS36" s="234">
        <v>0</v>
      </c>
      <c r="AT36" s="234">
        <v>0</v>
      </c>
      <c r="AU36" s="234">
        <v>0</v>
      </c>
      <c r="AV36" s="234">
        <v>0</v>
      </c>
      <c r="AW36" s="234">
        <v>0</v>
      </c>
      <c r="AX36" s="234">
        <v>0</v>
      </c>
      <c r="AY36" s="234">
        <v>0</v>
      </c>
      <c r="AZ36" s="234">
        <v>0</v>
      </c>
      <c r="BA36" s="226">
        <f t="shared" si="113"/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v>0</v>
      </c>
      <c r="BL36" s="18">
        <v>0</v>
      </c>
      <c r="BM36" s="18">
        <v>0</v>
      </c>
      <c r="BN36" s="20">
        <f t="shared" si="7"/>
        <v>0</v>
      </c>
      <c r="BO36" s="20">
        <f t="shared" si="8"/>
        <v>0</v>
      </c>
      <c r="BP36" s="20">
        <f t="shared" si="9"/>
        <v>0</v>
      </c>
      <c r="BQ36" s="18">
        <f t="shared" si="114"/>
        <v>0</v>
      </c>
      <c r="BR36" s="234">
        <v>0</v>
      </c>
      <c r="BS36" s="234">
        <v>0</v>
      </c>
      <c r="BT36" s="234">
        <v>0</v>
      </c>
      <c r="BU36" s="234">
        <v>0</v>
      </c>
      <c r="BV36" s="234">
        <v>0</v>
      </c>
      <c r="BW36" s="234">
        <v>0</v>
      </c>
      <c r="BX36" s="234">
        <v>0</v>
      </c>
      <c r="BY36" s="234">
        <v>0</v>
      </c>
      <c r="BZ36" s="234">
        <v>0</v>
      </c>
      <c r="CA36" s="234">
        <v>0</v>
      </c>
      <c r="CB36" s="234">
        <v>0</v>
      </c>
      <c r="CC36" s="234">
        <v>0</v>
      </c>
      <c r="CD36" s="18">
        <f t="shared" si="115"/>
        <v>0</v>
      </c>
      <c r="CE36" s="18">
        <v>0</v>
      </c>
      <c r="CF36" s="18">
        <v>0</v>
      </c>
      <c r="CG36" s="18">
        <v>0</v>
      </c>
      <c r="CH36" s="18">
        <v>0</v>
      </c>
      <c r="CI36" s="18">
        <v>0</v>
      </c>
      <c r="CJ36" s="18">
        <v>0</v>
      </c>
      <c r="CK36" s="18">
        <v>0</v>
      </c>
      <c r="CL36" s="18">
        <v>0</v>
      </c>
      <c r="CM36" s="18">
        <v>0</v>
      </c>
      <c r="CN36" s="18">
        <v>0</v>
      </c>
      <c r="CO36" s="18">
        <v>0</v>
      </c>
      <c r="CP36" s="18">
        <v>0</v>
      </c>
      <c r="CQ36" s="20">
        <f t="shared" si="10"/>
        <v>0</v>
      </c>
      <c r="CR36" s="20">
        <f t="shared" si="11"/>
        <v>0</v>
      </c>
      <c r="CS36" s="20">
        <f t="shared" si="12"/>
        <v>0</v>
      </c>
      <c r="CT36" s="18">
        <f t="shared" si="116"/>
        <v>0</v>
      </c>
      <c r="CU36" s="18">
        <v>0</v>
      </c>
      <c r="CV36" s="234">
        <v>0</v>
      </c>
      <c r="CW36" s="234">
        <v>0</v>
      </c>
      <c r="CX36" s="234">
        <v>0</v>
      </c>
      <c r="CY36" s="234">
        <v>0</v>
      </c>
      <c r="CZ36" s="234">
        <v>0</v>
      </c>
      <c r="DA36" s="234">
        <v>0</v>
      </c>
      <c r="DB36" s="234">
        <v>0</v>
      </c>
      <c r="DC36" s="234">
        <v>0</v>
      </c>
      <c r="DD36" s="234">
        <v>0</v>
      </c>
      <c r="DE36" s="234">
        <v>0</v>
      </c>
      <c r="DF36" s="234">
        <v>0</v>
      </c>
      <c r="DG36" s="18">
        <f t="shared" si="117"/>
        <v>0</v>
      </c>
      <c r="DH36" s="18">
        <v>0</v>
      </c>
      <c r="DI36" s="18">
        <v>0</v>
      </c>
      <c r="DJ36" s="18">
        <v>0</v>
      </c>
      <c r="DK36" s="18">
        <v>0</v>
      </c>
      <c r="DL36" s="18">
        <v>0</v>
      </c>
      <c r="DM36" s="18">
        <v>0</v>
      </c>
      <c r="DN36" s="18">
        <v>0</v>
      </c>
      <c r="DO36" s="18">
        <v>0</v>
      </c>
      <c r="DP36" s="18">
        <v>0</v>
      </c>
      <c r="DQ36" s="18">
        <v>0</v>
      </c>
      <c r="DR36" s="18">
        <v>0</v>
      </c>
      <c r="DS36" s="18">
        <v>0</v>
      </c>
      <c r="DT36" s="234">
        <f t="shared" si="118"/>
        <v>0</v>
      </c>
      <c r="DU36" s="20">
        <f t="shared" si="13"/>
        <v>0</v>
      </c>
      <c r="DV36" s="20">
        <f t="shared" si="119"/>
        <v>0</v>
      </c>
      <c r="DW36" s="18">
        <f t="shared" si="120"/>
        <v>0</v>
      </c>
      <c r="DX36" s="18">
        <v>0</v>
      </c>
      <c r="DY36" s="234">
        <v>0</v>
      </c>
      <c r="DZ36" s="234">
        <v>0</v>
      </c>
      <c r="EA36" s="234">
        <v>0</v>
      </c>
      <c r="EB36" s="234">
        <v>0</v>
      </c>
      <c r="EC36" s="234">
        <v>0</v>
      </c>
      <c r="ED36" s="234">
        <v>0</v>
      </c>
      <c r="EE36" s="234">
        <v>0</v>
      </c>
      <c r="EF36" s="234">
        <v>0</v>
      </c>
      <c r="EG36" s="234">
        <v>0</v>
      </c>
      <c r="EH36" s="234">
        <v>0</v>
      </c>
      <c r="EI36" s="234">
        <v>0</v>
      </c>
      <c r="EJ36" s="234"/>
      <c r="EK36" s="18">
        <f t="shared" si="121"/>
        <v>0</v>
      </c>
      <c r="EL36" s="18">
        <v>0</v>
      </c>
      <c r="EM36" s="18">
        <v>0</v>
      </c>
      <c r="EN36" s="18">
        <v>0</v>
      </c>
      <c r="EO36" s="18">
        <v>0</v>
      </c>
      <c r="EP36" s="18">
        <v>0</v>
      </c>
      <c r="EQ36" s="18">
        <v>0</v>
      </c>
      <c r="ER36" s="18">
        <v>0</v>
      </c>
      <c r="ES36" s="18">
        <v>0</v>
      </c>
      <c r="ET36" s="18">
        <v>0</v>
      </c>
      <c r="EU36" s="18">
        <v>0</v>
      </c>
      <c r="EV36" s="18">
        <v>0</v>
      </c>
      <c r="EW36" s="18">
        <v>0</v>
      </c>
      <c r="EX36" s="20">
        <f t="shared" si="14"/>
        <v>0</v>
      </c>
      <c r="EY36" s="20">
        <f t="shared" si="122"/>
        <v>0</v>
      </c>
      <c r="EZ36" s="20">
        <f t="shared" si="123"/>
        <v>0</v>
      </c>
      <c r="FA36" s="18">
        <f t="shared" si="124"/>
        <v>0</v>
      </c>
      <c r="FB36" s="18">
        <v>0</v>
      </c>
      <c r="FC36" s="234">
        <v>0</v>
      </c>
      <c r="FD36" s="234">
        <v>0</v>
      </c>
      <c r="FE36" s="234">
        <v>0</v>
      </c>
      <c r="FF36" s="234">
        <v>0</v>
      </c>
      <c r="FG36" s="234">
        <v>0</v>
      </c>
      <c r="FH36" s="234">
        <v>0</v>
      </c>
      <c r="FI36" s="234">
        <v>0</v>
      </c>
      <c r="FJ36" s="234">
        <v>0</v>
      </c>
      <c r="FK36" s="234">
        <v>0</v>
      </c>
      <c r="FL36" s="234">
        <v>0</v>
      </c>
      <c r="FM36" s="234">
        <v>0</v>
      </c>
      <c r="FN36" s="20">
        <f t="shared" si="125"/>
        <v>0</v>
      </c>
      <c r="FO36" s="18">
        <v>0</v>
      </c>
      <c r="FP36" s="18">
        <v>0</v>
      </c>
      <c r="FQ36" s="18">
        <v>0</v>
      </c>
      <c r="FR36" s="18">
        <v>0</v>
      </c>
      <c r="FS36" s="18">
        <v>0</v>
      </c>
      <c r="FT36" s="18">
        <v>0</v>
      </c>
      <c r="FU36" s="18">
        <v>0</v>
      </c>
      <c r="FV36" s="18">
        <v>0</v>
      </c>
      <c r="FW36" s="18">
        <v>0</v>
      </c>
      <c r="FX36" s="18">
        <v>0</v>
      </c>
      <c r="FY36" s="18">
        <v>0</v>
      </c>
      <c r="FZ36" s="18">
        <v>0</v>
      </c>
      <c r="GA36" s="234">
        <f t="shared" si="126"/>
        <v>0</v>
      </c>
      <c r="GB36" s="20">
        <f t="shared" si="127"/>
        <v>0</v>
      </c>
      <c r="GC36" s="20">
        <f t="shared" si="128"/>
        <v>0</v>
      </c>
      <c r="GD36" s="18">
        <f t="shared" si="129"/>
        <v>186.95</v>
      </c>
      <c r="GE36" s="18">
        <v>4</v>
      </c>
      <c r="GF36" s="234">
        <v>4</v>
      </c>
      <c r="GG36" s="234">
        <v>4</v>
      </c>
      <c r="GH36" s="234">
        <v>4</v>
      </c>
      <c r="GI36" s="234">
        <v>4</v>
      </c>
      <c r="GJ36" s="234">
        <v>4</v>
      </c>
      <c r="GK36" s="234">
        <v>4</v>
      </c>
      <c r="GL36" s="234">
        <v>31.79</v>
      </c>
      <c r="GM36" s="234">
        <v>31.79</v>
      </c>
      <c r="GN36" s="234">
        <v>31.79</v>
      </c>
      <c r="GO36" s="234">
        <v>31.79</v>
      </c>
      <c r="GP36" s="234">
        <v>31.79</v>
      </c>
      <c r="GQ36" s="20">
        <f t="shared" si="130"/>
        <v>0</v>
      </c>
      <c r="GR36" s="18">
        <v>0</v>
      </c>
      <c r="GS36" s="18">
        <v>0</v>
      </c>
      <c r="GT36" s="18">
        <v>0</v>
      </c>
      <c r="GU36" s="18"/>
      <c r="GV36" s="234">
        <f t="shared" si="131"/>
        <v>-186.95</v>
      </c>
      <c r="GW36" s="20">
        <f t="shared" si="15"/>
        <v>-186.95</v>
      </c>
      <c r="GX36" s="20">
        <f t="shared" si="16"/>
        <v>0</v>
      </c>
      <c r="GY36" s="18">
        <f t="shared" si="132"/>
        <v>638.54999999999995</v>
      </c>
      <c r="GZ36" s="18">
        <v>35.200000000000003</v>
      </c>
      <c r="HA36" s="234">
        <v>35.200000000000003</v>
      </c>
      <c r="HB36" s="234">
        <v>35.200000000000003</v>
      </c>
      <c r="HC36" s="234">
        <v>35.200000000000003</v>
      </c>
      <c r="HD36" s="234">
        <v>35.200000000000003</v>
      </c>
      <c r="HE36" s="234">
        <v>35.200000000000003</v>
      </c>
      <c r="HF36" s="234">
        <v>35.200000000000003</v>
      </c>
      <c r="HG36" s="234">
        <v>78.430000000000007</v>
      </c>
      <c r="HH36" s="234">
        <v>78.430000000000007</v>
      </c>
      <c r="HI36" s="234">
        <v>78.430000000000007</v>
      </c>
      <c r="HJ36" s="234">
        <v>78.430000000000007</v>
      </c>
      <c r="HK36" s="234">
        <v>78.430000000000007</v>
      </c>
      <c r="HL36" s="20">
        <f t="shared" si="133"/>
        <v>875.90324055831616</v>
      </c>
      <c r="HM36" s="18">
        <v>80.343280596666233</v>
      </c>
      <c r="HN36" s="18">
        <v>85.170616569061096</v>
      </c>
      <c r="HO36" s="18">
        <v>89.873720333041604</v>
      </c>
      <c r="HP36" s="18">
        <v>85.78589350620851</v>
      </c>
      <c r="HQ36" s="18">
        <v>88.482563529412573</v>
      </c>
      <c r="HR36" s="18">
        <v>76.959624845682328</v>
      </c>
      <c r="HS36" s="18">
        <v>95.380590923619749</v>
      </c>
      <c r="HT36" s="18">
        <v>49.930933133730719</v>
      </c>
      <c r="HU36" s="18">
        <v>51.965789161539256</v>
      </c>
      <c r="HV36" s="18">
        <v>56.072390882322026</v>
      </c>
      <c r="HW36" s="18">
        <v>50.939523014709032</v>
      </c>
      <c r="HX36" s="18">
        <v>64.998314062323047</v>
      </c>
      <c r="HY36" s="20">
        <f t="shared" si="17"/>
        <v>237.3532405583162</v>
      </c>
      <c r="HZ36" s="20">
        <f t="shared" si="18"/>
        <v>0</v>
      </c>
      <c r="IA36" s="20">
        <f t="shared" si="19"/>
        <v>237.3532405583162</v>
      </c>
      <c r="IB36" s="120">
        <f t="shared" si="134"/>
        <v>0</v>
      </c>
      <c r="IC36" s="120">
        <v>0</v>
      </c>
      <c r="ID36" s="250">
        <v>0</v>
      </c>
      <c r="IE36" s="250">
        <v>0</v>
      </c>
      <c r="IF36" s="120">
        <v>0</v>
      </c>
      <c r="IG36" s="120">
        <v>0</v>
      </c>
      <c r="IH36" s="120">
        <v>0</v>
      </c>
      <c r="II36" s="120">
        <v>0</v>
      </c>
      <c r="IJ36" s="120">
        <v>0</v>
      </c>
      <c r="IK36" s="120">
        <v>0</v>
      </c>
      <c r="IL36" s="120">
        <v>0</v>
      </c>
      <c r="IM36" s="120">
        <v>0</v>
      </c>
      <c r="IN36" s="120">
        <v>0</v>
      </c>
      <c r="IO36" s="121">
        <f t="shared" si="20"/>
        <v>0</v>
      </c>
      <c r="IP36" s="18">
        <v>0</v>
      </c>
      <c r="IQ36" s="18">
        <v>0</v>
      </c>
      <c r="IR36" s="18">
        <v>0</v>
      </c>
      <c r="IS36" s="18">
        <v>0</v>
      </c>
      <c r="IT36" s="18">
        <v>0</v>
      </c>
      <c r="IU36" s="18">
        <v>0</v>
      </c>
      <c r="IV36" s="18">
        <v>0</v>
      </c>
      <c r="IW36" s="18">
        <v>0</v>
      </c>
      <c r="IX36" s="18">
        <v>0</v>
      </c>
      <c r="IY36" s="18">
        <v>0</v>
      </c>
      <c r="IZ36" s="18">
        <v>0</v>
      </c>
      <c r="JA36" s="18">
        <v>0</v>
      </c>
      <c r="JB36" s="250">
        <f t="shared" si="21"/>
        <v>0</v>
      </c>
      <c r="JC36" s="121">
        <f t="shared" si="22"/>
        <v>0</v>
      </c>
      <c r="JD36" s="121">
        <f t="shared" si="23"/>
        <v>0</v>
      </c>
      <c r="JE36" s="120">
        <f t="shared" si="135"/>
        <v>0</v>
      </c>
      <c r="JF36" s="120">
        <v>0</v>
      </c>
      <c r="JG36" s="250">
        <v>0</v>
      </c>
      <c r="JH36" s="250">
        <v>0</v>
      </c>
      <c r="JI36" s="250">
        <v>0</v>
      </c>
      <c r="JJ36" s="250">
        <v>0</v>
      </c>
      <c r="JK36" s="250">
        <v>0</v>
      </c>
      <c r="JL36" s="250">
        <v>0</v>
      </c>
      <c r="JM36" s="250">
        <v>0</v>
      </c>
      <c r="JN36" s="250">
        <v>0</v>
      </c>
      <c r="JO36" s="250">
        <v>0</v>
      </c>
      <c r="JP36" s="250">
        <v>0</v>
      </c>
      <c r="JQ36" s="250">
        <v>0</v>
      </c>
      <c r="JR36" s="120">
        <f t="shared" si="136"/>
        <v>0</v>
      </c>
      <c r="JS36" s="18">
        <v>0</v>
      </c>
      <c r="JT36" s="18">
        <v>0</v>
      </c>
      <c r="JU36" s="18">
        <v>0</v>
      </c>
      <c r="JV36" s="18">
        <v>0</v>
      </c>
      <c r="JW36" s="18">
        <v>0</v>
      </c>
      <c r="JX36" s="18">
        <v>0</v>
      </c>
      <c r="JY36" s="18">
        <v>0</v>
      </c>
      <c r="JZ36" s="18">
        <v>0</v>
      </c>
      <c r="KA36" s="18">
        <v>0</v>
      </c>
      <c r="KB36" s="18">
        <v>0</v>
      </c>
      <c r="KC36" s="18">
        <v>0</v>
      </c>
      <c r="KD36" s="18">
        <v>0</v>
      </c>
      <c r="KE36" s="250">
        <f t="shared" si="24"/>
        <v>0</v>
      </c>
      <c r="KF36" s="121">
        <f t="shared" si="25"/>
        <v>0</v>
      </c>
      <c r="KG36" s="121">
        <f t="shared" si="26"/>
        <v>0</v>
      </c>
      <c r="KH36" s="120">
        <f t="shared" si="137"/>
        <v>586.09999999999991</v>
      </c>
      <c r="KI36" s="120">
        <v>21.35</v>
      </c>
      <c r="KJ36" s="250">
        <v>21.35</v>
      </c>
      <c r="KK36" s="250">
        <v>21.35</v>
      </c>
      <c r="KL36" s="250">
        <v>21.35</v>
      </c>
      <c r="KM36" s="250">
        <v>21.35</v>
      </c>
      <c r="KN36" s="250">
        <v>21.35</v>
      </c>
      <c r="KO36" s="250">
        <v>21.35</v>
      </c>
      <c r="KP36" s="250">
        <v>87.33</v>
      </c>
      <c r="KQ36" s="250">
        <v>87.33</v>
      </c>
      <c r="KR36" s="250">
        <v>87.33</v>
      </c>
      <c r="KS36" s="250">
        <v>87.33</v>
      </c>
      <c r="KT36" s="250">
        <v>87.33</v>
      </c>
      <c r="KU36" s="121">
        <f t="shared" si="138"/>
        <v>621.31286551132655</v>
      </c>
      <c r="KV36" s="18">
        <v>25.786567590131725</v>
      </c>
      <c r="KW36" s="18">
        <v>27.77118967001153</v>
      </c>
      <c r="KX36" s="18">
        <v>24.646594862759091</v>
      </c>
      <c r="KY36" s="18">
        <v>27.022701495306897</v>
      </c>
      <c r="KZ36" s="18">
        <v>26.917940340754424</v>
      </c>
      <c r="LA36" s="18">
        <v>27.513069168664128</v>
      </c>
      <c r="LB36" s="18">
        <v>24.345794248372052</v>
      </c>
      <c r="LC36" s="18">
        <v>66.33787275609194</v>
      </c>
      <c r="LD36" s="18">
        <v>85.505812707521685</v>
      </c>
      <c r="LE36" s="18">
        <v>82.56593042193974</v>
      </c>
      <c r="LF36" s="18">
        <v>100.5964247536771</v>
      </c>
      <c r="LG36" s="18">
        <v>102.3029674960962</v>
      </c>
      <c r="LH36" s="250">
        <f t="shared" si="139"/>
        <v>35.21286551132664</v>
      </c>
      <c r="LI36" s="121">
        <f t="shared" si="27"/>
        <v>0</v>
      </c>
      <c r="LJ36" s="121">
        <f t="shared" si="28"/>
        <v>35.21286551132664</v>
      </c>
      <c r="LK36" s="121">
        <f t="shared" si="29"/>
        <v>0</v>
      </c>
      <c r="LL36" s="250"/>
      <c r="LM36" s="250"/>
      <c r="LN36" s="250"/>
      <c r="LO36" s="250"/>
      <c r="LP36" s="250"/>
      <c r="LQ36" s="250"/>
      <c r="LR36" s="250"/>
      <c r="LS36" s="250"/>
      <c r="LT36" s="250"/>
      <c r="LU36" s="250"/>
      <c r="LV36" s="250"/>
      <c r="LW36" s="250"/>
      <c r="LX36" s="121">
        <f t="shared" si="30"/>
        <v>0</v>
      </c>
      <c r="LY36" s="250"/>
      <c r="LZ36" s="250"/>
      <c r="MA36" s="250"/>
      <c r="MB36" s="250"/>
      <c r="MC36" s="250"/>
      <c r="MD36" s="250"/>
      <c r="ME36" s="250"/>
      <c r="MF36" s="250"/>
      <c r="MG36" s="250"/>
      <c r="MH36" s="250"/>
      <c r="MI36" s="250"/>
      <c r="MJ36" s="120">
        <v>0</v>
      </c>
      <c r="MK36" s="250"/>
      <c r="ML36" s="121">
        <f t="shared" si="31"/>
        <v>0</v>
      </c>
      <c r="MM36" s="121">
        <f t="shared" si="32"/>
        <v>0</v>
      </c>
      <c r="MN36" s="121">
        <f t="shared" si="140"/>
        <v>2996.7700000000004</v>
      </c>
      <c r="MO36" s="121">
        <v>268.45999999999998</v>
      </c>
      <c r="MP36" s="250">
        <v>268.45999999999998</v>
      </c>
      <c r="MQ36" s="250">
        <v>268.45999999999998</v>
      </c>
      <c r="MR36" s="250">
        <v>268.45999999999998</v>
      </c>
      <c r="MS36" s="250">
        <v>268.45999999999998</v>
      </c>
      <c r="MT36" s="250">
        <v>268.45999999999998</v>
      </c>
      <c r="MU36" s="250">
        <v>268.45999999999998</v>
      </c>
      <c r="MV36" s="250">
        <v>223.51</v>
      </c>
      <c r="MW36" s="250">
        <v>223.51</v>
      </c>
      <c r="MX36" s="250">
        <v>223.51</v>
      </c>
      <c r="MY36" s="250">
        <v>223.51</v>
      </c>
      <c r="MZ36" s="250">
        <v>223.51</v>
      </c>
      <c r="NA36" s="121">
        <f t="shared" si="141"/>
        <v>0</v>
      </c>
      <c r="NB36" s="20">
        <v>0</v>
      </c>
      <c r="NC36" s="20">
        <v>0</v>
      </c>
      <c r="ND36" s="20">
        <v>0</v>
      </c>
      <c r="NE36" s="20">
        <v>0</v>
      </c>
      <c r="NF36" s="20">
        <v>0</v>
      </c>
      <c r="NG36" s="20">
        <v>0</v>
      </c>
      <c r="NH36" s="20">
        <v>0</v>
      </c>
      <c r="NI36" s="20">
        <v>0</v>
      </c>
      <c r="NJ36" s="20">
        <v>0</v>
      </c>
      <c r="NK36" s="20">
        <v>0</v>
      </c>
      <c r="NL36" s="20">
        <v>0</v>
      </c>
      <c r="NM36" s="20">
        <v>0</v>
      </c>
      <c r="NN36" s="250">
        <f t="shared" si="142"/>
        <v>-2996.7700000000004</v>
      </c>
      <c r="NO36" s="121">
        <f t="shared" si="33"/>
        <v>-2996.7700000000004</v>
      </c>
      <c r="NP36" s="121">
        <f t="shared" si="34"/>
        <v>0</v>
      </c>
      <c r="NQ36" s="115">
        <f t="shared" si="35"/>
        <v>32.4</v>
      </c>
      <c r="NR36" s="114">
        <f t="shared" si="36"/>
        <v>0</v>
      </c>
      <c r="NS36" s="132">
        <f t="shared" si="37"/>
        <v>-32.4</v>
      </c>
      <c r="NT36" s="121">
        <f t="shared" si="38"/>
        <v>-32.4</v>
      </c>
      <c r="NU36" s="121">
        <f t="shared" si="39"/>
        <v>0</v>
      </c>
      <c r="NV36" s="18">
        <f t="shared" si="143"/>
        <v>0</v>
      </c>
      <c r="NW36" s="18">
        <v>0</v>
      </c>
      <c r="NX36" s="234">
        <v>0</v>
      </c>
      <c r="NY36" s="234">
        <v>0</v>
      </c>
      <c r="NZ36" s="18">
        <v>0</v>
      </c>
      <c r="OA36" s="18">
        <v>0</v>
      </c>
      <c r="OB36" s="18">
        <v>0</v>
      </c>
      <c r="OC36" s="18">
        <v>0</v>
      </c>
      <c r="OD36" s="18">
        <v>0</v>
      </c>
      <c r="OE36" s="18">
        <v>0</v>
      </c>
      <c r="OF36" s="18">
        <v>0</v>
      </c>
      <c r="OG36" s="18">
        <v>0</v>
      </c>
      <c r="OH36" s="18">
        <v>0</v>
      </c>
      <c r="OI36" s="20">
        <f t="shared" si="144"/>
        <v>0</v>
      </c>
      <c r="OJ36" s="20">
        <v>0</v>
      </c>
      <c r="OK36" s="20">
        <v>0</v>
      </c>
      <c r="OL36" s="20">
        <v>0</v>
      </c>
      <c r="OM36" s="20">
        <v>0</v>
      </c>
      <c r="ON36" s="20">
        <v>0</v>
      </c>
      <c r="OO36" s="20">
        <v>0</v>
      </c>
      <c r="OP36" s="20">
        <v>0</v>
      </c>
      <c r="OQ36" s="20">
        <v>0</v>
      </c>
      <c r="OR36" s="20">
        <v>0</v>
      </c>
      <c r="OS36" s="20">
        <v>0</v>
      </c>
      <c r="OT36" s="20">
        <v>0</v>
      </c>
      <c r="OU36" s="20">
        <v>0</v>
      </c>
      <c r="OV36" s="234">
        <f t="shared" si="145"/>
        <v>0</v>
      </c>
      <c r="OW36" s="20">
        <f t="shared" si="40"/>
        <v>0</v>
      </c>
      <c r="OX36" s="20">
        <f t="shared" si="41"/>
        <v>0</v>
      </c>
      <c r="OY36" s="18">
        <f t="shared" si="146"/>
        <v>0</v>
      </c>
      <c r="OZ36" s="18">
        <v>0</v>
      </c>
      <c r="PA36" s="234">
        <v>0</v>
      </c>
      <c r="PB36" s="234">
        <v>0</v>
      </c>
      <c r="PC36" s="234">
        <v>0</v>
      </c>
      <c r="PD36" s="234">
        <v>0</v>
      </c>
      <c r="PE36" s="234">
        <v>0</v>
      </c>
      <c r="PF36" s="234">
        <v>0</v>
      </c>
      <c r="PG36" s="234">
        <v>0</v>
      </c>
      <c r="PH36" s="234">
        <v>0</v>
      </c>
      <c r="PI36" s="234">
        <v>0</v>
      </c>
      <c r="PJ36" s="234">
        <v>0</v>
      </c>
      <c r="PK36" s="234">
        <v>0</v>
      </c>
      <c r="PL36" s="20">
        <f t="shared" si="147"/>
        <v>0</v>
      </c>
      <c r="PM36" s="18">
        <v>0</v>
      </c>
      <c r="PN36" s="18">
        <v>0</v>
      </c>
      <c r="PO36" s="18">
        <v>0</v>
      </c>
      <c r="PP36" s="18">
        <v>0</v>
      </c>
      <c r="PQ36" s="18">
        <v>0</v>
      </c>
      <c r="PR36" s="18">
        <v>0</v>
      </c>
      <c r="PS36" s="18">
        <v>0</v>
      </c>
      <c r="PT36" s="18">
        <v>0</v>
      </c>
      <c r="PU36" s="18">
        <v>0</v>
      </c>
      <c r="PV36" s="18">
        <v>0</v>
      </c>
      <c r="PW36" s="18">
        <v>0</v>
      </c>
      <c r="PX36" s="18">
        <v>0</v>
      </c>
      <c r="PY36" s="234">
        <f t="shared" si="148"/>
        <v>0</v>
      </c>
      <c r="PZ36" s="20">
        <f t="shared" si="42"/>
        <v>0</v>
      </c>
      <c r="QA36" s="20">
        <f t="shared" si="43"/>
        <v>0</v>
      </c>
      <c r="QB36" s="18">
        <f t="shared" si="149"/>
        <v>0</v>
      </c>
      <c r="QC36" s="18">
        <v>0</v>
      </c>
      <c r="QD36" s="234">
        <v>0</v>
      </c>
      <c r="QE36" s="234">
        <v>0</v>
      </c>
      <c r="QF36" s="234">
        <v>0</v>
      </c>
      <c r="QG36" s="234">
        <v>0</v>
      </c>
      <c r="QH36" s="234">
        <v>0</v>
      </c>
      <c r="QI36" s="234">
        <v>0</v>
      </c>
      <c r="QJ36" s="234">
        <v>0</v>
      </c>
      <c r="QK36" s="234">
        <v>0</v>
      </c>
      <c r="QL36" s="234">
        <v>0</v>
      </c>
      <c r="QM36" s="234">
        <v>0</v>
      </c>
      <c r="QN36" s="234">
        <v>0</v>
      </c>
      <c r="QO36" s="20">
        <f t="shared" si="150"/>
        <v>0</v>
      </c>
      <c r="QP36" s="18">
        <v>0</v>
      </c>
      <c r="QQ36" s="18">
        <v>0</v>
      </c>
      <c r="QR36" s="18">
        <v>0</v>
      </c>
      <c r="QS36" s="18">
        <v>0</v>
      </c>
      <c r="QT36" s="18">
        <v>0</v>
      </c>
      <c r="QU36" s="18">
        <v>0</v>
      </c>
      <c r="QV36" s="18">
        <v>0</v>
      </c>
      <c r="QW36" s="18">
        <v>0</v>
      </c>
      <c r="QX36" s="18">
        <v>0</v>
      </c>
      <c r="QY36" s="18">
        <v>0</v>
      </c>
      <c r="QZ36" s="18">
        <v>0</v>
      </c>
      <c r="RA36" s="18">
        <v>0</v>
      </c>
      <c r="RB36" s="234">
        <f t="shared" si="151"/>
        <v>0</v>
      </c>
      <c r="RC36" s="20">
        <f t="shared" si="44"/>
        <v>0</v>
      </c>
      <c r="RD36" s="20">
        <f t="shared" si="45"/>
        <v>0</v>
      </c>
      <c r="RE36" s="18">
        <f t="shared" si="152"/>
        <v>0</v>
      </c>
      <c r="RF36" s="20">
        <v>0</v>
      </c>
      <c r="RG36" s="234">
        <v>0</v>
      </c>
      <c r="RH36" s="234">
        <v>0</v>
      </c>
      <c r="RI36" s="234">
        <v>0</v>
      </c>
      <c r="RJ36" s="234">
        <v>0</v>
      </c>
      <c r="RK36" s="234">
        <v>0</v>
      </c>
      <c r="RL36" s="234">
        <v>0</v>
      </c>
      <c r="RM36" s="234">
        <v>0</v>
      </c>
      <c r="RN36" s="234">
        <v>0</v>
      </c>
      <c r="RO36" s="234">
        <v>0</v>
      </c>
      <c r="RP36" s="234">
        <v>0</v>
      </c>
      <c r="RQ36" s="234">
        <v>0</v>
      </c>
      <c r="RR36" s="20">
        <f t="shared" si="153"/>
        <v>0</v>
      </c>
      <c r="RS36" s="18">
        <v>0</v>
      </c>
      <c r="RT36" s="18">
        <v>0</v>
      </c>
      <c r="RU36" s="18">
        <v>0</v>
      </c>
      <c r="RV36" s="18">
        <v>0</v>
      </c>
      <c r="RW36" s="18">
        <v>0</v>
      </c>
      <c r="RX36" s="18">
        <v>0</v>
      </c>
      <c r="RY36" s="18">
        <v>0</v>
      </c>
      <c r="RZ36" s="18">
        <v>0</v>
      </c>
      <c r="SA36" s="18">
        <v>0</v>
      </c>
      <c r="SB36" s="18">
        <v>0</v>
      </c>
      <c r="SC36" s="18">
        <v>0</v>
      </c>
      <c r="SD36" s="18">
        <v>0</v>
      </c>
      <c r="SE36" s="20">
        <f t="shared" si="46"/>
        <v>0</v>
      </c>
      <c r="SF36" s="20">
        <f t="shared" si="47"/>
        <v>0</v>
      </c>
      <c r="SG36" s="20">
        <f t="shared" si="48"/>
        <v>0</v>
      </c>
      <c r="SH36" s="18">
        <f t="shared" si="154"/>
        <v>0</v>
      </c>
      <c r="SI36" s="18">
        <v>0</v>
      </c>
      <c r="SJ36" s="234">
        <v>0</v>
      </c>
      <c r="SK36" s="234">
        <v>0</v>
      </c>
      <c r="SL36" s="234">
        <v>0</v>
      </c>
      <c r="SM36" s="234">
        <v>0</v>
      </c>
      <c r="SN36" s="234">
        <v>0</v>
      </c>
      <c r="SO36" s="234">
        <v>0</v>
      </c>
      <c r="SP36" s="234">
        <v>0</v>
      </c>
      <c r="SQ36" s="234">
        <v>0</v>
      </c>
      <c r="SR36" s="234">
        <v>0</v>
      </c>
      <c r="SS36" s="234">
        <v>0</v>
      </c>
      <c r="ST36" s="234">
        <v>0</v>
      </c>
      <c r="SU36" s="20">
        <f t="shared" si="155"/>
        <v>0</v>
      </c>
      <c r="SV36" s="18">
        <v>0</v>
      </c>
      <c r="SW36" s="18">
        <v>0</v>
      </c>
      <c r="SX36" s="18">
        <v>0</v>
      </c>
      <c r="SY36" s="18">
        <v>0</v>
      </c>
      <c r="SZ36" s="18">
        <v>0</v>
      </c>
      <c r="TA36" s="18">
        <v>0</v>
      </c>
      <c r="TB36" s="18">
        <v>0</v>
      </c>
      <c r="TC36" s="18">
        <v>0</v>
      </c>
      <c r="TD36" s="18">
        <v>0</v>
      </c>
      <c r="TE36" s="18">
        <v>0</v>
      </c>
      <c r="TF36" s="18">
        <v>0</v>
      </c>
      <c r="TG36" s="18">
        <v>0</v>
      </c>
      <c r="TH36" s="20">
        <f t="shared" si="49"/>
        <v>0</v>
      </c>
      <c r="TI36" s="20">
        <f t="shared" si="50"/>
        <v>0</v>
      </c>
      <c r="TJ36" s="20">
        <f t="shared" si="51"/>
        <v>0</v>
      </c>
      <c r="TK36" s="18">
        <f t="shared" si="156"/>
        <v>0</v>
      </c>
      <c r="TL36" s="18">
        <v>0</v>
      </c>
      <c r="TM36" s="234">
        <v>0</v>
      </c>
      <c r="TN36" s="234">
        <v>0</v>
      </c>
      <c r="TO36" s="234">
        <v>0</v>
      </c>
      <c r="TP36" s="234">
        <v>0</v>
      </c>
      <c r="TQ36" s="234">
        <v>0</v>
      </c>
      <c r="TR36" s="234">
        <v>0</v>
      </c>
      <c r="TS36" s="234">
        <v>0</v>
      </c>
      <c r="TT36" s="234">
        <v>0</v>
      </c>
      <c r="TU36" s="234">
        <v>0</v>
      </c>
      <c r="TV36" s="234">
        <v>0</v>
      </c>
      <c r="TW36" s="234">
        <v>0</v>
      </c>
      <c r="TX36" s="20">
        <f t="shared" si="157"/>
        <v>0</v>
      </c>
      <c r="TY36" s="18">
        <v>0</v>
      </c>
      <c r="TZ36" s="18">
        <v>0</v>
      </c>
      <c r="UA36" s="18">
        <v>0</v>
      </c>
      <c r="UB36" s="18">
        <v>0</v>
      </c>
      <c r="UC36" s="18">
        <v>0</v>
      </c>
      <c r="UD36" s="18">
        <v>0</v>
      </c>
      <c r="UE36" s="18">
        <v>0</v>
      </c>
      <c r="UF36" s="18">
        <v>0</v>
      </c>
      <c r="UG36" s="18">
        <v>0</v>
      </c>
      <c r="UH36" s="18">
        <v>0</v>
      </c>
      <c r="UI36" s="18">
        <v>0</v>
      </c>
      <c r="UJ36" s="18">
        <v>0</v>
      </c>
      <c r="UK36" s="20">
        <f t="shared" si="52"/>
        <v>0</v>
      </c>
      <c r="UL36" s="20">
        <f t="shared" si="53"/>
        <v>0</v>
      </c>
      <c r="UM36" s="20">
        <f t="shared" si="54"/>
        <v>0</v>
      </c>
      <c r="UN36" s="18">
        <f t="shared" si="158"/>
        <v>32.4</v>
      </c>
      <c r="UO36" s="18">
        <v>3.15</v>
      </c>
      <c r="UP36" s="234">
        <v>3.15</v>
      </c>
      <c r="UQ36" s="234">
        <v>3.15</v>
      </c>
      <c r="UR36" s="234">
        <v>3.15</v>
      </c>
      <c r="US36" s="234">
        <v>3.15</v>
      </c>
      <c r="UT36" s="234">
        <v>3.15</v>
      </c>
      <c r="UU36" s="234">
        <v>3.15</v>
      </c>
      <c r="UV36" s="234">
        <v>2.0699999999999998</v>
      </c>
      <c r="UW36" s="234">
        <v>2.0699999999999998</v>
      </c>
      <c r="UX36" s="234">
        <v>2.0699999999999998</v>
      </c>
      <c r="UY36" s="234">
        <v>2.0699999999999998</v>
      </c>
      <c r="UZ36" s="234">
        <v>2.0699999999999998</v>
      </c>
      <c r="VA36" s="20">
        <f t="shared" si="55"/>
        <v>0</v>
      </c>
      <c r="VB36" s="234"/>
      <c r="VC36" s="234"/>
      <c r="VD36" s="234"/>
      <c r="VE36" s="234"/>
      <c r="VF36" s="234"/>
      <c r="VG36" s="234"/>
      <c r="VH36" s="234">
        <v>0</v>
      </c>
      <c r="VI36" s="234"/>
      <c r="VJ36" s="234"/>
      <c r="VK36" s="234"/>
      <c r="VL36" s="234"/>
      <c r="VM36" s="234"/>
      <c r="VN36" s="20">
        <f t="shared" si="56"/>
        <v>-32.4</v>
      </c>
      <c r="VO36" s="20">
        <f t="shared" si="57"/>
        <v>-32.4</v>
      </c>
      <c r="VP36" s="20">
        <f t="shared" si="58"/>
        <v>0</v>
      </c>
      <c r="VQ36" s="121">
        <f t="shared" si="59"/>
        <v>0</v>
      </c>
      <c r="VR36" s="250"/>
      <c r="VS36" s="250"/>
      <c r="VT36" s="250"/>
      <c r="VU36" s="250"/>
      <c r="VV36" s="250"/>
      <c r="VW36" s="250"/>
      <c r="VX36" s="250"/>
      <c r="VY36" s="250"/>
      <c r="VZ36" s="250"/>
      <c r="WA36" s="250"/>
      <c r="WB36" s="250"/>
      <c r="WC36" s="250"/>
      <c r="WD36" s="121">
        <f t="shared" si="60"/>
        <v>0</v>
      </c>
      <c r="WE36" s="234"/>
      <c r="WF36" s="234"/>
      <c r="WG36" s="234"/>
      <c r="WH36" s="234"/>
      <c r="WI36" s="234"/>
      <c r="WJ36" s="234"/>
      <c r="WK36" s="234"/>
      <c r="WL36" s="234"/>
      <c r="WM36" s="234"/>
      <c r="WN36" s="234"/>
      <c r="WO36" s="234"/>
      <c r="WP36" s="234"/>
      <c r="WQ36" s="121">
        <f t="shared" si="61"/>
        <v>0</v>
      </c>
      <c r="WR36" s="121">
        <f t="shared" si="62"/>
        <v>0</v>
      </c>
      <c r="WS36" s="121">
        <f t="shared" si="63"/>
        <v>0</v>
      </c>
      <c r="WT36" s="120">
        <f t="shared" si="159"/>
        <v>0</v>
      </c>
      <c r="WU36" s="120">
        <v>0</v>
      </c>
      <c r="WV36" s="250">
        <v>0</v>
      </c>
      <c r="WW36" s="250">
        <v>0</v>
      </c>
      <c r="WX36" s="250">
        <v>0</v>
      </c>
      <c r="WY36" s="250">
        <v>0</v>
      </c>
      <c r="WZ36" s="250">
        <v>0</v>
      </c>
      <c r="XA36" s="250">
        <v>0</v>
      </c>
      <c r="XB36" s="250">
        <v>0</v>
      </c>
      <c r="XC36" s="250">
        <v>0</v>
      </c>
      <c r="XD36" s="250">
        <v>0</v>
      </c>
      <c r="XE36" s="250">
        <v>0</v>
      </c>
      <c r="XF36" s="250">
        <v>0</v>
      </c>
      <c r="XG36" s="120">
        <f t="shared" si="160"/>
        <v>193.01778560700069</v>
      </c>
      <c r="XH36" s="18">
        <v>0</v>
      </c>
      <c r="XI36" s="18">
        <v>193.01778560700069</v>
      </c>
      <c r="XJ36" s="18">
        <v>0</v>
      </c>
      <c r="XK36" s="18">
        <v>0</v>
      </c>
      <c r="XL36" s="18">
        <v>0</v>
      </c>
      <c r="XM36" s="18">
        <v>0</v>
      </c>
      <c r="XN36" s="18">
        <v>0</v>
      </c>
      <c r="XO36" s="18">
        <v>0</v>
      </c>
      <c r="XP36" s="18">
        <v>0</v>
      </c>
      <c r="XQ36" s="18">
        <v>0</v>
      </c>
      <c r="XR36" s="18">
        <v>0</v>
      </c>
      <c r="XS36" s="18">
        <v>0</v>
      </c>
      <c r="XT36" s="121">
        <f t="shared" si="64"/>
        <v>193.01778560700069</v>
      </c>
      <c r="XU36" s="121">
        <f t="shared" si="65"/>
        <v>0</v>
      </c>
      <c r="XV36" s="121">
        <f t="shared" si="66"/>
        <v>193.01778560700069</v>
      </c>
      <c r="XW36" s="120">
        <f t="shared" si="161"/>
        <v>0</v>
      </c>
      <c r="XX36" s="120">
        <v>0</v>
      </c>
      <c r="XY36" s="250">
        <v>0</v>
      </c>
      <c r="XZ36" s="250">
        <v>0</v>
      </c>
      <c r="YA36" s="250">
        <v>0</v>
      </c>
      <c r="YB36" s="250">
        <v>0</v>
      </c>
      <c r="YC36" s="250">
        <v>0</v>
      </c>
      <c r="YD36" s="250">
        <v>0</v>
      </c>
      <c r="YE36" s="250">
        <v>0</v>
      </c>
      <c r="YF36" s="250">
        <v>0</v>
      </c>
      <c r="YG36" s="250">
        <v>0</v>
      </c>
      <c r="YH36" s="250">
        <v>0</v>
      </c>
      <c r="YI36" s="250">
        <v>0</v>
      </c>
      <c r="YJ36" s="121">
        <f t="shared" si="162"/>
        <v>0</v>
      </c>
      <c r="YK36" s="18">
        <v>0</v>
      </c>
      <c r="YL36" s="18">
        <v>0</v>
      </c>
      <c r="YM36" s="18">
        <v>0</v>
      </c>
      <c r="YN36" s="18">
        <v>0</v>
      </c>
      <c r="YO36" s="18">
        <v>0</v>
      </c>
      <c r="YP36" s="18">
        <v>0</v>
      </c>
      <c r="YQ36" s="18">
        <v>0</v>
      </c>
      <c r="YR36" s="18">
        <v>0</v>
      </c>
      <c r="YS36" s="18">
        <v>0</v>
      </c>
      <c r="YT36" s="18">
        <v>0</v>
      </c>
      <c r="YU36" s="18">
        <v>0</v>
      </c>
      <c r="YV36" s="18">
        <v>0</v>
      </c>
      <c r="YW36" s="234">
        <f t="shared" si="163"/>
        <v>0</v>
      </c>
      <c r="YX36" s="121">
        <f t="shared" si="67"/>
        <v>0</v>
      </c>
      <c r="YY36" s="121">
        <f t="shared" si="68"/>
        <v>0</v>
      </c>
      <c r="YZ36" s="120">
        <f t="shared" si="164"/>
        <v>0</v>
      </c>
      <c r="ZA36" s="120">
        <v>0</v>
      </c>
      <c r="ZB36" s="250">
        <v>0</v>
      </c>
      <c r="ZC36" s="250">
        <v>0</v>
      </c>
      <c r="ZD36" s="250">
        <v>0</v>
      </c>
      <c r="ZE36" s="250">
        <v>0</v>
      </c>
      <c r="ZF36" s="250">
        <v>0</v>
      </c>
      <c r="ZG36" s="250">
        <v>0</v>
      </c>
      <c r="ZH36" s="250">
        <v>0</v>
      </c>
      <c r="ZI36" s="250">
        <v>0</v>
      </c>
      <c r="ZJ36" s="250">
        <v>0</v>
      </c>
      <c r="ZK36" s="250">
        <v>0</v>
      </c>
      <c r="ZL36" s="250">
        <v>0</v>
      </c>
      <c r="ZM36" s="121">
        <f t="shared" si="165"/>
        <v>35.134052401107454</v>
      </c>
      <c r="ZN36" s="120">
        <v>0</v>
      </c>
      <c r="ZO36" s="18">
        <v>0</v>
      </c>
      <c r="ZP36" s="18">
        <v>0</v>
      </c>
      <c r="ZQ36" s="18">
        <v>35.134052401107454</v>
      </c>
      <c r="ZR36" s="18">
        <v>0</v>
      </c>
      <c r="ZS36" s="18">
        <v>0</v>
      </c>
      <c r="ZT36" s="18"/>
      <c r="ZU36" s="18"/>
      <c r="ZV36" s="18"/>
      <c r="ZW36" s="18"/>
      <c r="ZX36" s="18"/>
      <c r="ZY36" s="18"/>
      <c r="ZZ36" s="121">
        <f t="shared" si="69"/>
        <v>35.134052401107454</v>
      </c>
      <c r="AAA36" s="121">
        <f t="shared" si="70"/>
        <v>0</v>
      </c>
      <c r="AAB36" s="121">
        <f t="shared" si="71"/>
        <v>35.134052401107454</v>
      </c>
      <c r="AAC36" s="120">
        <f t="shared" si="166"/>
        <v>0</v>
      </c>
      <c r="AAD36" s="120">
        <v>0</v>
      </c>
      <c r="AAE36" s="250">
        <v>0</v>
      </c>
      <c r="AAF36" s="250">
        <v>0</v>
      </c>
      <c r="AAG36" s="250">
        <v>0</v>
      </c>
      <c r="AAH36" s="250">
        <v>0</v>
      </c>
      <c r="AAI36" s="250">
        <v>0</v>
      </c>
      <c r="AAJ36" s="250">
        <v>0</v>
      </c>
      <c r="AAK36" s="250">
        <v>0</v>
      </c>
      <c r="AAL36" s="250">
        <v>0</v>
      </c>
      <c r="AAM36" s="250">
        <v>0</v>
      </c>
      <c r="AAN36" s="250">
        <v>0</v>
      </c>
      <c r="AAO36" s="250">
        <v>0</v>
      </c>
      <c r="AAP36" s="121">
        <f t="shared" si="167"/>
        <v>0</v>
      </c>
      <c r="AAQ36" s="18">
        <v>0</v>
      </c>
      <c r="AAR36" s="18">
        <v>0</v>
      </c>
      <c r="AAS36" s="18">
        <v>0</v>
      </c>
      <c r="AAT36" s="18">
        <v>0</v>
      </c>
      <c r="AAU36" s="18">
        <v>0</v>
      </c>
      <c r="AAV36" s="18">
        <v>0</v>
      </c>
      <c r="AAW36" s="18">
        <v>0</v>
      </c>
      <c r="AAX36" s="18">
        <v>0</v>
      </c>
      <c r="AAY36" s="18">
        <v>0</v>
      </c>
      <c r="AAZ36" s="18">
        <v>0</v>
      </c>
      <c r="ABA36" s="18">
        <v>0</v>
      </c>
      <c r="ABB36" s="18">
        <v>0</v>
      </c>
      <c r="ABC36" s="121">
        <f t="shared" si="72"/>
        <v>0</v>
      </c>
      <c r="ABD36" s="121">
        <f t="shared" si="73"/>
        <v>0</v>
      </c>
      <c r="ABE36" s="121">
        <f t="shared" si="74"/>
        <v>0</v>
      </c>
      <c r="ABF36" s="120">
        <f t="shared" si="168"/>
        <v>0</v>
      </c>
      <c r="ABG36" s="120">
        <v>0</v>
      </c>
      <c r="ABH36" s="250">
        <v>0</v>
      </c>
      <c r="ABI36" s="250">
        <v>0</v>
      </c>
      <c r="ABJ36" s="250">
        <v>0</v>
      </c>
      <c r="ABK36" s="250">
        <v>0</v>
      </c>
      <c r="ABL36" s="250">
        <v>0</v>
      </c>
      <c r="ABM36" s="250">
        <v>0</v>
      </c>
      <c r="ABN36" s="250">
        <v>0</v>
      </c>
      <c r="ABO36" s="250">
        <v>0</v>
      </c>
      <c r="ABP36" s="250">
        <v>0</v>
      </c>
      <c r="ABQ36" s="250">
        <v>0</v>
      </c>
      <c r="ABR36" s="250">
        <v>0</v>
      </c>
      <c r="ABS36" s="121">
        <f t="shared" si="169"/>
        <v>0</v>
      </c>
      <c r="ABT36" s="18">
        <v>0</v>
      </c>
      <c r="ABU36" s="18">
        <v>0</v>
      </c>
      <c r="ABV36" s="18">
        <v>0</v>
      </c>
      <c r="ABW36" s="18">
        <v>0</v>
      </c>
      <c r="ABX36" s="18">
        <v>0</v>
      </c>
      <c r="ABY36" s="18">
        <v>0</v>
      </c>
      <c r="ABZ36" s="18"/>
      <c r="ACA36" s="18"/>
      <c r="ACB36" s="18">
        <v>0</v>
      </c>
      <c r="ACC36" s="18">
        <v>0</v>
      </c>
      <c r="ACD36" s="18">
        <v>0</v>
      </c>
      <c r="ACE36" s="18">
        <v>0</v>
      </c>
      <c r="ACF36" s="121">
        <f t="shared" si="75"/>
        <v>0</v>
      </c>
      <c r="ACG36" s="121">
        <f t="shared" si="76"/>
        <v>0</v>
      </c>
      <c r="ACH36" s="121">
        <f t="shared" si="77"/>
        <v>0</v>
      </c>
      <c r="ACI36" s="115">
        <f t="shared" si="78"/>
        <v>0</v>
      </c>
      <c r="ACJ36" s="121">
        <f t="shared" si="79"/>
        <v>0</v>
      </c>
      <c r="ACK36" s="132">
        <f t="shared" si="80"/>
        <v>0</v>
      </c>
      <c r="ACL36" s="121">
        <f t="shared" si="81"/>
        <v>0</v>
      </c>
      <c r="ACM36" s="121">
        <f t="shared" si="82"/>
        <v>0</v>
      </c>
      <c r="ACN36" s="18">
        <f t="shared" si="170"/>
        <v>0</v>
      </c>
      <c r="ACO36" s="18">
        <v>0</v>
      </c>
      <c r="ACP36" s="234">
        <v>0</v>
      </c>
      <c r="ACQ36" s="234">
        <v>0</v>
      </c>
      <c r="ACR36" s="234">
        <v>0</v>
      </c>
      <c r="ACS36" s="234">
        <v>0</v>
      </c>
      <c r="ACT36" s="234">
        <v>0</v>
      </c>
      <c r="ACU36" s="234">
        <v>0</v>
      </c>
      <c r="ACV36" s="234">
        <v>0</v>
      </c>
      <c r="ACW36" s="234">
        <v>0</v>
      </c>
      <c r="ACX36" s="234">
        <v>0</v>
      </c>
      <c r="ACY36" s="234">
        <v>0</v>
      </c>
      <c r="ACZ36" s="234">
        <v>0</v>
      </c>
      <c r="ADA36" s="20">
        <f t="shared" si="171"/>
        <v>0</v>
      </c>
      <c r="ADB36" s="18">
        <v>0</v>
      </c>
      <c r="ADC36" s="18">
        <v>0</v>
      </c>
      <c r="ADD36" s="18">
        <v>0</v>
      </c>
      <c r="ADE36" s="18">
        <v>0</v>
      </c>
      <c r="ADF36" s="18">
        <v>0</v>
      </c>
      <c r="ADG36" s="18">
        <v>0</v>
      </c>
      <c r="ADH36" s="18">
        <v>0</v>
      </c>
      <c r="ADI36" s="18">
        <v>0</v>
      </c>
      <c r="ADJ36" s="18">
        <v>0</v>
      </c>
      <c r="ADK36" s="18">
        <v>0</v>
      </c>
      <c r="ADL36" s="18">
        <v>0</v>
      </c>
      <c r="ADM36" s="18">
        <v>0</v>
      </c>
      <c r="ADN36" s="20">
        <f t="shared" si="83"/>
        <v>0</v>
      </c>
      <c r="ADO36" s="20">
        <f t="shared" si="84"/>
        <v>0</v>
      </c>
      <c r="ADP36" s="20">
        <f t="shared" si="85"/>
        <v>0</v>
      </c>
      <c r="ADQ36" s="18">
        <f t="shared" si="172"/>
        <v>0</v>
      </c>
      <c r="ADR36" s="18">
        <v>0</v>
      </c>
      <c r="ADS36" s="234">
        <v>0</v>
      </c>
      <c r="ADT36" s="234">
        <v>0</v>
      </c>
      <c r="ADU36" s="234">
        <v>0</v>
      </c>
      <c r="ADV36" s="234">
        <v>0</v>
      </c>
      <c r="ADW36" s="234">
        <v>0</v>
      </c>
      <c r="ADX36" s="234">
        <v>0</v>
      </c>
      <c r="ADY36" s="234">
        <v>0</v>
      </c>
      <c r="ADZ36" s="234">
        <v>0</v>
      </c>
      <c r="AEA36" s="234">
        <v>0</v>
      </c>
      <c r="AEB36" s="234">
        <v>0</v>
      </c>
      <c r="AEC36" s="234">
        <v>0</v>
      </c>
      <c r="AED36" s="20">
        <f t="shared" si="173"/>
        <v>0</v>
      </c>
      <c r="AEE36" s="18">
        <v>0</v>
      </c>
      <c r="AEF36" s="18">
        <v>0</v>
      </c>
      <c r="AEG36" s="18">
        <v>0</v>
      </c>
      <c r="AEH36" s="18">
        <v>0</v>
      </c>
      <c r="AEI36" s="18">
        <v>0</v>
      </c>
      <c r="AEJ36" s="18">
        <v>0</v>
      </c>
      <c r="AEK36" s="18">
        <v>0</v>
      </c>
      <c r="AEL36" s="18">
        <v>0</v>
      </c>
      <c r="AEM36" s="18">
        <v>0</v>
      </c>
      <c r="AEN36" s="18">
        <v>0</v>
      </c>
      <c r="AEO36" s="18">
        <v>0</v>
      </c>
      <c r="AEP36" s="18">
        <v>0</v>
      </c>
      <c r="AEQ36" s="20">
        <f t="shared" si="86"/>
        <v>0</v>
      </c>
      <c r="AER36" s="20">
        <f t="shared" si="87"/>
        <v>0</v>
      </c>
      <c r="AES36" s="20">
        <f t="shared" si="88"/>
        <v>0</v>
      </c>
      <c r="AET36" s="18">
        <f t="shared" si="174"/>
        <v>0</v>
      </c>
      <c r="AEU36" s="18">
        <v>0</v>
      </c>
      <c r="AEV36" s="234">
        <v>0</v>
      </c>
      <c r="AEW36" s="234">
        <v>0</v>
      </c>
      <c r="AEX36" s="234">
        <v>0</v>
      </c>
      <c r="AEY36" s="234">
        <v>0</v>
      </c>
      <c r="AEZ36" s="234">
        <v>0</v>
      </c>
      <c r="AFA36" s="234">
        <v>0</v>
      </c>
      <c r="AFB36" s="234">
        <v>0</v>
      </c>
      <c r="AFC36" s="234">
        <v>0</v>
      </c>
      <c r="AFD36" s="234">
        <v>0</v>
      </c>
      <c r="AFE36" s="234">
        <v>0</v>
      </c>
      <c r="AFF36" s="234">
        <v>0</v>
      </c>
      <c r="AFG36" s="20">
        <f t="shared" si="175"/>
        <v>0</v>
      </c>
      <c r="AFH36" s="18">
        <v>0</v>
      </c>
      <c r="AFI36" s="18">
        <v>0</v>
      </c>
      <c r="AFJ36" s="18">
        <v>0</v>
      </c>
      <c r="AFK36" s="18">
        <v>0</v>
      </c>
      <c r="AFL36" s="18">
        <v>0</v>
      </c>
      <c r="AFM36" s="18">
        <v>0</v>
      </c>
      <c r="AFN36" s="18">
        <v>0</v>
      </c>
      <c r="AFO36" s="18">
        <v>0</v>
      </c>
      <c r="AFP36" s="18">
        <v>0</v>
      </c>
      <c r="AFQ36" s="18">
        <v>0</v>
      </c>
      <c r="AFR36" s="18">
        <v>0</v>
      </c>
      <c r="AFS36" s="18">
        <v>0</v>
      </c>
      <c r="AFT36" s="20">
        <f t="shared" si="89"/>
        <v>0</v>
      </c>
      <c r="AFU36" s="20">
        <f t="shared" si="90"/>
        <v>0</v>
      </c>
      <c r="AFV36" s="136">
        <f t="shared" si="91"/>
        <v>0</v>
      </c>
      <c r="AFW36" s="141">
        <f t="shared" si="92"/>
        <v>4440.7700000000004</v>
      </c>
      <c r="AFX36" s="111">
        <f t="shared" si="93"/>
        <v>1725.3679440777507</v>
      </c>
      <c r="AFY36" s="126">
        <f t="shared" si="94"/>
        <v>-2715.4020559222499</v>
      </c>
      <c r="AFZ36" s="20">
        <f t="shared" si="95"/>
        <v>-2715.4020559222499</v>
      </c>
      <c r="AGA36" s="140">
        <f t="shared" si="96"/>
        <v>0</v>
      </c>
      <c r="AGB36" s="215">
        <f t="shared" si="181"/>
        <v>5328.924</v>
      </c>
      <c r="AGC36" s="126">
        <f t="shared" si="181"/>
        <v>2070.441532893301</v>
      </c>
      <c r="AGD36" s="126">
        <f t="shared" si="98"/>
        <v>-3258.482467106699</v>
      </c>
      <c r="AGE36" s="20">
        <f t="shared" si="99"/>
        <v>-3258.482467106699</v>
      </c>
      <c r="AGF36" s="136">
        <f t="shared" si="100"/>
        <v>0</v>
      </c>
      <c r="AGG36" s="166">
        <f t="shared" si="180"/>
        <v>328.61698000000001</v>
      </c>
      <c r="AGH36" s="220">
        <f t="shared" si="179"/>
        <v>127.67722786175356</v>
      </c>
      <c r="AGI36" s="126">
        <f t="shared" si="102"/>
        <v>-200.93975213824643</v>
      </c>
      <c r="AGJ36" s="20">
        <f t="shared" si="103"/>
        <v>-200.93975213824643</v>
      </c>
      <c r="AGK36" s="140">
        <f t="shared" si="104"/>
        <v>0</v>
      </c>
      <c r="AGL36" s="167">
        <f t="shared" si="182"/>
        <v>5657.5409799999998</v>
      </c>
      <c r="AGM36" s="167">
        <f t="shared" si="182"/>
        <v>2198.1187607550546</v>
      </c>
      <c r="AGN36" s="168">
        <f t="shared" si="106"/>
        <v>-3459.4222192449452</v>
      </c>
      <c r="AGO36" s="167">
        <f t="shared" si="107"/>
        <v>-3459.4222192449452</v>
      </c>
      <c r="AGP36" s="169">
        <f t="shared" si="108"/>
        <v>0</v>
      </c>
      <c r="AGQ36" s="217">
        <f t="shared" si="177"/>
        <v>5.8084772370486655E-2</v>
      </c>
      <c r="AGR36" s="294">
        <v>7.0000000000000007E-2</v>
      </c>
      <c r="AGS36" s="294">
        <v>0.05</v>
      </c>
      <c r="AGT36" s="251">
        <f t="shared" si="178"/>
        <v>6.1666666666666668E-2</v>
      </c>
      <c r="AGU36" s="22"/>
      <c r="AGV36" s="22"/>
      <c r="AGW36" s="22"/>
      <c r="AGX36" s="22"/>
      <c r="AGY36" s="22"/>
      <c r="AGZ36" s="22"/>
      <c r="AHA36" s="22"/>
      <c r="AHB36" s="22"/>
      <c r="AHC36" s="22"/>
      <c r="AHD36" s="22"/>
      <c r="AHE36" s="22"/>
      <c r="AHF36" s="22"/>
      <c r="AHG36" s="22"/>
      <c r="AHH36" s="22"/>
    </row>
    <row r="37" spans="1:892" s="225" customFormat="1" ht="12.75" x14ac:dyDescent="0.25">
      <c r="A37" s="1">
        <v>466</v>
      </c>
      <c r="B37" s="21">
        <v>3</v>
      </c>
      <c r="C37" s="252" t="s">
        <v>782</v>
      </c>
      <c r="D37" s="253">
        <v>2</v>
      </c>
      <c r="E37" s="249">
        <v>739.42</v>
      </c>
      <c r="F37" s="132">
        <f t="shared" si="0"/>
        <v>5171.2999999999993</v>
      </c>
      <c r="G37" s="114">
        <f t="shared" si="1"/>
        <v>4100.2870543241679</v>
      </c>
      <c r="H37" s="132">
        <f t="shared" si="2"/>
        <v>-1071.0129456758314</v>
      </c>
      <c r="I37" s="121">
        <f t="shared" si="3"/>
        <v>-1071.0129456758314</v>
      </c>
      <c r="J37" s="121">
        <f t="shared" si="4"/>
        <v>0</v>
      </c>
      <c r="K37" s="18">
        <f t="shared" si="109"/>
        <v>1227.52</v>
      </c>
      <c r="L37" s="234">
        <v>79.41</v>
      </c>
      <c r="M37" s="234">
        <v>79.41</v>
      </c>
      <c r="N37" s="234">
        <v>79.41</v>
      </c>
      <c r="O37" s="234">
        <v>79.41</v>
      </c>
      <c r="P37" s="234">
        <v>79.41</v>
      </c>
      <c r="Q37" s="234">
        <v>79.41</v>
      </c>
      <c r="R37" s="234">
        <v>79.41</v>
      </c>
      <c r="S37" s="234">
        <v>134.33000000000001</v>
      </c>
      <c r="T37" s="234">
        <v>134.33000000000001</v>
      </c>
      <c r="U37" s="234">
        <v>134.33000000000001</v>
      </c>
      <c r="V37" s="234">
        <v>134.33000000000001</v>
      </c>
      <c r="W37" s="234">
        <v>134.33000000000001</v>
      </c>
      <c r="X37" s="234">
        <f t="shared" si="110"/>
        <v>735.62011393728221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735.62011393728221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20">
        <f t="shared" si="5"/>
        <v>-491.89988606271777</v>
      </c>
      <c r="AL37" s="234">
        <f t="shared" si="111"/>
        <v>-491.89988606271777</v>
      </c>
      <c r="AM37" s="234">
        <f t="shared" si="6"/>
        <v>0</v>
      </c>
      <c r="AN37" s="18">
        <f t="shared" si="112"/>
        <v>377.52000000000004</v>
      </c>
      <c r="AO37" s="234">
        <v>28.76</v>
      </c>
      <c r="AP37" s="234">
        <v>28.76</v>
      </c>
      <c r="AQ37" s="234">
        <v>28.76</v>
      </c>
      <c r="AR37" s="234">
        <v>28.76</v>
      </c>
      <c r="AS37" s="234">
        <v>28.76</v>
      </c>
      <c r="AT37" s="234">
        <v>28.76</v>
      </c>
      <c r="AU37" s="234">
        <v>28.76</v>
      </c>
      <c r="AV37" s="234">
        <v>35.24</v>
      </c>
      <c r="AW37" s="234">
        <v>35.24</v>
      </c>
      <c r="AX37" s="234">
        <v>35.24</v>
      </c>
      <c r="AY37" s="234">
        <v>35.24</v>
      </c>
      <c r="AZ37" s="234">
        <v>35.24</v>
      </c>
      <c r="BA37" s="226">
        <f t="shared" si="113"/>
        <v>210.70116282857336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18">
        <v>0</v>
      </c>
      <c r="BH37" s="18">
        <v>210.70116282857336</v>
      </c>
      <c r="BI37" s="18">
        <v>0</v>
      </c>
      <c r="BJ37" s="18">
        <v>0</v>
      </c>
      <c r="BK37" s="18">
        <v>0</v>
      </c>
      <c r="BL37" s="18">
        <v>0</v>
      </c>
      <c r="BM37" s="18">
        <v>0</v>
      </c>
      <c r="BN37" s="20">
        <f t="shared" si="7"/>
        <v>-166.81883717142668</v>
      </c>
      <c r="BO37" s="20">
        <f t="shared" si="8"/>
        <v>-166.81883717142668</v>
      </c>
      <c r="BP37" s="20">
        <f t="shared" si="9"/>
        <v>0</v>
      </c>
      <c r="BQ37" s="18">
        <f t="shared" si="114"/>
        <v>422.62</v>
      </c>
      <c r="BR37" s="234">
        <v>32.159999999999997</v>
      </c>
      <c r="BS37" s="234">
        <v>32.159999999999997</v>
      </c>
      <c r="BT37" s="234">
        <v>32.159999999999997</v>
      </c>
      <c r="BU37" s="234">
        <v>32.159999999999997</v>
      </c>
      <c r="BV37" s="234">
        <v>32.159999999999997</v>
      </c>
      <c r="BW37" s="234">
        <v>32.159999999999997</v>
      </c>
      <c r="BX37" s="234">
        <v>32.159999999999997</v>
      </c>
      <c r="BY37" s="234">
        <v>39.5</v>
      </c>
      <c r="BZ37" s="234">
        <v>39.5</v>
      </c>
      <c r="CA37" s="234">
        <v>39.5</v>
      </c>
      <c r="CB37" s="234">
        <v>39.5</v>
      </c>
      <c r="CC37" s="234">
        <v>39.5</v>
      </c>
      <c r="CD37" s="18">
        <f t="shared" si="115"/>
        <v>387.02</v>
      </c>
      <c r="CE37" s="18">
        <v>29.21</v>
      </c>
      <c r="CF37" s="18">
        <v>29.21</v>
      </c>
      <c r="CG37" s="18">
        <v>29.21</v>
      </c>
      <c r="CH37" s="18">
        <v>29.21</v>
      </c>
      <c r="CI37" s="18">
        <v>29.21</v>
      </c>
      <c r="CJ37" s="18">
        <v>29.21</v>
      </c>
      <c r="CK37" s="18">
        <v>29.21</v>
      </c>
      <c r="CL37" s="18">
        <v>36.51</v>
      </c>
      <c r="CM37" s="18">
        <v>36.51</v>
      </c>
      <c r="CN37" s="18">
        <v>36.51</v>
      </c>
      <c r="CO37" s="18">
        <v>36.51</v>
      </c>
      <c r="CP37" s="18">
        <v>36.51</v>
      </c>
      <c r="CQ37" s="20">
        <f t="shared" si="10"/>
        <v>-35.600000000000023</v>
      </c>
      <c r="CR37" s="20">
        <f t="shared" si="11"/>
        <v>-35.600000000000023</v>
      </c>
      <c r="CS37" s="20">
        <f t="shared" si="12"/>
        <v>0</v>
      </c>
      <c r="CT37" s="18">
        <f t="shared" si="116"/>
        <v>0</v>
      </c>
      <c r="CU37" s="18">
        <v>0</v>
      </c>
      <c r="CV37" s="234">
        <v>0</v>
      </c>
      <c r="CW37" s="234">
        <v>0</v>
      </c>
      <c r="CX37" s="234">
        <v>0</v>
      </c>
      <c r="CY37" s="234">
        <v>0</v>
      </c>
      <c r="CZ37" s="234">
        <v>0</v>
      </c>
      <c r="DA37" s="234">
        <v>0</v>
      </c>
      <c r="DB37" s="234">
        <v>0</v>
      </c>
      <c r="DC37" s="234">
        <v>0</v>
      </c>
      <c r="DD37" s="234">
        <v>0</v>
      </c>
      <c r="DE37" s="234">
        <v>0</v>
      </c>
      <c r="DF37" s="234">
        <v>0</v>
      </c>
      <c r="DG37" s="18">
        <f t="shared" si="117"/>
        <v>0</v>
      </c>
      <c r="DH37" s="18">
        <v>0</v>
      </c>
      <c r="DI37" s="18">
        <v>0</v>
      </c>
      <c r="DJ37" s="18">
        <v>0</v>
      </c>
      <c r="DK37" s="18">
        <v>0</v>
      </c>
      <c r="DL37" s="18">
        <v>0</v>
      </c>
      <c r="DM37" s="18">
        <v>0</v>
      </c>
      <c r="DN37" s="18">
        <v>0</v>
      </c>
      <c r="DO37" s="18">
        <v>0</v>
      </c>
      <c r="DP37" s="18">
        <v>0</v>
      </c>
      <c r="DQ37" s="18">
        <v>0</v>
      </c>
      <c r="DR37" s="18">
        <v>0</v>
      </c>
      <c r="DS37" s="18">
        <v>0</v>
      </c>
      <c r="DT37" s="234">
        <f t="shared" si="118"/>
        <v>0</v>
      </c>
      <c r="DU37" s="20">
        <f t="shared" si="13"/>
        <v>0</v>
      </c>
      <c r="DV37" s="20">
        <f t="shared" si="119"/>
        <v>0</v>
      </c>
      <c r="DW37" s="18">
        <f t="shared" si="120"/>
        <v>0</v>
      </c>
      <c r="DX37" s="18">
        <v>0</v>
      </c>
      <c r="DY37" s="234">
        <v>0</v>
      </c>
      <c r="DZ37" s="234">
        <v>0</v>
      </c>
      <c r="EA37" s="234">
        <v>0</v>
      </c>
      <c r="EB37" s="234">
        <v>0</v>
      </c>
      <c r="EC37" s="234">
        <v>0</v>
      </c>
      <c r="ED37" s="234">
        <v>0</v>
      </c>
      <c r="EE37" s="234">
        <v>0</v>
      </c>
      <c r="EF37" s="234">
        <v>0</v>
      </c>
      <c r="EG37" s="234">
        <v>0</v>
      </c>
      <c r="EH37" s="234">
        <v>0</v>
      </c>
      <c r="EI37" s="234">
        <v>0</v>
      </c>
      <c r="EJ37" s="234"/>
      <c r="EK37" s="18">
        <f t="shared" si="121"/>
        <v>0</v>
      </c>
      <c r="EL37" s="18">
        <v>0</v>
      </c>
      <c r="EM37" s="18">
        <v>0</v>
      </c>
      <c r="EN37" s="18">
        <v>0</v>
      </c>
      <c r="EO37" s="18">
        <v>0</v>
      </c>
      <c r="EP37" s="18">
        <v>0</v>
      </c>
      <c r="EQ37" s="18">
        <v>0</v>
      </c>
      <c r="ER37" s="18">
        <v>0</v>
      </c>
      <c r="ES37" s="18">
        <v>0</v>
      </c>
      <c r="ET37" s="18">
        <v>0</v>
      </c>
      <c r="EU37" s="18">
        <v>0</v>
      </c>
      <c r="EV37" s="18">
        <v>0</v>
      </c>
      <c r="EW37" s="18">
        <v>0</v>
      </c>
      <c r="EX37" s="20">
        <f t="shared" si="14"/>
        <v>0</v>
      </c>
      <c r="EY37" s="20">
        <f t="shared" si="122"/>
        <v>0</v>
      </c>
      <c r="EZ37" s="20">
        <f t="shared" si="123"/>
        <v>0</v>
      </c>
      <c r="FA37" s="18">
        <f t="shared" si="124"/>
        <v>961.16000000000008</v>
      </c>
      <c r="FB37" s="18">
        <v>72.680000000000007</v>
      </c>
      <c r="FC37" s="234">
        <v>72.680000000000007</v>
      </c>
      <c r="FD37" s="234">
        <v>72.680000000000007</v>
      </c>
      <c r="FE37" s="234">
        <v>72.680000000000007</v>
      </c>
      <c r="FF37" s="234">
        <v>72.680000000000007</v>
      </c>
      <c r="FG37" s="234">
        <v>72.680000000000007</v>
      </c>
      <c r="FH37" s="234">
        <v>72.680000000000007</v>
      </c>
      <c r="FI37" s="234">
        <v>90.48</v>
      </c>
      <c r="FJ37" s="234">
        <v>90.48</v>
      </c>
      <c r="FK37" s="234">
        <v>90.48</v>
      </c>
      <c r="FL37" s="234">
        <v>90.48</v>
      </c>
      <c r="FM37" s="234">
        <v>90.48</v>
      </c>
      <c r="FN37" s="20">
        <f t="shared" si="125"/>
        <v>514.45088297413429</v>
      </c>
      <c r="FO37" s="18">
        <v>0</v>
      </c>
      <c r="FP37" s="18">
        <v>0</v>
      </c>
      <c r="FQ37" s="18">
        <v>0</v>
      </c>
      <c r="FR37" s="18">
        <v>0</v>
      </c>
      <c r="FS37" s="18">
        <v>0</v>
      </c>
      <c r="FT37" s="18">
        <v>0</v>
      </c>
      <c r="FU37" s="18">
        <v>514.45088297413429</v>
      </c>
      <c r="FV37" s="18">
        <v>0</v>
      </c>
      <c r="FW37" s="18">
        <v>0</v>
      </c>
      <c r="FX37" s="18">
        <v>0</v>
      </c>
      <c r="FY37" s="18">
        <v>0</v>
      </c>
      <c r="FZ37" s="18">
        <v>0</v>
      </c>
      <c r="GA37" s="234">
        <f t="shared" si="126"/>
        <v>-446.70911702586579</v>
      </c>
      <c r="GB37" s="20">
        <f t="shared" si="127"/>
        <v>-446.70911702586579</v>
      </c>
      <c r="GC37" s="20">
        <f t="shared" si="128"/>
        <v>0</v>
      </c>
      <c r="GD37" s="18">
        <f t="shared" si="129"/>
        <v>234.45000000000002</v>
      </c>
      <c r="GE37" s="18">
        <v>12.2</v>
      </c>
      <c r="GF37" s="234">
        <v>12.2</v>
      </c>
      <c r="GG37" s="234">
        <v>12.2</v>
      </c>
      <c r="GH37" s="234">
        <v>12.2</v>
      </c>
      <c r="GI37" s="234">
        <v>12.2</v>
      </c>
      <c r="GJ37" s="234">
        <v>12.2</v>
      </c>
      <c r="GK37" s="234">
        <v>12.2</v>
      </c>
      <c r="GL37" s="234">
        <v>29.81</v>
      </c>
      <c r="GM37" s="234">
        <v>29.81</v>
      </c>
      <c r="GN37" s="234">
        <v>29.81</v>
      </c>
      <c r="GO37" s="234">
        <v>29.81</v>
      </c>
      <c r="GP37" s="234">
        <v>29.81</v>
      </c>
      <c r="GQ37" s="20">
        <f t="shared" si="130"/>
        <v>0</v>
      </c>
      <c r="GR37" s="18">
        <v>0</v>
      </c>
      <c r="GS37" s="18">
        <v>0</v>
      </c>
      <c r="GT37" s="18">
        <v>0</v>
      </c>
      <c r="GU37" s="18"/>
      <c r="GV37" s="234">
        <f t="shared" si="131"/>
        <v>-234.45000000000002</v>
      </c>
      <c r="GW37" s="20">
        <f t="shared" si="15"/>
        <v>-234.45000000000002</v>
      </c>
      <c r="GX37" s="20">
        <f t="shared" si="16"/>
        <v>0</v>
      </c>
      <c r="GY37" s="18">
        <f t="shared" si="132"/>
        <v>1948.0300000000002</v>
      </c>
      <c r="GZ37" s="18">
        <v>107.29</v>
      </c>
      <c r="HA37" s="234">
        <v>107.29</v>
      </c>
      <c r="HB37" s="234">
        <v>107.29</v>
      </c>
      <c r="HC37" s="234">
        <v>107.29</v>
      </c>
      <c r="HD37" s="234">
        <v>107.29</v>
      </c>
      <c r="HE37" s="234">
        <v>107.29</v>
      </c>
      <c r="HF37" s="234">
        <v>107.29</v>
      </c>
      <c r="HG37" s="234">
        <v>239.4</v>
      </c>
      <c r="HH37" s="234">
        <v>239.4</v>
      </c>
      <c r="HI37" s="234">
        <v>239.4</v>
      </c>
      <c r="HJ37" s="234">
        <v>239.4</v>
      </c>
      <c r="HK37" s="234">
        <v>239.4</v>
      </c>
      <c r="HL37" s="20">
        <f t="shared" si="133"/>
        <v>2252.4948945841775</v>
      </c>
      <c r="HM37" s="18">
        <v>182.94673286773516</v>
      </c>
      <c r="HN37" s="18">
        <v>193.95658346387617</v>
      </c>
      <c r="HO37" s="18">
        <v>216.03399212633528</v>
      </c>
      <c r="HP37" s="18">
        <v>197.38134556236321</v>
      </c>
      <c r="HQ37" s="18">
        <v>206.79682784838832</v>
      </c>
      <c r="HR37" s="18">
        <v>169.31420202269388</v>
      </c>
      <c r="HS37" s="18">
        <v>232.10517352103651</v>
      </c>
      <c r="HT37" s="18">
        <v>156.6793672411867</v>
      </c>
      <c r="HU37" s="18">
        <v>161.32707362073393</v>
      </c>
      <c r="HV37" s="18">
        <v>174.58256491057872</v>
      </c>
      <c r="HW37" s="18">
        <v>158.86403978768683</v>
      </c>
      <c r="HX37" s="18">
        <v>202.50699161156254</v>
      </c>
      <c r="HY37" s="20">
        <f t="shared" si="17"/>
        <v>304.46489458417727</v>
      </c>
      <c r="HZ37" s="20">
        <f t="shared" si="18"/>
        <v>0</v>
      </c>
      <c r="IA37" s="20">
        <f t="shared" si="19"/>
        <v>304.46489458417727</v>
      </c>
      <c r="IB37" s="120">
        <f t="shared" si="134"/>
        <v>0</v>
      </c>
      <c r="IC37" s="120">
        <v>0</v>
      </c>
      <c r="ID37" s="250">
        <v>0</v>
      </c>
      <c r="IE37" s="250">
        <v>0</v>
      </c>
      <c r="IF37" s="120">
        <v>0</v>
      </c>
      <c r="IG37" s="120">
        <v>0</v>
      </c>
      <c r="IH37" s="120">
        <v>0</v>
      </c>
      <c r="II37" s="120">
        <v>0</v>
      </c>
      <c r="IJ37" s="120">
        <v>0</v>
      </c>
      <c r="IK37" s="120">
        <v>0</v>
      </c>
      <c r="IL37" s="120">
        <v>0</v>
      </c>
      <c r="IM37" s="120">
        <v>0</v>
      </c>
      <c r="IN37" s="120">
        <v>0</v>
      </c>
      <c r="IO37" s="121">
        <f t="shared" si="20"/>
        <v>0</v>
      </c>
      <c r="IP37" s="18">
        <v>0</v>
      </c>
      <c r="IQ37" s="18">
        <v>0</v>
      </c>
      <c r="IR37" s="18">
        <v>0</v>
      </c>
      <c r="IS37" s="18">
        <v>0</v>
      </c>
      <c r="IT37" s="18">
        <v>0</v>
      </c>
      <c r="IU37" s="18">
        <v>0</v>
      </c>
      <c r="IV37" s="18">
        <v>0</v>
      </c>
      <c r="IW37" s="18">
        <v>0</v>
      </c>
      <c r="IX37" s="18">
        <v>0</v>
      </c>
      <c r="IY37" s="18">
        <v>0</v>
      </c>
      <c r="IZ37" s="18">
        <v>0</v>
      </c>
      <c r="JA37" s="18">
        <v>0</v>
      </c>
      <c r="JB37" s="250">
        <f t="shared" si="21"/>
        <v>0</v>
      </c>
      <c r="JC37" s="121">
        <f t="shared" si="22"/>
        <v>0</v>
      </c>
      <c r="JD37" s="121">
        <f t="shared" si="23"/>
        <v>0</v>
      </c>
      <c r="JE37" s="120">
        <f t="shared" si="135"/>
        <v>0</v>
      </c>
      <c r="JF37" s="120">
        <v>0</v>
      </c>
      <c r="JG37" s="250">
        <v>0</v>
      </c>
      <c r="JH37" s="250">
        <v>0</v>
      </c>
      <c r="JI37" s="250">
        <v>0</v>
      </c>
      <c r="JJ37" s="250">
        <v>0</v>
      </c>
      <c r="JK37" s="250">
        <v>0</v>
      </c>
      <c r="JL37" s="250">
        <v>0</v>
      </c>
      <c r="JM37" s="250">
        <v>0</v>
      </c>
      <c r="JN37" s="250">
        <v>0</v>
      </c>
      <c r="JO37" s="250">
        <v>0</v>
      </c>
      <c r="JP37" s="250">
        <v>0</v>
      </c>
      <c r="JQ37" s="250">
        <v>0</v>
      </c>
      <c r="JR37" s="120">
        <f t="shared" si="136"/>
        <v>0</v>
      </c>
      <c r="JS37" s="18">
        <v>0</v>
      </c>
      <c r="JT37" s="18">
        <v>0</v>
      </c>
      <c r="JU37" s="18">
        <v>0</v>
      </c>
      <c r="JV37" s="18">
        <v>0</v>
      </c>
      <c r="JW37" s="18">
        <v>0</v>
      </c>
      <c r="JX37" s="18">
        <v>0</v>
      </c>
      <c r="JY37" s="18">
        <v>0</v>
      </c>
      <c r="JZ37" s="18">
        <v>0</v>
      </c>
      <c r="KA37" s="18">
        <v>0</v>
      </c>
      <c r="KB37" s="18">
        <v>0</v>
      </c>
      <c r="KC37" s="18">
        <v>0</v>
      </c>
      <c r="KD37" s="18">
        <v>0</v>
      </c>
      <c r="KE37" s="250">
        <f t="shared" si="24"/>
        <v>0</v>
      </c>
      <c r="KF37" s="121">
        <f t="shared" si="25"/>
        <v>0</v>
      </c>
      <c r="KG37" s="121">
        <f t="shared" si="26"/>
        <v>0</v>
      </c>
      <c r="KH37" s="120">
        <f t="shared" si="137"/>
        <v>85.09</v>
      </c>
      <c r="KI37" s="120">
        <v>3.92</v>
      </c>
      <c r="KJ37" s="250">
        <v>3.92</v>
      </c>
      <c r="KK37" s="250">
        <v>3.92</v>
      </c>
      <c r="KL37" s="250">
        <v>3.92</v>
      </c>
      <c r="KM37" s="250">
        <v>3.92</v>
      </c>
      <c r="KN37" s="250">
        <v>3.92</v>
      </c>
      <c r="KO37" s="250">
        <v>3.92</v>
      </c>
      <c r="KP37" s="250">
        <v>11.53</v>
      </c>
      <c r="KQ37" s="250">
        <v>11.53</v>
      </c>
      <c r="KR37" s="250">
        <v>11.53</v>
      </c>
      <c r="KS37" s="250">
        <v>11.53</v>
      </c>
      <c r="KT37" s="250">
        <v>11.53</v>
      </c>
      <c r="KU37" s="121">
        <f t="shared" si="138"/>
        <v>91.255758898654904</v>
      </c>
      <c r="KV37" s="18">
        <v>4.6938682940562355</v>
      </c>
      <c r="KW37" s="18">
        <v>5.0551243869375817</v>
      </c>
      <c r="KX37" s="18">
        <v>4.4863617376911717</v>
      </c>
      <c r="KY37" s="18">
        <v>4.9188788436157722</v>
      </c>
      <c r="KZ37" s="18">
        <v>4.8998094168654367</v>
      </c>
      <c r="LA37" s="18">
        <v>5.0081393187199694</v>
      </c>
      <c r="LB37" s="18">
        <v>4.4316077088050507</v>
      </c>
      <c r="LC37" s="18">
        <v>8.7622392658603196</v>
      </c>
      <c r="LD37" s="18">
        <v>11.294037002359898</v>
      </c>
      <c r="LE37" s="18">
        <v>10.905722591157019</v>
      </c>
      <c r="LF37" s="18">
        <v>13.287280799954317</v>
      </c>
      <c r="LG37" s="18">
        <v>13.512689532632136</v>
      </c>
      <c r="LH37" s="250">
        <f t="shared" si="139"/>
        <v>6.1657588986549001</v>
      </c>
      <c r="LI37" s="121">
        <f t="shared" si="27"/>
        <v>0</v>
      </c>
      <c r="LJ37" s="121">
        <f t="shared" si="28"/>
        <v>6.1657588986549001</v>
      </c>
      <c r="LK37" s="121">
        <f t="shared" si="29"/>
        <v>0</v>
      </c>
      <c r="LL37" s="250"/>
      <c r="LM37" s="250"/>
      <c r="LN37" s="250"/>
      <c r="LO37" s="250"/>
      <c r="LP37" s="250"/>
      <c r="LQ37" s="250"/>
      <c r="LR37" s="250"/>
      <c r="LS37" s="250"/>
      <c r="LT37" s="250"/>
      <c r="LU37" s="250"/>
      <c r="LV37" s="250"/>
      <c r="LW37" s="250"/>
      <c r="LX37" s="121">
        <f t="shared" si="30"/>
        <v>0</v>
      </c>
      <c r="LY37" s="250"/>
      <c r="LZ37" s="250"/>
      <c r="MA37" s="250"/>
      <c r="MB37" s="250"/>
      <c r="MC37" s="250"/>
      <c r="MD37" s="250"/>
      <c r="ME37" s="250"/>
      <c r="MF37" s="250"/>
      <c r="MG37" s="250"/>
      <c r="MH37" s="250"/>
      <c r="MI37" s="250"/>
      <c r="MJ37" s="120">
        <v>0</v>
      </c>
      <c r="MK37" s="250"/>
      <c r="ML37" s="121">
        <f t="shared" si="31"/>
        <v>0</v>
      </c>
      <c r="MM37" s="121">
        <f t="shared" si="32"/>
        <v>0</v>
      </c>
      <c r="MN37" s="121">
        <f t="shared" si="140"/>
        <v>4502.6899999999996</v>
      </c>
      <c r="MO37" s="121">
        <v>590.57000000000005</v>
      </c>
      <c r="MP37" s="250">
        <v>590.57000000000005</v>
      </c>
      <c r="MQ37" s="250">
        <v>590.57000000000005</v>
      </c>
      <c r="MR37" s="250">
        <v>590.57000000000005</v>
      </c>
      <c r="MS37" s="250">
        <v>590.57000000000005</v>
      </c>
      <c r="MT37" s="250">
        <v>590.57000000000005</v>
      </c>
      <c r="MU37" s="250">
        <v>590.57000000000005</v>
      </c>
      <c r="MV37" s="250">
        <v>73.739999999999995</v>
      </c>
      <c r="MW37" s="250">
        <v>73.739999999999995</v>
      </c>
      <c r="MX37" s="250">
        <v>73.739999999999995</v>
      </c>
      <c r="MY37" s="250">
        <v>73.739999999999995</v>
      </c>
      <c r="MZ37" s="250">
        <v>73.739999999999995</v>
      </c>
      <c r="NA37" s="121">
        <f t="shared" si="141"/>
        <v>0</v>
      </c>
      <c r="NB37" s="20">
        <v>0</v>
      </c>
      <c r="NC37" s="20">
        <v>0</v>
      </c>
      <c r="ND37" s="20">
        <v>0</v>
      </c>
      <c r="NE37" s="20">
        <v>0</v>
      </c>
      <c r="NF37" s="20">
        <v>0</v>
      </c>
      <c r="NG37" s="20">
        <v>0</v>
      </c>
      <c r="NH37" s="20">
        <v>0</v>
      </c>
      <c r="NI37" s="20">
        <v>0</v>
      </c>
      <c r="NJ37" s="20">
        <v>0</v>
      </c>
      <c r="NK37" s="20">
        <v>0</v>
      </c>
      <c r="NL37" s="20">
        <v>0</v>
      </c>
      <c r="NM37" s="20">
        <v>0</v>
      </c>
      <c r="NN37" s="250">
        <f t="shared" si="142"/>
        <v>-4502.6899999999996</v>
      </c>
      <c r="NO37" s="121">
        <f t="shared" si="33"/>
        <v>-4502.6899999999996</v>
      </c>
      <c r="NP37" s="121">
        <f t="shared" si="34"/>
        <v>0</v>
      </c>
      <c r="NQ37" s="115">
        <f t="shared" si="35"/>
        <v>2142.3200000000006</v>
      </c>
      <c r="NR37" s="114">
        <f t="shared" si="36"/>
        <v>0</v>
      </c>
      <c r="NS37" s="132">
        <f t="shared" si="37"/>
        <v>-2142.3200000000006</v>
      </c>
      <c r="NT37" s="121">
        <f t="shared" si="38"/>
        <v>-2142.3200000000006</v>
      </c>
      <c r="NU37" s="121">
        <f t="shared" si="39"/>
        <v>0</v>
      </c>
      <c r="NV37" s="18">
        <f t="shared" si="143"/>
        <v>1100.98</v>
      </c>
      <c r="NW37" s="18">
        <v>119.34</v>
      </c>
      <c r="NX37" s="234">
        <v>119.34</v>
      </c>
      <c r="NY37" s="234">
        <v>119.34</v>
      </c>
      <c r="NZ37" s="18">
        <v>119.34</v>
      </c>
      <c r="OA37" s="18">
        <v>119.34</v>
      </c>
      <c r="OB37" s="18">
        <v>119.34</v>
      </c>
      <c r="OC37" s="18">
        <v>119.34</v>
      </c>
      <c r="OD37" s="18">
        <v>53.12</v>
      </c>
      <c r="OE37" s="18">
        <v>53.12</v>
      </c>
      <c r="OF37" s="18">
        <v>53.12</v>
      </c>
      <c r="OG37" s="18">
        <v>53.12</v>
      </c>
      <c r="OH37" s="18">
        <v>53.12</v>
      </c>
      <c r="OI37" s="20">
        <f t="shared" si="144"/>
        <v>0</v>
      </c>
      <c r="OJ37" s="20">
        <v>0</v>
      </c>
      <c r="OK37" s="20">
        <v>0</v>
      </c>
      <c r="OL37" s="20">
        <v>0</v>
      </c>
      <c r="OM37" s="20">
        <v>0</v>
      </c>
      <c r="ON37" s="20">
        <v>0</v>
      </c>
      <c r="OO37" s="20">
        <v>0</v>
      </c>
      <c r="OP37" s="20">
        <v>0</v>
      </c>
      <c r="OQ37" s="20">
        <v>0</v>
      </c>
      <c r="OR37" s="20">
        <v>0</v>
      </c>
      <c r="OS37" s="20">
        <v>0</v>
      </c>
      <c r="OT37" s="20">
        <v>0</v>
      </c>
      <c r="OU37" s="20">
        <v>0</v>
      </c>
      <c r="OV37" s="234">
        <f t="shared" si="145"/>
        <v>-1100.98</v>
      </c>
      <c r="OW37" s="20">
        <f t="shared" si="40"/>
        <v>-1100.98</v>
      </c>
      <c r="OX37" s="20">
        <f t="shared" si="41"/>
        <v>0</v>
      </c>
      <c r="OY37" s="18">
        <f t="shared" si="146"/>
        <v>707.85000000000025</v>
      </c>
      <c r="OZ37" s="18">
        <v>80.45</v>
      </c>
      <c r="PA37" s="234">
        <v>80.45</v>
      </c>
      <c r="PB37" s="234">
        <v>80.45</v>
      </c>
      <c r="PC37" s="234">
        <v>80.45</v>
      </c>
      <c r="PD37" s="234">
        <v>80.45</v>
      </c>
      <c r="PE37" s="234">
        <v>80.45</v>
      </c>
      <c r="PF37" s="234">
        <v>80.45</v>
      </c>
      <c r="PG37" s="234">
        <v>28.94</v>
      </c>
      <c r="PH37" s="234">
        <v>28.94</v>
      </c>
      <c r="PI37" s="234">
        <v>28.94</v>
      </c>
      <c r="PJ37" s="234">
        <v>28.94</v>
      </c>
      <c r="PK37" s="234">
        <v>28.94</v>
      </c>
      <c r="PL37" s="20">
        <f t="shared" si="147"/>
        <v>0</v>
      </c>
      <c r="PM37" s="18">
        <v>0</v>
      </c>
      <c r="PN37" s="18">
        <v>0</v>
      </c>
      <c r="PO37" s="18">
        <v>0</v>
      </c>
      <c r="PP37" s="18">
        <v>0</v>
      </c>
      <c r="PQ37" s="18">
        <v>0</v>
      </c>
      <c r="PR37" s="18">
        <v>0</v>
      </c>
      <c r="PS37" s="18">
        <v>0</v>
      </c>
      <c r="PT37" s="18">
        <v>0</v>
      </c>
      <c r="PU37" s="18">
        <v>0</v>
      </c>
      <c r="PV37" s="18">
        <v>0</v>
      </c>
      <c r="PW37" s="18">
        <v>0</v>
      </c>
      <c r="PX37" s="18">
        <v>0</v>
      </c>
      <c r="PY37" s="234">
        <f t="shared" si="148"/>
        <v>-707.85000000000025</v>
      </c>
      <c r="PZ37" s="20">
        <f t="shared" si="42"/>
        <v>-707.85000000000025</v>
      </c>
      <c r="QA37" s="20">
        <f t="shared" si="43"/>
        <v>0</v>
      </c>
      <c r="QB37" s="18">
        <f t="shared" si="149"/>
        <v>155.39999999999998</v>
      </c>
      <c r="QC37" s="18">
        <v>15.9</v>
      </c>
      <c r="QD37" s="234">
        <v>15.9</v>
      </c>
      <c r="QE37" s="234">
        <v>15.9</v>
      </c>
      <c r="QF37" s="234">
        <v>15.9</v>
      </c>
      <c r="QG37" s="234">
        <v>15.9</v>
      </c>
      <c r="QH37" s="234">
        <v>15.9</v>
      </c>
      <c r="QI37" s="234">
        <v>15.9</v>
      </c>
      <c r="QJ37" s="234">
        <v>8.82</v>
      </c>
      <c r="QK37" s="234">
        <v>8.82</v>
      </c>
      <c r="QL37" s="234">
        <v>8.82</v>
      </c>
      <c r="QM37" s="234">
        <v>8.82</v>
      </c>
      <c r="QN37" s="234">
        <v>8.82</v>
      </c>
      <c r="QO37" s="20">
        <f t="shared" si="150"/>
        <v>0</v>
      </c>
      <c r="QP37" s="18">
        <v>0</v>
      </c>
      <c r="QQ37" s="18">
        <v>0</v>
      </c>
      <c r="QR37" s="18">
        <v>0</v>
      </c>
      <c r="QS37" s="18">
        <v>0</v>
      </c>
      <c r="QT37" s="18">
        <v>0</v>
      </c>
      <c r="QU37" s="18">
        <v>0</v>
      </c>
      <c r="QV37" s="18">
        <v>0</v>
      </c>
      <c r="QW37" s="18">
        <v>0</v>
      </c>
      <c r="QX37" s="18">
        <v>0</v>
      </c>
      <c r="QY37" s="18">
        <v>0</v>
      </c>
      <c r="QZ37" s="18">
        <v>0</v>
      </c>
      <c r="RA37" s="18">
        <v>0</v>
      </c>
      <c r="RB37" s="234">
        <f t="shared" si="151"/>
        <v>-155.39999999999998</v>
      </c>
      <c r="RC37" s="20">
        <f t="shared" si="44"/>
        <v>-155.39999999999998</v>
      </c>
      <c r="RD37" s="20">
        <f t="shared" si="45"/>
        <v>0</v>
      </c>
      <c r="RE37" s="18">
        <f t="shared" si="152"/>
        <v>0</v>
      </c>
      <c r="RF37" s="20">
        <v>0</v>
      </c>
      <c r="RG37" s="234">
        <v>0</v>
      </c>
      <c r="RH37" s="234">
        <v>0</v>
      </c>
      <c r="RI37" s="234">
        <v>0</v>
      </c>
      <c r="RJ37" s="234">
        <v>0</v>
      </c>
      <c r="RK37" s="234">
        <v>0</v>
      </c>
      <c r="RL37" s="234">
        <v>0</v>
      </c>
      <c r="RM37" s="234">
        <v>0</v>
      </c>
      <c r="RN37" s="234">
        <v>0</v>
      </c>
      <c r="RO37" s="234">
        <v>0</v>
      </c>
      <c r="RP37" s="234">
        <v>0</v>
      </c>
      <c r="RQ37" s="234">
        <v>0</v>
      </c>
      <c r="RR37" s="20">
        <f t="shared" si="153"/>
        <v>0</v>
      </c>
      <c r="RS37" s="18">
        <v>0</v>
      </c>
      <c r="RT37" s="18">
        <v>0</v>
      </c>
      <c r="RU37" s="18">
        <v>0</v>
      </c>
      <c r="RV37" s="18">
        <v>0</v>
      </c>
      <c r="RW37" s="18">
        <v>0</v>
      </c>
      <c r="RX37" s="18">
        <v>0</v>
      </c>
      <c r="RY37" s="18">
        <v>0</v>
      </c>
      <c r="RZ37" s="18">
        <v>0</v>
      </c>
      <c r="SA37" s="18">
        <v>0</v>
      </c>
      <c r="SB37" s="18">
        <v>0</v>
      </c>
      <c r="SC37" s="18">
        <v>0</v>
      </c>
      <c r="SD37" s="18">
        <v>0</v>
      </c>
      <c r="SE37" s="20">
        <f t="shared" si="46"/>
        <v>0</v>
      </c>
      <c r="SF37" s="20">
        <f t="shared" si="47"/>
        <v>0</v>
      </c>
      <c r="SG37" s="20">
        <f t="shared" si="48"/>
        <v>0</v>
      </c>
      <c r="SH37" s="18">
        <f t="shared" si="154"/>
        <v>0</v>
      </c>
      <c r="SI37" s="18">
        <v>0</v>
      </c>
      <c r="SJ37" s="234">
        <v>0</v>
      </c>
      <c r="SK37" s="234">
        <v>0</v>
      </c>
      <c r="SL37" s="234">
        <v>0</v>
      </c>
      <c r="SM37" s="234">
        <v>0</v>
      </c>
      <c r="SN37" s="234">
        <v>0</v>
      </c>
      <c r="SO37" s="234">
        <v>0</v>
      </c>
      <c r="SP37" s="234">
        <v>0</v>
      </c>
      <c r="SQ37" s="234">
        <v>0</v>
      </c>
      <c r="SR37" s="234">
        <v>0</v>
      </c>
      <c r="SS37" s="234">
        <v>0</v>
      </c>
      <c r="ST37" s="234">
        <v>0</v>
      </c>
      <c r="SU37" s="20">
        <f t="shared" si="155"/>
        <v>0</v>
      </c>
      <c r="SV37" s="18">
        <v>0</v>
      </c>
      <c r="SW37" s="18">
        <v>0</v>
      </c>
      <c r="SX37" s="18">
        <v>0</v>
      </c>
      <c r="SY37" s="18">
        <v>0</v>
      </c>
      <c r="SZ37" s="18">
        <v>0</v>
      </c>
      <c r="TA37" s="18">
        <v>0</v>
      </c>
      <c r="TB37" s="18">
        <v>0</v>
      </c>
      <c r="TC37" s="18">
        <v>0</v>
      </c>
      <c r="TD37" s="18">
        <v>0</v>
      </c>
      <c r="TE37" s="18">
        <v>0</v>
      </c>
      <c r="TF37" s="18">
        <v>0</v>
      </c>
      <c r="TG37" s="18">
        <v>0</v>
      </c>
      <c r="TH37" s="20">
        <f t="shared" si="49"/>
        <v>0</v>
      </c>
      <c r="TI37" s="20">
        <f t="shared" si="50"/>
        <v>0</v>
      </c>
      <c r="TJ37" s="20">
        <f t="shared" si="51"/>
        <v>0</v>
      </c>
      <c r="TK37" s="18">
        <f t="shared" si="156"/>
        <v>167.51000000000005</v>
      </c>
      <c r="TL37" s="18">
        <v>15.68</v>
      </c>
      <c r="TM37" s="234">
        <v>15.68</v>
      </c>
      <c r="TN37" s="234">
        <v>15.68</v>
      </c>
      <c r="TO37" s="234">
        <v>15.68</v>
      </c>
      <c r="TP37" s="234">
        <v>15.68</v>
      </c>
      <c r="TQ37" s="234">
        <v>15.68</v>
      </c>
      <c r="TR37" s="234">
        <v>15.68</v>
      </c>
      <c r="TS37" s="234">
        <v>11.55</v>
      </c>
      <c r="TT37" s="234">
        <v>11.55</v>
      </c>
      <c r="TU37" s="234">
        <v>11.55</v>
      </c>
      <c r="TV37" s="234">
        <v>11.55</v>
      </c>
      <c r="TW37" s="234">
        <v>11.55</v>
      </c>
      <c r="TX37" s="20">
        <f t="shared" si="157"/>
        <v>0</v>
      </c>
      <c r="TY37" s="18">
        <v>0</v>
      </c>
      <c r="TZ37" s="18">
        <v>0</v>
      </c>
      <c r="UA37" s="18">
        <v>0</v>
      </c>
      <c r="UB37" s="18">
        <v>0</v>
      </c>
      <c r="UC37" s="18">
        <v>0</v>
      </c>
      <c r="UD37" s="18">
        <v>0</v>
      </c>
      <c r="UE37" s="18">
        <v>0</v>
      </c>
      <c r="UF37" s="18">
        <v>0</v>
      </c>
      <c r="UG37" s="18">
        <v>0</v>
      </c>
      <c r="UH37" s="18">
        <v>0</v>
      </c>
      <c r="UI37" s="18">
        <v>0</v>
      </c>
      <c r="UJ37" s="18">
        <v>0</v>
      </c>
      <c r="UK37" s="20">
        <f t="shared" si="52"/>
        <v>-167.51000000000005</v>
      </c>
      <c r="UL37" s="20">
        <f t="shared" si="53"/>
        <v>-167.51000000000005</v>
      </c>
      <c r="UM37" s="20">
        <f t="shared" si="54"/>
        <v>0</v>
      </c>
      <c r="UN37" s="18">
        <f t="shared" si="158"/>
        <v>10.58</v>
      </c>
      <c r="UO37" s="18">
        <v>1.04</v>
      </c>
      <c r="UP37" s="234">
        <v>1.04</v>
      </c>
      <c r="UQ37" s="234">
        <v>1.04</v>
      </c>
      <c r="UR37" s="234">
        <v>1.04</v>
      </c>
      <c r="US37" s="234">
        <v>1.04</v>
      </c>
      <c r="UT37" s="234">
        <v>1.04</v>
      </c>
      <c r="UU37" s="234">
        <v>1.04</v>
      </c>
      <c r="UV37" s="234">
        <v>0.66</v>
      </c>
      <c r="UW37" s="234">
        <v>0.66</v>
      </c>
      <c r="UX37" s="234">
        <v>0.66</v>
      </c>
      <c r="UY37" s="234">
        <v>0.66</v>
      </c>
      <c r="UZ37" s="234">
        <v>0.66</v>
      </c>
      <c r="VA37" s="20">
        <f t="shared" si="55"/>
        <v>0</v>
      </c>
      <c r="VB37" s="234"/>
      <c r="VC37" s="234"/>
      <c r="VD37" s="234"/>
      <c r="VE37" s="234"/>
      <c r="VF37" s="234"/>
      <c r="VG37" s="234"/>
      <c r="VH37" s="234">
        <v>0</v>
      </c>
      <c r="VI37" s="234"/>
      <c r="VJ37" s="234"/>
      <c r="VK37" s="234"/>
      <c r="VL37" s="234"/>
      <c r="VM37" s="234"/>
      <c r="VN37" s="20">
        <f t="shared" si="56"/>
        <v>-10.58</v>
      </c>
      <c r="VO37" s="20">
        <f t="shared" si="57"/>
        <v>-10.58</v>
      </c>
      <c r="VP37" s="20">
        <f t="shared" si="58"/>
        <v>0</v>
      </c>
      <c r="VQ37" s="121">
        <f t="shared" si="59"/>
        <v>0</v>
      </c>
      <c r="VR37" s="250"/>
      <c r="VS37" s="250"/>
      <c r="VT37" s="250"/>
      <c r="VU37" s="250"/>
      <c r="VV37" s="250"/>
      <c r="VW37" s="250"/>
      <c r="VX37" s="250"/>
      <c r="VY37" s="250"/>
      <c r="VZ37" s="250"/>
      <c r="WA37" s="250"/>
      <c r="WB37" s="250"/>
      <c r="WC37" s="250"/>
      <c r="WD37" s="121">
        <f t="shared" si="60"/>
        <v>0</v>
      </c>
      <c r="WE37" s="234"/>
      <c r="WF37" s="234"/>
      <c r="WG37" s="234"/>
      <c r="WH37" s="234"/>
      <c r="WI37" s="234"/>
      <c r="WJ37" s="234"/>
      <c r="WK37" s="234"/>
      <c r="WL37" s="234"/>
      <c r="WM37" s="234"/>
      <c r="WN37" s="234"/>
      <c r="WO37" s="234"/>
      <c r="WP37" s="234"/>
      <c r="WQ37" s="121">
        <f t="shared" si="61"/>
        <v>0</v>
      </c>
      <c r="WR37" s="121">
        <f t="shared" si="62"/>
        <v>0</v>
      </c>
      <c r="WS37" s="121">
        <f t="shared" si="63"/>
        <v>0</v>
      </c>
      <c r="WT37" s="120">
        <f t="shared" si="159"/>
        <v>17331.059999999998</v>
      </c>
      <c r="WU37" s="120">
        <v>1270.18</v>
      </c>
      <c r="WV37" s="250">
        <v>1270.18</v>
      </c>
      <c r="WW37" s="250">
        <v>1270.18</v>
      </c>
      <c r="WX37" s="250">
        <v>1270.18</v>
      </c>
      <c r="WY37" s="250">
        <v>1270.18</v>
      </c>
      <c r="WZ37" s="250">
        <v>1270.18</v>
      </c>
      <c r="XA37" s="250">
        <v>1270.18</v>
      </c>
      <c r="XB37" s="250">
        <v>1687.96</v>
      </c>
      <c r="XC37" s="250">
        <v>1687.96</v>
      </c>
      <c r="XD37" s="250">
        <v>1687.96</v>
      </c>
      <c r="XE37" s="250">
        <v>1687.96</v>
      </c>
      <c r="XF37" s="250">
        <v>1687.96</v>
      </c>
      <c r="XG37" s="120">
        <f t="shared" si="160"/>
        <v>23830.751538834276</v>
      </c>
      <c r="XH37" s="18">
        <v>2385.5277375360674</v>
      </c>
      <c r="XI37" s="18">
        <v>2299.0133778776221</v>
      </c>
      <c r="XJ37" s="18">
        <v>2093.6229172561766</v>
      </c>
      <c r="XK37" s="18">
        <v>2.5763926786288232</v>
      </c>
      <c r="XL37" s="18">
        <v>1931.2539248048911</v>
      </c>
      <c r="XM37" s="18">
        <v>2020.0161929321594</v>
      </c>
      <c r="XN37" s="18">
        <v>2227.6070913526842</v>
      </c>
      <c r="XO37" s="18">
        <v>2253.1954988064654</v>
      </c>
      <c r="XP37" s="18">
        <v>2115.8982556744304</v>
      </c>
      <c r="XQ37" s="18">
        <v>2204.1149817835039</v>
      </c>
      <c r="XR37" s="18">
        <v>2058.4192871074792</v>
      </c>
      <c r="XS37" s="18">
        <v>2239.5058810241717</v>
      </c>
      <c r="XT37" s="121">
        <f t="shared" si="64"/>
        <v>6499.6915388342786</v>
      </c>
      <c r="XU37" s="121">
        <f t="shared" si="65"/>
        <v>0</v>
      </c>
      <c r="XV37" s="121">
        <f t="shared" si="66"/>
        <v>6499.6915388342786</v>
      </c>
      <c r="XW37" s="120">
        <f t="shared" si="161"/>
        <v>531.28</v>
      </c>
      <c r="XX37" s="120">
        <v>45.99</v>
      </c>
      <c r="XY37" s="250">
        <v>45.99</v>
      </c>
      <c r="XZ37" s="250">
        <v>45.99</v>
      </c>
      <c r="YA37" s="250">
        <v>45.99</v>
      </c>
      <c r="YB37" s="250">
        <v>45.99</v>
      </c>
      <c r="YC37" s="250">
        <v>45.99</v>
      </c>
      <c r="YD37" s="250">
        <v>45.99</v>
      </c>
      <c r="YE37" s="250">
        <v>41.87</v>
      </c>
      <c r="YF37" s="250">
        <v>41.87</v>
      </c>
      <c r="YG37" s="250">
        <v>41.87</v>
      </c>
      <c r="YH37" s="250">
        <v>41.87</v>
      </c>
      <c r="YI37" s="250">
        <v>41.87</v>
      </c>
      <c r="YJ37" s="121">
        <f t="shared" si="162"/>
        <v>1295.3540048691391</v>
      </c>
      <c r="YK37" s="18">
        <v>101.57210075455806</v>
      </c>
      <c r="YL37" s="18">
        <v>89.101115361636275</v>
      </c>
      <c r="YM37" s="18">
        <v>91.74629614457649</v>
      </c>
      <c r="YN37" s="18">
        <v>99.264470334884166</v>
      </c>
      <c r="YO37" s="18">
        <v>88.705455198548748</v>
      </c>
      <c r="YP37" s="18">
        <v>95.440714653102049</v>
      </c>
      <c r="YQ37" s="18">
        <v>99.801543836832636</v>
      </c>
      <c r="YR37" s="18">
        <v>102.00732763282447</v>
      </c>
      <c r="YS37" s="18">
        <v>97.057081816369092</v>
      </c>
      <c r="YT37" s="18">
        <v>133.4356256241841</v>
      </c>
      <c r="YU37" s="18">
        <v>142.42030822869336</v>
      </c>
      <c r="YV37" s="18">
        <v>154.80196528292976</v>
      </c>
      <c r="YW37" s="234">
        <f t="shared" si="163"/>
        <v>764.07400486913912</v>
      </c>
      <c r="YX37" s="121">
        <f t="shared" si="67"/>
        <v>0</v>
      </c>
      <c r="YY37" s="121">
        <f t="shared" si="68"/>
        <v>764.07400486913912</v>
      </c>
      <c r="YZ37" s="120">
        <f t="shared" si="164"/>
        <v>852.75000000000011</v>
      </c>
      <c r="ZA37" s="120">
        <v>31.5</v>
      </c>
      <c r="ZB37" s="250">
        <v>31.5</v>
      </c>
      <c r="ZC37" s="250">
        <v>31.5</v>
      </c>
      <c r="ZD37" s="250">
        <v>31.5</v>
      </c>
      <c r="ZE37" s="250">
        <v>31.5</v>
      </c>
      <c r="ZF37" s="250">
        <v>31.5</v>
      </c>
      <c r="ZG37" s="250">
        <v>31.5</v>
      </c>
      <c r="ZH37" s="250">
        <v>126.45</v>
      </c>
      <c r="ZI37" s="250">
        <v>126.45</v>
      </c>
      <c r="ZJ37" s="250">
        <v>126.45</v>
      </c>
      <c r="ZK37" s="250">
        <v>126.45</v>
      </c>
      <c r="ZL37" s="250">
        <v>126.45</v>
      </c>
      <c r="ZM37" s="121">
        <f t="shared" si="165"/>
        <v>5133.7152660549091</v>
      </c>
      <c r="ZN37" s="120">
        <v>0</v>
      </c>
      <c r="ZO37" s="18">
        <v>0</v>
      </c>
      <c r="ZP37" s="18">
        <v>0</v>
      </c>
      <c r="ZQ37" s="18">
        <v>5049.8552550338618</v>
      </c>
      <c r="ZR37" s="18">
        <v>83.860011021047242</v>
      </c>
      <c r="ZS37" s="18">
        <v>0</v>
      </c>
      <c r="ZT37" s="18"/>
      <c r="ZU37" s="18"/>
      <c r="ZV37" s="18"/>
      <c r="ZW37" s="18"/>
      <c r="ZX37" s="18"/>
      <c r="ZY37" s="18"/>
      <c r="ZZ37" s="121">
        <f t="shared" si="69"/>
        <v>4280.9652660549091</v>
      </c>
      <c r="AAA37" s="121">
        <f t="shared" si="70"/>
        <v>0</v>
      </c>
      <c r="AAB37" s="121">
        <f t="shared" si="71"/>
        <v>4280.9652660549091</v>
      </c>
      <c r="AAC37" s="120">
        <f t="shared" si="166"/>
        <v>0</v>
      </c>
      <c r="AAD37" s="120">
        <v>0</v>
      </c>
      <c r="AAE37" s="250">
        <v>0</v>
      </c>
      <c r="AAF37" s="250">
        <v>0</v>
      </c>
      <c r="AAG37" s="250">
        <v>0</v>
      </c>
      <c r="AAH37" s="250">
        <v>0</v>
      </c>
      <c r="AAI37" s="250">
        <v>0</v>
      </c>
      <c r="AAJ37" s="250">
        <v>0</v>
      </c>
      <c r="AAK37" s="250">
        <v>0</v>
      </c>
      <c r="AAL37" s="250">
        <v>0</v>
      </c>
      <c r="AAM37" s="250">
        <v>0</v>
      </c>
      <c r="AAN37" s="250">
        <v>0</v>
      </c>
      <c r="AAO37" s="250">
        <v>0</v>
      </c>
      <c r="AAP37" s="121">
        <f t="shared" si="167"/>
        <v>97.776021279226867</v>
      </c>
      <c r="AAQ37" s="18">
        <v>13.964852259973306</v>
      </c>
      <c r="AAR37" s="18">
        <v>13.931426061609566</v>
      </c>
      <c r="AAS37" s="18">
        <v>13.97830862653924</v>
      </c>
      <c r="AAT37" s="18">
        <v>14.035674944719998</v>
      </c>
      <c r="AAU37" s="18">
        <v>14.145266074016</v>
      </c>
      <c r="AAV37" s="18">
        <v>13.985058177375999</v>
      </c>
      <c r="AAW37" s="18">
        <v>13.735435134992755</v>
      </c>
      <c r="AAX37" s="18">
        <v>0</v>
      </c>
      <c r="AAY37" s="18">
        <v>0</v>
      </c>
      <c r="AAZ37" s="18">
        <v>0</v>
      </c>
      <c r="ABA37" s="18">
        <v>0</v>
      </c>
      <c r="ABB37" s="18">
        <v>0</v>
      </c>
      <c r="ABC37" s="121">
        <f t="shared" si="72"/>
        <v>97.776021279226867</v>
      </c>
      <c r="ABD37" s="121">
        <f t="shared" si="73"/>
        <v>0</v>
      </c>
      <c r="ABE37" s="121">
        <f t="shared" si="74"/>
        <v>97.776021279226867</v>
      </c>
      <c r="ABF37" s="120">
        <f t="shared" si="168"/>
        <v>0</v>
      </c>
      <c r="ABG37" s="120">
        <v>0</v>
      </c>
      <c r="ABH37" s="250">
        <v>0</v>
      </c>
      <c r="ABI37" s="250">
        <v>0</v>
      </c>
      <c r="ABJ37" s="250">
        <v>0</v>
      </c>
      <c r="ABK37" s="250">
        <v>0</v>
      </c>
      <c r="ABL37" s="250">
        <v>0</v>
      </c>
      <c r="ABM37" s="250">
        <v>0</v>
      </c>
      <c r="ABN37" s="250">
        <v>0</v>
      </c>
      <c r="ABO37" s="250">
        <v>0</v>
      </c>
      <c r="ABP37" s="250">
        <v>0</v>
      </c>
      <c r="ABQ37" s="250">
        <v>0</v>
      </c>
      <c r="ABR37" s="250">
        <v>0</v>
      </c>
      <c r="ABS37" s="121">
        <f t="shared" si="169"/>
        <v>0</v>
      </c>
      <c r="ABT37" s="18">
        <v>0</v>
      </c>
      <c r="ABU37" s="18">
        <v>0</v>
      </c>
      <c r="ABV37" s="18">
        <v>0</v>
      </c>
      <c r="ABW37" s="18">
        <v>0</v>
      </c>
      <c r="ABX37" s="18">
        <v>0</v>
      </c>
      <c r="ABY37" s="18">
        <v>0</v>
      </c>
      <c r="ABZ37" s="18"/>
      <c r="ACA37" s="18"/>
      <c r="ACB37" s="18">
        <v>0</v>
      </c>
      <c r="ACC37" s="18">
        <v>0</v>
      </c>
      <c r="ACD37" s="18">
        <v>0</v>
      </c>
      <c r="ACE37" s="18">
        <v>0</v>
      </c>
      <c r="ACF37" s="121">
        <f t="shared" si="75"/>
        <v>0</v>
      </c>
      <c r="ACG37" s="121">
        <f t="shared" si="76"/>
        <v>0</v>
      </c>
      <c r="ACH37" s="121">
        <f t="shared" si="77"/>
        <v>0</v>
      </c>
      <c r="ACI37" s="115">
        <f t="shared" si="78"/>
        <v>0</v>
      </c>
      <c r="ACJ37" s="121">
        <f t="shared" si="79"/>
        <v>0</v>
      </c>
      <c r="ACK37" s="132">
        <f t="shared" si="80"/>
        <v>0</v>
      </c>
      <c r="ACL37" s="121">
        <f t="shared" si="81"/>
        <v>0</v>
      </c>
      <c r="ACM37" s="121">
        <f t="shared" si="82"/>
        <v>0</v>
      </c>
      <c r="ACN37" s="18">
        <f t="shared" si="170"/>
        <v>0</v>
      </c>
      <c r="ACO37" s="18">
        <v>0</v>
      </c>
      <c r="ACP37" s="234">
        <v>0</v>
      </c>
      <c r="ACQ37" s="234">
        <v>0</v>
      </c>
      <c r="ACR37" s="234">
        <v>0</v>
      </c>
      <c r="ACS37" s="234">
        <v>0</v>
      </c>
      <c r="ACT37" s="234">
        <v>0</v>
      </c>
      <c r="ACU37" s="234">
        <v>0</v>
      </c>
      <c r="ACV37" s="234">
        <v>0</v>
      </c>
      <c r="ACW37" s="234">
        <v>0</v>
      </c>
      <c r="ACX37" s="234">
        <v>0</v>
      </c>
      <c r="ACY37" s="234">
        <v>0</v>
      </c>
      <c r="ACZ37" s="234">
        <v>0</v>
      </c>
      <c r="ADA37" s="20">
        <f t="shared" si="171"/>
        <v>0</v>
      </c>
      <c r="ADB37" s="18">
        <v>0</v>
      </c>
      <c r="ADC37" s="18">
        <v>0</v>
      </c>
      <c r="ADD37" s="18">
        <v>0</v>
      </c>
      <c r="ADE37" s="18">
        <v>0</v>
      </c>
      <c r="ADF37" s="18">
        <v>0</v>
      </c>
      <c r="ADG37" s="18">
        <v>0</v>
      </c>
      <c r="ADH37" s="18">
        <v>0</v>
      </c>
      <c r="ADI37" s="18">
        <v>0</v>
      </c>
      <c r="ADJ37" s="18">
        <v>0</v>
      </c>
      <c r="ADK37" s="18">
        <v>0</v>
      </c>
      <c r="ADL37" s="18">
        <v>0</v>
      </c>
      <c r="ADM37" s="18">
        <v>0</v>
      </c>
      <c r="ADN37" s="20">
        <f t="shared" si="83"/>
        <v>0</v>
      </c>
      <c r="ADO37" s="20">
        <f t="shared" si="84"/>
        <v>0</v>
      </c>
      <c r="ADP37" s="20">
        <f t="shared" si="85"/>
        <v>0</v>
      </c>
      <c r="ADQ37" s="18">
        <f t="shared" si="172"/>
        <v>0</v>
      </c>
      <c r="ADR37" s="18">
        <v>0</v>
      </c>
      <c r="ADS37" s="234">
        <v>0</v>
      </c>
      <c r="ADT37" s="234">
        <v>0</v>
      </c>
      <c r="ADU37" s="234">
        <v>0</v>
      </c>
      <c r="ADV37" s="234">
        <v>0</v>
      </c>
      <c r="ADW37" s="234">
        <v>0</v>
      </c>
      <c r="ADX37" s="234">
        <v>0</v>
      </c>
      <c r="ADY37" s="234">
        <v>0</v>
      </c>
      <c r="ADZ37" s="234">
        <v>0</v>
      </c>
      <c r="AEA37" s="234">
        <v>0</v>
      </c>
      <c r="AEB37" s="234">
        <v>0</v>
      </c>
      <c r="AEC37" s="234">
        <v>0</v>
      </c>
      <c r="AED37" s="20">
        <f t="shared" si="173"/>
        <v>0</v>
      </c>
      <c r="AEE37" s="18">
        <v>0</v>
      </c>
      <c r="AEF37" s="18">
        <v>0</v>
      </c>
      <c r="AEG37" s="18">
        <v>0</v>
      </c>
      <c r="AEH37" s="18">
        <v>0</v>
      </c>
      <c r="AEI37" s="18">
        <v>0</v>
      </c>
      <c r="AEJ37" s="18">
        <v>0</v>
      </c>
      <c r="AEK37" s="18">
        <v>0</v>
      </c>
      <c r="AEL37" s="18">
        <v>0</v>
      </c>
      <c r="AEM37" s="18">
        <v>0</v>
      </c>
      <c r="AEN37" s="18">
        <v>0</v>
      </c>
      <c r="AEO37" s="18">
        <v>0</v>
      </c>
      <c r="AEP37" s="18">
        <v>0</v>
      </c>
      <c r="AEQ37" s="20">
        <f t="shared" si="86"/>
        <v>0</v>
      </c>
      <c r="AER37" s="20">
        <f t="shared" si="87"/>
        <v>0</v>
      </c>
      <c r="AES37" s="20">
        <f t="shared" si="88"/>
        <v>0</v>
      </c>
      <c r="AET37" s="18">
        <f t="shared" si="174"/>
        <v>4793.4500000000007</v>
      </c>
      <c r="AEU37" s="18">
        <v>232.9</v>
      </c>
      <c r="AEV37" s="234">
        <v>232.9</v>
      </c>
      <c r="AEW37" s="234">
        <v>232.9</v>
      </c>
      <c r="AEX37" s="234">
        <v>232.9</v>
      </c>
      <c r="AEY37" s="234">
        <v>232.9</v>
      </c>
      <c r="AEZ37" s="234">
        <v>232.9</v>
      </c>
      <c r="AFA37" s="234">
        <v>232.9</v>
      </c>
      <c r="AFB37" s="234">
        <v>632.63</v>
      </c>
      <c r="AFC37" s="234">
        <v>632.63</v>
      </c>
      <c r="AFD37" s="234">
        <v>632.63</v>
      </c>
      <c r="AFE37" s="234">
        <v>632.63</v>
      </c>
      <c r="AFF37" s="234">
        <v>632.63</v>
      </c>
      <c r="AFG37" s="20">
        <f t="shared" si="175"/>
        <v>0</v>
      </c>
      <c r="AFH37" s="18">
        <v>0</v>
      </c>
      <c r="AFI37" s="18">
        <v>0</v>
      </c>
      <c r="AFJ37" s="18">
        <v>0</v>
      </c>
      <c r="AFK37" s="18">
        <v>0</v>
      </c>
      <c r="AFL37" s="18">
        <v>0</v>
      </c>
      <c r="AFM37" s="18">
        <v>0</v>
      </c>
      <c r="AFN37" s="18">
        <v>0</v>
      </c>
      <c r="AFO37" s="18">
        <v>0</v>
      </c>
      <c r="AFP37" s="18">
        <v>0</v>
      </c>
      <c r="AFQ37" s="18">
        <v>0</v>
      </c>
      <c r="AFR37" s="18">
        <v>0</v>
      </c>
      <c r="AFS37" s="18">
        <v>0</v>
      </c>
      <c r="AFT37" s="20">
        <f t="shared" si="89"/>
        <v>-4793.4500000000007</v>
      </c>
      <c r="AFU37" s="20">
        <f t="shared" si="90"/>
        <v>-4793.4500000000007</v>
      </c>
      <c r="AFV37" s="136">
        <f t="shared" si="91"/>
        <v>0</v>
      </c>
      <c r="AFW37" s="141">
        <f t="shared" si="92"/>
        <v>35409.939999999995</v>
      </c>
      <c r="AFX37" s="111">
        <f t="shared" si="93"/>
        <v>34549.139644260373</v>
      </c>
      <c r="AFY37" s="126">
        <f t="shared" si="94"/>
        <v>-860.80035573962232</v>
      </c>
      <c r="AFZ37" s="20">
        <f t="shared" si="95"/>
        <v>-860.80035573962232</v>
      </c>
      <c r="AGA37" s="140">
        <f t="shared" si="96"/>
        <v>0</v>
      </c>
      <c r="AGB37" s="215">
        <f t="shared" si="181"/>
        <v>42491.927999999993</v>
      </c>
      <c r="AGC37" s="126">
        <f t="shared" si="181"/>
        <v>41458.967573112444</v>
      </c>
      <c r="AGD37" s="126">
        <f t="shared" si="98"/>
        <v>-1032.9604268875482</v>
      </c>
      <c r="AGE37" s="20">
        <f t="shared" si="99"/>
        <v>-1032.9604268875482</v>
      </c>
      <c r="AGF37" s="136">
        <f t="shared" si="100"/>
        <v>0</v>
      </c>
      <c r="AGG37" s="166">
        <f t="shared" si="180"/>
        <v>2620.3355599999995</v>
      </c>
      <c r="AGH37" s="220">
        <f t="shared" si="179"/>
        <v>2556.6363336752675</v>
      </c>
      <c r="AGI37" s="126">
        <f t="shared" si="102"/>
        <v>-63.699226324732081</v>
      </c>
      <c r="AGJ37" s="20">
        <f t="shared" si="103"/>
        <v>-63.699226324732081</v>
      </c>
      <c r="AGK37" s="140">
        <f t="shared" si="104"/>
        <v>0</v>
      </c>
      <c r="AGL37" s="167">
        <f t="shared" si="182"/>
        <v>45112.263559999992</v>
      </c>
      <c r="AGM37" s="167">
        <f t="shared" si="182"/>
        <v>44015.603906787714</v>
      </c>
      <c r="AGN37" s="168">
        <f t="shared" si="106"/>
        <v>-1096.6596532122785</v>
      </c>
      <c r="AGO37" s="167">
        <f t="shared" si="107"/>
        <v>-1096.6596532122785</v>
      </c>
      <c r="AGP37" s="169">
        <f t="shared" si="108"/>
        <v>0</v>
      </c>
      <c r="AGQ37" s="217">
        <f t="shared" si="177"/>
        <v>5.8084772370486662E-2</v>
      </c>
      <c r="AGR37" s="294">
        <v>7.0000000000000007E-2</v>
      </c>
      <c r="AGS37" s="294">
        <v>0.05</v>
      </c>
      <c r="AGT37" s="251">
        <f t="shared" si="178"/>
        <v>6.1666666666666668E-2</v>
      </c>
      <c r="AGU37" s="22"/>
      <c r="AGV37" s="22"/>
      <c r="AGW37" s="22"/>
      <c r="AGX37" s="22"/>
      <c r="AGY37" s="22"/>
      <c r="AGZ37" s="22"/>
      <c r="AHA37" s="22"/>
      <c r="AHB37" s="22"/>
      <c r="AHC37" s="22"/>
      <c r="AHD37" s="22"/>
      <c r="AHE37" s="22"/>
      <c r="AHF37" s="22"/>
      <c r="AHG37" s="22"/>
      <c r="AHH37" s="22"/>
    </row>
    <row r="38" spans="1:892" s="225" customFormat="1" ht="12.75" x14ac:dyDescent="0.25">
      <c r="A38" s="22">
        <v>467</v>
      </c>
      <c r="B38" s="21">
        <v>3</v>
      </c>
      <c r="C38" s="252" t="s">
        <v>783</v>
      </c>
      <c r="D38" s="253">
        <v>5</v>
      </c>
      <c r="E38" s="249">
        <v>2161.8000000000002</v>
      </c>
      <c r="F38" s="132">
        <f t="shared" si="0"/>
        <v>21005.89</v>
      </c>
      <c r="G38" s="114">
        <f t="shared" si="1"/>
        <v>18433.28620704668</v>
      </c>
      <c r="H38" s="132">
        <f t="shared" si="2"/>
        <v>-2572.6037929533195</v>
      </c>
      <c r="I38" s="121">
        <f t="shared" si="3"/>
        <v>-2572.6037929533195</v>
      </c>
      <c r="J38" s="121">
        <f t="shared" si="4"/>
        <v>0</v>
      </c>
      <c r="K38" s="18">
        <f t="shared" si="109"/>
        <v>9739.380000000001</v>
      </c>
      <c r="L38" s="234">
        <v>698.69</v>
      </c>
      <c r="M38" s="234">
        <v>698.69</v>
      </c>
      <c r="N38" s="234">
        <v>698.69</v>
      </c>
      <c r="O38" s="234">
        <v>698.69</v>
      </c>
      <c r="P38" s="234">
        <v>698.69</v>
      </c>
      <c r="Q38" s="234">
        <v>698.69</v>
      </c>
      <c r="R38" s="234">
        <v>698.69</v>
      </c>
      <c r="S38" s="234">
        <v>969.71</v>
      </c>
      <c r="T38" s="234">
        <v>969.71</v>
      </c>
      <c r="U38" s="234">
        <v>969.71</v>
      </c>
      <c r="V38" s="234">
        <v>969.71</v>
      </c>
      <c r="W38" s="234">
        <v>969.71</v>
      </c>
      <c r="X38" s="234">
        <f t="shared" si="110"/>
        <v>5644.6706089067584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5644.6706089067584</v>
      </c>
      <c r="AG38" s="18">
        <v>0</v>
      </c>
      <c r="AH38" s="18">
        <v>0</v>
      </c>
      <c r="AI38" s="18">
        <v>0</v>
      </c>
      <c r="AJ38" s="18">
        <v>0</v>
      </c>
      <c r="AK38" s="20">
        <f t="shared" si="5"/>
        <v>-4094.7093910932426</v>
      </c>
      <c r="AL38" s="234">
        <f t="shared" si="111"/>
        <v>-4094.7093910932426</v>
      </c>
      <c r="AM38" s="234">
        <f t="shared" si="6"/>
        <v>0</v>
      </c>
      <c r="AN38" s="18">
        <f t="shared" si="112"/>
        <v>1731.3900000000003</v>
      </c>
      <c r="AO38" s="234">
        <v>131.87</v>
      </c>
      <c r="AP38" s="234">
        <v>131.87</v>
      </c>
      <c r="AQ38" s="234">
        <v>131.87</v>
      </c>
      <c r="AR38" s="234">
        <v>131.87</v>
      </c>
      <c r="AS38" s="234">
        <v>131.87</v>
      </c>
      <c r="AT38" s="234">
        <v>131.87</v>
      </c>
      <c r="AU38" s="234">
        <v>131.87</v>
      </c>
      <c r="AV38" s="234">
        <v>161.66</v>
      </c>
      <c r="AW38" s="234">
        <v>161.66</v>
      </c>
      <c r="AX38" s="234">
        <v>161.66</v>
      </c>
      <c r="AY38" s="234">
        <v>161.66</v>
      </c>
      <c r="AZ38" s="234">
        <v>161.66</v>
      </c>
      <c r="BA38" s="226">
        <f t="shared" si="113"/>
        <v>941.48159848892885</v>
      </c>
      <c r="BB38" s="18">
        <v>0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941.48159848892885</v>
      </c>
      <c r="BJ38" s="18">
        <v>0</v>
      </c>
      <c r="BK38" s="18">
        <v>0</v>
      </c>
      <c r="BL38" s="18">
        <v>0</v>
      </c>
      <c r="BM38" s="18">
        <v>0</v>
      </c>
      <c r="BN38" s="20">
        <f t="shared" si="7"/>
        <v>-789.90840151107147</v>
      </c>
      <c r="BO38" s="20">
        <f t="shared" si="8"/>
        <v>-789.90840151107147</v>
      </c>
      <c r="BP38" s="20">
        <f t="shared" si="9"/>
        <v>0</v>
      </c>
      <c r="BQ38" s="18">
        <f t="shared" si="114"/>
        <v>959.94</v>
      </c>
      <c r="BR38" s="234">
        <v>73.069999999999993</v>
      </c>
      <c r="BS38" s="234">
        <v>73.069999999999993</v>
      </c>
      <c r="BT38" s="234">
        <v>73.069999999999993</v>
      </c>
      <c r="BU38" s="234">
        <v>73.069999999999993</v>
      </c>
      <c r="BV38" s="234">
        <v>73.069999999999993</v>
      </c>
      <c r="BW38" s="234">
        <v>73.069999999999993</v>
      </c>
      <c r="BX38" s="234">
        <v>73.069999999999993</v>
      </c>
      <c r="BY38" s="234">
        <v>89.69</v>
      </c>
      <c r="BZ38" s="234">
        <v>89.69</v>
      </c>
      <c r="CA38" s="234">
        <v>89.69</v>
      </c>
      <c r="CB38" s="234">
        <v>89.69</v>
      </c>
      <c r="CC38" s="234">
        <v>89.69</v>
      </c>
      <c r="CD38" s="18">
        <f t="shared" si="115"/>
        <v>878.62</v>
      </c>
      <c r="CE38" s="18">
        <v>66.31</v>
      </c>
      <c r="CF38" s="18">
        <v>66.31</v>
      </c>
      <c r="CG38" s="18">
        <v>66.31</v>
      </c>
      <c r="CH38" s="18">
        <v>66.31</v>
      </c>
      <c r="CI38" s="18">
        <v>66.31</v>
      </c>
      <c r="CJ38" s="18">
        <v>66.31</v>
      </c>
      <c r="CK38" s="18">
        <v>66.31</v>
      </c>
      <c r="CL38" s="18">
        <v>82.89</v>
      </c>
      <c r="CM38" s="18">
        <v>82.89</v>
      </c>
      <c r="CN38" s="18">
        <v>82.89</v>
      </c>
      <c r="CO38" s="18">
        <v>82.89</v>
      </c>
      <c r="CP38" s="18">
        <v>82.89</v>
      </c>
      <c r="CQ38" s="20">
        <f t="shared" si="10"/>
        <v>-81.32000000000005</v>
      </c>
      <c r="CR38" s="20">
        <f t="shared" si="11"/>
        <v>-81.32000000000005</v>
      </c>
      <c r="CS38" s="20">
        <f t="shared" si="12"/>
        <v>0</v>
      </c>
      <c r="CT38" s="18">
        <f t="shared" si="116"/>
        <v>0</v>
      </c>
      <c r="CU38" s="18">
        <v>0</v>
      </c>
      <c r="CV38" s="234">
        <v>0</v>
      </c>
      <c r="CW38" s="234">
        <v>0</v>
      </c>
      <c r="CX38" s="234">
        <v>0</v>
      </c>
      <c r="CY38" s="234">
        <v>0</v>
      </c>
      <c r="CZ38" s="234">
        <v>0</v>
      </c>
      <c r="DA38" s="234">
        <v>0</v>
      </c>
      <c r="DB38" s="234">
        <v>0</v>
      </c>
      <c r="DC38" s="234">
        <v>0</v>
      </c>
      <c r="DD38" s="234">
        <v>0</v>
      </c>
      <c r="DE38" s="234">
        <v>0</v>
      </c>
      <c r="DF38" s="234">
        <v>0</v>
      </c>
      <c r="DG38" s="18">
        <f t="shared" si="117"/>
        <v>0</v>
      </c>
      <c r="DH38" s="18">
        <v>0</v>
      </c>
      <c r="DI38" s="18">
        <v>0</v>
      </c>
      <c r="DJ38" s="18">
        <v>0</v>
      </c>
      <c r="DK38" s="18">
        <v>0</v>
      </c>
      <c r="DL38" s="18">
        <v>0</v>
      </c>
      <c r="DM38" s="18">
        <v>0</v>
      </c>
      <c r="DN38" s="18">
        <v>0</v>
      </c>
      <c r="DO38" s="18">
        <v>0</v>
      </c>
      <c r="DP38" s="18">
        <v>0</v>
      </c>
      <c r="DQ38" s="18">
        <v>0</v>
      </c>
      <c r="DR38" s="18">
        <v>0</v>
      </c>
      <c r="DS38" s="18">
        <v>0</v>
      </c>
      <c r="DT38" s="234">
        <f t="shared" si="118"/>
        <v>0</v>
      </c>
      <c r="DU38" s="20">
        <f t="shared" si="13"/>
        <v>0</v>
      </c>
      <c r="DV38" s="20">
        <f t="shared" si="119"/>
        <v>0</v>
      </c>
      <c r="DW38" s="18">
        <f t="shared" si="120"/>
        <v>153.02000000000001</v>
      </c>
      <c r="DX38" s="18">
        <v>12.11</v>
      </c>
      <c r="DY38" s="234">
        <v>12.11</v>
      </c>
      <c r="DZ38" s="234">
        <v>12.11</v>
      </c>
      <c r="EA38" s="234">
        <v>12.11</v>
      </c>
      <c r="EB38" s="234">
        <v>12.11</v>
      </c>
      <c r="EC38" s="234">
        <v>12.11</v>
      </c>
      <c r="ED38" s="234">
        <v>12.11</v>
      </c>
      <c r="EE38" s="234">
        <v>13.65</v>
      </c>
      <c r="EF38" s="234">
        <v>13.65</v>
      </c>
      <c r="EG38" s="234">
        <v>13.65</v>
      </c>
      <c r="EH38" s="234">
        <v>13.65</v>
      </c>
      <c r="EI38" s="234">
        <v>13.65</v>
      </c>
      <c r="EJ38" s="234"/>
      <c r="EK38" s="18">
        <f t="shared" si="121"/>
        <v>79.242184673009064</v>
      </c>
      <c r="EL38" s="18">
        <v>0</v>
      </c>
      <c r="EM38" s="18">
        <v>0</v>
      </c>
      <c r="EN38" s="18">
        <v>0</v>
      </c>
      <c r="EO38" s="18">
        <v>0</v>
      </c>
      <c r="EP38" s="18">
        <v>0</v>
      </c>
      <c r="EQ38" s="18">
        <v>0</v>
      </c>
      <c r="ER38" s="18">
        <v>0</v>
      </c>
      <c r="ES38" s="18">
        <v>79.242184673009064</v>
      </c>
      <c r="ET38" s="18">
        <v>0</v>
      </c>
      <c r="EU38" s="18">
        <v>0</v>
      </c>
      <c r="EV38" s="18">
        <v>0</v>
      </c>
      <c r="EW38" s="18">
        <v>0</v>
      </c>
      <c r="EX38" s="20">
        <f t="shared" si="14"/>
        <v>-73.777815326990947</v>
      </c>
      <c r="EY38" s="20">
        <f t="shared" si="122"/>
        <v>-73.777815326990947</v>
      </c>
      <c r="EZ38" s="20">
        <f t="shared" si="123"/>
        <v>0</v>
      </c>
      <c r="FA38" s="18">
        <f t="shared" si="124"/>
        <v>1772.5400000000004</v>
      </c>
      <c r="FB38" s="18">
        <v>145.27000000000001</v>
      </c>
      <c r="FC38" s="234">
        <v>145.27000000000001</v>
      </c>
      <c r="FD38" s="234">
        <v>145.27000000000001</v>
      </c>
      <c r="FE38" s="234">
        <v>145.27000000000001</v>
      </c>
      <c r="FF38" s="234">
        <v>145.27000000000001</v>
      </c>
      <c r="FG38" s="234">
        <v>145.27000000000001</v>
      </c>
      <c r="FH38" s="234">
        <v>145.27000000000001</v>
      </c>
      <c r="FI38" s="234">
        <v>151.13</v>
      </c>
      <c r="FJ38" s="234">
        <v>151.13</v>
      </c>
      <c r="FK38" s="234">
        <v>151.13</v>
      </c>
      <c r="FL38" s="234">
        <v>151.13</v>
      </c>
      <c r="FM38" s="234">
        <v>151.13</v>
      </c>
      <c r="FN38" s="20">
        <f t="shared" si="125"/>
        <v>2342.4733932639592</v>
      </c>
      <c r="FO38" s="18">
        <v>1453.717838983463</v>
      </c>
      <c r="FP38" s="18">
        <v>0</v>
      </c>
      <c r="FQ38" s="18">
        <v>0</v>
      </c>
      <c r="FR38" s="18">
        <v>0</v>
      </c>
      <c r="FS38" s="18">
        <v>0</v>
      </c>
      <c r="FT38" s="18">
        <v>0</v>
      </c>
      <c r="FU38" s="18">
        <v>0</v>
      </c>
      <c r="FV38" s="18">
        <v>888.7555542804962</v>
      </c>
      <c r="FW38" s="18">
        <v>0</v>
      </c>
      <c r="FX38" s="18">
        <v>0</v>
      </c>
      <c r="FY38" s="18">
        <v>0</v>
      </c>
      <c r="FZ38" s="18">
        <v>0</v>
      </c>
      <c r="GA38" s="234">
        <f t="shared" si="126"/>
        <v>569.93339326395881</v>
      </c>
      <c r="GB38" s="20">
        <f t="shared" si="127"/>
        <v>0</v>
      </c>
      <c r="GC38" s="20">
        <f t="shared" si="128"/>
        <v>569.93339326395881</v>
      </c>
      <c r="GD38" s="18">
        <f t="shared" si="129"/>
        <v>957.24</v>
      </c>
      <c r="GE38" s="18">
        <v>35.67</v>
      </c>
      <c r="GF38" s="234">
        <v>35.67</v>
      </c>
      <c r="GG38" s="234">
        <v>35.67</v>
      </c>
      <c r="GH38" s="234">
        <v>35.67</v>
      </c>
      <c r="GI38" s="234">
        <v>35.67</v>
      </c>
      <c r="GJ38" s="234">
        <v>35.67</v>
      </c>
      <c r="GK38" s="234">
        <v>35.67</v>
      </c>
      <c r="GL38" s="234">
        <v>141.51</v>
      </c>
      <c r="GM38" s="234">
        <v>141.51</v>
      </c>
      <c r="GN38" s="234">
        <v>141.51</v>
      </c>
      <c r="GO38" s="234">
        <v>141.51</v>
      </c>
      <c r="GP38" s="234">
        <v>141.51</v>
      </c>
      <c r="GQ38" s="20">
        <f t="shared" si="130"/>
        <v>0</v>
      </c>
      <c r="GR38" s="18">
        <v>0</v>
      </c>
      <c r="GS38" s="18">
        <v>0</v>
      </c>
      <c r="GT38" s="18">
        <v>0</v>
      </c>
      <c r="GU38" s="18"/>
      <c r="GV38" s="234">
        <f t="shared" si="131"/>
        <v>-957.24</v>
      </c>
      <c r="GW38" s="20">
        <f t="shared" si="15"/>
        <v>-957.24</v>
      </c>
      <c r="GX38" s="20">
        <f t="shared" si="16"/>
        <v>0</v>
      </c>
      <c r="GY38" s="18">
        <f t="shared" si="132"/>
        <v>5692.3799999999983</v>
      </c>
      <c r="GZ38" s="18">
        <v>313.89</v>
      </c>
      <c r="HA38" s="234">
        <v>313.89</v>
      </c>
      <c r="HB38" s="234">
        <v>313.89</v>
      </c>
      <c r="HC38" s="234">
        <v>313.89</v>
      </c>
      <c r="HD38" s="234">
        <v>313.89</v>
      </c>
      <c r="HE38" s="234">
        <v>313.89</v>
      </c>
      <c r="HF38" s="234">
        <v>313.89</v>
      </c>
      <c r="HG38" s="234">
        <v>699.03</v>
      </c>
      <c r="HH38" s="234">
        <v>699.03</v>
      </c>
      <c r="HI38" s="234">
        <v>699.03</v>
      </c>
      <c r="HJ38" s="234">
        <v>699.03</v>
      </c>
      <c r="HK38" s="234">
        <v>699.03</v>
      </c>
      <c r="HL38" s="20">
        <f t="shared" si="133"/>
        <v>8546.7984217140238</v>
      </c>
      <c r="HM38" s="18">
        <v>815.44831092004097</v>
      </c>
      <c r="HN38" s="18">
        <v>863.32045950060171</v>
      </c>
      <c r="HO38" s="18">
        <v>894.87884365232367</v>
      </c>
      <c r="HP38" s="18">
        <v>867.54952926318128</v>
      </c>
      <c r="HQ38" s="18">
        <v>890.86240267141284</v>
      </c>
      <c r="HR38" s="18">
        <v>790.08167324429405</v>
      </c>
      <c r="HS38" s="18">
        <v>942.84753867612926</v>
      </c>
      <c r="HT38" s="18">
        <v>454.70523894404459</v>
      </c>
      <c r="HU38" s="18">
        <v>469.29129059593458</v>
      </c>
      <c r="HV38" s="18">
        <v>507.52724168964545</v>
      </c>
      <c r="HW38" s="18">
        <v>461.66475582985601</v>
      </c>
      <c r="HX38" s="18">
        <v>588.62113672655914</v>
      </c>
      <c r="HY38" s="20">
        <f t="shared" si="17"/>
        <v>2854.4184217140255</v>
      </c>
      <c r="HZ38" s="20">
        <f t="shared" si="18"/>
        <v>0</v>
      </c>
      <c r="IA38" s="20">
        <f t="shared" si="19"/>
        <v>2854.4184217140255</v>
      </c>
      <c r="IB38" s="120">
        <f t="shared" si="134"/>
        <v>0</v>
      </c>
      <c r="IC38" s="120">
        <v>0</v>
      </c>
      <c r="ID38" s="250">
        <v>0</v>
      </c>
      <c r="IE38" s="250">
        <v>0</v>
      </c>
      <c r="IF38" s="120">
        <v>0</v>
      </c>
      <c r="IG38" s="120">
        <v>0</v>
      </c>
      <c r="IH38" s="120">
        <v>0</v>
      </c>
      <c r="II38" s="120">
        <v>0</v>
      </c>
      <c r="IJ38" s="120">
        <v>0</v>
      </c>
      <c r="IK38" s="120">
        <v>0</v>
      </c>
      <c r="IL38" s="120">
        <v>0</v>
      </c>
      <c r="IM38" s="120">
        <v>0</v>
      </c>
      <c r="IN38" s="120">
        <v>0</v>
      </c>
      <c r="IO38" s="121">
        <f t="shared" si="20"/>
        <v>0</v>
      </c>
      <c r="IP38" s="18">
        <v>0</v>
      </c>
      <c r="IQ38" s="18">
        <v>0</v>
      </c>
      <c r="IR38" s="18">
        <v>0</v>
      </c>
      <c r="IS38" s="18">
        <v>0</v>
      </c>
      <c r="IT38" s="18">
        <v>0</v>
      </c>
      <c r="IU38" s="18">
        <v>0</v>
      </c>
      <c r="IV38" s="18">
        <v>0</v>
      </c>
      <c r="IW38" s="18">
        <v>0</v>
      </c>
      <c r="IX38" s="18">
        <v>0</v>
      </c>
      <c r="IY38" s="18">
        <v>0</v>
      </c>
      <c r="IZ38" s="18">
        <v>0</v>
      </c>
      <c r="JA38" s="18">
        <v>0</v>
      </c>
      <c r="JB38" s="250">
        <f t="shared" si="21"/>
        <v>0</v>
      </c>
      <c r="JC38" s="121">
        <f t="shared" si="22"/>
        <v>0</v>
      </c>
      <c r="JD38" s="121">
        <f t="shared" si="23"/>
        <v>0</v>
      </c>
      <c r="JE38" s="120">
        <f t="shared" si="135"/>
        <v>0</v>
      </c>
      <c r="JF38" s="120">
        <v>0</v>
      </c>
      <c r="JG38" s="250">
        <v>0</v>
      </c>
      <c r="JH38" s="250">
        <v>0</v>
      </c>
      <c r="JI38" s="250">
        <v>0</v>
      </c>
      <c r="JJ38" s="250">
        <v>0</v>
      </c>
      <c r="JK38" s="250">
        <v>0</v>
      </c>
      <c r="JL38" s="250">
        <v>0</v>
      </c>
      <c r="JM38" s="250">
        <v>0</v>
      </c>
      <c r="JN38" s="250">
        <v>0</v>
      </c>
      <c r="JO38" s="250">
        <v>0</v>
      </c>
      <c r="JP38" s="250">
        <v>0</v>
      </c>
      <c r="JQ38" s="250">
        <v>0</v>
      </c>
      <c r="JR38" s="120">
        <f t="shared" si="136"/>
        <v>0</v>
      </c>
      <c r="JS38" s="18">
        <v>0</v>
      </c>
      <c r="JT38" s="18">
        <v>0</v>
      </c>
      <c r="JU38" s="18">
        <v>0</v>
      </c>
      <c r="JV38" s="18">
        <v>0</v>
      </c>
      <c r="JW38" s="18">
        <v>0</v>
      </c>
      <c r="JX38" s="18">
        <v>0</v>
      </c>
      <c r="JY38" s="18">
        <v>0</v>
      </c>
      <c r="JZ38" s="18">
        <v>0</v>
      </c>
      <c r="KA38" s="18">
        <v>0</v>
      </c>
      <c r="KB38" s="18">
        <v>0</v>
      </c>
      <c r="KC38" s="18">
        <v>0</v>
      </c>
      <c r="KD38" s="18">
        <v>0</v>
      </c>
      <c r="KE38" s="250">
        <f t="shared" si="24"/>
        <v>0</v>
      </c>
      <c r="KF38" s="121">
        <f t="shared" si="25"/>
        <v>0</v>
      </c>
      <c r="KG38" s="121">
        <f t="shared" si="26"/>
        <v>0</v>
      </c>
      <c r="KH38" s="120">
        <f t="shared" si="137"/>
        <v>7326.4500000000007</v>
      </c>
      <c r="KI38" s="120">
        <v>275.2</v>
      </c>
      <c r="KJ38" s="250">
        <v>275.2</v>
      </c>
      <c r="KK38" s="250">
        <v>275.2</v>
      </c>
      <c r="KL38" s="250">
        <v>275.2</v>
      </c>
      <c r="KM38" s="250">
        <v>275.2</v>
      </c>
      <c r="KN38" s="250">
        <v>275.2</v>
      </c>
      <c r="KO38" s="250">
        <v>275.2</v>
      </c>
      <c r="KP38" s="250">
        <v>1080.01</v>
      </c>
      <c r="KQ38" s="250">
        <v>1080.01</v>
      </c>
      <c r="KR38" s="250">
        <v>1080.01</v>
      </c>
      <c r="KS38" s="250">
        <v>1080.01</v>
      </c>
      <c r="KT38" s="250">
        <v>1080.01</v>
      </c>
      <c r="KU38" s="121">
        <f t="shared" si="138"/>
        <v>7780.6134382588489</v>
      </c>
      <c r="KV38" s="18">
        <v>332.4328241170208</v>
      </c>
      <c r="KW38" s="18">
        <v>358.01798664450342</v>
      </c>
      <c r="KX38" s="18">
        <v>317.73663192888739</v>
      </c>
      <c r="KY38" s="18">
        <v>348.36869784848415</v>
      </c>
      <c r="KZ38" s="18">
        <v>347.01814794129268</v>
      </c>
      <c r="LA38" s="18">
        <v>354.6903732688383</v>
      </c>
      <c r="LB38" s="18">
        <v>313.85879912359826</v>
      </c>
      <c r="LC38" s="18">
        <v>820.44438428631202</v>
      </c>
      <c r="LD38" s="18">
        <v>1057.5069857554497</v>
      </c>
      <c r="LE38" s="18">
        <v>1021.1475154942176</v>
      </c>
      <c r="LF38" s="18">
        <v>1244.1425740600901</v>
      </c>
      <c r="LG38" s="18">
        <v>1265.2485177901553</v>
      </c>
      <c r="LH38" s="250">
        <f t="shared" si="139"/>
        <v>454.16343825884815</v>
      </c>
      <c r="LI38" s="121">
        <f t="shared" si="27"/>
        <v>0</v>
      </c>
      <c r="LJ38" s="121">
        <f t="shared" si="28"/>
        <v>454.16343825884815</v>
      </c>
      <c r="LK38" s="121">
        <f t="shared" si="29"/>
        <v>0</v>
      </c>
      <c r="LL38" s="250"/>
      <c r="LM38" s="250"/>
      <c r="LN38" s="250"/>
      <c r="LO38" s="250"/>
      <c r="LP38" s="250"/>
      <c r="LQ38" s="250"/>
      <c r="LR38" s="250"/>
      <c r="LS38" s="250"/>
      <c r="LT38" s="250"/>
      <c r="LU38" s="250"/>
      <c r="LV38" s="250"/>
      <c r="LW38" s="250"/>
      <c r="LX38" s="121">
        <f t="shared" si="30"/>
        <v>0</v>
      </c>
      <c r="LY38" s="250"/>
      <c r="LZ38" s="250"/>
      <c r="MA38" s="250"/>
      <c r="MB38" s="250"/>
      <c r="MC38" s="250"/>
      <c r="MD38" s="250"/>
      <c r="ME38" s="250"/>
      <c r="MF38" s="250"/>
      <c r="MG38" s="250"/>
      <c r="MH38" s="250"/>
      <c r="MI38" s="250"/>
      <c r="MJ38" s="120">
        <v>0</v>
      </c>
      <c r="MK38" s="250"/>
      <c r="ML38" s="121">
        <f t="shared" si="31"/>
        <v>0</v>
      </c>
      <c r="MM38" s="121">
        <f t="shared" si="32"/>
        <v>0</v>
      </c>
      <c r="MN38" s="121">
        <f t="shared" si="140"/>
        <v>28750.720000000001</v>
      </c>
      <c r="MO38" s="121">
        <v>2527.36</v>
      </c>
      <c r="MP38" s="250">
        <v>2527.36</v>
      </c>
      <c r="MQ38" s="250">
        <v>2527.36</v>
      </c>
      <c r="MR38" s="250">
        <v>2527.36</v>
      </c>
      <c r="MS38" s="250">
        <v>2527.36</v>
      </c>
      <c r="MT38" s="250">
        <v>2527.36</v>
      </c>
      <c r="MU38" s="250">
        <v>2527.36</v>
      </c>
      <c r="MV38" s="250">
        <v>2211.84</v>
      </c>
      <c r="MW38" s="250">
        <v>2211.84</v>
      </c>
      <c r="MX38" s="250">
        <v>2211.84</v>
      </c>
      <c r="MY38" s="250">
        <v>2211.84</v>
      </c>
      <c r="MZ38" s="250">
        <v>2211.84</v>
      </c>
      <c r="NA38" s="121">
        <f t="shared" si="141"/>
        <v>366.31624723880645</v>
      </c>
      <c r="NB38" s="20">
        <v>0</v>
      </c>
      <c r="NC38" s="20">
        <v>366.31624723880645</v>
      </c>
      <c r="ND38" s="20">
        <v>0</v>
      </c>
      <c r="NE38" s="20">
        <v>0</v>
      </c>
      <c r="NF38" s="20">
        <v>0</v>
      </c>
      <c r="NG38" s="20">
        <v>0</v>
      </c>
      <c r="NH38" s="20">
        <v>0</v>
      </c>
      <c r="NI38" s="20">
        <v>0</v>
      </c>
      <c r="NJ38" s="20">
        <v>0</v>
      </c>
      <c r="NK38" s="20">
        <v>0</v>
      </c>
      <c r="NL38" s="20">
        <v>0</v>
      </c>
      <c r="NM38" s="20">
        <v>0</v>
      </c>
      <c r="NN38" s="250">
        <f t="shared" si="142"/>
        <v>-28384.403752761194</v>
      </c>
      <c r="NO38" s="121">
        <f t="shared" si="33"/>
        <v>-28384.403752761194</v>
      </c>
      <c r="NP38" s="121">
        <f t="shared" si="34"/>
        <v>0</v>
      </c>
      <c r="NQ38" s="115">
        <f t="shared" si="35"/>
        <v>9624.239999999998</v>
      </c>
      <c r="NR38" s="114">
        <f t="shared" si="36"/>
        <v>1086.29</v>
      </c>
      <c r="NS38" s="132">
        <f t="shared" si="37"/>
        <v>-8537.9499999999971</v>
      </c>
      <c r="NT38" s="121">
        <f t="shared" si="38"/>
        <v>-8537.9499999999971</v>
      </c>
      <c r="NU38" s="121">
        <f t="shared" si="39"/>
        <v>0</v>
      </c>
      <c r="NV38" s="18">
        <f t="shared" si="143"/>
        <v>4187</v>
      </c>
      <c r="NW38" s="18">
        <v>430.85</v>
      </c>
      <c r="NX38" s="234">
        <v>430.85</v>
      </c>
      <c r="NY38" s="234">
        <v>430.85</v>
      </c>
      <c r="NZ38" s="18">
        <v>430.85</v>
      </c>
      <c r="OA38" s="18">
        <v>430.85</v>
      </c>
      <c r="OB38" s="18">
        <v>430.85</v>
      </c>
      <c r="OC38" s="18">
        <v>430.85</v>
      </c>
      <c r="OD38" s="18">
        <v>234.21</v>
      </c>
      <c r="OE38" s="18">
        <v>234.21</v>
      </c>
      <c r="OF38" s="18">
        <v>234.21</v>
      </c>
      <c r="OG38" s="18">
        <v>234.21</v>
      </c>
      <c r="OH38" s="18">
        <v>234.21</v>
      </c>
      <c r="OI38" s="20">
        <f t="shared" si="144"/>
        <v>1086.29</v>
      </c>
      <c r="OJ38" s="20">
        <v>0</v>
      </c>
      <c r="OK38" s="20">
        <v>0</v>
      </c>
      <c r="OL38" s="20">
        <v>0</v>
      </c>
      <c r="OM38" s="20">
        <v>0</v>
      </c>
      <c r="ON38" s="20">
        <v>1086.29</v>
      </c>
      <c r="OO38" s="20">
        <v>0</v>
      </c>
      <c r="OP38" s="20">
        <v>0</v>
      </c>
      <c r="OQ38" s="20">
        <v>0</v>
      </c>
      <c r="OR38" s="20">
        <v>0</v>
      </c>
      <c r="OS38" s="20">
        <v>0</v>
      </c>
      <c r="OT38" s="20">
        <v>0</v>
      </c>
      <c r="OU38" s="20">
        <v>0</v>
      </c>
      <c r="OV38" s="234">
        <f t="shared" si="145"/>
        <v>-3100.71</v>
      </c>
      <c r="OW38" s="20">
        <f t="shared" si="40"/>
        <v>-3100.71</v>
      </c>
      <c r="OX38" s="20">
        <f t="shared" si="41"/>
        <v>0</v>
      </c>
      <c r="OY38" s="18">
        <f t="shared" si="146"/>
        <v>3590.5099999999989</v>
      </c>
      <c r="OZ38" s="18">
        <v>371.18</v>
      </c>
      <c r="PA38" s="234">
        <v>371.18</v>
      </c>
      <c r="PB38" s="234">
        <v>371.18</v>
      </c>
      <c r="PC38" s="234">
        <v>371.18</v>
      </c>
      <c r="PD38" s="234">
        <v>371.18</v>
      </c>
      <c r="PE38" s="234">
        <v>371.18</v>
      </c>
      <c r="PF38" s="234">
        <v>371.18</v>
      </c>
      <c r="PG38" s="234">
        <v>198.45</v>
      </c>
      <c r="PH38" s="234">
        <v>198.45</v>
      </c>
      <c r="PI38" s="234">
        <v>198.45</v>
      </c>
      <c r="PJ38" s="234">
        <v>198.45</v>
      </c>
      <c r="PK38" s="234">
        <v>198.45</v>
      </c>
      <c r="PL38" s="20">
        <f t="shared" si="147"/>
        <v>0</v>
      </c>
      <c r="PM38" s="18">
        <v>0</v>
      </c>
      <c r="PN38" s="18">
        <v>0</v>
      </c>
      <c r="PO38" s="18">
        <v>0</v>
      </c>
      <c r="PP38" s="18">
        <v>0</v>
      </c>
      <c r="PQ38" s="18">
        <v>0</v>
      </c>
      <c r="PR38" s="18">
        <v>0</v>
      </c>
      <c r="PS38" s="18">
        <v>0</v>
      </c>
      <c r="PT38" s="18">
        <v>0</v>
      </c>
      <c r="PU38" s="18">
        <v>0</v>
      </c>
      <c r="PV38" s="18">
        <v>0</v>
      </c>
      <c r="PW38" s="18">
        <v>0</v>
      </c>
      <c r="PX38" s="18">
        <v>0</v>
      </c>
      <c r="PY38" s="234">
        <f t="shared" si="148"/>
        <v>-3590.5099999999989</v>
      </c>
      <c r="PZ38" s="20">
        <f t="shared" si="42"/>
        <v>-3590.5099999999989</v>
      </c>
      <c r="QA38" s="20">
        <f t="shared" si="43"/>
        <v>0</v>
      </c>
      <c r="QB38" s="18">
        <f t="shared" si="149"/>
        <v>1054.6399999999999</v>
      </c>
      <c r="QC38" s="18">
        <v>107.87</v>
      </c>
      <c r="QD38" s="234">
        <v>107.87</v>
      </c>
      <c r="QE38" s="234">
        <v>107.87</v>
      </c>
      <c r="QF38" s="234">
        <v>107.87</v>
      </c>
      <c r="QG38" s="234">
        <v>107.87</v>
      </c>
      <c r="QH38" s="234">
        <v>107.87</v>
      </c>
      <c r="QI38" s="234">
        <v>107.87</v>
      </c>
      <c r="QJ38" s="234">
        <v>59.91</v>
      </c>
      <c r="QK38" s="234">
        <v>59.91</v>
      </c>
      <c r="QL38" s="234">
        <v>59.91</v>
      </c>
      <c r="QM38" s="234">
        <v>59.91</v>
      </c>
      <c r="QN38" s="234">
        <v>59.91</v>
      </c>
      <c r="QO38" s="20">
        <f t="shared" si="150"/>
        <v>0</v>
      </c>
      <c r="QP38" s="18">
        <v>0</v>
      </c>
      <c r="QQ38" s="18">
        <v>0</v>
      </c>
      <c r="QR38" s="18">
        <v>0</v>
      </c>
      <c r="QS38" s="18">
        <v>0</v>
      </c>
      <c r="QT38" s="18">
        <v>0</v>
      </c>
      <c r="QU38" s="18">
        <v>0</v>
      </c>
      <c r="QV38" s="18">
        <v>0</v>
      </c>
      <c r="QW38" s="18">
        <v>0</v>
      </c>
      <c r="QX38" s="18">
        <v>0</v>
      </c>
      <c r="QY38" s="18">
        <v>0</v>
      </c>
      <c r="QZ38" s="18">
        <v>0</v>
      </c>
      <c r="RA38" s="18">
        <v>0</v>
      </c>
      <c r="RB38" s="234">
        <f t="shared" si="151"/>
        <v>-1054.6399999999999</v>
      </c>
      <c r="RC38" s="20">
        <f t="shared" si="44"/>
        <v>-1054.6399999999999</v>
      </c>
      <c r="RD38" s="20">
        <f t="shared" si="45"/>
        <v>0</v>
      </c>
      <c r="RE38" s="18">
        <f t="shared" si="152"/>
        <v>0</v>
      </c>
      <c r="RF38" s="20">
        <v>0</v>
      </c>
      <c r="RG38" s="234">
        <v>0</v>
      </c>
      <c r="RH38" s="234">
        <v>0</v>
      </c>
      <c r="RI38" s="234">
        <v>0</v>
      </c>
      <c r="RJ38" s="234">
        <v>0</v>
      </c>
      <c r="RK38" s="234">
        <v>0</v>
      </c>
      <c r="RL38" s="234">
        <v>0</v>
      </c>
      <c r="RM38" s="234">
        <v>0</v>
      </c>
      <c r="RN38" s="234">
        <v>0</v>
      </c>
      <c r="RO38" s="234">
        <v>0</v>
      </c>
      <c r="RP38" s="234">
        <v>0</v>
      </c>
      <c r="RQ38" s="234">
        <v>0</v>
      </c>
      <c r="RR38" s="20">
        <f t="shared" si="153"/>
        <v>0</v>
      </c>
      <c r="RS38" s="18">
        <v>0</v>
      </c>
      <c r="RT38" s="18">
        <v>0</v>
      </c>
      <c r="RU38" s="18">
        <v>0</v>
      </c>
      <c r="RV38" s="18">
        <v>0</v>
      </c>
      <c r="RW38" s="18">
        <v>0</v>
      </c>
      <c r="RX38" s="18">
        <v>0</v>
      </c>
      <c r="RY38" s="18">
        <v>0</v>
      </c>
      <c r="RZ38" s="18">
        <v>0</v>
      </c>
      <c r="SA38" s="18">
        <v>0</v>
      </c>
      <c r="SB38" s="18">
        <v>0</v>
      </c>
      <c r="SC38" s="18">
        <v>0</v>
      </c>
      <c r="SD38" s="18">
        <v>0</v>
      </c>
      <c r="SE38" s="20">
        <f t="shared" si="46"/>
        <v>0</v>
      </c>
      <c r="SF38" s="20">
        <f t="shared" si="47"/>
        <v>0</v>
      </c>
      <c r="SG38" s="20">
        <f t="shared" si="48"/>
        <v>0</v>
      </c>
      <c r="SH38" s="18">
        <f t="shared" si="154"/>
        <v>449.50999999999993</v>
      </c>
      <c r="SI38" s="18">
        <v>46.48</v>
      </c>
      <c r="SJ38" s="234">
        <v>46.48</v>
      </c>
      <c r="SK38" s="234">
        <v>46.48</v>
      </c>
      <c r="SL38" s="234">
        <v>46.48</v>
      </c>
      <c r="SM38" s="234">
        <v>46.48</v>
      </c>
      <c r="SN38" s="234">
        <v>46.48</v>
      </c>
      <c r="SO38" s="234">
        <v>46.48</v>
      </c>
      <c r="SP38" s="234">
        <v>24.83</v>
      </c>
      <c r="SQ38" s="234">
        <v>24.83</v>
      </c>
      <c r="SR38" s="234">
        <v>24.83</v>
      </c>
      <c r="SS38" s="234">
        <v>24.83</v>
      </c>
      <c r="ST38" s="234">
        <v>24.83</v>
      </c>
      <c r="SU38" s="20">
        <f t="shared" si="155"/>
        <v>0</v>
      </c>
      <c r="SV38" s="18">
        <v>0</v>
      </c>
      <c r="SW38" s="18">
        <v>0</v>
      </c>
      <c r="SX38" s="18">
        <v>0</v>
      </c>
      <c r="SY38" s="18">
        <v>0</v>
      </c>
      <c r="SZ38" s="18">
        <v>0</v>
      </c>
      <c r="TA38" s="18">
        <v>0</v>
      </c>
      <c r="TB38" s="18">
        <v>0</v>
      </c>
      <c r="TC38" s="18">
        <v>0</v>
      </c>
      <c r="TD38" s="18">
        <v>0</v>
      </c>
      <c r="TE38" s="18">
        <v>0</v>
      </c>
      <c r="TF38" s="18">
        <v>0</v>
      </c>
      <c r="TG38" s="18">
        <v>0</v>
      </c>
      <c r="TH38" s="20">
        <f t="shared" si="49"/>
        <v>-449.50999999999993</v>
      </c>
      <c r="TI38" s="20">
        <f t="shared" si="50"/>
        <v>-449.50999999999993</v>
      </c>
      <c r="TJ38" s="20">
        <f t="shared" si="51"/>
        <v>0</v>
      </c>
      <c r="TK38" s="18">
        <f t="shared" si="156"/>
        <v>342.58000000000004</v>
      </c>
      <c r="TL38" s="18">
        <v>31.99</v>
      </c>
      <c r="TM38" s="234">
        <v>31.99</v>
      </c>
      <c r="TN38" s="234">
        <v>31.99</v>
      </c>
      <c r="TO38" s="234">
        <v>31.99</v>
      </c>
      <c r="TP38" s="234">
        <v>31.99</v>
      </c>
      <c r="TQ38" s="234">
        <v>31.99</v>
      </c>
      <c r="TR38" s="234">
        <v>31.99</v>
      </c>
      <c r="TS38" s="234">
        <v>23.73</v>
      </c>
      <c r="TT38" s="234">
        <v>23.73</v>
      </c>
      <c r="TU38" s="234">
        <v>23.73</v>
      </c>
      <c r="TV38" s="234">
        <v>23.73</v>
      </c>
      <c r="TW38" s="234">
        <v>23.73</v>
      </c>
      <c r="TX38" s="20">
        <f t="shared" si="157"/>
        <v>0</v>
      </c>
      <c r="TY38" s="18">
        <v>0</v>
      </c>
      <c r="TZ38" s="18">
        <v>0</v>
      </c>
      <c r="UA38" s="18">
        <v>0</v>
      </c>
      <c r="UB38" s="18">
        <v>0</v>
      </c>
      <c r="UC38" s="18">
        <v>0</v>
      </c>
      <c r="UD38" s="18">
        <v>0</v>
      </c>
      <c r="UE38" s="18">
        <v>0</v>
      </c>
      <c r="UF38" s="18">
        <v>0</v>
      </c>
      <c r="UG38" s="18">
        <v>0</v>
      </c>
      <c r="UH38" s="18">
        <v>0</v>
      </c>
      <c r="UI38" s="18">
        <v>0</v>
      </c>
      <c r="UJ38" s="18">
        <v>0</v>
      </c>
      <c r="UK38" s="20">
        <f t="shared" si="52"/>
        <v>-342.58000000000004</v>
      </c>
      <c r="UL38" s="20">
        <f t="shared" si="53"/>
        <v>-342.58000000000004</v>
      </c>
      <c r="UM38" s="20">
        <f t="shared" si="54"/>
        <v>0</v>
      </c>
      <c r="UN38" s="18">
        <f t="shared" si="158"/>
        <v>0</v>
      </c>
      <c r="UO38" s="18">
        <v>0</v>
      </c>
      <c r="UP38" s="234">
        <v>0</v>
      </c>
      <c r="UQ38" s="234">
        <v>0</v>
      </c>
      <c r="UR38" s="234">
        <v>0</v>
      </c>
      <c r="US38" s="234">
        <v>0</v>
      </c>
      <c r="UT38" s="234">
        <v>0</v>
      </c>
      <c r="UU38" s="234">
        <v>0</v>
      </c>
      <c r="UV38" s="234">
        <v>0</v>
      </c>
      <c r="UW38" s="234">
        <v>0</v>
      </c>
      <c r="UX38" s="234">
        <v>0</v>
      </c>
      <c r="UY38" s="234">
        <v>0</v>
      </c>
      <c r="UZ38" s="234">
        <v>0</v>
      </c>
      <c r="VA38" s="20">
        <f t="shared" si="55"/>
        <v>0</v>
      </c>
      <c r="VB38" s="234"/>
      <c r="VC38" s="234"/>
      <c r="VD38" s="234"/>
      <c r="VE38" s="234"/>
      <c r="VF38" s="234"/>
      <c r="VG38" s="234"/>
      <c r="VH38" s="234">
        <v>0</v>
      </c>
      <c r="VI38" s="234"/>
      <c r="VJ38" s="234"/>
      <c r="VK38" s="234"/>
      <c r="VL38" s="234"/>
      <c r="VM38" s="234"/>
      <c r="VN38" s="20">
        <f t="shared" si="56"/>
        <v>0</v>
      </c>
      <c r="VO38" s="20">
        <f t="shared" si="57"/>
        <v>0</v>
      </c>
      <c r="VP38" s="20">
        <f t="shared" si="58"/>
        <v>0</v>
      </c>
      <c r="VQ38" s="121">
        <f t="shared" si="59"/>
        <v>0</v>
      </c>
      <c r="VR38" s="250"/>
      <c r="VS38" s="250"/>
      <c r="VT38" s="250"/>
      <c r="VU38" s="250"/>
      <c r="VV38" s="250"/>
      <c r="VW38" s="250"/>
      <c r="VX38" s="250"/>
      <c r="VY38" s="250"/>
      <c r="VZ38" s="250"/>
      <c r="WA38" s="250"/>
      <c r="WB38" s="250"/>
      <c r="WC38" s="250"/>
      <c r="WD38" s="121">
        <f t="shared" si="60"/>
        <v>0</v>
      </c>
      <c r="WE38" s="234"/>
      <c r="WF38" s="234"/>
      <c r="WG38" s="234"/>
      <c r="WH38" s="234"/>
      <c r="WI38" s="234"/>
      <c r="WJ38" s="234"/>
      <c r="WK38" s="234"/>
      <c r="WL38" s="234"/>
      <c r="WM38" s="234"/>
      <c r="WN38" s="234"/>
      <c r="WO38" s="234"/>
      <c r="WP38" s="234"/>
      <c r="WQ38" s="121">
        <f t="shared" si="61"/>
        <v>0</v>
      </c>
      <c r="WR38" s="121">
        <f t="shared" si="62"/>
        <v>0</v>
      </c>
      <c r="WS38" s="121">
        <f t="shared" si="63"/>
        <v>0</v>
      </c>
      <c r="WT38" s="120">
        <f t="shared" si="159"/>
        <v>26947.1</v>
      </c>
      <c r="WU38" s="120">
        <v>1923.35</v>
      </c>
      <c r="WV38" s="250">
        <v>1923.35</v>
      </c>
      <c r="WW38" s="250">
        <v>1923.35</v>
      </c>
      <c r="WX38" s="250">
        <v>1923.35</v>
      </c>
      <c r="WY38" s="250">
        <v>1923.35</v>
      </c>
      <c r="WZ38" s="250">
        <v>1923.35</v>
      </c>
      <c r="XA38" s="250">
        <v>1923.35</v>
      </c>
      <c r="XB38" s="250">
        <v>2696.73</v>
      </c>
      <c r="XC38" s="250">
        <v>2696.73</v>
      </c>
      <c r="XD38" s="250">
        <v>2696.73</v>
      </c>
      <c r="XE38" s="250">
        <v>2696.73</v>
      </c>
      <c r="XF38" s="250">
        <v>2696.73</v>
      </c>
      <c r="XG38" s="120">
        <f t="shared" si="160"/>
        <v>31039.162018625131</v>
      </c>
      <c r="XH38" s="18">
        <v>2959.679681321858</v>
      </c>
      <c r="XI38" s="18">
        <v>2864.3364985000853</v>
      </c>
      <c r="XJ38" s="18">
        <v>2597.8591727141638</v>
      </c>
      <c r="XK38" s="18">
        <v>3.9012619144064202</v>
      </c>
      <c r="XL38" s="18">
        <v>2396.4406397447747</v>
      </c>
      <c r="XM38" s="18">
        <v>2473.3384322825823</v>
      </c>
      <c r="XN38" s="18">
        <v>2764.0431909084655</v>
      </c>
      <c r="XO38" s="18">
        <v>2938.4370886802217</v>
      </c>
      <c r="XP38" s="18">
        <v>2982.1516381820365</v>
      </c>
      <c r="XQ38" s="18">
        <v>3078.7915422634214</v>
      </c>
      <c r="XR38" s="18">
        <v>2778.5084401718527</v>
      </c>
      <c r="XS38" s="18">
        <v>3201.6744319412633</v>
      </c>
      <c r="XT38" s="121">
        <f t="shared" si="64"/>
        <v>4092.0620186251326</v>
      </c>
      <c r="XU38" s="121">
        <f t="shared" si="65"/>
        <v>0</v>
      </c>
      <c r="XV38" s="121">
        <f t="shared" si="66"/>
        <v>4092.0620186251326</v>
      </c>
      <c r="XW38" s="120">
        <f t="shared" si="161"/>
        <v>4909.7499999999991</v>
      </c>
      <c r="XX38" s="120">
        <v>350</v>
      </c>
      <c r="XY38" s="250">
        <v>350</v>
      </c>
      <c r="XZ38" s="250">
        <v>350</v>
      </c>
      <c r="YA38" s="250">
        <v>350</v>
      </c>
      <c r="YB38" s="250">
        <v>350</v>
      </c>
      <c r="YC38" s="250">
        <v>350</v>
      </c>
      <c r="YD38" s="250">
        <v>350</v>
      </c>
      <c r="YE38" s="250">
        <v>491.95</v>
      </c>
      <c r="YF38" s="250">
        <v>491.95</v>
      </c>
      <c r="YG38" s="250">
        <v>491.95</v>
      </c>
      <c r="YH38" s="250">
        <v>491.95</v>
      </c>
      <c r="YI38" s="250">
        <v>491.95</v>
      </c>
      <c r="YJ38" s="121">
        <f t="shared" si="162"/>
        <v>4965.5138490163181</v>
      </c>
      <c r="YK38" s="18">
        <v>435.51274755496621</v>
      </c>
      <c r="YL38" s="18">
        <v>382.04065164633164</v>
      </c>
      <c r="YM38" s="18">
        <v>393.40249426897117</v>
      </c>
      <c r="YN38" s="18">
        <v>425.63996436972451</v>
      </c>
      <c r="YO38" s="18">
        <v>380.36355468107325</v>
      </c>
      <c r="YP38" s="18">
        <v>409.22034547751213</v>
      </c>
      <c r="YQ38" s="18">
        <v>427.97890600728005</v>
      </c>
      <c r="YR38" s="18">
        <v>437.43796745667584</v>
      </c>
      <c r="YS38" s="18">
        <v>361.17686313913384</v>
      </c>
      <c r="YT38" s="18">
        <v>416.67934627429264</v>
      </c>
      <c r="YU38" s="18">
        <v>429.35461652271772</v>
      </c>
      <c r="YV38" s="18">
        <v>466.70639161763881</v>
      </c>
      <c r="YW38" s="234">
        <f t="shared" si="163"/>
        <v>55.763849016319</v>
      </c>
      <c r="YX38" s="121">
        <f t="shared" si="67"/>
        <v>0</v>
      </c>
      <c r="YY38" s="121">
        <f t="shared" si="68"/>
        <v>55.763849016319</v>
      </c>
      <c r="YZ38" s="120">
        <f t="shared" si="164"/>
        <v>2746.7900000000004</v>
      </c>
      <c r="ZA38" s="120">
        <v>100.52</v>
      </c>
      <c r="ZB38" s="250">
        <v>100.52</v>
      </c>
      <c r="ZC38" s="250">
        <v>100.52</v>
      </c>
      <c r="ZD38" s="250">
        <v>100.52</v>
      </c>
      <c r="ZE38" s="250">
        <v>100.52</v>
      </c>
      <c r="ZF38" s="250">
        <v>100.52</v>
      </c>
      <c r="ZG38" s="250">
        <v>100.52</v>
      </c>
      <c r="ZH38" s="250">
        <v>408.63</v>
      </c>
      <c r="ZI38" s="250">
        <v>408.63</v>
      </c>
      <c r="ZJ38" s="250">
        <v>408.63</v>
      </c>
      <c r="ZK38" s="250">
        <v>408.63</v>
      </c>
      <c r="ZL38" s="250">
        <v>408.63</v>
      </c>
      <c r="ZM38" s="121">
        <f t="shared" si="165"/>
        <v>4914.2393285698454</v>
      </c>
      <c r="ZN38" s="120">
        <v>0</v>
      </c>
      <c r="ZO38" s="18">
        <v>82.787612412597056</v>
      </c>
      <c r="ZP38" s="18">
        <v>279.50651652929548</v>
      </c>
      <c r="ZQ38" s="18">
        <v>4447.9244134928076</v>
      </c>
      <c r="ZR38" s="18">
        <v>104.02078613514557</v>
      </c>
      <c r="ZS38" s="18">
        <v>0</v>
      </c>
      <c r="ZT38" s="18"/>
      <c r="ZU38" s="18"/>
      <c r="ZV38" s="18"/>
      <c r="ZW38" s="18"/>
      <c r="ZX38" s="18"/>
      <c r="ZY38" s="18"/>
      <c r="ZZ38" s="121">
        <f t="shared" si="69"/>
        <v>2167.449328569845</v>
      </c>
      <c r="AAA38" s="121">
        <f t="shared" si="70"/>
        <v>0</v>
      </c>
      <c r="AAB38" s="121">
        <f t="shared" si="71"/>
        <v>2167.449328569845</v>
      </c>
      <c r="AAC38" s="120">
        <f t="shared" si="166"/>
        <v>822.11</v>
      </c>
      <c r="AAD38" s="120">
        <v>59.23</v>
      </c>
      <c r="AAE38" s="250">
        <v>59.23</v>
      </c>
      <c r="AAF38" s="250">
        <v>59.23</v>
      </c>
      <c r="AAG38" s="250">
        <v>59.23</v>
      </c>
      <c r="AAH38" s="250">
        <v>59.23</v>
      </c>
      <c r="AAI38" s="250">
        <v>59.23</v>
      </c>
      <c r="AAJ38" s="250">
        <v>59.23</v>
      </c>
      <c r="AAK38" s="250">
        <v>81.5</v>
      </c>
      <c r="AAL38" s="250">
        <v>81.5</v>
      </c>
      <c r="AAM38" s="250">
        <v>81.5</v>
      </c>
      <c r="AAN38" s="250">
        <v>81.5</v>
      </c>
      <c r="AAO38" s="250">
        <v>81.5</v>
      </c>
      <c r="AAP38" s="121">
        <f t="shared" si="167"/>
        <v>664.54299939509247</v>
      </c>
      <c r="AAQ38" s="18">
        <v>83.614552906590163</v>
      </c>
      <c r="AAR38" s="18">
        <v>83.414413543887264</v>
      </c>
      <c r="AAS38" s="18">
        <v>83.695122901403693</v>
      </c>
      <c r="AAT38" s="18">
        <v>84.038603731510989</v>
      </c>
      <c r="AAU38" s="18">
        <v>84.694780618170796</v>
      </c>
      <c r="AAV38" s="18">
        <v>83.735535837038796</v>
      </c>
      <c r="AAW38" s="18">
        <v>82.240917870769124</v>
      </c>
      <c r="AAX38" s="18">
        <v>16.0941312</v>
      </c>
      <c r="AAY38" s="18">
        <v>15.477883199999999</v>
      </c>
      <c r="AAZ38" s="18">
        <v>15.762873599999999</v>
      </c>
      <c r="ABA38" s="18">
        <v>15.741754559999999</v>
      </c>
      <c r="ABB38" s="18">
        <v>16.032429425721549</v>
      </c>
      <c r="ABC38" s="121">
        <f t="shared" si="72"/>
        <v>-157.56700060490755</v>
      </c>
      <c r="ABD38" s="121">
        <f t="shared" si="73"/>
        <v>-157.56700060490755</v>
      </c>
      <c r="ABE38" s="121">
        <f t="shared" si="74"/>
        <v>0</v>
      </c>
      <c r="ABF38" s="120">
        <f t="shared" si="168"/>
        <v>119.22000000000001</v>
      </c>
      <c r="ABG38" s="120">
        <v>4.1100000000000003</v>
      </c>
      <c r="ABH38" s="250">
        <v>4.1100000000000003</v>
      </c>
      <c r="ABI38" s="250">
        <v>4.1100000000000003</v>
      </c>
      <c r="ABJ38" s="250">
        <v>4.1100000000000003</v>
      </c>
      <c r="ABK38" s="250">
        <v>4.1100000000000003</v>
      </c>
      <c r="ABL38" s="250">
        <v>4.1100000000000003</v>
      </c>
      <c r="ABM38" s="250">
        <v>4.1100000000000003</v>
      </c>
      <c r="ABN38" s="250">
        <v>18.09</v>
      </c>
      <c r="ABO38" s="250">
        <v>18.09</v>
      </c>
      <c r="ABP38" s="250">
        <v>18.09</v>
      </c>
      <c r="ABQ38" s="250">
        <v>18.09</v>
      </c>
      <c r="ABR38" s="250">
        <v>18.09</v>
      </c>
      <c r="ABS38" s="121">
        <f t="shared" si="169"/>
        <v>0</v>
      </c>
      <c r="ABT38" s="18">
        <v>0</v>
      </c>
      <c r="ABU38" s="18">
        <v>0</v>
      </c>
      <c r="ABV38" s="18">
        <v>0</v>
      </c>
      <c r="ABW38" s="18">
        <v>0</v>
      </c>
      <c r="ABX38" s="18">
        <v>0</v>
      </c>
      <c r="ABY38" s="18">
        <v>0</v>
      </c>
      <c r="ABZ38" s="18"/>
      <c r="ACA38" s="18"/>
      <c r="ACB38" s="18">
        <v>0</v>
      </c>
      <c r="ACC38" s="18">
        <v>0</v>
      </c>
      <c r="ACD38" s="18">
        <v>0</v>
      </c>
      <c r="ACE38" s="18">
        <v>0</v>
      </c>
      <c r="ACF38" s="121">
        <f t="shared" si="75"/>
        <v>-119.22000000000001</v>
      </c>
      <c r="ACG38" s="121">
        <f t="shared" si="76"/>
        <v>-119.22000000000001</v>
      </c>
      <c r="ACH38" s="121">
        <f t="shared" si="77"/>
        <v>0</v>
      </c>
      <c r="ACI38" s="115">
        <f t="shared" si="78"/>
        <v>7121.2000000000007</v>
      </c>
      <c r="ACJ38" s="121">
        <f t="shared" si="79"/>
        <v>3196.0660731206171</v>
      </c>
      <c r="ACK38" s="132">
        <f t="shared" si="80"/>
        <v>-3925.1339268793836</v>
      </c>
      <c r="ACL38" s="121">
        <f t="shared" si="81"/>
        <v>-3925.1339268793836</v>
      </c>
      <c r="ACM38" s="121">
        <f t="shared" si="82"/>
        <v>0</v>
      </c>
      <c r="ACN38" s="18">
        <f t="shared" si="170"/>
        <v>7121.2000000000007</v>
      </c>
      <c r="ACO38" s="18">
        <v>621.29999999999995</v>
      </c>
      <c r="ACP38" s="234">
        <v>621.29999999999995</v>
      </c>
      <c r="ACQ38" s="234">
        <v>621.29999999999995</v>
      </c>
      <c r="ACR38" s="234">
        <v>621.29999999999995</v>
      </c>
      <c r="ACS38" s="234">
        <v>621.29999999999995</v>
      </c>
      <c r="ACT38" s="234">
        <v>621.29999999999995</v>
      </c>
      <c r="ACU38" s="234">
        <v>621.29999999999995</v>
      </c>
      <c r="ACV38" s="234">
        <v>554.41999999999996</v>
      </c>
      <c r="ACW38" s="234">
        <v>554.41999999999996</v>
      </c>
      <c r="ACX38" s="234">
        <v>554.41999999999996</v>
      </c>
      <c r="ACY38" s="234">
        <v>554.41999999999996</v>
      </c>
      <c r="ACZ38" s="234">
        <v>554.41999999999996</v>
      </c>
      <c r="ADA38" s="20">
        <f t="shared" si="171"/>
        <v>3196.0660731206171</v>
      </c>
      <c r="ADB38" s="18">
        <v>0</v>
      </c>
      <c r="ADC38" s="18">
        <v>699.94226096135867</v>
      </c>
      <c r="ADD38" s="18">
        <v>336.15599368402832</v>
      </c>
      <c r="ADE38" s="18">
        <v>437.37002399999994</v>
      </c>
      <c r="ADF38" s="18">
        <v>319.40944000000002</v>
      </c>
      <c r="ADG38" s="18">
        <v>307.89704399999999</v>
      </c>
      <c r="ADH38" s="18">
        <v>0</v>
      </c>
      <c r="ADI38" s="18">
        <v>231.57676433232436</v>
      </c>
      <c r="ADJ38" s="18">
        <v>194.1184518</v>
      </c>
      <c r="ADK38" s="18">
        <v>177.77018559999999</v>
      </c>
      <c r="ADL38" s="18">
        <v>208.14097695999999</v>
      </c>
      <c r="ADM38" s="18">
        <v>283.68493178290635</v>
      </c>
      <c r="ADN38" s="20">
        <f t="shared" si="83"/>
        <v>-3925.1339268793836</v>
      </c>
      <c r="ADO38" s="20">
        <f t="shared" si="84"/>
        <v>-3925.1339268793836</v>
      </c>
      <c r="ADP38" s="20">
        <f t="shared" si="85"/>
        <v>0</v>
      </c>
      <c r="ADQ38" s="18">
        <f t="shared" si="172"/>
        <v>0</v>
      </c>
      <c r="ADR38" s="18">
        <v>0</v>
      </c>
      <c r="ADS38" s="234">
        <v>0</v>
      </c>
      <c r="ADT38" s="234">
        <v>0</v>
      </c>
      <c r="ADU38" s="234">
        <v>0</v>
      </c>
      <c r="ADV38" s="234">
        <v>0</v>
      </c>
      <c r="ADW38" s="234">
        <v>0</v>
      </c>
      <c r="ADX38" s="234">
        <v>0</v>
      </c>
      <c r="ADY38" s="234">
        <v>0</v>
      </c>
      <c r="ADZ38" s="234">
        <v>0</v>
      </c>
      <c r="AEA38" s="234">
        <v>0</v>
      </c>
      <c r="AEB38" s="234">
        <v>0</v>
      </c>
      <c r="AEC38" s="234">
        <v>0</v>
      </c>
      <c r="AED38" s="20">
        <f t="shared" si="173"/>
        <v>0</v>
      </c>
      <c r="AEE38" s="18">
        <v>0</v>
      </c>
      <c r="AEF38" s="18">
        <v>0</v>
      </c>
      <c r="AEG38" s="18">
        <v>0</v>
      </c>
      <c r="AEH38" s="18">
        <v>0</v>
      </c>
      <c r="AEI38" s="18">
        <v>0</v>
      </c>
      <c r="AEJ38" s="18">
        <v>0</v>
      </c>
      <c r="AEK38" s="18">
        <v>0</v>
      </c>
      <c r="AEL38" s="18">
        <v>0</v>
      </c>
      <c r="AEM38" s="18">
        <v>0</v>
      </c>
      <c r="AEN38" s="18">
        <v>0</v>
      </c>
      <c r="AEO38" s="18">
        <v>0</v>
      </c>
      <c r="AEP38" s="18">
        <v>0</v>
      </c>
      <c r="AEQ38" s="20">
        <f t="shared" si="86"/>
        <v>0</v>
      </c>
      <c r="AER38" s="20">
        <f t="shared" si="87"/>
        <v>0</v>
      </c>
      <c r="AES38" s="20">
        <f t="shared" si="88"/>
        <v>0</v>
      </c>
      <c r="AET38" s="18">
        <f t="shared" si="174"/>
        <v>0</v>
      </c>
      <c r="AEU38" s="18">
        <v>0</v>
      </c>
      <c r="AEV38" s="234">
        <v>0</v>
      </c>
      <c r="AEW38" s="234">
        <v>0</v>
      </c>
      <c r="AEX38" s="234">
        <v>0</v>
      </c>
      <c r="AEY38" s="234">
        <v>0</v>
      </c>
      <c r="AEZ38" s="234">
        <v>0</v>
      </c>
      <c r="AFA38" s="234">
        <v>0</v>
      </c>
      <c r="AFB38" s="234">
        <v>0</v>
      </c>
      <c r="AFC38" s="234">
        <v>0</v>
      </c>
      <c r="AFD38" s="234">
        <v>0</v>
      </c>
      <c r="AFE38" s="234">
        <v>0</v>
      </c>
      <c r="AFF38" s="234">
        <v>0</v>
      </c>
      <c r="AFG38" s="20">
        <f t="shared" si="175"/>
        <v>0</v>
      </c>
      <c r="AFH38" s="18">
        <v>0</v>
      </c>
      <c r="AFI38" s="18">
        <v>0</v>
      </c>
      <c r="AFJ38" s="18">
        <v>0</v>
      </c>
      <c r="AFK38" s="18">
        <v>0</v>
      </c>
      <c r="AFL38" s="18">
        <v>0</v>
      </c>
      <c r="AFM38" s="18">
        <v>0</v>
      </c>
      <c r="AFN38" s="18">
        <v>0</v>
      </c>
      <c r="AFO38" s="18">
        <v>0</v>
      </c>
      <c r="AFP38" s="18">
        <v>0</v>
      </c>
      <c r="AFQ38" s="18">
        <v>0</v>
      </c>
      <c r="AFR38" s="18">
        <v>0</v>
      </c>
      <c r="AFS38" s="18">
        <v>0</v>
      </c>
      <c r="AFT38" s="20">
        <f t="shared" si="89"/>
        <v>0</v>
      </c>
      <c r="AFU38" s="20">
        <f t="shared" si="90"/>
        <v>0</v>
      </c>
      <c r="AFV38" s="136">
        <f t="shared" si="91"/>
        <v>0</v>
      </c>
      <c r="AFW38" s="141">
        <f t="shared" si="92"/>
        <v>109373.46999999999</v>
      </c>
      <c r="AFX38" s="111">
        <f t="shared" si="93"/>
        <v>72446.030161271337</v>
      </c>
      <c r="AFY38" s="126">
        <f t="shared" si="94"/>
        <v>-36927.439838728649</v>
      </c>
      <c r="AFZ38" s="20">
        <f t="shared" si="95"/>
        <v>-36927.439838728649</v>
      </c>
      <c r="AGA38" s="140">
        <f t="shared" si="96"/>
        <v>0</v>
      </c>
      <c r="AGB38" s="215">
        <f t="shared" si="181"/>
        <v>131248.16399999999</v>
      </c>
      <c r="AGC38" s="126">
        <f t="shared" si="181"/>
        <v>86935.236193525605</v>
      </c>
      <c r="AGD38" s="126">
        <f t="shared" si="98"/>
        <v>-44312.927806474385</v>
      </c>
      <c r="AGE38" s="20">
        <f t="shared" si="99"/>
        <v>-44312.927806474385</v>
      </c>
      <c r="AGF38" s="136">
        <f t="shared" si="100"/>
        <v>0</v>
      </c>
      <c r="AGG38" s="166">
        <f t="shared" si="180"/>
        <v>8093.6367799999998</v>
      </c>
      <c r="AGH38" s="220">
        <f t="shared" si="179"/>
        <v>5361.0062319340796</v>
      </c>
      <c r="AGI38" s="126">
        <f t="shared" si="102"/>
        <v>-2732.6305480659203</v>
      </c>
      <c r="AGJ38" s="20">
        <f t="shared" si="103"/>
        <v>-2732.6305480659203</v>
      </c>
      <c r="AGK38" s="140">
        <f t="shared" si="104"/>
        <v>0</v>
      </c>
      <c r="AGL38" s="167">
        <f t="shared" si="182"/>
        <v>139341.80077999999</v>
      </c>
      <c r="AGM38" s="167">
        <f t="shared" si="182"/>
        <v>92296.242425459684</v>
      </c>
      <c r="AGN38" s="168">
        <f t="shared" si="106"/>
        <v>-47045.558354540306</v>
      </c>
      <c r="AGO38" s="167">
        <f t="shared" si="107"/>
        <v>-47045.558354540306</v>
      </c>
      <c r="AGP38" s="169">
        <f t="shared" si="108"/>
        <v>0</v>
      </c>
      <c r="AGQ38" s="217">
        <f t="shared" si="177"/>
        <v>5.8084772370486655E-2</v>
      </c>
      <c r="AGR38" s="294">
        <v>7.0000000000000007E-2</v>
      </c>
      <c r="AGS38" s="294">
        <v>0.05</v>
      </c>
      <c r="AGT38" s="251">
        <f t="shared" si="178"/>
        <v>6.1666666666666668E-2</v>
      </c>
      <c r="AGU38" s="22"/>
      <c r="AGV38" s="22"/>
      <c r="AGW38" s="22"/>
      <c r="AGX38" s="22"/>
      <c r="AGY38" s="22"/>
      <c r="AGZ38" s="22"/>
      <c r="AHA38" s="22"/>
      <c r="AHB38" s="22"/>
      <c r="AHC38" s="22"/>
      <c r="AHD38" s="22"/>
      <c r="AHE38" s="22"/>
      <c r="AHF38" s="22"/>
      <c r="AHG38" s="22"/>
      <c r="AHH38" s="22"/>
    </row>
    <row r="39" spans="1:892" s="225" customFormat="1" ht="12.75" x14ac:dyDescent="0.25">
      <c r="A39" s="1">
        <v>468</v>
      </c>
      <c r="B39" s="21">
        <v>3</v>
      </c>
      <c r="C39" s="252" t="s">
        <v>784</v>
      </c>
      <c r="D39" s="253">
        <v>1</v>
      </c>
      <c r="E39" s="249">
        <v>255.7</v>
      </c>
      <c r="F39" s="132">
        <f t="shared" si="0"/>
        <v>872.74</v>
      </c>
      <c r="G39" s="114">
        <f t="shared" si="1"/>
        <v>899.63043862166137</v>
      </c>
      <c r="H39" s="132">
        <f t="shared" si="2"/>
        <v>26.89043862166136</v>
      </c>
      <c r="I39" s="121">
        <f t="shared" si="3"/>
        <v>0</v>
      </c>
      <c r="J39" s="121">
        <f t="shared" si="4"/>
        <v>26.89043862166136</v>
      </c>
      <c r="K39" s="18">
        <f t="shared" si="109"/>
        <v>0</v>
      </c>
      <c r="L39" s="234">
        <v>0</v>
      </c>
      <c r="M39" s="234">
        <v>0</v>
      </c>
      <c r="N39" s="234">
        <v>0</v>
      </c>
      <c r="O39" s="234">
        <v>0</v>
      </c>
      <c r="P39" s="234">
        <v>0</v>
      </c>
      <c r="Q39" s="234">
        <v>0</v>
      </c>
      <c r="R39" s="234">
        <v>0</v>
      </c>
      <c r="S39" s="234">
        <v>0</v>
      </c>
      <c r="T39" s="234">
        <v>0</v>
      </c>
      <c r="U39" s="234">
        <v>0</v>
      </c>
      <c r="V39" s="234">
        <v>0</v>
      </c>
      <c r="W39" s="234">
        <v>0</v>
      </c>
      <c r="X39" s="234">
        <f t="shared" si="110"/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20">
        <f t="shared" si="5"/>
        <v>0</v>
      </c>
      <c r="AL39" s="234">
        <f t="shared" si="111"/>
        <v>0</v>
      </c>
      <c r="AM39" s="234">
        <f t="shared" si="6"/>
        <v>0</v>
      </c>
      <c r="AN39" s="18">
        <f t="shared" si="112"/>
        <v>0</v>
      </c>
      <c r="AO39" s="234">
        <v>0</v>
      </c>
      <c r="AP39" s="234">
        <v>0</v>
      </c>
      <c r="AQ39" s="234">
        <v>0</v>
      </c>
      <c r="AR39" s="234">
        <v>0</v>
      </c>
      <c r="AS39" s="234">
        <v>0</v>
      </c>
      <c r="AT39" s="234">
        <v>0</v>
      </c>
      <c r="AU39" s="234">
        <v>0</v>
      </c>
      <c r="AV39" s="234">
        <v>0</v>
      </c>
      <c r="AW39" s="234">
        <v>0</v>
      </c>
      <c r="AX39" s="234">
        <v>0</v>
      </c>
      <c r="AY39" s="234">
        <v>0</v>
      </c>
      <c r="AZ39" s="234">
        <v>0</v>
      </c>
      <c r="BA39" s="226">
        <f t="shared" si="113"/>
        <v>0</v>
      </c>
      <c r="BB39" s="18">
        <v>0</v>
      </c>
      <c r="BC39" s="18">
        <v>0</v>
      </c>
      <c r="BD39" s="18">
        <v>0</v>
      </c>
      <c r="BE39" s="18">
        <v>0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0</v>
      </c>
      <c r="BM39" s="18">
        <v>0</v>
      </c>
      <c r="BN39" s="20">
        <f t="shared" si="7"/>
        <v>0</v>
      </c>
      <c r="BO39" s="20">
        <f t="shared" si="8"/>
        <v>0</v>
      </c>
      <c r="BP39" s="20">
        <f t="shared" si="9"/>
        <v>0</v>
      </c>
      <c r="BQ39" s="18">
        <f t="shared" si="114"/>
        <v>0</v>
      </c>
      <c r="BR39" s="234">
        <v>0</v>
      </c>
      <c r="BS39" s="234">
        <v>0</v>
      </c>
      <c r="BT39" s="234">
        <v>0</v>
      </c>
      <c r="BU39" s="234">
        <v>0</v>
      </c>
      <c r="BV39" s="234">
        <v>0</v>
      </c>
      <c r="BW39" s="234">
        <v>0</v>
      </c>
      <c r="BX39" s="234">
        <v>0</v>
      </c>
      <c r="BY39" s="234">
        <v>0</v>
      </c>
      <c r="BZ39" s="234">
        <v>0</v>
      </c>
      <c r="CA39" s="234">
        <v>0</v>
      </c>
      <c r="CB39" s="234">
        <v>0</v>
      </c>
      <c r="CC39" s="234">
        <v>0</v>
      </c>
      <c r="CD39" s="18">
        <f t="shared" si="115"/>
        <v>0</v>
      </c>
      <c r="CE39" s="18">
        <v>0</v>
      </c>
      <c r="CF39" s="18">
        <v>0</v>
      </c>
      <c r="CG39" s="18">
        <v>0</v>
      </c>
      <c r="CH39" s="18">
        <v>0</v>
      </c>
      <c r="CI39" s="18">
        <v>0</v>
      </c>
      <c r="CJ39" s="18">
        <v>0</v>
      </c>
      <c r="CK39" s="18">
        <v>0</v>
      </c>
      <c r="CL39" s="18">
        <v>0</v>
      </c>
      <c r="CM39" s="18">
        <v>0</v>
      </c>
      <c r="CN39" s="18">
        <v>0</v>
      </c>
      <c r="CO39" s="18">
        <v>0</v>
      </c>
      <c r="CP39" s="18">
        <v>0</v>
      </c>
      <c r="CQ39" s="20">
        <f t="shared" si="10"/>
        <v>0</v>
      </c>
      <c r="CR39" s="20">
        <f t="shared" si="11"/>
        <v>0</v>
      </c>
      <c r="CS39" s="20">
        <f t="shared" si="12"/>
        <v>0</v>
      </c>
      <c r="CT39" s="18">
        <f t="shared" si="116"/>
        <v>0</v>
      </c>
      <c r="CU39" s="18">
        <v>0</v>
      </c>
      <c r="CV39" s="234">
        <v>0</v>
      </c>
      <c r="CW39" s="234">
        <v>0</v>
      </c>
      <c r="CX39" s="234">
        <v>0</v>
      </c>
      <c r="CY39" s="234">
        <v>0</v>
      </c>
      <c r="CZ39" s="234">
        <v>0</v>
      </c>
      <c r="DA39" s="234">
        <v>0</v>
      </c>
      <c r="DB39" s="234">
        <v>0</v>
      </c>
      <c r="DC39" s="234">
        <v>0</v>
      </c>
      <c r="DD39" s="234">
        <v>0</v>
      </c>
      <c r="DE39" s="234">
        <v>0</v>
      </c>
      <c r="DF39" s="234">
        <v>0</v>
      </c>
      <c r="DG39" s="18">
        <f t="shared" si="117"/>
        <v>0</v>
      </c>
      <c r="DH39" s="18">
        <v>0</v>
      </c>
      <c r="DI39" s="18">
        <v>0</v>
      </c>
      <c r="DJ39" s="18">
        <v>0</v>
      </c>
      <c r="DK39" s="18">
        <v>0</v>
      </c>
      <c r="DL39" s="18">
        <v>0</v>
      </c>
      <c r="DM39" s="18">
        <v>0</v>
      </c>
      <c r="DN39" s="18">
        <v>0</v>
      </c>
      <c r="DO39" s="18">
        <v>0</v>
      </c>
      <c r="DP39" s="18">
        <v>0</v>
      </c>
      <c r="DQ39" s="18">
        <v>0</v>
      </c>
      <c r="DR39" s="18">
        <v>0</v>
      </c>
      <c r="DS39" s="18">
        <v>0</v>
      </c>
      <c r="DT39" s="234">
        <f t="shared" si="118"/>
        <v>0</v>
      </c>
      <c r="DU39" s="20">
        <f t="shared" si="13"/>
        <v>0</v>
      </c>
      <c r="DV39" s="20">
        <f t="shared" si="119"/>
        <v>0</v>
      </c>
      <c r="DW39" s="18">
        <f t="shared" si="120"/>
        <v>0</v>
      </c>
      <c r="DX39" s="18">
        <v>0</v>
      </c>
      <c r="DY39" s="234">
        <v>0</v>
      </c>
      <c r="DZ39" s="234">
        <v>0</v>
      </c>
      <c r="EA39" s="234">
        <v>0</v>
      </c>
      <c r="EB39" s="234">
        <v>0</v>
      </c>
      <c r="EC39" s="234">
        <v>0</v>
      </c>
      <c r="ED39" s="234">
        <v>0</v>
      </c>
      <c r="EE39" s="234">
        <v>0</v>
      </c>
      <c r="EF39" s="234">
        <v>0</v>
      </c>
      <c r="EG39" s="234">
        <v>0</v>
      </c>
      <c r="EH39" s="234">
        <v>0</v>
      </c>
      <c r="EI39" s="234">
        <v>0</v>
      </c>
      <c r="EJ39" s="234"/>
      <c r="EK39" s="18">
        <f t="shared" si="121"/>
        <v>0</v>
      </c>
      <c r="EL39" s="18">
        <v>0</v>
      </c>
      <c r="EM39" s="18">
        <v>0</v>
      </c>
      <c r="EN39" s="18">
        <v>0</v>
      </c>
      <c r="EO39" s="18">
        <v>0</v>
      </c>
      <c r="EP39" s="18">
        <v>0</v>
      </c>
      <c r="EQ39" s="18">
        <v>0</v>
      </c>
      <c r="ER39" s="18">
        <v>0</v>
      </c>
      <c r="ES39" s="18">
        <v>0</v>
      </c>
      <c r="ET39" s="18">
        <v>0</v>
      </c>
      <c r="EU39" s="18">
        <v>0</v>
      </c>
      <c r="EV39" s="18">
        <v>0</v>
      </c>
      <c r="EW39" s="18">
        <v>0</v>
      </c>
      <c r="EX39" s="20">
        <f t="shared" si="14"/>
        <v>0</v>
      </c>
      <c r="EY39" s="20">
        <f t="shared" si="122"/>
        <v>0</v>
      </c>
      <c r="EZ39" s="20">
        <f t="shared" si="123"/>
        <v>0</v>
      </c>
      <c r="FA39" s="18">
        <f t="shared" si="124"/>
        <v>0</v>
      </c>
      <c r="FB39" s="18">
        <v>0</v>
      </c>
      <c r="FC39" s="234">
        <v>0</v>
      </c>
      <c r="FD39" s="234">
        <v>0</v>
      </c>
      <c r="FE39" s="234">
        <v>0</v>
      </c>
      <c r="FF39" s="234">
        <v>0</v>
      </c>
      <c r="FG39" s="234">
        <v>0</v>
      </c>
      <c r="FH39" s="234">
        <v>0</v>
      </c>
      <c r="FI39" s="234">
        <v>0</v>
      </c>
      <c r="FJ39" s="234">
        <v>0</v>
      </c>
      <c r="FK39" s="234">
        <v>0</v>
      </c>
      <c r="FL39" s="234">
        <v>0</v>
      </c>
      <c r="FM39" s="234">
        <v>0</v>
      </c>
      <c r="FN39" s="20">
        <f t="shared" si="125"/>
        <v>0</v>
      </c>
      <c r="FO39" s="18">
        <v>0</v>
      </c>
      <c r="FP39" s="18">
        <v>0</v>
      </c>
      <c r="FQ39" s="18">
        <v>0</v>
      </c>
      <c r="FR39" s="18">
        <v>0</v>
      </c>
      <c r="FS39" s="18">
        <v>0</v>
      </c>
      <c r="FT39" s="18">
        <v>0</v>
      </c>
      <c r="FU39" s="18">
        <v>0</v>
      </c>
      <c r="FV39" s="18">
        <v>0</v>
      </c>
      <c r="FW39" s="18">
        <v>0</v>
      </c>
      <c r="FX39" s="18">
        <v>0</v>
      </c>
      <c r="FY39" s="18">
        <v>0</v>
      </c>
      <c r="FZ39" s="18">
        <v>0</v>
      </c>
      <c r="GA39" s="234">
        <f t="shared" si="126"/>
        <v>0</v>
      </c>
      <c r="GB39" s="20">
        <f t="shared" si="127"/>
        <v>0</v>
      </c>
      <c r="GC39" s="20">
        <f t="shared" si="128"/>
        <v>0</v>
      </c>
      <c r="GD39" s="18">
        <f t="shared" si="129"/>
        <v>235.83999999999997</v>
      </c>
      <c r="GE39" s="18">
        <v>4.22</v>
      </c>
      <c r="GF39" s="234">
        <v>4.22</v>
      </c>
      <c r="GG39" s="234">
        <v>4.22</v>
      </c>
      <c r="GH39" s="234">
        <v>4.22</v>
      </c>
      <c r="GI39" s="234">
        <v>4.22</v>
      </c>
      <c r="GJ39" s="234">
        <v>4.22</v>
      </c>
      <c r="GK39" s="234">
        <v>4.22</v>
      </c>
      <c r="GL39" s="234">
        <v>41.26</v>
      </c>
      <c r="GM39" s="234">
        <v>41.26</v>
      </c>
      <c r="GN39" s="234">
        <v>41.26</v>
      </c>
      <c r="GO39" s="234">
        <v>41.26</v>
      </c>
      <c r="GP39" s="234">
        <v>41.26</v>
      </c>
      <c r="GQ39" s="20">
        <f t="shared" si="130"/>
        <v>0</v>
      </c>
      <c r="GR39" s="18">
        <v>0</v>
      </c>
      <c r="GS39" s="18">
        <v>0</v>
      </c>
      <c r="GT39" s="18">
        <v>0</v>
      </c>
      <c r="GU39" s="18"/>
      <c r="GV39" s="234">
        <f t="shared" si="131"/>
        <v>-235.83999999999997</v>
      </c>
      <c r="GW39" s="20">
        <f t="shared" si="15"/>
        <v>-235.83999999999997</v>
      </c>
      <c r="GX39" s="20">
        <f t="shared" si="16"/>
        <v>0</v>
      </c>
      <c r="GY39" s="18">
        <f t="shared" si="132"/>
        <v>636.9</v>
      </c>
      <c r="GZ39" s="18">
        <v>34.9</v>
      </c>
      <c r="HA39" s="234">
        <v>34.9</v>
      </c>
      <c r="HB39" s="234">
        <v>34.9</v>
      </c>
      <c r="HC39" s="234">
        <v>34.9</v>
      </c>
      <c r="HD39" s="234">
        <v>34.9</v>
      </c>
      <c r="HE39" s="234">
        <v>34.9</v>
      </c>
      <c r="HF39" s="234">
        <v>34.9</v>
      </c>
      <c r="HG39" s="234">
        <v>78.52</v>
      </c>
      <c r="HH39" s="234">
        <v>78.52</v>
      </c>
      <c r="HI39" s="234">
        <v>78.52</v>
      </c>
      <c r="HJ39" s="234">
        <v>78.52</v>
      </c>
      <c r="HK39" s="234">
        <v>78.52</v>
      </c>
      <c r="HL39" s="20">
        <f t="shared" si="133"/>
        <v>899.63043862166137</v>
      </c>
      <c r="HM39" s="18">
        <v>81.335074507992914</v>
      </c>
      <c r="HN39" s="18">
        <v>86.238216081350458</v>
      </c>
      <c r="HO39" s="18">
        <v>91.584544584050604</v>
      </c>
      <c r="HP39" s="18">
        <v>86.953217431064971</v>
      </c>
      <c r="HQ39" s="18">
        <v>89.843350421566967</v>
      </c>
      <c r="HR39" s="18">
        <v>77.596979506842175</v>
      </c>
      <c r="HS39" s="18">
        <v>97.38158213946349</v>
      </c>
      <c r="HT39" s="18">
        <v>52.627121196599113</v>
      </c>
      <c r="HU39" s="18">
        <v>54.771856094829296</v>
      </c>
      <c r="HV39" s="18">
        <v>59.100207537550453</v>
      </c>
      <c r="HW39" s="18">
        <v>53.690173268182605</v>
      </c>
      <c r="HX39" s="18">
        <v>68.508115852168203</v>
      </c>
      <c r="HY39" s="20">
        <f t="shared" si="17"/>
        <v>262.73043862166139</v>
      </c>
      <c r="HZ39" s="20">
        <f t="shared" si="18"/>
        <v>0</v>
      </c>
      <c r="IA39" s="20">
        <f t="shared" si="19"/>
        <v>262.73043862166139</v>
      </c>
      <c r="IB39" s="120">
        <f t="shared" si="134"/>
        <v>0</v>
      </c>
      <c r="IC39" s="120">
        <v>0</v>
      </c>
      <c r="ID39" s="250">
        <v>0</v>
      </c>
      <c r="IE39" s="250">
        <v>0</v>
      </c>
      <c r="IF39" s="120">
        <v>0</v>
      </c>
      <c r="IG39" s="120">
        <v>0</v>
      </c>
      <c r="IH39" s="120">
        <v>0</v>
      </c>
      <c r="II39" s="120">
        <v>0</v>
      </c>
      <c r="IJ39" s="120">
        <v>0</v>
      </c>
      <c r="IK39" s="120">
        <v>0</v>
      </c>
      <c r="IL39" s="120">
        <v>0</v>
      </c>
      <c r="IM39" s="120">
        <v>0</v>
      </c>
      <c r="IN39" s="120">
        <v>0</v>
      </c>
      <c r="IO39" s="121">
        <f t="shared" si="20"/>
        <v>0</v>
      </c>
      <c r="IP39" s="18">
        <v>0</v>
      </c>
      <c r="IQ39" s="18">
        <v>0</v>
      </c>
      <c r="IR39" s="18">
        <v>0</v>
      </c>
      <c r="IS39" s="18">
        <v>0</v>
      </c>
      <c r="IT39" s="18">
        <v>0</v>
      </c>
      <c r="IU39" s="18">
        <v>0</v>
      </c>
      <c r="IV39" s="18">
        <v>0</v>
      </c>
      <c r="IW39" s="18">
        <v>0</v>
      </c>
      <c r="IX39" s="18">
        <v>0</v>
      </c>
      <c r="IY39" s="18">
        <v>0</v>
      </c>
      <c r="IZ39" s="18">
        <v>0</v>
      </c>
      <c r="JA39" s="18">
        <v>0</v>
      </c>
      <c r="JB39" s="250">
        <f t="shared" si="21"/>
        <v>0</v>
      </c>
      <c r="JC39" s="121">
        <f t="shared" si="22"/>
        <v>0</v>
      </c>
      <c r="JD39" s="121">
        <f t="shared" si="23"/>
        <v>0</v>
      </c>
      <c r="JE39" s="120">
        <f t="shared" si="135"/>
        <v>0</v>
      </c>
      <c r="JF39" s="120">
        <v>0</v>
      </c>
      <c r="JG39" s="250">
        <v>0</v>
      </c>
      <c r="JH39" s="250">
        <v>0</v>
      </c>
      <c r="JI39" s="250">
        <v>0</v>
      </c>
      <c r="JJ39" s="250">
        <v>0</v>
      </c>
      <c r="JK39" s="250">
        <v>0</v>
      </c>
      <c r="JL39" s="250">
        <v>0</v>
      </c>
      <c r="JM39" s="250">
        <v>0</v>
      </c>
      <c r="JN39" s="250">
        <v>0</v>
      </c>
      <c r="JO39" s="250">
        <v>0</v>
      </c>
      <c r="JP39" s="250">
        <v>0</v>
      </c>
      <c r="JQ39" s="250">
        <v>0</v>
      </c>
      <c r="JR39" s="120">
        <f t="shared" si="136"/>
        <v>0</v>
      </c>
      <c r="JS39" s="18">
        <v>0</v>
      </c>
      <c r="JT39" s="18">
        <v>0</v>
      </c>
      <c r="JU39" s="18">
        <v>0</v>
      </c>
      <c r="JV39" s="18">
        <v>0</v>
      </c>
      <c r="JW39" s="18">
        <v>0</v>
      </c>
      <c r="JX39" s="18">
        <v>0</v>
      </c>
      <c r="JY39" s="18">
        <v>0</v>
      </c>
      <c r="JZ39" s="18">
        <v>0</v>
      </c>
      <c r="KA39" s="18">
        <v>0</v>
      </c>
      <c r="KB39" s="18">
        <v>0</v>
      </c>
      <c r="KC39" s="18">
        <v>0</v>
      </c>
      <c r="KD39" s="18">
        <v>0</v>
      </c>
      <c r="KE39" s="250">
        <f t="shared" si="24"/>
        <v>0</v>
      </c>
      <c r="KF39" s="121">
        <f t="shared" si="25"/>
        <v>0</v>
      </c>
      <c r="KG39" s="121">
        <f t="shared" si="26"/>
        <v>0</v>
      </c>
      <c r="KH39" s="120">
        <f t="shared" si="137"/>
        <v>538.46</v>
      </c>
      <c r="KI39" s="120">
        <v>19.38</v>
      </c>
      <c r="KJ39" s="250">
        <v>19.38</v>
      </c>
      <c r="KK39" s="250">
        <v>19.38</v>
      </c>
      <c r="KL39" s="250">
        <v>19.38</v>
      </c>
      <c r="KM39" s="250">
        <v>19.38</v>
      </c>
      <c r="KN39" s="250">
        <v>19.38</v>
      </c>
      <c r="KO39" s="250">
        <v>19.38</v>
      </c>
      <c r="KP39" s="250">
        <v>80.56</v>
      </c>
      <c r="KQ39" s="250">
        <v>80.56</v>
      </c>
      <c r="KR39" s="250">
        <v>80.56</v>
      </c>
      <c r="KS39" s="250">
        <v>80.56</v>
      </c>
      <c r="KT39" s="250">
        <v>80.56</v>
      </c>
      <c r="KU39" s="121">
        <f t="shared" si="138"/>
        <v>570.49351994844164</v>
      </c>
      <c r="KV39" s="18">
        <v>23.409925415926036</v>
      </c>
      <c r="KW39" s="18">
        <v>25.211633018397563</v>
      </c>
      <c r="KX39" s="18">
        <v>22.375019299371161</v>
      </c>
      <c r="KY39" s="18">
        <v>24.532129928919169</v>
      </c>
      <c r="KZ39" s="18">
        <v>24.437024180316229</v>
      </c>
      <c r="LA39" s="18">
        <v>24.977302425008453</v>
      </c>
      <c r="LB39" s="18">
        <v>22.101942243913797</v>
      </c>
      <c r="LC39" s="18">
        <v>61.201387669208309</v>
      </c>
      <c r="LD39" s="18">
        <v>78.885170326827961</v>
      </c>
      <c r="LE39" s="18">
        <v>76.172920627123546</v>
      </c>
      <c r="LF39" s="18">
        <v>92.807329112324581</v>
      </c>
      <c r="LG39" s="18">
        <v>94.381735701104944</v>
      </c>
      <c r="LH39" s="250">
        <f t="shared" si="139"/>
        <v>32.033519948441608</v>
      </c>
      <c r="LI39" s="121">
        <f t="shared" si="27"/>
        <v>0</v>
      </c>
      <c r="LJ39" s="121">
        <f t="shared" si="28"/>
        <v>32.033519948441608</v>
      </c>
      <c r="LK39" s="121">
        <f t="shared" si="29"/>
        <v>0</v>
      </c>
      <c r="LL39" s="250"/>
      <c r="LM39" s="250"/>
      <c r="LN39" s="250"/>
      <c r="LO39" s="250"/>
      <c r="LP39" s="250"/>
      <c r="LQ39" s="250"/>
      <c r="LR39" s="250"/>
      <c r="LS39" s="250"/>
      <c r="LT39" s="250"/>
      <c r="LU39" s="250"/>
      <c r="LV39" s="250"/>
      <c r="LW39" s="250"/>
      <c r="LX39" s="121">
        <f t="shared" si="30"/>
        <v>0</v>
      </c>
      <c r="LY39" s="250"/>
      <c r="LZ39" s="250"/>
      <c r="MA39" s="250"/>
      <c r="MB39" s="250"/>
      <c r="MC39" s="250"/>
      <c r="MD39" s="250"/>
      <c r="ME39" s="250"/>
      <c r="MF39" s="250"/>
      <c r="MG39" s="250"/>
      <c r="MH39" s="250"/>
      <c r="MI39" s="250"/>
      <c r="MJ39" s="120">
        <v>0</v>
      </c>
      <c r="MK39" s="250"/>
      <c r="ML39" s="121">
        <f t="shared" si="31"/>
        <v>0</v>
      </c>
      <c r="MM39" s="121">
        <f t="shared" si="32"/>
        <v>0</v>
      </c>
      <c r="MN39" s="121">
        <f t="shared" si="140"/>
        <v>2136.8199999999997</v>
      </c>
      <c r="MO39" s="121">
        <v>206.96</v>
      </c>
      <c r="MP39" s="250">
        <v>206.96</v>
      </c>
      <c r="MQ39" s="250">
        <v>206.96</v>
      </c>
      <c r="MR39" s="250">
        <v>206.96</v>
      </c>
      <c r="MS39" s="250">
        <v>206.96</v>
      </c>
      <c r="MT39" s="250">
        <v>206.96</v>
      </c>
      <c r="MU39" s="250">
        <v>206.96</v>
      </c>
      <c r="MV39" s="250">
        <v>137.62</v>
      </c>
      <c r="MW39" s="250">
        <v>137.62</v>
      </c>
      <c r="MX39" s="250">
        <v>137.62</v>
      </c>
      <c r="MY39" s="250">
        <v>137.62</v>
      </c>
      <c r="MZ39" s="250">
        <v>137.62</v>
      </c>
      <c r="NA39" s="121">
        <f t="shared" si="141"/>
        <v>0</v>
      </c>
      <c r="NB39" s="20">
        <v>0</v>
      </c>
      <c r="NC39" s="20">
        <v>0</v>
      </c>
      <c r="ND39" s="20">
        <v>0</v>
      </c>
      <c r="NE39" s="20">
        <v>0</v>
      </c>
      <c r="NF39" s="20">
        <v>0</v>
      </c>
      <c r="NG39" s="20">
        <v>0</v>
      </c>
      <c r="NH39" s="20">
        <v>0</v>
      </c>
      <c r="NI39" s="20">
        <v>0</v>
      </c>
      <c r="NJ39" s="20">
        <v>0</v>
      </c>
      <c r="NK39" s="20">
        <v>0</v>
      </c>
      <c r="NL39" s="20">
        <v>0</v>
      </c>
      <c r="NM39" s="20">
        <v>0</v>
      </c>
      <c r="NN39" s="250">
        <f t="shared" si="142"/>
        <v>-2136.8199999999997</v>
      </c>
      <c r="NO39" s="121">
        <f t="shared" si="33"/>
        <v>-2136.8199999999997</v>
      </c>
      <c r="NP39" s="121">
        <f t="shared" si="34"/>
        <v>0</v>
      </c>
      <c r="NQ39" s="115">
        <f t="shared" si="35"/>
        <v>0</v>
      </c>
      <c r="NR39" s="114">
        <f t="shared" si="36"/>
        <v>0</v>
      </c>
      <c r="NS39" s="132">
        <f t="shared" si="37"/>
        <v>0</v>
      </c>
      <c r="NT39" s="121">
        <f t="shared" si="38"/>
        <v>0</v>
      </c>
      <c r="NU39" s="121">
        <f t="shared" si="39"/>
        <v>0</v>
      </c>
      <c r="NV39" s="18">
        <f t="shared" si="143"/>
        <v>0</v>
      </c>
      <c r="NW39" s="18">
        <v>0</v>
      </c>
      <c r="NX39" s="234">
        <v>0</v>
      </c>
      <c r="NY39" s="234">
        <v>0</v>
      </c>
      <c r="NZ39" s="18">
        <v>0</v>
      </c>
      <c r="OA39" s="18">
        <v>0</v>
      </c>
      <c r="OB39" s="18">
        <v>0</v>
      </c>
      <c r="OC39" s="18">
        <v>0</v>
      </c>
      <c r="OD39" s="18">
        <v>0</v>
      </c>
      <c r="OE39" s="18">
        <v>0</v>
      </c>
      <c r="OF39" s="18">
        <v>0</v>
      </c>
      <c r="OG39" s="18">
        <v>0</v>
      </c>
      <c r="OH39" s="18">
        <v>0</v>
      </c>
      <c r="OI39" s="20">
        <f t="shared" si="144"/>
        <v>0</v>
      </c>
      <c r="OJ39" s="20">
        <v>0</v>
      </c>
      <c r="OK39" s="20">
        <v>0</v>
      </c>
      <c r="OL39" s="20">
        <v>0</v>
      </c>
      <c r="OM39" s="20">
        <v>0</v>
      </c>
      <c r="ON39" s="20">
        <v>0</v>
      </c>
      <c r="OO39" s="20">
        <v>0</v>
      </c>
      <c r="OP39" s="20">
        <v>0</v>
      </c>
      <c r="OQ39" s="20">
        <v>0</v>
      </c>
      <c r="OR39" s="20">
        <v>0</v>
      </c>
      <c r="OS39" s="20">
        <v>0</v>
      </c>
      <c r="OT39" s="20">
        <v>0</v>
      </c>
      <c r="OU39" s="20">
        <v>0</v>
      </c>
      <c r="OV39" s="234">
        <f t="shared" si="145"/>
        <v>0</v>
      </c>
      <c r="OW39" s="20">
        <f t="shared" si="40"/>
        <v>0</v>
      </c>
      <c r="OX39" s="20">
        <f t="shared" si="41"/>
        <v>0</v>
      </c>
      <c r="OY39" s="18">
        <f t="shared" si="146"/>
        <v>0</v>
      </c>
      <c r="OZ39" s="18">
        <v>0</v>
      </c>
      <c r="PA39" s="234">
        <v>0</v>
      </c>
      <c r="PB39" s="234">
        <v>0</v>
      </c>
      <c r="PC39" s="234">
        <v>0</v>
      </c>
      <c r="PD39" s="234">
        <v>0</v>
      </c>
      <c r="PE39" s="234">
        <v>0</v>
      </c>
      <c r="PF39" s="234">
        <v>0</v>
      </c>
      <c r="PG39" s="234">
        <v>0</v>
      </c>
      <c r="PH39" s="234">
        <v>0</v>
      </c>
      <c r="PI39" s="234">
        <v>0</v>
      </c>
      <c r="PJ39" s="234">
        <v>0</v>
      </c>
      <c r="PK39" s="234">
        <v>0</v>
      </c>
      <c r="PL39" s="20">
        <f t="shared" si="147"/>
        <v>0</v>
      </c>
      <c r="PM39" s="18">
        <v>0</v>
      </c>
      <c r="PN39" s="18">
        <v>0</v>
      </c>
      <c r="PO39" s="18">
        <v>0</v>
      </c>
      <c r="PP39" s="18">
        <v>0</v>
      </c>
      <c r="PQ39" s="18">
        <v>0</v>
      </c>
      <c r="PR39" s="18">
        <v>0</v>
      </c>
      <c r="PS39" s="18">
        <v>0</v>
      </c>
      <c r="PT39" s="18">
        <v>0</v>
      </c>
      <c r="PU39" s="18">
        <v>0</v>
      </c>
      <c r="PV39" s="18">
        <v>0</v>
      </c>
      <c r="PW39" s="18">
        <v>0</v>
      </c>
      <c r="PX39" s="18">
        <v>0</v>
      </c>
      <c r="PY39" s="234">
        <f t="shared" si="148"/>
        <v>0</v>
      </c>
      <c r="PZ39" s="20">
        <f t="shared" si="42"/>
        <v>0</v>
      </c>
      <c r="QA39" s="20">
        <f t="shared" si="43"/>
        <v>0</v>
      </c>
      <c r="QB39" s="18">
        <f t="shared" si="149"/>
        <v>0</v>
      </c>
      <c r="QC39" s="18">
        <v>0</v>
      </c>
      <c r="QD39" s="234">
        <v>0</v>
      </c>
      <c r="QE39" s="234">
        <v>0</v>
      </c>
      <c r="QF39" s="234">
        <v>0</v>
      </c>
      <c r="QG39" s="234">
        <v>0</v>
      </c>
      <c r="QH39" s="234">
        <v>0</v>
      </c>
      <c r="QI39" s="234">
        <v>0</v>
      </c>
      <c r="QJ39" s="234">
        <v>0</v>
      </c>
      <c r="QK39" s="234">
        <v>0</v>
      </c>
      <c r="QL39" s="234">
        <v>0</v>
      </c>
      <c r="QM39" s="234">
        <v>0</v>
      </c>
      <c r="QN39" s="234">
        <v>0</v>
      </c>
      <c r="QO39" s="20">
        <f t="shared" si="150"/>
        <v>0</v>
      </c>
      <c r="QP39" s="18">
        <v>0</v>
      </c>
      <c r="QQ39" s="18">
        <v>0</v>
      </c>
      <c r="QR39" s="18">
        <v>0</v>
      </c>
      <c r="QS39" s="18">
        <v>0</v>
      </c>
      <c r="QT39" s="18">
        <v>0</v>
      </c>
      <c r="QU39" s="18">
        <v>0</v>
      </c>
      <c r="QV39" s="18">
        <v>0</v>
      </c>
      <c r="QW39" s="18">
        <v>0</v>
      </c>
      <c r="QX39" s="18">
        <v>0</v>
      </c>
      <c r="QY39" s="18">
        <v>0</v>
      </c>
      <c r="QZ39" s="18">
        <v>0</v>
      </c>
      <c r="RA39" s="18">
        <v>0</v>
      </c>
      <c r="RB39" s="234">
        <f t="shared" si="151"/>
        <v>0</v>
      </c>
      <c r="RC39" s="20">
        <f t="shared" si="44"/>
        <v>0</v>
      </c>
      <c r="RD39" s="20">
        <f t="shared" si="45"/>
        <v>0</v>
      </c>
      <c r="RE39" s="18">
        <f t="shared" si="152"/>
        <v>0</v>
      </c>
      <c r="RF39" s="20">
        <v>0</v>
      </c>
      <c r="RG39" s="234">
        <v>0</v>
      </c>
      <c r="RH39" s="234">
        <v>0</v>
      </c>
      <c r="RI39" s="234">
        <v>0</v>
      </c>
      <c r="RJ39" s="234">
        <v>0</v>
      </c>
      <c r="RK39" s="234">
        <v>0</v>
      </c>
      <c r="RL39" s="234">
        <v>0</v>
      </c>
      <c r="RM39" s="234">
        <v>0</v>
      </c>
      <c r="RN39" s="234">
        <v>0</v>
      </c>
      <c r="RO39" s="234">
        <v>0</v>
      </c>
      <c r="RP39" s="234">
        <v>0</v>
      </c>
      <c r="RQ39" s="234">
        <v>0</v>
      </c>
      <c r="RR39" s="20">
        <f t="shared" si="153"/>
        <v>0</v>
      </c>
      <c r="RS39" s="18">
        <v>0</v>
      </c>
      <c r="RT39" s="18">
        <v>0</v>
      </c>
      <c r="RU39" s="18">
        <v>0</v>
      </c>
      <c r="RV39" s="18">
        <v>0</v>
      </c>
      <c r="RW39" s="18">
        <v>0</v>
      </c>
      <c r="RX39" s="18">
        <v>0</v>
      </c>
      <c r="RY39" s="18">
        <v>0</v>
      </c>
      <c r="RZ39" s="18">
        <v>0</v>
      </c>
      <c r="SA39" s="18">
        <v>0</v>
      </c>
      <c r="SB39" s="18">
        <v>0</v>
      </c>
      <c r="SC39" s="18">
        <v>0</v>
      </c>
      <c r="SD39" s="18">
        <v>0</v>
      </c>
      <c r="SE39" s="20">
        <f t="shared" si="46"/>
        <v>0</v>
      </c>
      <c r="SF39" s="20">
        <f t="shared" si="47"/>
        <v>0</v>
      </c>
      <c r="SG39" s="20">
        <f t="shared" si="48"/>
        <v>0</v>
      </c>
      <c r="SH39" s="18">
        <f t="shared" si="154"/>
        <v>0</v>
      </c>
      <c r="SI39" s="18">
        <v>0</v>
      </c>
      <c r="SJ39" s="234">
        <v>0</v>
      </c>
      <c r="SK39" s="234">
        <v>0</v>
      </c>
      <c r="SL39" s="234">
        <v>0</v>
      </c>
      <c r="SM39" s="234">
        <v>0</v>
      </c>
      <c r="SN39" s="234">
        <v>0</v>
      </c>
      <c r="SO39" s="234">
        <v>0</v>
      </c>
      <c r="SP39" s="234">
        <v>0</v>
      </c>
      <c r="SQ39" s="234">
        <v>0</v>
      </c>
      <c r="SR39" s="234">
        <v>0</v>
      </c>
      <c r="SS39" s="234">
        <v>0</v>
      </c>
      <c r="ST39" s="234">
        <v>0</v>
      </c>
      <c r="SU39" s="20">
        <f t="shared" si="155"/>
        <v>0</v>
      </c>
      <c r="SV39" s="18">
        <v>0</v>
      </c>
      <c r="SW39" s="18">
        <v>0</v>
      </c>
      <c r="SX39" s="18">
        <v>0</v>
      </c>
      <c r="SY39" s="18">
        <v>0</v>
      </c>
      <c r="SZ39" s="18">
        <v>0</v>
      </c>
      <c r="TA39" s="18">
        <v>0</v>
      </c>
      <c r="TB39" s="18">
        <v>0</v>
      </c>
      <c r="TC39" s="18">
        <v>0</v>
      </c>
      <c r="TD39" s="18">
        <v>0</v>
      </c>
      <c r="TE39" s="18">
        <v>0</v>
      </c>
      <c r="TF39" s="18">
        <v>0</v>
      </c>
      <c r="TG39" s="18">
        <v>0</v>
      </c>
      <c r="TH39" s="20">
        <f t="shared" si="49"/>
        <v>0</v>
      </c>
      <c r="TI39" s="20">
        <f t="shared" si="50"/>
        <v>0</v>
      </c>
      <c r="TJ39" s="20">
        <f t="shared" si="51"/>
        <v>0</v>
      </c>
      <c r="TK39" s="18">
        <f t="shared" si="156"/>
        <v>0</v>
      </c>
      <c r="TL39" s="18">
        <v>0</v>
      </c>
      <c r="TM39" s="234">
        <v>0</v>
      </c>
      <c r="TN39" s="234">
        <v>0</v>
      </c>
      <c r="TO39" s="234">
        <v>0</v>
      </c>
      <c r="TP39" s="234">
        <v>0</v>
      </c>
      <c r="TQ39" s="234">
        <v>0</v>
      </c>
      <c r="TR39" s="234">
        <v>0</v>
      </c>
      <c r="TS39" s="234">
        <v>0</v>
      </c>
      <c r="TT39" s="234">
        <v>0</v>
      </c>
      <c r="TU39" s="234">
        <v>0</v>
      </c>
      <c r="TV39" s="234">
        <v>0</v>
      </c>
      <c r="TW39" s="234">
        <v>0</v>
      </c>
      <c r="TX39" s="20">
        <f t="shared" si="157"/>
        <v>0</v>
      </c>
      <c r="TY39" s="18">
        <v>0</v>
      </c>
      <c r="TZ39" s="18">
        <v>0</v>
      </c>
      <c r="UA39" s="18">
        <v>0</v>
      </c>
      <c r="UB39" s="18">
        <v>0</v>
      </c>
      <c r="UC39" s="18">
        <v>0</v>
      </c>
      <c r="UD39" s="18">
        <v>0</v>
      </c>
      <c r="UE39" s="18">
        <v>0</v>
      </c>
      <c r="UF39" s="18">
        <v>0</v>
      </c>
      <c r="UG39" s="18">
        <v>0</v>
      </c>
      <c r="UH39" s="18">
        <v>0</v>
      </c>
      <c r="UI39" s="18">
        <v>0</v>
      </c>
      <c r="UJ39" s="18">
        <v>0</v>
      </c>
      <c r="UK39" s="20">
        <f t="shared" si="52"/>
        <v>0</v>
      </c>
      <c r="UL39" s="20">
        <f t="shared" si="53"/>
        <v>0</v>
      </c>
      <c r="UM39" s="20">
        <f t="shared" si="54"/>
        <v>0</v>
      </c>
      <c r="UN39" s="18">
        <f t="shared" si="158"/>
        <v>0</v>
      </c>
      <c r="UO39" s="18">
        <v>0</v>
      </c>
      <c r="UP39" s="234">
        <v>0</v>
      </c>
      <c r="UQ39" s="234">
        <v>0</v>
      </c>
      <c r="UR39" s="234">
        <v>0</v>
      </c>
      <c r="US39" s="234">
        <v>0</v>
      </c>
      <c r="UT39" s="234">
        <v>0</v>
      </c>
      <c r="UU39" s="234">
        <v>0</v>
      </c>
      <c r="UV39" s="234">
        <v>0</v>
      </c>
      <c r="UW39" s="234">
        <v>0</v>
      </c>
      <c r="UX39" s="234">
        <v>0</v>
      </c>
      <c r="UY39" s="234">
        <v>0</v>
      </c>
      <c r="UZ39" s="234">
        <v>0</v>
      </c>
      <c r="VA39" s="20">
        <f t="shared" si="55"/>
        <v>0</v>
      </c>
      <c r="VB39" s="234"/>
      <c r="VC39" s="234"/>
      <c r="VD39" s="234"/>
      <c r="VE39" s="234"/>
      <c r="VF39" s="234"/>
      <c r="VG39" s="234"/>
      <c r="VH39" s="234">
        <v>0</v>
      </c>
      <c r="VI39" s="234"/>
      <c r="VJ39" s="234"/>
      <c r="VK39" s="234"/>
      <c r="VL39" s="234"/>
      <c r="VM39" s="234"/>
      <c r="VN39" s="20">
        <f t="shared" si="56"/>
        <v>0</v>
      </c>
      <c r="VO39" s="20">
        <f t="shared" si="57"/>
        <v>0</v>
      </c>
      <c r="VP39" s="20">
        <f t="shared" si="58"/>
        <v>0</v>
      </c>
      <c r="VQ39" s="121">
        <f t="shared" si="59"/>
        <v>0</v>
      </c>
      <c r="VR39" s="250"/>
      <c r="VS39" s="250"/>
      <c r="VT39" s="250"/>
      <c r="VU39" s="250"/>
      <c r="VV39" s="250"/>
      <c r="VW39" s="250"/>
      <c r="VX39" s="250"/>
      <c r="VY39" s="250"/>
      <c r="VZ39" s="250"/>
      <c r="WA39" s="250"/>
      <c r="WB39" s="250"/>
      <c r="WC39" s="250"/>
      <c r="WD39" s="121">
        <f t="shared" si="60"/>
        <v>0</v>
      </c>
      <c r="WE39" s="234"/>
      <c r="WF39" s="234"/>
      <c r="WG39" s="234"/>
      <c r="WH39" s="234"/>
      <c r="WI39" s="234"/>
      <c r="WJ39" s="234"/>
      <c r="WK39" s="234"/>
      <c r="WL39" s="234"/>
      <c r="WM39" s="234"/>
      <c r="WN39" s="234"/>
      <c r="WO39" s="234"/>
      <c r="WP39" s="234"/>
      <c r="WQ39" s="121">
        <f t="shared" si="61"/>
        <v>0</v>
      </c>
      <c r="WR39" s="121">
        <f t="shared" si="62"/>
        <v>0</v>
      </c>
      <c r="WS39" s="121">
        <f t="shared" si="63"/>
        <v>0</v>
      </c>
      <c r="WT39" s="120">
        <f t="shared" si="159"/>
        <v>0</v>
      </c>
      <c r="WU39" s="120">
        <v>0</v>
      </c>
      <c r="WV39" s="250">
        <v>0</v>
      </c>
      <c r="WW39" s="250">
        <v>0</v>
      </c>
      <c r="WX39" s="250">
        <v>0</v>
      </c>
      <c r="WY39" s="250">
        <v>0</v>
      </c>
      <c r="WZ39" s="250">
        <v>0</v>
      </c>
      <c r="XA39" s="250">
        <v>0</v>
      </c>
      <c r="XB39" s="250">
        <v>0</v>
      </c>
      <c r="XC39" s="250">
        <v>0</v>
      </c>
      <c r="XD39" s="250">
        <v>0</v>
      </c>
      <c r="XE39" s="250">
        <v>0</v>
      </c>
      <c r="XF39" s="250">
        <v>0</v>
      </c>
      <c r="XG39" s="120">
        <f t="shared" si="160"/>
        <v>220.08268479566291</v>
      </c>
      <c r="XH39" s="18">
        <v>0</v>
      </c>
      <c r="XI39" s="18">
        <v>201.11824098666582</v>
      </c>
      <c r="XJ39" s="18">
        <v>0</v>
      </c>
      <c r="XK39" s="18">
        <v>0</v>
      </c>
      <c r="XL39" s="18">
        <v>0</v>
      </c>
      <c r="XM39" s="18">
        <v>0</v>
      </c>
      <c r="XN39" s="18">
        <v>0</v>
      </c>
      <c r="XO39" s="18">
        <v>3.8521062417617182</v>
      </c>
      <c r="XP39" s="18">
        <v>3.7046082042613668</v>
      </c>
      <c r="XQ39" s="18">
        <v>3.782703540018399</v>
      </c>
      <c r="XR39" s="18">
        <v>3.7776354877458878</v>
      </c>
      <c r="XS39" s="18">
        <v>3.8473903352096954</v>
      </c>
      <c r="XT39" s="121">
        <f t="shared" si="64"/>
        <v>220.08268479566291</v>
      </c>
      <c r="XU39" s="121">
        <f t="shared" si="65"/>
        <v>0</v>
      </c>
      <c r="XV39" s="121">
        <f t="shared" si="66"/>
        <v>220.08268479566291</v>
      </c>
      <c r="XW39" s="120">
        <f t="shared" si="161"/>
        <v>0</v>
      </c>
      <c r="XX39" s="120">
        <v>0</v>
      </c>
      <c r="XY39" s="250">
        <v>0</v>
      </c>
      <c r="XZ39" s="250">
        <v>0</v>
      </c>
      <c r="YA39" s="250">
        <v>0</v>
      </c>
      <c r="YB39" s="250">
        <v>0</v>
      </c>
      <c r="YC39" s="250">
        <v>0</v>
      </c>
      <c r="YD39" s="250">
        <v>0</v>
      </c>
      <c r="YE39" s="250">
        <v>0</v>
      </c>
      <c r="YF39" s="250">
        <v>0</v>
      </c>
      <c r="YG39" s="250">
        <v>0</v>
      </c>
      <c r="YH39" s="250">
        <v>0</v>
      </c>
      <c r="YI39" s="250">
        <v>0</v>
      </c>
      <c r="YJ39" s="121">
        <f t="shared" si="162"/>
        <v>0</v>
      </c>
      <c r="YK39" s="18">
        <v>0</v>
      </c>
      <c r="YL39" s="18">
        <v>0</v>
      </c>
      <c r="YM39" s="18">
        <v>0</v>
      </c>
      <c r="YN39" s="18">
        <v>0</v>
      </c>
      <c r="YO39" s="18">
        <v>0</v>
      </c>
      <c r="YP39" s="18">
        <v>0</v>
      </c>
      <c r="YQ39" s="18">
        <v>0</v>
      </c>
      <c r="YR39" s="18">
        <v>0</v>
      </c>
      <c r="YS39" s="18">
        <v>0</v>
      </c>
      <c r="YT39" s="18">
        <v>0</v>
      </c>
      <c r="YU39" s="18">
        <v>0</v>
      </c>
      <c r="YV39" s="18">
        <v>0</v>
      </c>
      <c r="YW39" s="234">
        <f t="shared" si="163"/>
        <v>0</v>
      </c>
      <c r="YX39" s="121">
        <f t="shared" si="67"/>
        <v>0</v>
      </c>
      <c r="YY39" s="121">
        <f t="shared" si="68"/>
        <v>0</v>
      </c>
      <c r="YZ39" s="120">
        <f t="shared" si="164"/>
        <v>0</v>
      </c>
      <c r="ZA39" s="120">
        <v>0</v>
      </c>
      <c r="ZB39" s="250">
        <v>0</v>
      </c>
      <c r="ZC39" s="250">
        <v>0</v>
      </c>
      <c r="ZD39" s="250">
        <v>0</v>
      </c>
      <c r="ZE39" s="250">
        <v>0</v>
      </c>
      <c r="ZF39" s="250">
        <v>0</v>
      </c>
      <c r="ZG39" s="250">
        <v>0</v>
      </c>
      <c r="ZH39" s="250">
        <v>0</v>
      </c>
      <c r="ZI39" s="250">
        <v>0</v>
      </c>
      <c r="ZJ39" s="250">
        <v>0</v>
      </c>
      <c r="ZK39" s="250">
        <v>0</v>
      </c>
      <c r="ZL39" s="250">
        <v>0</v>
      </c>
      <c r="ZM39" s="121">
        <f t="shared" si="165"/>
        <v>484.57728015688389</v>
      </c>
      <c r="ZN39" s="120">
        <v>0</v>
      </c>
      <c r="ZO39" s="18">
        <v>102.70138945238392</v>
      </c>
      <c r="ZP39" s="18">
        <v>346.74183830339251</v>
      </c>
      <c r="ZQ39" s="18">
        <v>35.134052401107454</v>
      </c>
      <c r="ZR39" s="18">
        <v>0</v>
      </c>
      <c r="ZS39" s="18">
        <v>0</v>
      </c>
      <c r="ZT39" s="18"/>
      <c r="ZU39" s="18"/>
      <c r="ZV39" s="18"/>
      <c r="ZW39" s="18"/>
      <c r="ZX39" s="18"/>
      <c r="ZY39" s="18"/>
      <c r="ZZ39" s="121">
        <f t="shared" si="69"/>
        <v>484.57728015688389</v>
      </c>
      <c r="AAA39" s="121">
        <f t="shared" si="70"/>
        <v>0</v>
      </c>
      <c r="AAB39" s="121">
        <f t="shared" si="71"/>
        <v>484.57728015688389</v>
      </c>
      <c r="AAC39" s="120">
        <f t="shared" si="166"/>
        <v>0</v>
      </c>
      <c r="AAD39" s="120">
        <v>0</v>
      </c>
      <c r="AAE39" s="250">
        <v>0</v>
      </c>
      <c r="AAF39" s="250">
        <v>0</v>
      </c>
      <c r="AAG39" s="250">
        <v>0</v>
      </c>
      <c r="AAH39" s="250">
        <v>0</v>
      </c>
      <c r="AAI39" s="250">
        <v>0</v>
      </c>
      <c r="AAJ39" s="250">
        <v>0</v>
      </c>
      <c r="AAK39" s="250">
        <v>0</v>
      </c>
      <c r="AAL39" s="250">
        <v>0</v>
      </c>
      <c r="AAM39" s="250">
        <v>0</v>
      </c>
      <c r="AAN39" s="250">
        <v>0</v>
      </c>
      <c r="AAO39" s="250">
        <v>0</v>
      </c>
      <c r="AAP39" s="121">
        <f t="shared" si="167"/>
        <v>473.66556851450781</v>
      </c>
      <c r="AAQ39" s="18">
        <v>0</v>
      </c>
      <c r="AAR39" s="18">
        <v>0</v>
      </c>
      <c r="AAS39" s="18">
        <v>0</v>
      </c>
      <c r="AAT39" s="18">
        <v>0</v>
      </c>
      <c r="AAU39" s="18">
        <v>0</v>
      </c>
      <c r="AAV39" s="18">
        <v>0</v>
      </c>
      <c r="AAW39" s="18">
        <v>0</v>
      </c>
      <c r="AAX39" s="18">
        <v>96.363610559999998</v>
      </c>
      <c r="AAY39" s="18">
        <v>92.673825660000006</v>
      </c>
      <c r="AAZ39" s="18">
        <v>94.380205680000003</v>
      </c>
      <c r="ABA39" s="18">
        <v>94.253755428000005</v>
      </c>
      <c r="ABB39" s="18">
        <v>95.994171186507785</v>
      </c>
      <c r="ABC39" s="121">
        <f t="shared" si="72"/>
        <v>473.66556851450781</v>
      </c>
      <c r="ABD39" s="121">
        <f t="shared" si="73"/>
        <v>0</v>
      </c>
      <c r="ABE39" s="121">
        <f t="shared" si="74"/>
        <v>473.66556851450781</v>
      </c>
      <c r="ABF39" s="120">
        <f t="shared" si="168"/>
        <v>0</v>
      </c>
      <c r="ABG39" s="120">
        <v>0</v>
      </c>
      <c r="ABH39" s="250">
        <v>0</v>
      </c>
      <c r="ABI39" s="250">
        <v>0</v>
      </c>
      <c r="ABJ39" s="250">
        <v>0</v>
      </c>
      <c r="ABK39" s="250">
        <v>0</v>
      </c>
      <c r="ABL39" s="250">
        <v>0</v>
      </c>
      <c r="ABM39" s="250">
        <v>0</v>
      </c>
      <c r="ABN39" s="250">
        <v>0</v>
      </c>
      <c r="ABO39" s="250">
        <v>0</v>
      </c>
      <c r="ABP39" s="250">
        <v>0</v>
      </c>
      <c r="ABQ39" s="250">
        <v>0</v>
      </c>
      <c r="ABR39" s="250">
        <v>0</v>
      </c>
      <c r="ABS39" s="121">
        <f t="shared" si="169"/>
        <v>0</v>
      </c>
      <c r="ABT39" s="18">
        <v>0</v>
      </c>
      <c r="ABU39" s="18">
        <v>0</v>
      </c>
      <c r="ABV39" s="18">
        <v>0</v>
      </c>
      <c r="ABW39" s="18">
        <v>0</v>
      </c>
      <c r="ABX39" s="18">
        <v>0</v>
      </c>
      <c r="ABY39" s="18">
        <v>0</v>
      </c>
      <c r="ABZ39" s="18"/>
      <c r="ACA39" s="18"/>
      <c r="ACB39" s="18">
        <v>0</v>
      </c>
      <c r="ACC39" s="18">
        <v>0</v>
      </c>
      <c r="ACD39" s="18">
        <v>0</v>
      </c>
      <c r="ACE39" s="18">
        <v>0</v>
      </c>
      <c r="ACF39" s="121">
        <f t="shared" si="75"/>
        <v>0</v>
      </c>
      <c r="ACG39" s="121">
        <f t="shared" si="76"/>
        <v>0</v>
      </c>
      <c r="ACH39" s="121">
        <f t="shared" si="77"/>
        <v>0</v>
      </c>
      <c r="ACI39" s="115">
        <f t="shared" si="78"/>
        <v>0</v>
      </c>
      <c r="ACJ39" s="121">
        <f t="shared" si="79"/>
        <v>0</v>
      </c>
      <c r="ACK39" s="132">
        <f t="shared" si="80"/>
        <v>0</v>
      </c>
      <c r="ACL39" s="121">
        <f t="shared" si="81"/>
        <v>0</v>
      </c>
      <c r="ACM39" s="121">
        <f t="shared" si="82"/>
        <v>0</v>
      </c>
      <c r="ACN39" s="18">
        <f t="shared" si="170"/>
        <v>0</v>
      </c>
      <c r="ACO39" s="18">
        <v>0</v>
      </c>
      <c r="ACP39" s="234">
        <v>0</v>
      </c>
      <c r="ACQ39" s="234">
        <v>0</v>
      </c>
      <c r="ACR39" s="234">
        <v>0</v>
      </c>
      <c r="ACS39" s="234">
        <v>0</v>
      </c>
      <c r="ACT39" s="234">
        <v>0</v>
      </c>
      <c r="ACU39" s="234">
        <v>0</v>
      </c>
      <c r="ACV39" s="234">
        <v>0</v>
      </c>
      <c r="ACW39" s="234">
        <v>0</v>
      </c>
      <c r="ACX39" s="234">
        <v>0</v>
      </c>
      <c r="ACY39" s="234">
        <v>0</v>
      </c>
      <c r="ACZ39" s="234">
        <v>0</v>
      </c>
      <c r="ADA39" s="20">
        <f t="shared" si="171"/>
        <v>0</v>
      </c>
      <c r="ADB39" s="18">
        <v>0</v>
      </c>
      <c r="ADC39" s="18">
        <v>0</v>
      </c>
      <c r="ADD39" s="18">
        <v>0</v>
      </c>
      <c r="ADE39" s="18">
        <v>0</v>
      </c>
      <c r="ADF39" s="18">
        <v>0</v>
      </c>
      <c r="ADG39" s="18">
        <v>0</v>
      </c>
      <c r="ADH39" s="18">
        <v>0</v>
      </c>
      <c r="ADI39" s="18">
        <v>0</v>
      </c>
      <c r="ADJ39" s="18">
        <v>0</v>
      </c>
      <c r="ADK39" s="18">
        <v>0</v>
      </c>
      <c r="ADL39" s="18">
        <v>0</v>
      </c>
      <c r="ADM39" s="18">
        <v>0</v>
      </c>
      <c r="ADN39" s="20">
        <f t="shared" si="83"/>
        <v>0</v>
      </c>
      <c r="ADO39" s="20">
        <f t="shared" si="84"/>
        <v>0</v>
      </c>
      <c r="ADP39" s="20">
        <f t="shared" si="85"/>
        <v>0</v>
      </c>
      <c r="ADQ39" s="18">
        <f t="shared" si="172"/>
        <v>0</v>
      </c>
      <c r="ADR39" s="18">
        <v>0</v>
      </c>
      <c r="ADS39" s="234">
        <v>0</v>
      </c>
      <c r="ADT39" s="234">
        <v>0</v>
      </c>
      <c r="ADU39" s="234">
        <v>0</v>
      </c>
      <c r="ADV39" s="234">
        <v>0</v>
      </c>
      <c r="ADW39" s="234">
        <v>0</v>
      </c>
      <c r="ADX39" s="234">
        <v>0</v>
      </c>
      <c r="ADY39" s="234">
        <v>0</v>
      </c>
      <c r="ADZ39" s="234">
        <v>0</v>
      </c>
      <c r="AEA39" s="234">
        <v>0</v>
      </c>
      <c r="AEB39" s="234">
        <v>0</v>
      </c>
      <c r="AEC39" s="234">
        <v>0</v>
      </c>
      <c r="AED39" s="20">
        <f t="shared" si="173"/>
        <v>0</v>
      </c>
      <c r="AEE39" s="18">
        <v>0</v>
      </c>
      <c r="AEF39" s="18">
        <v>0</v>
      </c>
      <c r="AEG39" s="18">
        <v>0</v>
      </c>
      <c r="AEH39" s="18">
        <v>0</v>
      </c>
      <c r="AEI39" s="18">
        <v>0</v>
      </c>
      <c r="AEJ39" s="18">
        <v>0</v>
      </c>
      <c r="AEK39" s="18">
        <v>0</v>
      </c>
      <c r="AEL39" s="18">
        <v>0</v>
      </c>
      <c r="AEM39" s="18">
        <v>0</v>
      </c>
      <c r="AEN39" s="18">
        <v>0</v>
      </c>
      <c r="AEO39" s="18">
        <v>0</v>
      </c>
      <c r="AEP39" s="18">
        <v>0</v>
      </c>
      <c r="AEQ39" s="20">
        <f t="shared" si="86"/>
        <v>0</v>
      </c>
      <c r="AER39" s="20">
        <f t="shared" si="87"/>
        <v>0</v>
      </c>
      <c r="AES39" s="20">
        <f t="shared" si="88"/>
        <v>0</v>
      </c>
      <c r="AET39" s="18">
        <f t="shared" si="174"/>
        <v>0</v>
      </c>
      <c r="AEU39" s="18">
        <v>0</v>
      </c>
      <c r="AEV39" s="234">
        <v>0</v>
      </c>
      <c r="AEW39" s="234">
        <v>0</v>
      </c>
      <c r="AEX39" s="234">
        <v>0</v>
      </c>
      <c r="AEY39" s="234">
        <v>0</v>
      </c>
      <c r="AEZ39" s="234">
        <v>0</v>
      </c>
      <c r="AFA39" s="234">
        <v>0</v>
      </c>
      <c r="AFB39" s="234">
        <v>0</v>
      </c>
      <c r="AFC39" s="234">
        <v>0</v>
      </c>
      <c r="AFD39" s="234">
        <v>0</v>
      </c>
      <c r="AFE39" s="234">
        <v>0</v>
      </c>
      <c r="AFF39" s="234">
        <v>0</v>
      </c>
      <c r="AFG39" s="20">
        <f t="shared" si="175"/>
        <v>0</v>
      </c>
      <c r="AFH39" s="18">
        <v>0</v>
      </c>
      <c r="AFI39" s="18">
        <v>0</v>
      </c>
      <c r="AFJ39" s="18">
        <v>0</v>
      </c>
      <c r="AFK39" s="18">
        <v>0</v>
      </c>
      <c r="AFL39" s="18">
        <v>0</v>
      </c>
      <c r="AFM39" s="18">
        <v>0</v>
      </c>
      <c r="AFN39" s="18">
        <v>0</v>
      </c>
      <c r="AFO39" s="18">
        <v>0</v>
      </c>
      <c r="AFP39" s="18">
        <v>0</v>
      </c>
      <c r="AFQ39" s="18">
        <v>0</v>
      </c>
      <c r="AFR39" s="18">
        <v>0</v>
      </c>
      <c r="AFS39" s="18">
        <v>0</v>
      </c>
      <c r="AFT39" s="20">
        <f t="shared" si="89"/>
        <v>0</v>
      </c>
      <c r="AFU39" s="20">
        <f t="shared" si="90"/>
        <v>0</v>
      </c>
      <c r="AFV39" s="136">
        <f t="shared" si="91"/>
        <v>0</v>
      </c>
      <c r="AFW39" s="141">
        <f t="shared" si="92"/>
        <v>3548.0199999999995</v>
      </c>
      <c r="AFX39" s="111">
        <f t="shared" si="93"/>
        <v>2648.4494920371576</v>
      </c>
      <c r="AFY39" s="126">
        <f t="shared" si="94"/>
        <v>-899.57050796284193</v>
      </c>
      <c r="AFZ39" s="20">
        <f t="shared" si="95"/>
        <v>-899.57050796284193</v>
      </c>
      <c r="AGA39" s="140">
        <f t="shared" si="96"/>
        <v>0</v>
      </c>
      <c r="AGB39" s="215">
        <f t="shared" si="181"/>
        <v>4257.6239999999989</v>
      </c>
      <c r="AGC39" s="126">
        <f t="shared" si="181"/>
        <v>3178.139390444589</v>
      </c>
      <c r="AGD39" s="126">
        <f t="shared" si="98"/>
        <v>-1079.4846095554099</v>
      </c>
      <c r="AGE39" s="20">
        <f t="shared" si="99"/>
        <v>-1079.4846095554099</v>
      </c>
      <c r="AGF39" s="136">
        <f t="shared" si="100"/>
        <v>0</v>
      </c>
      <c r="AGG39" s="166">
        <f t="shared" si="180"/>
        <v>262.55347999999992</v>
      </c>
      <c r="AGH39" s="220">
        <f t="shared" si="179"/>
        <v>195.98526241074967</v>
      </c>
      <c r="AGI39" s="126">
        <f t="shared" si="102"/>
        <v>-66.568217589250253</v>
      </c>
      <c r="AGJ39" s="20">
        <f t="shared" si="103"/>
        <v>-66.568217589250253</v>
      </c>
      <c r="AGK39" s="140">
        <f t="shared" si="104"/>
        <v>0</v>
      </c>
      <c r="AGL39" s="167">
        <f t="shared" si="182"/>
        <v>4520.1774799999985</v>
      </c>
      <c r="AGM39" s="167">
        <f t="shared" si="182"/>
        <v>3374.1246528553388</v>
      </c>
      <c r="AGN39" s="168">
        <f t="shared" si="106"/>
        <v>-1146.0528271446597</v>
      </c>
      <c r="AGO39" s="167">
        <f t="shared" si="107"/>
        <v>-1146.0528271446597</v>
      </c>
      <c r="AGP39" s="169">
        <f t="shared" si="108"/>
        <v>0</v>
      </c>
      <c r="AGQ39" s="217">
        <f t="shared" si="177"/>
        <v>5.8084772370486662E-2</v>
      </c>
      <c r="AGR39" s="294">
        <v>7.0000000000000007E-2</v>
      </c>
      <c r="AGS39" s="294">
        <v>0.05</v>
      </c>
      <c r="AGT39" s="251">
        <f t="shared" si="178"/>
        <v>6.1666666666666668E-2</v>
      </c>
      <c r="AGU39" s="22"/>
      <c r="AGV39" s="22"/>
      <c r="AGW39" s="22"/>
      <c r="AGX39" s="22"/>
      <c r="AGY39" s="22"/>
      <c r="AGZ39" s="22"/>
      <c r="AHA39" s="22"/>
      <c r="AHB39" s="22"/>
      <c r="AHC39" s="22"/>
      <c r="AHD39" s="22"/>
      <c r="AHE39" s="22"/>
      <c r="AHF39" s="22"/>
      <c r="AHG39" s="22"/>
      <c r="AHH39" s="22"/>
    </row>
    <row r="40" spans="1:892" s="225" customFormat="1" ht="12.75" x14ac:dyDescent="0.25">
      <c r="A40" s="1">
        <v>469</v>
      </c>
      <c r="B40" s="21">
        <v>3</v>
      </c>
      <c r="C40" s="252" t="s">
        <v>785</v>
      </c>
      <c r="D40" s="253">
        <v>1</v>
      </c>
      <c r="E40" s="249">
        <v>149.30000000000001</v>
      </c>
      <c r="F40" s="132">
        <f t="shared" si="0"/>
        <v>548.79</v>
      </c>
      <c r="G40" s="114">
        <f t="shared" si="1"/>
        <v>516.34618303524178</v>
      </c>
      <c r="H40" s="132">
        <f t="shared" si="2"/>
        <v>-32.443816964758184</v>
      </c>
      <c r="I40" s="121">
        <f t="shared" si="3"/>
        <v>-32.443816964758184</v>
      </c>
      <c r="J40" s="121">
        <f t="shared" si="4"/>
        <v>0</v>
      </c>
      <c r="K40" s="18">
        <f t="shared" si="109"/>
        <v>0</v>
      </c>
      <c r="L40" s="234">
        <v>0</v>
      </c>
      <c r="M40" s="234">
        <v>0</v>
      </c>
      <c r="N40" s="234">
        <v>0</v>
      </c>
      <c r="O40" s="234">
        <v>0</v>
      </c>
      <c r="P40" s="234">
        <v>0</v>
      </c>
      <c r="Q40" s="234">
        <v>0</v>
      </c>
      <c r="R40" s="234">
        <v>0</v>
      </c>
      <c r="S40" s="234">
        <v>0</v>
      </c>
      <c r="T40" s="234">
        <v>0</v>
      </c>
      <c r="U40" s="234">
        <v>0</v>
      </c>
      <c r="V40" s="234">
        <v>0</v>
      </c>
      <c r="W40" s="234">
        <v>0</v>
      </c>
      <c r="X40" s="234">
        <f t="shared" si="110"/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20">
        <f t="shared" si="5"/>
        <v>0</v>
      </c>
      <c r="AL40" s="234">
        <f t="shared" si="111"/>
        <v>0</v>
      </c>
      <c r="AM40" s="234">
        <f t="shared" si="6"/>
        <v>0</v>
      </c>
      <c r="AN40" s="18">
        <f t="shared" si="112"/>
        <v>0</v>
      </c>
      <c r="AO40" s="234">
        <v>0</v>
      </c>
      <c r="AP40" s="234">
        <v>0</v>
      </c>
      <c r="AQ40" s="234">
        <v>0</v>
      </c>
      <c r="AR40" s="234">
        <v>0</v>
      </c>
      <c r="AS40" s="234">
        <v>0</v>
      </c>
      <c r="AT40" s="234">
        <v>0</v>
      </c>
      <c r="AU40" s="234">
        <v>0</v>
      </c>
      <c r="AV40" s="234">
        <v>0</v>
      </c>
      <c r="AW40" s="234">
        <v>0</v>
      </c>
      <c r="AX40" s="234">
        <v>0</v>
      </c>
      <c r="AY40" s="234">
        <v>0</v>
      </c>
      <c r="AZ40" s="234">
        <v>0</v>
      </c>
      <c r="BA40" s="226">
        <f t="shared" si="113"/>
        <v>0</v>
      </c>
      <c r="BB40" s="18">
        <v>0</v>
      </c>
      <c r="BC40" s="18">
        <v>0</v>
      </c>
      <c r="BD40" s="18">
        <v>0</v>
      </c>
      <c r="BE40" s="18">
        <v>0</v>
      </c>
      <c r="BF40" s="18">
        <v>0</v>
      </c>
      <c r="BG40" s="18">
        <v>0</v>
      </c>
      <c r="BH40" s="18">
        <v>0</v>
      </c>
      <c r="BI40" s="18">
        <v>0</v>
      </c>
      <c r="BJ40" s="18">
        <v>0</v>
      </c>
      <c r="BK40" s="18">
        <v>0</v>
      </c>
      <c r="BL40" s="18">
        <v>0</v>
      </c>
      <c r="BM40" s="18">
        <v>0</v>
      </c>
      <c r="BN40" s="20">
        <f t="shared" si="7"/>
        <v>0</v>
      </c>
      <c r="BO40" s="20">
        <f t="shared" si="8"/>
        <v>0</v>
      </c>
      <c r="BP40" s="20">
        <f t="shared" si="9"/>
        <v>0</v>
      </c>
      <c r="BQ40" s="18">
        <f t="shared" si="114"/>
        <v>0</v>
      </c>
      <c r="BR40" s="234">
        <v>0</v>
      </c>
      <c r="BS40" s="234">
        <v>0</v>
      </c>
      <c r="BT40" s="234">
        <v>0</v>
      </c>
      <c r="BU40" s="234">
        <v>0</v>
      </c>
      <c r="BV40" s="234">
        <v>0</v>
      </c>
      <c r="BW40" s="234">
        <v>0</v>
      </c>
      <c r="BX40" s="234">
        <v>0</v>
      </c>
      <c r="BY40" s="234">
        <v>0</v>
      </c>
      <c r="BZ40" s="234">
        <v>0</v>
      </c>
      <c r="CA40" s="234">
        <v>0</v>
      </c>
      <c r="CB40" s="234">
        <v>0</v>
      </c>
      <c r="CC40" s="234">
        <v>0</v>
      </c>
      <c r="CD40" s="18">
        <f t="shared" si="115"/>
        <v>0</v>
      </c>
      <c r="CE40" s="18">
        <v>0</v>
      </c>
      <c r="CF40" s="18">
        <v>0</v>
      </c>
      <c r="CG40" s="18">
        <v>0</v>
      </c>
      <c r="CH40" s="18">
        <v>0</v>
      </c>
      <c r="CI40" s="18">
        <v>0</v>
      </c>
      <c r="CJ40" s="18">
        <v>0</v>
      </c>
      <c r="CK40" s="18">
        <v>0</v>
      </c>
      <c r="CL40" s="18">
        <v>0</v>
      </c>
      <c r="CM40" s="18">
        <v>0</v>
      </c>
      <c r="CN40" s="18">
        <v>0</v>
      </c>
      <c r="CO40" s="18">
        <v>0</v>
      </c>
      <c r="CP40" s="18">
        <v>0</v>
      </c>
      <c r="CQ40" s="20">
        <f t="shared" si="10"/>
        <v>0</v>
      </c>
      <c r="CR40" s="20">
        <f t="shared" si="11"/>
        <v>0</v>
      </c>
      <c r="CS40" s="20">
        <f t="shared" si="12"/>
        <v>0</v>
      </c>
      <c r="CT40" s="18">
        <f t="shared" si="116"/>
        <v>0</v>
      </c>
      <c r="CU40" s="18">
        <v>0</v>
      </c>
      <c r="CV40" s="234">
        <v>0</v>
      </c>
      <c r="CW40" s="234">
        <v>0</v>
      </c>
      <c r="CX40" s="234">
        <v>0</v>
      </c>
      <c r="CY40" s="234">
        <v>0</v>
      </c>
      <c r="CZ40" s="234">
        <v>0</v>
      </c>
      <c r="DA40" s="234">
        <v>0</v>
      </c>
      <c r="DB40" s="234">
        <v>0</v>
      </c>
      <c r="DC40" s="234">
        <v>0</v>
      </c>
      <c r="DD40" s="234">
        <v>0</v>
      </c>
      <c r="DE40" s="234">
        <v>0</v>
      </c>
      <c r="DF40" s="234">
        <v>0</v>
      </c>
      <c r="DG40" s="18">
        <f t="shared" si="117"/>
        <v>0</v>
      </c>
      <c r="DH40" s="18">
        <v>0</v>
      </c>
      <c r="DI40" s="18">
        <v>0</v>
      </c>
      <c r="DJ40" s="18">
        <v>0</v>
      </c>
      <c r="DK40" s="18">
        <v>0</v>
      </c>
      <c r="DL40" s="18">
        <v>0</v>
      </c>
      <c r="DM40" s="18">
        <v>0</v>
      </c>
      <c r="DN40" s="18">
        <v>0</v>
      </c>
      <c r="DO40" s="18">
        <v>0</v>
      </c>
      <c r="DP40" s="18">
        <v>0</v>
      </c>
      <c r="DQ40" s="18">
        <v>0</v>
      </c>
      <c r="DR40" s="18">
        <v>0</v>
      </c>
      <c r="DS40" s="18">
        <v>0</v>
      </c>
      <c r="DT40" s="234">
        <f t="shared" si="118"/>
        <v>0</v>
      </c>
      <c r="DU40" s="20">
        <f t="shared" si="13"/>
        <v>0</v>
      </c>
      <c r="DV40" s="20">
        <f t="shared" si="119"/>
        <v>0</v>
      </c>
      <c r="DW40" s="18">
        <f t="shared" si="120"/>
        <v>0</v>
      </c>
      <c r="DX40" s="18">
        <v>0</v>
      </c>
      <c r="DY40" s="234">
        <v>0</v>
      </c>
      <c r="DZ40" s="234">
        <v>0</v>
      </c>
      <c r="EA40" s="234">
        <v>0</v>
      </c>
      <c r="EB40" s="234">
        <v>0</v>
      </c>
      <c r="EC40" s="234">
        <v>0</v>
      </c>
      <c r="ED40" s="234">
        <v>0</v>
      </c>
      <c r="EE40" s="234">
        <v>0</v>
      </c>
      <c r="EF40" s="234">
        <v>0</v>
      </c>
      <c r="EG40" s="234">
        <v>0</v>
      </c>
      <c r="EH40" s="234">
        <v>0</v>
      </c>
      <c r="EI40" s="234">
        <v>0</v>
      </c>
      <c r="EJ40" s="234"/>
      <c r="EK40" s="18">
        <f t="shared" si="121"/>
        <v>0</v>
      </c>
      <c r="EL40" s="18">
        <v>0</v>
      </c>
      <c r="EM40" s="18">
        <v>0</v>
      </c>
      <c r="EN40" s="18">
        <v>0</v>
      </c>
      <c r="EO40" s="18">
        <v>0</v>
      </c>
      <c r="EP40" s="18">
        <v>0</v>
      </c>
      <c r="EQ40" s="18">
        <v>0</v>
      </c>
      <c r="ER40" s="18">
        <v>0</v>
      </c>
      <c r="ES40" s="18">
        <v>0</v>
      </c>
      <c r="ET40" s="18">
        <v>0</v>
      </c>
      <c r="EU40" s="18">
        <v>0</v>
      </c>
      <c r="EV40" s="18">
        <v>0</v>
      </c>
      <c r="EW40" s="18">
        <v>0</v>
      </c>
      <c r="EX40" s="20">
        <f t="shared" si="14"/>
        <v>0</v>
      </c>
      <c r="EY40" s="20">
        <f t="shared" si="122"/>
        <v>0</v>
      </c>
      <c r="EZ40" s="20">
        <f t="shared" si="123"/>
        <v>0</v>
      </c>
      <c r="FA40" s="18">
        <f t="shared" si="124"/>
        <v>0</v>
      </c>
      <c r="FB40" s="18">
        <v>0</v>
      </c>
      <c r="FC40" s="234">
        <v>0</v>
      </c>
      <c r="FD40" s="234">
        <v>0</v>
      </c>
      <c r="FE40" s="234">
        <v>0</v>
      </c>
      <c r="FF40" s="234">
        <v>0</v>
      </c>
      <c r="FG40" s="234">
        <v>0</v>
      </c>
      <c r="FH40" s="234">
        <v>0</v>
      </c>
      <c r="FI40" s="234">
        <v>0</v>
      </c>
      <c r="FJ40" s="234">
        <v>0</v>
      </c>
      <c r="FK40" s="234">
        <v>0</v>
      </c>
      <c r="FL40" s="234">
        <v>0</v>
      </c>
      <c r="FM40" s="234">
        <v>0</v>
      </c>
      <c r="FN40" s="20">
        <f t="shared" si="125"/>
        <v>0</v>
      </c>
      <c r="FO40" s="18">
        <v>0</v>
      </c>
      <c r="FP40" s="18">
        <v>0</v>
      </c>
      <c r="FQ40" s="18">
        <v>0</v>
      </c>
      <c r="FR40" s="18">
        <v>0</v>
      </c>
      <c r="FS40" s="18">
        <v>0</v>
      </c>
      <c r="FT40" s="18">
        <v>0</v>
      </c>
      <c r="FU40" s="18">
        <v>0</v>
      </c>
      <c r="FV40" s="18">
        <v>0</v>
      </c>
      <c r="FW40" s="18">
        <v>0</v>
      </c>
      <c r="FX40" s="18">
        <v>0</v>
      </c>
      <c r="FY40" s="18">
        <v>0</v>
      </c>
      <c r="FZ40" s="18">
        <v>0</v>
      </c>
      <c r="GA40" s="234">
        <f t="shared" si="126"/>
        <v>0</v>
      </c>
      <c r="GB40" s="20">
        <f t="shared" si="127"/>
        <v>0</v>
      </c>
      <c r="GC40" s="20">
        <f t="shared" si="128"/>
        <v>0</v>
      </c>
      <c r="GD40" s="18">
        <f t="shared" si="129"/>
        <v>155.77000000000004</v>
      </c>
      <c r="GE40" s="18">
        <v>2.46</v>
      </c>
      <c r="GF40" s="234">
        <v>2.46</v>
      </c>
      <c r="GG40" s="234">
        <v>2.46</v>
      </c>
      <c r="GH40" s="234">
        <v>2.46</v>
      </c>
      <c r="GI40" s="234">
        <v>2.46</v>
      </c>
      <c r="GJ40" s="234">
        <v>2.46</v>
      </c>
      <c r="GK40" s="234">
        <v>2.46</v>
      </c>
      <c r="GL40" s="234">
        <v>27.71</v>
      </c>
      <c r="GM40" s="234">
        <v>27.71</v>
      </c>
      <c r="GN40" s="234">
        <v>27.71</v>
      </c>
      <c r="GO40" s="234">
        <v>27.71</v>
      </c>
      <c r="GP40" s="234">
        <v>27.71</v>
      </c>
      <c r="GQ40" s="20">
        <f t="shared" si="130"/>
        <v>0</v>
      </c>
      <c r="GR40" s="18">
        <v>0</v>
      </c>
      <c r="GS40" s="18">
        <v>0</v>
      </c>
      <c r="GT40" s="18">
        <v>0</v>
      </c>
      <c r="GU40" s="18"/>
      <c r="GV40" s="234">
        <f t="shared" si="131"/>
        <v>-155.77000000000004</v>
      </c>
      <c r="GW40" s="20">
        <f t="shared" si="15"/>
        <v>-155.77000000000004</v>
      </c>
      <c r="GX40" s="20">
        <f t="shared" si="16"/>
        <v>0</v>
      </c>
      <c r="GY40" s="18">
        <f t="shared" si="132"/>
        <v>393.02</v>
      </c>
      <c r="GZ40" s="18">
        <v>21.66</v>
      </c>
      <c r="HA40" s="234">
        <v>21.66</v>
      </c>
      <c r="HB40" s="234">
        <v>21.66</v>
      </c>
      <c r="HC40" s="234">
        <v>21.66</v>
      </c>
      <c r="HD40" s="234">
        <v>21.66</v>
      </c>
      <c r="HE40" s="234">
        <v>21.66</v>
      </c>
      <c r="HF40" s="234">
        <v>21.66</v>
      </c>
      <c r="HG40" s="234">
        <v>48.28</v>
      </c>
      <c r="HH40" s="234">
        <v>48.28</v>
      </c>
      <c r="HI40" s="234">
        <v>48.28</v>
      </c>
      <c r="HJ40" s="234">
        <v>48.28</v>
      </c>
      <c r="HK40" s="234">
        <v>48.28</v>
      </c>
      <c r="HL40" s="20">
        <f t="shared" si="133"/>
        <v>516.34618303524178</v>
      </c>
      <c r="HM40" s="18">
        <v>46.221647990413047</v>
      </c>
      <c r="HN40" s="18">
        <v>49.014439377463503</v>
      </c>
      <c r="HO40" s="18">
        <v>52.28368366630113</v>
      </c>
      <c r="HP40" s="18">
        <v>49.457133429221344</v>
      </c>
      <c r="HQ40" s="18">
        <v>51.162786954136493</v>
      </c>
      <c r="HR40" s="18">
        <v>43.973910722845531</v>
      </c>
      <c r="HS40" s="18">
        <v>55.665772679628262</v>
      </c>
      <c r="HT40" s="18">
        <v>30.728311281393228</v>
      </c>
      <c r="HU40" s="18">
        <v>31.980594896198728</v>
      </c>
      <c r="HV40" s="18">
        <v>34.507864627908816</v>
      </c>
      <c r="HW40" s="18">
        <v>31.349013957527042</v>
      </c>
      <c r="HX40" s="18">
        <v>40.001023452204585</v>
      </c>
      <c r="HY40" s="20">
        <f t="shared" si="17"/>
        <v>123.3261830352418</v>
      </c>
      <c r="HZ40" s="20">
        <f t="shared" si="18"/>
        <v>0</v>
      </c>
      <c r="IA40" s="20">
        <f t="shared" si="19"/>
        <v>123.3261830352418</v>
      </c>
      <c r="IB40" s="120">
        <f t="shared" si="134"/>
        <v>0</v>
      </c>
      <c r="IC40" s="120">
        <v>0</v>
      </c>
      <c r="ID40" s="250">
        <v>0</v>
      </c>
      <c r="IE40" s="250">
        <v>0</v>
      </c>
      <c r="IF40" s="120">
        <v>0</v>
      </c>
      <c r="IG40" s="120">
        <v>0</v>
      </c>
      <c r="IH40" s="120">
        <v>0</v>
      </c>
      <c r="II40" s="120">
        <v>0</v>
      </c>
      <c r="IJ40" s="120">
        <v>0</v>
      </c>
      <c r="IK40" s="120">
        <v>0</v>
      </c>
      <c r="IL40" s="120">
        <v>0</v>
      </c>
      <c r="IM40" s="120">
        <v>0</v>
      </c>
      <c r="IN40" s="120">
        <v>0</v>
      </c>
      <c r="IO40" s="121">
        <f t="shared" si="20"/>
        <v>0</v>
      </c>
      <c r="IP40" s="18">
        <v>0</v>
      </c>
      <c r="IQ40" s="18">
        <v>0</v>
      </c>
      <c r="IR40" s="18">
        <v>0</v>
      </c>
      <c r="IS40" s="18">
        <v>0</v>
      </c>
      <c r="IT40" s="18">
        <v>0</v>
      </c>
      <c r="IU40" s="18">
        <v>0</v>
      </c>
      <c r="IV40" s="18">
        <v>0</v>
      </c>
      <c r="IW40" s="18">
        <v>0</v>
      </c>
      <c r="IX40" s="18">
        <v>0</v>
      </c>
      <c r="IY40" s="18">
        <v>0</v>
      </c>
      <c r="IZ40" s="18">
        <v>0</v>
      </c>
      <c r="JA40" s="18">
        <v>0</v>
      </c>
      <c r="JB40" s="250">
        <f t="shared" si="21"/>
        <v>0</v>
      </c>
      <c r="JC40" s="121">
        <f t="shared" si="22"/>
        <v>0</v>
      </c>
      <c r="JD40" s="121">
        <f t="shared" si="23"/>
        <v>0</v>
      </c>
      <c r="JE40" s="120">
        <f t="shared" si="135"/>
        <v>0</v>
      </c>
      <c r="JF40" s="120">
        <v>0</v>
      </c>
      <c r="JG40" s="250">
        <v>0</v>
      </c>
      <c r="JH40" s="250">
        <v>0</v>
      </c>
      <c r="JI40" s="250">
        <v>0</v>
      </c>
      <c r="JJ40" s="250">
        <v>0</v>
      </c>
      <c r="JK40" s="250">
        <v>0</v>
      </c>
      <c r="JL40" s="250">
        <v>0</v>
      </c>
      <c r="JM40" s="250">
        <v>0</v>
      </c>
      <c r="JN40" s="250">
        <v>0</v>
      </c>
      <c r="JO40" s="250">
        <v>0</v>
      </c>
      <c r="JP40" s="250">
        <v>0</v>
      </c>
      <c r="JQ40" s="250">
        <v>0</v>
      </c>
      <c r="JR40" s="120">
        <f t="shared" si="136"/>
        <v>0</v>
      </c>
      <c r="JS40" s="18">
        <v>0</v>
      </c>
      <c r="JT40" s="18">
        <v>0</v>
      </c>
      <c r="JU40" s="18">
        <v>0</v>
      </c>
      <c r="JV40" s="18">
        <v>0</v>
      </c>
      <c r="JW40" s="18">
        <v>0</v>
      </c>
      <c r="JX40" s="18">
        <v>0</v>
      </c>
      <c r="JY40" s="18">
        <v>0</v>
      </c>
      <c r="JZ40" s="18">
        <v>0</v>
      </c>
      <c r="KA40" s="18">
        <v>0</v>
      </c>
      <c r="KB40" s="18">
        <v>0</v>
      </c>
      <c r="KC40" s="18">
        <v>0</v>
      </c>
      <c r="KD40" s="18">
        <v>0</v>
      </c>
      <c r="KE40" s="250">
        <f t="shared" si="24"/>
        <v>0</v>
      </c>
      <c r="KF40" s="121">
        <f t="shared" si="25"/>
        <v>0</v>
      </c>
      <c r="KG40" s="121">
        <f t="shared" si="26"/>
        <v>0</v>
      </c>
      <c r="KH40" s="120">
        <f t="shared" si="137"/>
        <v>272.99999999999994</v>
      </c>
      <c r="KI40" s="120">
        <v>10.15</v>
      </c>
      <c r="KJ40" s="250">
        <v>10.15</v>
      </c>
      <c r="KK40" s="250">
        <v>10.15</v>
      </c>
      <c r="KL40" s="250">
        <v>10.15</v>
      </c>
      <c r="KM40" s="250">
        <v>10.15</v>
      </c>
      <c r="KN40" s="250">
        <v>10.15</v>
      </c>
      <c r="KO40" s="250">
        <v>10.15</v>
      </c>
      <c r="KP40" s="250">
        <v>40.39</v>
      </c>
      <c r="KQ40" s="250">
        <v>40.39</v>
      </c>
      <c r="KR40" s="250">
        <v>40.39</v>
      </c>
      <c r="KS40" s="250">
        <v>40.39</v>
      </c>
      <c r="KT40" s="250">
        <v>40.39</v>
      </c>
      <c r="KU40" s="121">
        <f t="shared" si="138"/>
        <v>289.61578373562685</v>
      </c>
      <c r="KV40" s="18">
        <v>12.239707197159298</v>
      </c>
      <c r="KW40" s="18">
        <v>13.181716755811921</v>
      </c>
      <c r="KX40" s="18">
        <v>11.698614151447865</v>
      </c>
      <c r="KY40" s="18">
        <v>12.826443566896826</v>
      </c>
      <c r="KZ40" s="18">
        <v>12.77671822625671</v>
      </c>
      <c r="LA40" s="18">
        <v>13.059198729826754</v>
      </c>
      <c r="LB40" s="18">
        <v>11.555837822960005</v>
      </c>
      <c r="LC40" s="18">
        <v>30.68462332948787</v>
      </c>
      <c r="LD40" s="18">
        <v>39.550765594471059</v>
      </c>
      <c r="LE40" s="18">
        <v>38.190921257921524</v>
      </c>
      <c r="LF40" s="18">
        <v>46.530937360759552</v>
      </c>
      <c r="LG40" s="18">
        <v>47.320299742627491</v>
      </c>
      <c r="LH40" s="250">
        <f t="shared" si="139"/>
        <v>16.615783735626906</v>
      </c>
      <c r="LI40" s="121">
        <f t="shared" si="27"/>
        <v>0</v>
      </c>
      <c r="LJ40" s="121">
        <f t="shared" si="28"/>
        <v>16.615783735626906</v>
      </c>
      <c r="LK40" s="121">
        <f t="shared" si="29"/>
        <v>0</v>
      </c>
      <c r="LL40" s="250"/>
      <c r="LM40" s="250"/>
      <c r="LN40" s="250"/>
      <c r="LO40" s="250"/>
      <c r="LP40" s="250"/>
      <c r="LQ40" s="250"/>
      <c r="LR40" s="250"/>
      <c r="LS40" s="250"/>
      <c r="LT40" s="250"/>
      <c r="LU40" s="250"/>
      <c r="LV40" s="250"/>
      <c r="LW40" s="250"/>
      <c r="LX40" s="121">
        <f t="shared" si="30"/>
        <v>0</v>
      </c>
      <c r="LY40" s="250"/>
      <c r="LZ40" s="250"/>
      <c r="MA40" s="250"/>
      <c r="MB40" s="250"/>
      <c r="MC40" s="250"/>
      <c r="MD40" s="250"/>
      <c r="ME40" s="250"/>
      <c r="MF40" s="250"/>
      <c r="MG40" s="250"/>
      <c r="MH40" s="250"/>
      <c r="MI40" s="250"/>
      <c r="MJ40" s="120">
        <v>0</v>
      </c>
      <c r="MK40" s="250"/>
      <c r="ML40" s="121">
        <f t="shared" si="31"/>
        <v>0</v>
      </c>
      <c r="MM40" s="121">
        <f t="shared" si="32"/>
        <v>0</v>
      </c>
      <c r="MN40" s="121">
        <f t="shared" si="140"/>
        <v>2079.9900000000002</v>
      </c>
      <c r="MO40" s="121">
        <v>182.52</v>
      </c>
      <c r="MP40" s="250">
        <v>182.52</v>
      </c>
      <c r="MQ40" s="250">
        <v>182.52</v>
      </c>
      <c r="MR40" s="250">
        <v>182.52</v>
      </c>
      <c r="MS40" s="250">
        <v>182.52</v>
      </c>
      <c r="MT40" s="250">
        <v>182.52</v>
      </c>
      <c r="MU40" s="250">
        <v>182.52</v>
      </c>
      <c r="MV40" s="250">
        <v>160.47</v>
      </c>
      <c r="MW40" s="250">
        <v>160.47</v>
      </c>
      <c r="MX40" s="250">
        <v>160.47</v>
      </c>
      <c r="MY40" s="250">
        <v>160.47</v>
      </c>
      <c r="MZ40" s="250">
        <v>160.47</v>
      </c>
      <c r="NA40" s="121">
        <f t="shared" si="141"/>
        <v>0</v>
      </c>
      <c r="NB40" s="20">
        <v>0</v>
      </c>
      <c r="NC40" s="20">
        <v>0</v>
      </c>
      <c r="ND40" s="20">
        <v>0</v>
      </c>
      <c r="NE40" s="20">
        <v>0</v>
      </c>
      <c r="NF40" s="20">
        <v>0</v>
      </c>
      <c r="NG40" s="20">
        <v>0</v>
      </c>
      <c r="NH40" s="20">
        <v>0</v>
      </c>
      <c r="NI40" s="20">
        <v>0</v>
      </c>
      <c r="NJ40" s="20">
        <v>0</v>
      </c>
      <c r="NK40" s="20">
        <v>0</v>
      </c>
      <c r="NL40" s="20">
        <v>0</v>
      </c>
      <c r="NM40" s="20">
        <v>0</v>
      </c>
      <c r="NN40" s="250">
        <f t="shared" si="142"/>
        <v>-2079.9900000000002</v>
      </c>
      <c r="NO40" s="121">
        <f t="shared" si="33"/>
        <v>-2079.9900000000002</v>
      </c>
      <c r="NP40" s="121">
        <f t="shared" si="34"/>
        <v>0</v>
      </c>
      <c r="NQ40" s="115">
        <f t="shared" si="35"/>
        <v>10.130000000000003</v>
      </c>
      <c r="NR40" s="114">
        <f t="shared" si="36"/>
        <v>0</v>
      </c>
      <c r="NS40" s="132">
        <f t="shared" si="37"/>
        <v>-10.130000000000003</v>
      </c>
      <c r="NT40" s="121">
        <f t="shared" si="38"/>
        <v>-10.130000000000003</v>
      </c>
      <c r="NU40" s="121">
        <f t="shared" si="39"/>
        <v>0</v>
      </c>
      <c r="NV40" s="18">
        <f t="shared" si="143"/>
        <v>0</v>
      </c>
      <c r="NW40" s="18">
        <v>0</v>
      </c>
      <c r="NX40" s="234">
        <v>0</v>
      </c>
      <c r="NY40" s="234">
        <v>0</v>
      </c>
      <c r="NZ40" s="18">
        <v>0</v>
      </c>
      <c r="OA40" s="18">
        <v>0</v>
      </c>
      <c r="OB40" s="18">
        <v>0</v>
      </c>
      <c r="OC40" s="18">
        <v>0</v>
      </c>
      <c r="OD40" s="18">
        <v>0</v>
      </c>
      <c r="OE40" s="18">
        <v>0</v>
      </c>
      <c r="OF40" s="18">
        <v>0</v>
      </c>
      <c r="OG40" s="18">
        <v>0</v>
      </c>
      <c r="OH40" s="18">
        <v>0</v>
      </c>
      <c r="OI40" s="20">
        <f t="shared" si="144"/>
        <v>0</v>
      </c>
      <c r="OJ40" s="20">
        <v>0</v>
      </c>
      <c r="OK40" s="20">
        <v>0</v>
      </c>
      <c r="OL40" s="20">
        <v>0</v>
      </c>
      <c r="OM40" s="20">
        <v>0</v>
      </c>
      <c r="ON40" s="20">
        <v>0</v>
      </c>
      <c r="OO40" s="20">
        <v>0</v>
      </c>
      <c r="OP40" s="20">
        <v>0</v>
      </c>
      <c r="OQ40" s="20">
        <v>0</v>
      </c>
      <c r="OR40" s="20">
        <v>0</v>
      </c>
      <c r="OS40" s="20">
        <v>0</v>
      </c>
      <c r="OT40" s="20">
        <v>0</v>
      </c>
      <c r="OU40" s="20">
        <v>0</v>
      </c>
      <c r="OV40" s="234">
        <f t="shared" si="145"/>
        <v>0</v>
      </c>
      <c r="OW40" s="20">
        <f t="shared" si="40"/>
        <v>0</v>
      </c>
      <c r="OX40" s="20">
        <f t="shared" si="41"/>
        <v>0</v>
      </c>
      <c r="OY40" s="18">
        <f t="shared" si="146"/>
        <v>0</v>
      </c>
      <c r="OZ40" s="18">
        <v>0</v>
      </c>
      <c r="PA40" s="234">
        <v>0</v>
      </c>
      <c r="PB40" s="234">
        <v>0</v>
      </c>
      <c r="PC40" s="234">
        <v>0</v>
      </c>
      <c r="PD40" s="234">
        <v>0</v>
      </c>
      <c r="PE40" s="234">
        <v>0</v>
      </c>
      <c r="PF40" s="234">
        <v>0</v>
      </c>
      <c r="PG40" s="234">
        <v>0</v>
      </c>
      <c r="PH40" s="234">
        <v>0</v>
      </c>
      <c r="PI40" s="234">
        <v>0</v>
      </c>
      <c r="PJ40" s="234">
        <v>0</v>
      </c>
      <c r="PK40" s="234">
        <v>0</v>
      </c>
      <c r="PL40" s="20">
        <f t="shared" si="147"/>
        <v>0</v>
      </c>
      <c r="PM40" s="18">
        <v>0</v>
      </c>
      <c r="PN40" s="18">
        <v>0</v>
      </c>
      <c r="PO40" s="18">
        <v>0</v>
      </c>
      <c r="PP40" s="18">
        <v>0</v>
      </c>
      <c r="PQ40" s="18">
        <v>0</v>
      </c>
      <c r="PR40" s="18">
        <v>0</v>
      </c>
      <c r="PS40" s="18">
        <v>0</v>
      </c>
      <c r="PT40" s="18">
        <v>0</v>
      </c>
      <c r="PU40" s="18">
        <v>0</v>
      </c>
      <c r="PV40" s="18">
        <v>0</v>
      </c>
      <c r="PW40" s="18">
        <v>0</v>
      </c>
      <c r="PX40" s="18">
        <v>0</v>
      </c>
      <c r="PY40" s="234">
        <f t="shared" si="148"/>
        <v>0</v>
      </c>
      <c r="PZ40" s="20">
        <f t="shared" si="42"/>
        <v>0</v>
      </c>
      <c r="QA40" s="20">
        <f t="shared" si="43"/>
        <v>0</v>
      </c>
      <c r="QB40" s="18">
        <f t="shared" si="149"/>
        <v>0</v>
      </c>
      <c r="QC40" s="18">
        <v>0</v>
      </c>
      <c r="QD40" s="234">
        <v>0</v>
      </c>
      <c r="QE40" s="234">
        <v>0</v>
      </c>
      <c r="QF40" s="234">
        <v>0</v>
      </c>
      <c r="QG40" s="234">
        <v>0</v>
      </c>
      <c r="QH40" s="234">
        <v>0</v>
      </c>
      <c r="QI40" s="234">
        <v>0</v>
      </c>
      <c r="QJ40" s="234">
        <v>0</v>
      </c>
      <c r="QK40" s="234">
        <v>0</v>
      </c>
      <c r="QL40" s="234">
        <v>0</v>
      </c>
      <c r="QM40" s="234">
        <v>0</v>
      </c>
      <c r="QN40" s="234">
        <v>0</v>
      </c>
      <c r="QO40" s="20">
        <f t="shared" si="150"/>
        <v>0</v>
      </c>
      <c r="QP40" s="18">
        <v>0</v>
      </c>
      <c r="QQ40" s="18">
        <v>0</v>
      </c>
      <c r="QR40" s="18">
        <v>0</v>
      </c>
      <c r="QS40" s="18">
        <v>0</v>
      </c>
      <c r="QT40" s="18">
        <v>0</v>
      </c>
      <c r="QU40" s="18">
        <v>0</v>
      </c>
      <c r="QV40" s="18">
        <v>0</v>
      </c>
      <c r="QW40" s="18">
        <v>0</v>
      </c>
      <c r="QX40" s="18">
        <v>0</v>
      </c>
      <c r="QY40" s="18">
        <v>0</v>
      </c>
      <c r="QZ40" s="18">
        <v>0</v>
      </c>
      <c r="RA40" s="18">
        <v>0</v>
      </c>
      <c r="RB40" s="234">
        <f t="shared" si="151"/>
        <v>0</v>
      </c>
      <c r="RC40" s="20">
        <f t="shared" si="44"/>
        <v>0</v>
      </c>
      <c r="RD40" s="20">
        <f t="shared" si="45"/>
        <v>0</v>
      </c>
      <c r="RE40" s="18">
        <f t="shared" si="152"/>
        <v>0</v>
      </c>
      <c r="RF40" s="20">
        <v>0</v>
      </c>
      <c r="RG40" s="234">
        <v>0</v>
      </c>
      <c r="RH40" s="234">
        <v>0</v>
      </c>
      <c r="RI40" s="234">
        <v>0</v>
      </c>
      <c r="RJ40" s="234">
        <v>0</v>
      </c>
      <c r="RK40" s="234">
        <v>0</v>
      </c>
      <c r="RL40" s="234">
        <v>0</v>
      </c>
      <c r="RM40" s="234">
        <v>0</v>
      </c>
      <c r="RN40" s="234">
        <v>0</v>
      </c>
      <c r="RO40" s="234">
        <v>0</v>
      </c>
      <c r="RP40" s="234">
        <v>0</v>
      </c>
      <c r="RQ40" s="234">
        <v>0</v>
      </c>
      <c r="RR40" s="20">
        <f t="shared" si="153"/>
        <v>0</v>
      </c>
      <c r="RS40" s="18">
        <v>0</v>
      </c>
      <c r="RT40" s="18">
        <v>0</v>
      </c>
      <c r="RU40" s="18">
        <v>0</v>
      </c>
      <c r="RV40" s="18">
        <v>0</v>
      </c>
      <c r="RW40" s="18">
        <v>0</v>
      </c>
      <c r="RX40" s="18">
        <v>0</v>
      </c>
      <c r="RY40" s="18">
        <v>0</v>
      </c>
      <c r="RZ40" s="18">
        <v>0</v>
      </c>
      <c r="SA40" s="18">
        <v>0</v>
      </c>
      <c r="SB40" s="18">
        <v>0</v>
      </c>
      <c r="SC40" s="18">
        <v>0</v>
      </c>
      <c r="SD40" s="18">
        <v>0</v>
      </c>
      <c r="SE40" s="20">
        <f t="shared" si="46"/>
        <v>0</v>
      </c>
      <c r="SF40" s="20">
        <f t="shared" si="47"/>
        <v>0</v>
      </c>
      <c r="SG40" s="20">
        <f t="shared" si="48"/>
        <v>0</v>
      </c>
      <c r="SH40" s="18">
        <f t="shared" si="154"/>
        <v>0</v>
      </c>
      <c r="SI40" s="18">
        <v>0</v>
      </c>
      <c r="SJ40" s="234">
        <v>0</v>
      </c>
      <c r="SK40" s="234">
        <v>0</v>
      </c>
      <c r="SL40" s="234">
        <v>0</v>
      </c>
      <c r="SM40" s="234">
        <v>0</v>
      </c>
      <c r="SN40" s="234">
        <v>0</v>
      </c>
      <c r="SO40" s="234">
        <v>0</v>
      </c>
      <c r="SP40" s="234">
        <v>0</v>
      </c>
      <c r="SQ40" s="234">
        <v>0</v>
      </c>
      <c r="SR40" s="234">
        <v>0</v>
      </c>
      <c r="SS40" s="234">
        <v>0</v>
      </c>
      <c r="ST40" s="234">
        <v>0</v>
      </c>
      <c r="SU40" s="20">
        <f t="shared" si="155"/>
        <v>0</v>
      </c>
      <c r="SV40" s="18">
        <v>0</v>
      </c>
      <c r="SW40" s="18">
        <v>0</v>
      </c>
      <c r="SX40" s="18">
        <v>0</v>
      </c>
      <c r="SY40" s="18">
        <v>0</v>
      </c>
      <c r="SZ40" s="18">
        <v>0</v>
      </c>
      <c r="TA40" s="18">
        <v>0</v>
      </c>
      <c r="TB40" s="18">
        <v>0</v>
      </c>
      <c r="TC40" s="18">
        <v>0</v>
      </c>
      <c r="TD40" s="18">
        <v>0</v>
      </c>
      <c r="TE40" s="18">
        <v>0</v>
      </c>
      <c r="TF40" s="18">
        <v>0</v>
      </c>
      <c r="TG40" s="18">
        <v>0</v>
      </c>
      <c r="TH40" s="20">
        <f t="shared" si="49"/>
        <v>0</v>
      </c>
      <c r="TI40" s="20">
        <f t="shared" si="50"/>
        <v>0</v>
      </c>
      <c r="TJ40" s="20">
        <f t="shared" si="51"/>
        <v>0</v>
      </c>
      <c r="TK40" s="18">
        <f t="shared" si="156"/>
        <v>0</v>
      </c>
      <c r="TL40" s="18">
        <v>0</v>
      </c>
      <c r="TM40" s="234">
        <v>0</v>
      </c>
      <c r="TN40" s="234">
        <v>0</v>
      </c>
      <c r="TO40" s="234">
        <v>0</v>
      </c>
      <c r="TP40" s="234">
        <v>0</v>
      </c>
      <c r="TQ40" s="234">
        <v>0</v>
      </c>
      <c r="TR40" s="234">
        <v>0</v>
      </c>
      <c r="TS40" s="234">
        <v>0</v>
      </c>
      <c r="TT40" s="234">
        <v>0</v>
      </c>
      <c r="TU40" s="234">
        <v>0</v>
      </c>
      <c r="TV40" s="234">
        <v>0</v>
      </c>
      <c r="TW40" s="234">
        <v>0</v>
      </c>
      <c r="TX40" s="20">
        <f t="shared" si="157"/>
        <v>0</v>
      </c>
      <c r="TY40" s="18">
        <v>0</v>
      </c>
      <c r="TZ40" s="18">
        <v>0</v>
      </c>
      <c r="UA40" s="18">
        <v>0</v>
      </c>
      <c r="UB40" s="18">
        <v>0</v>
      </c>
      <c r="UC40" s="18">
        <v>0</v>
      </c>
      <c r="UD40" s="18">
        <v>0</v>
      </c>
      <c r="UE40" s="18">
        <v>0</v>
      </c>
      <c r="UF40" s="18">
        <v>0</v>
      </c>
      <c r="UG40" s="18">
        <v>0</v>
      </c>
      <c r="UH40" s="18">
        <v>0</v>
      </c>
      <c r="UI40" s="18">
        <v>0</v>
      </c>
      <c r="UJ40" s="18">
        <v>0</v>
      </c>
      <c r="UK40" s="20">
        <f t="shared" si="52"/>
        <v>0</v>
      </c>
      <c r="UL40" s="20">
        <f t="shared" si="53"/>
        <v>0</v>
      </c>
      <c r="UM40" s="20">
        <f t="shared" si="54"/>
        <v>0</v>
      </c>
      <c r="UN40" s="18">
        <f t="shared" si="158"/>
        <v>10.130000000000003</v>
      </c>
      <c r="UO40" s="18">
        <v>0.99</v>
      </c>
      <c r="UP40" s="234">
        <v>0.99</v>
      </c>
      <c r="UQ40" s="234">
        <v>0.99</v>
      </c>
      <c r="UR40" s="234">
        <v>0.99</v>
      </c>
      <c r="US40" s="234">
        <v>0.99</v>
      </c>
      <c r="UT40" s="234">
        <v>0.99</v>
      </c>
      <c r="UU40" s="234">
        <v>0.99</v>
      </c>
      <c r="UV40" s="234">
        <v>0.64</v>
      </c>
      <c r="UW40" s="234">
        <v>0.64</v>
      </c>
      <c r="UX40" s="234">
        <v>0.64</v>
      </c>
      <c r="UY40" s="234">
        <v>0.64</v>
      </c>
      <c r="UZ40" s="234">
        <v>0.64</v>
      </c>
      <c r="VA40" s="20">
        <f t="shared" si="55"/>
        <v>0</v>
      </c>
      <c r="VB40" s="234"/>
      <c r="VC40" s="234"/>
      <c r="VD40" s="234"/>
      <c r="VE40" s="234"/>
      <c r="VF40" s="234"/>
      <c r="VG40" s="234"/>
      <c r="VH40" s="234">
        <v>0</v>
      </c>
      <c r="VI40" s="234"/>
      <c r="VJ40" s="234"/>
      <c r="VK40" s="234"/>
      <c r="VL40" s="234"/>
      <c r="VM40" s="234"/>
      <c r="VN40" s="20">
        <f t="shared" si="56"/>
        <v>-10.130000000000003</v>
      </c>
      <c r="VO40" s="20">
        <f t="shared" si="57"/>
        <v>-10.130000000000003</v>
      </c>
      <c r="VP40" s="20">
        <f t="shared" si="58"/>
        <v>0</v>
      </c>
      <c r="VQ40" s="121">
        <f t="shared" si="59"/>
        <v>0</v>
      </c>
      <c r="VR40" s="250"/>
      <c r="VS40" s="250"/>
      <c r="VT40" s="250"/>
      <c r="VU40" s="250"/>
      <c r="VV40" s="250"/>
      <c r="VW40" s="250"/>
      <c r="VX40" s="250"/>
      <c r="VY40" s="250"/>
      <c r="VZ40" s="250"/>
      <c r="WA40" s="250"/>
      <c r="WB40" s="250"/>
      <c r="WC40" s="250"/>
      <c r="WD40" s="121">
        <f t="shared" si="60"/>
        <v>0</v>
      </c>
      <c r="WE40" s="234"/>
      <c r="WF40" s="234"/>
      <c r="WG40" s="234"/>
      <c r="WH40" s="234"/>
      <c r="WI40" s="234"/>
      <c r="WJ40" s="234"/>
      <c r="WK40" s="234"/>
      <c r="WL40" s="234"/>
      <c r="WM40" s="234"/>
      <c r="WN40" s="234"/>
      <c r="WO40" s="234"/>
      <c r="WP40" s="234"/>
      <c r="WQ40" s="121">
        <f t="shared" si="61"/>
        <v>0</v>
      </c>
      <c r="WR40" s="121">
        <f t="shared" si="62"/>
        <v>0</v>
      </c>
      <c r="WS40" s="121">
        <f t="shared" si="63"/>
        <v>0</v>
      </c>
      <c r="WT40" s="120">
        <f t="shared" si="159"/>
        <v>0</v>
      </c>
      <c r="WU40" s="120">
        <v>0</v>
      </c>
      <c r="WV40" s="250">
        <v>0</v>
      </c>
      <c r="WW40" s="250">
        <v>0</v>
      </c>
      <c r="WX40" s="250">
        <v>0</v>
      </c>
      <c r="WY40" s="250">
        <v>0</v>
      </c>
      <c r="WZ40" s="250">
        <v>0</v>
      </c>
      <c r="XA40" s="250">
        <v>0</v>
      </c>
      <c r="XB40" s="250">
        <v>0</v>
      </c>
      <c r="XC40" s="250">
        <v>0</v>
      </c>
      <c r="XD40" s="250">
        <v>0</v>
      </c>
      <c r="XE40" s="250">
        <v>0</v>
      </c>
      <c r="XF40" s="250">
        <v>0</v>
      </c>
      <c r="XG40" s="120">
        <f t="shared" si="160"/>
        <v>24.009255404083845</v>
      </c>
      <c r="XH40" s="18">
        <v>0</v>
      </c>
      <c r="XI40" s="18">
        <v>24.009255404083845</v>
      </c>
      <c r="XJ40" s="18">
        <v>0</v>
      </c>
      <c r="XK40" s="18">
        <v>0</v>
      </c>
      <c r="XL40" s="18">
        <v>0</v>
      </c>
      <c r="XM40" s="18">
        <v>0</v>
      </c>
      <c r="XN40" s="18">
        <v>0</v>
      </c>
      <c r="XO40" s="18">
        <v>0</v>
      </c>
      <c r="XP40" s="18">
        <v>0</v>
      </c>
      <c r="XQ40" s="18">
        <v>0</v>
      </c>
      <c r="XR40" s="18">
        <v>0</v>
      </c>
      <c r="XS40" s="18">
        <v>0</v>
      </c>
      <c r="XT40" s="121">
        <f t="shared" si="64"/>
        <v>24.009255404083845</v>
      </c>
      <c r="XU40" s="121">
        <f t="shared" si="65"/>
        <v>0</v>
      </c>
      <c r="XV40" s="121">
        <f t="shared" si="66"/>
        <v>24.009255404083845</v>
      </c>
      <c r="XW40" s="120">
        <f t="shared" si="161"/>
        <v>0</v>
      </c>
      <c r="XX40" s="120">
        <v>0</v>
      </c>
      <c r="XY40" s="250">
        <v>0</v>
      </c>
      <c r="XZ40" s="250">
        <v>0</v>
      </c>
      <c r="YA40" s="250">
        <v>0</v>
      </c>
      <c r="YB40" s="250">
        <v>0</v>
      </c>
      <c r="YC40" s="250">
        <v>0</v>
      </c>
      <c r="YD40" s="250">
        <v>0</v>
      </c>
      <c r="YE40" s="250">
        <v>0</v>
      </c>
      <c r="YF40" s="250">
        <v>0</v>
      </c>
      <c r="YG40" s="250">
        <v>0</v>
      </c>
      <c r="YH40" s="250">
        <v>0</v>
      </c>
      <c r="YI40" s="250">
        <v>0</v>
      </c>
      <c r="YJ40" s="121">
        <f t="shared" si="162"/>
        <v>0</v>
      </c>
      <c r="YK40" s="18">
        <v>0</v>
      </c>
      <c r="YL40" s="18">
        <v>0</v>
      </c>
      <c r="YM40" s="18">
        <v>0</v>
      </c>
      <c r="YN40" s="18">
        <v>0</v>
      </c>
      <c r="YO40" s="18">
        <v>0</v>
      </c>
      <c r="YP40" s="18">
        <v>0</v>
      </c>
      <c r="YQ40" s="18">
        <v>0</v>
      </c>
      <c r="YR40" s="18">
        <v>0</v>
      </c>
      <c r="YS40" s="18">
        <v>0</v>
      </c>
      <c r="YT40" s="18">
        <v>0</v>
      </c>
      <c r="YU40" s="18">
        <v>0</v>
      </c>
      <c r="YV40" s="18">
        <v>0</v>
      </c>
      <c r="YW40" s="234">
        <f t="shared" si="163"/>
        <v>0</v>
      </c>
      <c r="YX40" s="121">
        <f t="shared" si="67"/>
        <v>0</v>
      </c>
      <c r="YY40" s="121">
        <f t="shared" si="68"/>
        <v>0</v>
      </c>
      <c r="YZ40" s="120">
        <f t="shared" si="164"/>
        <v>0</v>
      </c>
      <c r="ZA40" s="120">
        <v>0</v>
      </c>
      <c r="ZB40" s="250">
        <v>0</v>
      </c>
      <c r="ZC40" s="250">
        <v>0</v>
      </c>
      <c r="ZD40" s="250">
        <v>0</v>
      </c>
      <c r="ZE40" s="250">
        <v>0</v>
      </c>
      <c r="ZF40" s="250">
        <v>0</v>
      </c>
      <c r="ZG40" s="250">
        <v>0</v>
      </c>
      <c r="ZH40" s="250">
        <v>0</v>
      </c>
      <c r="ZI40" s="250">
        <v>0</v>
      </c>
      <c r="ZJ40" s="250">
        <v>0</v>
      </c>
      <c r="ZK40" s="250">
        <v>0</v>
      </c>
      <c r="ZL40" s="250">
        <v>0</v>
      </c>
      <c r="ZM40" s="121">
        <f t="shared" si="165"/>
        <v>35.134052401107454</v>
      </c>
      <c r="ZN40" s="120">
        <v>0</v>
      </c>
      <c r="ZO40" s="18">
        <v>0</v>
      </c>
      <c r="ZP40" s="18">
        <v>0</v>
      </c>
      <c r="ZQ40" s="18">
        <v>35.134052401107454</v>
      </c>
      <c r="ZR40" s="18">
        <v>0</v>
      </c>
      <c r="ZS40" s="18">
        <v>0</v>
      </c>
      <c r="ZT40" s="18"/>
      <c r="ZU40" s="18"/>
      <c r="ZV40" s="18"/>
      <c r="ZW40" s="18"/>
      <c r="ZX40" s="18"/>
      <c r="ZY40" s="18"/>
      <c r="ZZ40" s="121">
        <f t="shared" si="69"/>
        <v>35.134052401107454</v>
      </c>
      <c r="AAA40" s="121">
        <f t="shared" si="70"/>
        <v>0</v>
      </c>
      <c r="AAB40" s="121">
        <f t="shared" si="71"/>
        <v>35.134052401107454</v>
      </c>
      <c r="AAC40" s="120">
        <f t="shared" si="166"/>
        <v>0</v>
      </c>
      <c r="AAD40" s="120">
        <v>0</v>
      </c>
      <c r="AAE40" s="250">
        <v>0</v>
      </c>
      <c r="AAF40" s="250">
        <v>0</v>
      </c>
      <c r="AAG40" s="250">
        <v>0</v>
      </c>
      <c r="AAH40" s="250">
        <v>0</v>
      </c>
      <c r="AAI40" s="250">
        <v>0</v>
      </c>
      <c r="AAJ40" s="250">
        <v>0</v>
      </c>
      <c r="AAK40" s="250">
        <v>0</v>
      </c>
      <c r="AAL40" s="250">
        <v>0</v>
      </c>
      <c r="AAM40" s="250">
        <v>0</v>
      </c>
      <c r="AAN40" s="250">
        <v>0</v>
      </c>
      <c r="AAO40" s="250">
        <v>0</v>
      </c>
      <c r="AAP40" s="121">
        <f t="shared" si="167"/>
        <v>0</v>
      </c>
      <c r="AAQ40" s="18">
        <v>0</v>
      </c>
      <c r="AAR40" s="18">
        <v>0</v>
      </c>
      <c r="AAS40" s="18">
        <v>0</v>
      </c>
      <c r="AAT40" s="18">
        <v>0</v>
      </c>
      <c r="AAU40" s="18">
        <v>0</v>
      </c>
      <c r="AAV40" s="18">
        <v>0</v>
      </c>
      <c r="AAW40" s="18">
        <v>0</v>
      </c>
      <c r="AAX40" s="18">
        <v>0</v>
      </c>
      <c r="AAY40" s="18">
        <v>0</v>
      </c>
      <c r="AAZ40" s="18">
        <v>0</v>
      </c>
      <c r="ABA40" s="18">
        <v>0</v>
      </c>
      <c r="ABB40" s="18">
        <v>0</v>
      </c>
      <c r="ABC40" s="121">
        <f t="shared" si="72"/>
        <v>0</v>
      </c>
      <c r="ABD40" s="121">
        <f t="shared" si="73"/>
        <v>0</v>
      </c>
      <c r="ABE40" s="121">
        <f t="shared" si="74"/>
        <v>0</v>
      </c>
      <c r="ABF40" s="120">
        <f t="shared" si="168"/>
        <v>0</v>
      </c>
      <c r="ABG40" s="120">
        <v>0</v>
      </c>
      <c r="ABH40" s="250">
        <v>0</v>
      </c>
      <c r="ABI40" s="250">
        <v>0</v>
      </c>
      <c r="ABJ40" s="250">
        <v>0</v>
      </c>
      <c r="ABK40" s="250">
        <v>0</v>
      </c>
      <c r="ABL40" s="250">
        <v>0</v>
      </c>
      <c r="ABM40" s="250">
        <v>0</v>
      </c>
      <c r="ABN40" s="250">
        <v>0</v>
      </c>
      <c r="ABO40" s="250">
        <v>0</v>
      </c>
      <c r="ABP40" s="250">
        <v>0</v>
      </c>
      <c r="ABQ40" s="250">
        <v>0</v>
      </c>
      <c r="ABR40" s="250">
        <v>0</v>
      </c>
      <c r="ABS40" s="121">
        <f t="shared" si="169"/>
        <v>0</v>
      </c>
      <c r="ABT40" s="18">
        <v>0</v>
      </c>
      <c r="ABU40" s="18">
        <v>0</v>
      </c>
      <c r="ABV40" s="18">
        <v>0</v>
      </c>
      <c r="ABW40" s="18">
        <v>0</v>
      </c>
      <c r="ABX40" s="18">
        <v>0</v>
      </c>
      <c r="ABY40" s="18">
        <v>0</v>
      </c>
      <c r="ABZ40" s="18"/>
      <c r="ACA40" s="18"/>
      <c r="ACB40" s="18">
        <v>0</v>
      </c>
      <c r="ACC40" s="18">
        <v>0</v>
      </c>
      <c r="ACD40" s="18">
        <v>0</v>
      </c>
      <c r="ACE40" s="18">
        <v>0</v>
      </c>
      <c r="ACF40" s="121">
        <f t="shared" si="75"/>
        <v>0</v>
      </c>
      <c r="ACG40" s="121">
        <f t="shared" si="76"/>
        <v>0</v>
      </c>
      <c r="ACH40" s="121">
        <f t="shared" si="77"/>
        <v>0</v>
      </c>
      <c r="ACI40" s="115">
        <f t="shared" si="78"/>
        <v>0</v>
      </c>
      <c r="ACJ40" s="121">
        <f t="shared" si="79"/>
        <v>0</v>
      </c>
      <c r="ACK40" s="132">
        <f t="shared" si="80"/>
        <v>0</v>
      </c>
      <c r="ACL40" s="121">
        <f t="shared" si="81"/>
        <v>0</v>
      </c>
      <c r="ACM40" s="121">
        <f t="shared" si="82"/>
        <v>0</v>
      </c>
      <c r="ACN40" s="18">
        <f t="shared" si="170"/>
        <v>0</v>
      </c>
      <c r="ACO40" s="18">
        <v>0</v>
      </c>
      <c r="ACP40" s="234">
        <v>0</v>
      </c>
      <c r="ACQ40" s="234">
        <v>0</v>
      </c>
      <c r="ACR40" s="234">
        <v>0</v>
      </c>
      <c r="ACS40" s="234">
        <v>0</v>
      </c>
      <c r="ACT40" s="234">
        <v>0</v>
      </c>
      <c r="ACU40" s="234">
        <v>0</v>
      </c>
      <c r="ACV40" s="234">
        <v>0</v>
      </c>
      <c r="ACW40" s="234">
        <v>0</v>
      </c>
      <c r="ACX40" s="234">
        <v>0</v>
      </c>
      <c r="ACY40" s="234">
        <v>0</v>
      </c>
      <c r="ACZ40" s="234">
        <v>0</v>
      </c>
      <c r="ADA40" s="20">
        <f t="shared" si="171"/>
        <v>0</v>
      </c>
      <c r="ADB40" s="18">
        <v>0</v>
      </c>
      <c r="ADC40" s="18">
        <v>0</v>
      </c>
      <c r="ADD40" s="18">
        <v>0</v>
      </c>
      <c r="ADE40" s="18">
        <v>0</v>
      </c>
      <c r="ADF40" s="18">
        <v>0</v>
      </c>
      <c r="ADG40" s="18">
        <v>0</v>
      </c>
      <c r="ADH40" s="18">
        <v>0</v>
      </c>
      <c r="ADI40" s="18">
        <v>0</v>
      </c>
      <c r="ADJ40" s="18">
        <v>0</v>
      </c>
      <c r="ADK40" s="18">
        <v>0</v>
      </c>
      <c r="ADL40" s="18">
        <v>0</v>
      </c>
      <c r="ADM40" s="18">
        <v>0</v>
      </c>
      <c r="ADN40" s="20">
        <f t="shared" si="83"/>
        <v>0</v>
      </c>
      <c r="ADO40" s="20">
        <f t="shared" si="84"/>
        <v>0</v>
      </c>
      <c r="ADP40" s="20">
        <f t="shared" si="85"/>
        <v>0</v>
      </c>
      <c r="ADQ40" s="18">
        <f t="shared" si="172"/>
        <v>0</v>
      </c>
      <c r="ADR40" s="18">
        <v>0</v>
      </c>
      <c r="ADS40" s="234">
        <v>0</v>
      </c>
      <c r="ADT40" s="234">
        <v>0</v>
      </c>
      <c r="ADU40" s="234">
        <v>0</v>
      </c>
      <c r="ADV40" s="234">
        <v>0</v>
      </c>
      <c r="ADW40" s="234">
        <v>0</v>
      </c>
      <c r="ADX40" s="234">
        <v>0</v>
      </c>
      <c r="ADY40" s="234">
        <v>0</v>
      </c>
      <c r="ADZ40" s="234">
        <v>0</v>
      </c>
      <c r="AEA40" s="234">
        <v>0</v>
      </c>
      <c r="AEB40" s="234">
        <v>0</v>
      </c>
      <c r="AEC40" s="234">
        <v>0</v>
      </c>
      <c r="AED40" s="20">
        <f t="shared" si="173"/>
        <v>0</v>
      </c>
      <c r="AEE40" s="18">
        <v>0</v>
      </c>
      <c r="AEF40" s="18">
        <v>0</v>
      </c>
      <c r="AEG40" s="18">
        <v>0</v>
      </c>
      <c r="AEH40" s="18">
        <v>0</v>
      </c>
      <c r="AEI40" s="18">
        <v>0</v>
      </c>
      <c r="AEJ40" s="18">
        <v>0</v>
      </c>
      <c r="AEK40" s="18">
        <v>0</v>
      </c>
      <c r="AEL40" s="18">
        <v>0</v>
      </c>
      <c r="AEM40" s="18">
        <v>0</v>
      </c>
      <c r="AEN40" s="18">
        <v>0</v>
      </c>
      <c r="AEO40" s="18">
        <v>0</v>
      </c>
      <c r="AEP40" s="18">
        <v>0</v>
      </c>
      <c r="AEQ40" s="20">
        <f t="shared" si="86"/>
        <v>0</v>
      </c>
      <c r="AER40" s="20">
        <f t="shared" si="87"/>
        <v>0</v>
      </c>
      <c r="AES40" s="20">
        <f t="shared" si="88"/>
        <v>0</v>
      </c>
      <c r="AET40" s="18">
        <f t="shared" si="174"/>
        <v>0</v>
      </c>
      <c r="AEU40" s="18">
        <v>0</v>
      </c>
      <c r="AEV40" s="234">
        <v>0</v>
      </c>
      <c r="AEW40" s="234">
        <v>0</v>
      </c>
      <c r="AEX40" s="234">
        <v>0</v>
      </c>
      <c r="AEY40" s="234">
        <v>0</v>
      </c>
      <c r="AEZ40" s="234">
        <v>0</v>
      </c>
      <c r="AFA40" s="234">
        <v>0</v>
      </c>
      <c r="AFB40" s="234">
        <v>0</v>
      </c>
      <c r="AFC40" s="234">
        <v>0</v>
      </c>
      <c r="AFD40" s="234">
        <v>0</v>
      </c>
      <c r="AFE40" s="234">
        <v>0</v>
      </c>
      <c r="AFF40" s="234">
        <v>0</v>
      </c>
      <c r="AFG40" s="20">
        <f t="shared" si="175"/>
        <v>0</v>
      </c>
      <c r="AFH40" s="18">
        <v>0</v>
      </c>
      <c r="AFI40" s="18">
        <v>0</v>
      </c>
      <c r="AFJ40" s="18">
        <v>0</v>
      </c>
      <c r="AFK40" s="18">
        <v>0</v>
      </c>
      <c r="AFL40" s="18">
        <v>0</v>
      </c>
      <c r="AFM40" s="18">
        <v>0</v>
      </c>
      <c r="AFN40" s="18">
        <v>0</v>
      </c>
      <c r="AFO40" s="18">
        <v>0</v>
      </c>
      <c r="AFP40" s="18">
        <v>0</v>
      </c>
      <c r="AFQ40" s="18">
        <v>0</v>
      </c>
      <c r="AFR40" s="18">
        <v>0</v>
      </c>
      <c r="AFS40" s="18">
        <v>0</v>
      </c>
      <c r="AFT40" s="20">
        <f t="shared" si="89"/>
        <v>0</v>
      </c>
      <c r="AFU40" s="20">
        <f t="shared" si="90"/>
        <v>0</v>
      </c>
      <c r="AFV40" s="136">
        <f t="shared" si="91"/>
        <v>0</v>
      </c>
      <c r="AFW40" s="141">
        <f t="shared" si="92"/>
        <v>2911.9100000000003</v>
      </c>
      <c r="AFX40" s="111">
        <f t="shared" si="93"/>
        <v>865.10527457606008</v>
      </c>
      <c r="AFY40" s="126">
        <f t="shared" si="94"/>
        <v>-2046.8047254239402</v>
      </c>
      <c r="AFZ40" s="20">
        <f t="shared" si="95"/>
        <v>-2046.8047254239402</v>
      </c>
      <c r="AGA40" s="140">
        <f t="shared" si="96"/>
        <v>0</v>
      </c>
      <c r="AGB40" s="215">
        <f t="shared" si="181"/>
        <v>3494.2920000000004</v>
      </c>
      <c r="AGC40" s="126">
        <f t="shared" si="181"/>
        <v>1038.1263294912721</v>
      </c>
      <c r="AGD40" s="126">
        <f t="shared" si="98"/>
        <v>-2456.165670508728</v>
      </c>
      <c r="AGE40" s="20">
        <f t="shared" si="99"/>
        <v>-2456.165670508728</v>
      </c>
      <c r="AGF40" s="136">
        <f t="shared" si="100"/>
        <v>0</v>
      </c>
      <c r="AGG40" s="166">
        <f t="shared" si="180"/>
        <v>215.48134000000002</v>
      </c>
      <c r="AGH40" s="220">
        <f t="shared" si="179"/>
        <v>64.017790318628457</v>
      </c>
      <c r="AGI40" s="126">
        <f t="shared" si="102"/>
        <v>-151.46354968137155</v>
      </c>
      <c r="AGJ40" s="20">
        <f t="shared" si="103"/>
        <v>-151.46354968137155</v>
      </c>
      <c r="AGK40" s="140">
        <f t="shared" si="104"/>
        <v>0</v>
      </c>
      <c r="AGL40" s="167">
        <f t="shared" si="182"/>
        <v>3709.7733400000002</v>
      </c>
      <c r="AGM40" s="167">
        <f t="shared" si="182"/>
        <v>1102.1441198099005</v>
      </c>
      <c r="AGN40" s="168">
        <f t="shared" si="106"/>
        <v>-2607.6292201900997</v>
      </c>
      <c r="AGO40" s="167">
        <f t="shared" si="107"/>
        <v>-2607.6292201900997</v>
      </c>
      <c r="AGP40" s="169">
        <f t="shared" si="108"/>
        <v>0</v>
      </c>
      <c r="AGQ40" s="217">
        <f t="shared" si="177"/>
        <v>5.8084772370486662E-2</v>
      </c>
      <c r="AGR40" s="294">
        <v>7.0000000000000007E-2</v>
      </c>
      <c r="AGS40" s="294">
        <v>0.05</v>
      </c>
      <c r="AGT40" s="251">
        <f t="shared" si="178"/>
        <v>6.1666666666666668E-2</v>
      </c>
      <c r="AGU40" s="22"/>
      <c r="AGV40" s="22"/>
      <c r="AGW40" s="22"/>
      <c r="AGX40" s="22"/>
      <c r="AGY40" s="22"/>
      <c r="AGZ40" s="22"/>
      <c r="AHA40" s="22"/>
      <c r="AHB40" s="22"/>
      <c r="AHC40" s="22"/>
      <c r="AHD40" s="22"/>
      <c r="AHE40" s="22"/>
      <c r="AHF40" s="22"/>
      <c r="AHG40" s="22"/>
      <c r="AHH40" s="22"/>
    </row>
    <row r="41" spans="1:892" s="225" customFormat="1" ht="12.75" x14ac:dyDescent="0.25">
      <c r="A41" s="22">
        <v>470</v>
      </c>
      <c r="B41" s="21">
        <v>3</v>
      </c>
      <c r="C41" s="252" t="s">
        <v>786</v>
      </c>
      <c r="D41" s="253">
        <v>2</v>
      </c>
      <c r="E41" s="249">
        <v>371</v>
      </c>
      <c r="F41" s="132">
        <f t="shared" si="0"/>
        <v>3756.84</v>
      </c>
      <c r="G41" s="114">
        <f t="shared" si="1"/>
        <v>4214.2750490251701</v>
      </c>
      <c r="H41" s="132">
        <f t="shared" si="2"/>
        <v>457.43504902516997</v>
      </c>
      <c r="I41" s="121">
        <f t="shared" si="3"/>
        <v>0</v>
      </c>
      <c r="J41" s="121">
        <f t="shared" si="4"/>
        <v>457.43504902516997</v>
      </c>
      <c r="K41" s="18">
        <f t="shared" si="109"/>
        <v>1380.06</v>
      </c>
      <c r="L41" s="234">
        <v>87.33</v>
      </c>
      <c r="M41" s="234">
        <v>87.33</v>
      </c>
      <c r="N41" s="234">
        <v>87.33</v>
      </c>
      <c r="O41" s="234">
        <v>87.33</v>
      </c>
      <c r="P41" s="234">
        <v>87.33</v>
      </c>
      <c r="Q41" s="234">
        <v>87.33</v>
      </c>
      <c r="R41" s="234">
        <v>87.33</v>
      </c>
      <c r="S41" s="234">
        <v>153.75</v>
      </c>
      <c r="T41" s="234">
        <v>153.75</v>
      </c>
      <c r="U41" s="234">
        <v>153.75</v>
      </c>
      <c r="V41" s="234">
        <v>153.75</v>
      </c>
      <c r="W41" s="234">
        <v>153.75</v>
      </c>
      <c r="X41" s="234">
        <f t="shared" si="110"/>
        <v>1283.1710737555807</v>
      </c>
      <c r="Y41" s="18">
        <v>0</v>
      </c>
      <c r="Z41" s="18">
        <v>465.45151795864331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817.71955579693736</v>
      </c>
      <c r="AH41" s="18">
        <v>0</v>
      </c>
      <c r="AI41" s="18">
        <v>0</v>
      </c>
      <c r="AJ41" s="18">
        <v>0</v>
      </c>
      <c r="AK41" s="20">
        <f t="shared" si="5"/>
        <v>-96.888926244419281</v>
      </c>
      <c r="AL41" s="234">
        <f t="shared" si="111"/>
        <v>-96.888926244419281</v>
      </c>
      <c r="AM41" s="234">
        <f t="shared" si="6"/>
        <v>0</v>
      </c>
      <c r="AN41" s="18">
        <f t="shared" si="112"/>
        <v>513.55000000000007</v>
      </c>
      <c r="AO41" s="234">
        <v>39.1</v>
      </c>
      <c r="AP41" s="234">
        <v>39.1</v>
      </c>
      <c r="AQ41" s="234">
        <v>39.1</v>
      </c>
      <c r="AR41" s="234">
        <v>39.1</v>
      </c>
      <c r="AS41" s="234">
        <v>39.1</v>
      </c>
      <c r="AT41" s="234">
        <v>39.1</v>
      </c>
      <c r="AU41" s="234">
        <v>39.1</v>
      </c>
      <c r="AV41" s="234">
        <v>47.97</v>
      </c>
      <c r="AW41" s="234">
        <v>47.97</v>
      </c>
      <c r="AX41" s="234">
        <v>47.97</v>
      </c>
      <c r="AY41" s="234">
        <v>47.97</v>
      </c>
      <c r="AZ41" s="234">
        <v>47.97</v>
      </c>
      <c r="BA41" s="226">
        <f t="shared" si="113"/>
        <v>443.9475466909858</v>
      </c>
      <c r="BB41" s="18">
        <v>0</v>
      </c>
      <c r="BC41" s="18">
        <v>161.04073444585396</v>
      </c>
      <c r="BD41" s="18">
        <v>0</v>
      </c>
      <c r="BE41" s="18">
        <v>0</v>
      </c>
      <c r="BF41" s="18">
        <v>0</v>
      </c>
      <c r="BG41" s="18">
        <v>0</v>
      </c>
      <c r="BH41" s="18">
        <v>0</v>
      </c>
      <c r="BI41" s="18">
        <v>0</v>
      </c>
      <c r="BJ41" s="18">
        <v>282.90681224513185</v>
      </c>
      <c r="BK41" s="18">
        <v>0</v>
      </c>
      <c r="BL41" s="18">
        <v>0</v>
      </c>
      <c r="BM41" s="18">
        <v>0</v>
      </c>
      <c r="BN41" s="20">
        <f t="shared" si="7"/>
        <v>-69.602453309014265</v>
      </c>
      <c r="BO41" s="20">
        <f t="shared" si="8"/>
        <v>-69.602453309014265</v>
      </c>
      <c r="BP41" s="20">
        <f t="shared" si="9"/>
        <v>0</v>
      </c>
      <c r="BQ41" s="18">
        <f t="shared" si="114"/>
        <v>0</v>
      </c>
      <c r="BR41" s="234">
        <v>0</v>
      </c>
      <c r="BS41" s="234">
        <v>0</v>
      </c>
      <c r="BT41" s="234">
        <v>0</v>
      </c>
      <c r="BU41" s="234">
        <v>0</v>
      </c>
      <c r="BV41" s="234">
        <v>0</v>
      </c>
      <c r="BW41" s="234">
        <v>0</v>
      </c>
      <c r="BX41" s="234">
        <v>0</v>
      </c>
      <c r="BY41" s="234">
        <v>0</v>
      </c>
      <c r="BZ41" s="234">
        <v>0</v>
      </c>
      <c r="CA41" s="234">
        <v>0</v>
      </c>
      <c r="CB41" s="234">
        <v>0</v>
      </c>
      <c r="CC41" s="234">
        <v>0</v>
      </c>
      <c r="CD41" s="18">
        <f t="shared" si="115"/>
        <v>0</v>
      </c>
      <c r="CE41" s="18">
        <v>0</v>
      </c>
      <c r="CF41" s="18">
        <v>0</v>
      </c>
      <c r="CG41" s="18">
        <v>0</v>
      </c>
      <c r="CH41" s="18">
        <v>0</v>
      </c>
      <c r="CI41" s="18">
        <v>0</v>
      </c>
      <c r="CJ41" s="18">
        <v>0</v>
      </c>
      <c r="CK41" s="18">
        <v>0</v>
      </c>
      <c r="CL41" s="18">
        <v>0</v>
      </c>
      <c r="CM41" s="18">
        <v>0</v>
      </c>
      <c r="CN41" s="18">
        <v>0</v>
      </c>
      <c r="CO41" s="18">
        <v>0</v>
      </c>
      <c r="CP41" s="18">
        <v>0</v>
      </c>
      <c r="CQ41" s="20">
        <f t="shared" si="10"/>
        <v>0</v>
      </c>
      <c r="CR41" s="20">
        <f t="shared" si="11"/>
        <v>0</v>
      </c>
      <c r="CS41" s="20">
        <f t="shared" si="12"/>
        <v>0</v>
      </c>
      <c r="CT41" s="18">
        <f t="shared" si="116"/>
        <v>0</v>
      </c>
      <c r="CU41" s="18">
        <v>0</v>
      </c>
      <c r="CV41" s="234">
        <v>0</v>
      </c>
      <c r="CW41" s="234">
        <v>0</v>
      </c>
      <c r="CX41" s="234">
        <v>0</v>
      </c>
      <c r="CY41" s="234">
        <v>0</v>
      </c>
      <c r="CZ41" s="234">
        <v>0</v>
      </c>
      <c r="DA41" s="234">
        <v>0</v>
      </c>
      <c r="DB41" s="234">
        <v>0</v>
      </c>
      <c r="DC41" s="234">
        <v>0</v>
      </c>
      <c r="DD41" s="234">
        <v>0</v>
      </c>
      <c r="DE41" s="234">
        <v>0</v>
      </c>
      <c r="DF41" s="234">
        <v>0</v>
      </c>
      <c r="DG41" s="18">
        <f t="shared" si="117"/>
        <v>0</v>
      </c>
      <c r="DH41" s="18">
        <v>0</v>
      </c>
      <c r="DI41" s="18">
        <v>0</v>
      </c>
      <c r="DJ41" s="18">
        <v>0</v>
      </c>
      <c r="DK41" s="18">
        <v>0</v>
      </c>
      <c r="DL41" s="18">
        <v>0</v>
      </c>
      <c r="DM41" s="18">
        <v>0</v>
      </c>
      <c r="DN41" s="18">
        <v>0</v>
      </c>
      <c r="DO41" s="18">
        <v>0</v>
      </c>
      <c r="DP41" s="18">
        <v>0</v>
      </c>
      <c r="DQ41" s="18">
        <v>0</v>
      </c>
      <c r="DR41" s="18">
        <v>0</v>
      </c>
      <c r="DS41" s="18">
        <v>0</v>
      </c>
      <c r="DT41" s="234">
        <f t="shared" si="118"/>
        <v>0</v>
      </c>
      <c r="DU41" s="20">
        <f t="shared" si="13"/>
        <v>0</v>
      </c>
      <c r="DV41" s="20">
        <f t="shared" si="119"/>
        <v>0</v>
      </c>
      <c r="DW41" s="18">
        <f t="shared" si="120"/>
        <v>0</v>
      </c>
      <c r="DX41" s="18">
        <v>0</v>
      </c>
      <c r="DY41" s="234">
        <v>0</v>
      </c>
      <c r="DZ41" s="234">
        <v>0</v>
      </c>
      <c r="EA41" s="234">
        <v>0</v>
      </c>
      <c r="EB41" s="234">
        <v>0</v>
      </c>
      <c r="EC41" s="234">
        <v>0</v>
      </c>
      <c r="ED41" s="234">
        <v>0</v>
      </c>
      <c r="EE41" s="234">
        <v>0</v>
      </c>
      <c r="EF41" s="234">
        <v>0</v>
      </c>
      <c r="EG41" s="234">
        <v>0</v>
      </c>
      <c r="EH41" s="234">
        <v>0</v>
      </c>
      <c r="EI41" s="234">
        <v>0</v>
      </c>
      <c r="EJ41" s="234"/>
      <c r="EK41" s="18">
        <f t="shared" si="121"/>
        <v>0</v>
      </c>
      <c r="EL41" s="18">
        <v>0</v>
      </c>
      <c r="EM41" s="18">
        <v>0</v>
      </c>
      <c r="EN41" s="18">
        <v>0</v>
      </c>
      <c r="EO41" s="18">
        <v>0</v>
      </c>
      <c r="EP41" s="18">
        <v>0</v>
      </c>
      <c r="EQ41" s="18">
        <v>0</v>
      </c>
      <c r="ER41" s="18">
        <v>0</v>
      </c>
      <c r="ES41" s="18">
        <v>0</v>
      </c>
      <c r="ET41" s="18">
        <v>0</v>
      </c>
      <c r="EU41" s="18">
        <v>0</v>
      </c>
      <c r="EV41" s="18">
        <v>0</v>
      </c>
      <c r="EW41" s="18">
        <v>0</v>
      </c>
      <c r="EX41" s="20">
        <f t="shared" si="14"/>
        <v>0</v>
      </c>
      <c r="EY41" s="20">
        <f t="shared" si="122"/>
        <v>0</v>
      </c>
      <c r="EZ41" s="20">
        <f t="shared" si="123"/>
        <v>0</v>
      </c>
      <c r="FA41" s="18">
        <f t="shared" si="124"/>
        <v>684.88000000000011</v>
      </c>
      <c r="FB41" s="18">
        <v>51.79</v>
      </c>
      <c r="FC41" s="234">
        <v>51.79</v>
      </c>
      <c r="FD41" s="234">
        <v>51.79</v>
      </c>
      <c r="FE41" s="234">
        <v>51.79</v>
      </c>
      <c r="FF41" s="234">
        <v>51.79</v>
      </c>
      <c r="FG41" s="234">
        <v>51.79</v>
      </c>
      <c r="FH41" s="234">
        <v>51.79</v>
      </c>
      <c r="FI41" s="234">
        <v>64.47</v>
      </c>
      <c r="FJ41" s="234">
        <v>64.47</v>
      </c>
      <c r="FK41" s="234">
        <v>64.47</v>
      </c>
      <c r="FL41" s="234">
        <v>64.47</v>
      </c>
      <c r="FM41" s="234">
        <v>64.47</v>
      </c>
      <c r="FN41" s="20">
        <f t="shared" si="125"/>
        <v>638.0548510457387</v>
      </c>
      <c r="FO41" s="18">
        <v>0</v>
      </c>
      <c r="FP41" s="18">
        <v>279.57527153988963</v>
      </c>
      <c r="FQ41" s="18">
        <v>0</v>
      </c>
      <c r="FR41" s="18">
        <v>0</v>
      </c>
      <c r="FS41" s="18">
        <v>0</v>
      </c>
      <c r="FT41" s="18">
        <v>0</v>
      </c>
      <c r="FU41" s="18">
        <v>0</v>
      </c>
      <c r="FV41" s="18">
        <v>0</v>
      </c>
      <c r="FW41" s="18">
        <v>358.47957950584907</v>
      </c>
      <c r="FX41" s="18">
        <v>0</v>
      </c>
      <c r="FY41" s="18">
        <v>0</v>
      </c>
      <c r="FZ41" s="18">
        <v>0</v>
      </c>
      <c r="GA41" s="234">
        <f t="shared" si="126"/>
        <v>-46.825148954261408</v>
      </c>
      <c r="GB41" s="20">
        <f t="shared" si="127"/>
        <v>-46.825148954261408</v>
      </c>
      <c r="GC41" s="20">
        <f t="shared" si="128"/>
        <v>0</v>
      </c>
      <c r="GD41" s="18">
        <f t="shared" si="129"/>
        <v>201.78999999999996</v>
      </c>
      <c r="GE41" s="18">
        <v>6.12</v>
      </c>
      <c r="GF41" s="234">
        <v>6.12</v>
      </c>
      <c r="GG41" s="234">
        <v>6.12</v>
      </c>
      <c r="GH41" s="234">
        <v>6.12</v>
      </c>
      <c r="GI41" s="234">
        <v>6.12</v>
      </c>
      <c r="GJ41" s="234">
        <v>6.12</v>
      </c>
      <c r="GK41" s="234">
        <v>6.12</v>
      </c>
      <c r="GL41" s="234">
        <v>31.79</v>
      </c>
      <c r="GM41" s="234">
        <v>31.79</v>
      </c>
      <c r="GN41" s="234">
        <v>31.79</v>
      </c>
      <c r="GO41" s="234">
        <v>31.79</v>
      </c>
      <c r="GP41" s="234">
        <v>31.79</v>
      </c>
      <c r="GQ41" s="20">
        <f t="shared" si="130"/>
        <v>0</v>
      </c>
      <c r="GR41" s="18">
        <v>0</v>
      </c>
      <c r="GS41" s="18">
        <v>0</v>
      </c>
      <c r="GT41" s="18">
        <v>0</v>
      </c>
      <c r="GU41" s="18"/>
      <c r="GV41" s="234">
        <f t="shared" si="131"/>
        <v>-201.78999999999996</v>
      </c>
      <c r="GW41" s="20">
        <f t="shared" si="15"/>
        <v>-201.78999999999996</v>
      </c>
      <c r="GX41" s="20">
        <f t="shared" si="16"/>
        <v>0</v>
      </c>
      <c r="GY41" s="18">
        <f t="shared" si="132"/>
        <v>976.56000000000006</v>
      </c>
      <c r="GZ41" s="18">
        <v>53.83</v>
      </c>
      <c r="HA41" s="234">
        <v>53.83</v>
      </c>
      <c r="HB41" s="234">
        <v>53.83</v>
      </c>
      <c r="HC41" s="234">
        <v>53.83</v>
      </c>
      <c r="HD41" s="234">
        <v>53.83</v>
      </c>
      <c r="HE41" s="234">
        <v>53.83</v>
      </c>
      <c r="HF41" s="234">
        <v>53.83</v>
      </c>
      <c r="HG41" s="234">
        <v>119.95</v>
      </c>
      <c r="HH41" s="234">
        <v>119.95</v>
      </c>
      <c r="HI41" s="234">
        <v>119.95</v>
      </c>
      <c r="HJ41" s="234">
        <v>119.95</v>
      </c>
      <c r="HK41" s="234">
        <v>119.95</v>
      </c>
      <c r="HL41" s="20">
        <f t="shared" si="133"/>
        <v>1849.1015775328653</v>
      </c>
      <c r="HM41" s="18">
        <v>124.0426528078947</v>
      </c>
      <c r="HN41" s="18">
        <v>131.48991685333479</v>
      </c>
      <c r="HO41" s="18">
        <v>138.54538253726537</v>
      </c>
      <c r="HP41" s="18">
        <v>132.40746323515694</v>
      </c>
      <c r="HQ41" s="18">
        <v>136.51457077066701</v>
      </c>
      <c r="HR41" s="18">
        <v>118.92850686661754</v>
      </c>
      <c r="HS41" s="18">
        <v>146.96938318709562</v>
      </c>
      <c r="HT41" s="18">
        <v>76.357692467494218</v>
      </c>
      <c r="HU41" s="18">
        <v>79.469529179435554</v>
      </c>
      <c r="HV41" s="18">
        <v>276.59760927530556</v>
      </c>
      <c r="HW41" s="18">
        <v>240.50386269114981</v>
      </c>
      <c r="HX41" s="18">
        <v>247.2750076614482</v>
      </c>
      <c r="HY41" s="20">
        <f t="shared" si="17"/>
        <v>872.54157753286529</v>
      </c>
      <c r="HZ41" s="20">
        <f t="shared" si="18"/>
        <v>0</v>
      </c>
      <c r="IA41" s="20">
        <f t="shared" si="19"/>
        <v>872.54157753286529</v>
      </c>
      <c r="IB41" s="120">
        <f t="shared" si="134"/>
        <v>0</v>
      </c>
      <c r="IC41" s="120">
        <v>0</v>
      </c>
      <c r="ID41" s="250">
        <v>0</v>
      </c>
      <c r="IE41" s="250">
        <v>0</v>
      </c>
      <c r="IF41" s="120">
        <v>0</v>
      </c>
      <c r="IG41" s="120">
        <v>0</v>
      </c>
      <c r="IH41" s="120">
        <v>0</v>
      </c>
      <c r="II41" s="120">
        <v>0</v>
      </c>
      <c r="IJ41" s="120">
        <v>0</v>
      </c>
      <c r="IK41" s="120">
        <v>0</v>
      </c>
      <c r="IL41" s="120">
        <v>0</v>
      </c>
      <c r="IM41" s="120">
        <v>0</v>
      </c>
      <c r="IN41" s="120">
        <v>0</v>
      </c>
      <c r="IO41" s="121">
        <f t="shared" si="20"/>
        <v>0</v>
      </c>
      <c r="IP41" s="18">
        <v>0</v>
      </c>
      <c r="IQ41" s="18">
        <v>0</v>
      </c>
      <c r="IR41" s="18">
        <v>0</v>
      </c>
      <c r="IS41" s="18">
        <v>0</v>
      </c>
      <c r="IT41" s="18">
        <v>0</v>
      </c>
      <c r="IU41" s="18">
        <v>0</v>
      </c>
      <c r="IV41" s="18">
        <v>0</v>
      </c>
      <c r="IW41" s="18">
        <v>0</v>
      </c>
      <c r="IX41" s="18">
        <v>0</v>
      </c>
      <c r="IY41" s="18">
        <v>0</v>
      </c>
      <c r="IZ41" s="18">
        <v>0</v>
      </c>
      <c r="JA41" s="18">
        <v>0</v>
      </c>
      <c r="JB41" s="250">
        <f t="shared" si="21"/>
        <v>0</v>
      </c>
      <c r="JC41" s="121">
        <f t="shared" si="22"/>
        <v>0</v>
      </c>
      <c r="JD41" s="121">
        <f t="shared" si="23"/>
        <v>0</v>
      </c>
      <c r="JE41" s="120">
        <f t="shared" si="135"/>
        <v>0</v>
      </c>
      <c r="JF41" s="120">
        <v>0</v>
      </c>
      <c r="JG41" s="250">
        <v>0</v>
      </c>
      <c r="JH41" s="250">
        <v>0</v>
      </c>
      <c r="JI41" s="250">
        <v>0</v>
      </c>
      <c r="JJ41" s="250">
        <v>0</v>
      </c>
      <c r="JK41" s="250">
        <v>0</v>
      </c>
      <c r="JL41" s="250">
        <v>0</v>
      </c>
      <c r="JM41" s="250">
        <v>0</v>
      </c>
      <c r="JN41" s="250">
        <v>0</v>
      </c>
      <c r="JO41" s="250">
        <v>0</v>
      </c>
      <c r="JP41" s="250">
        <v>0</v>
      </c>
      <c r="JQ41" s="250">
        <v>0</v>
      </c>
      <c r="JR41" s="120">
        <f t="shared" si="136"/>
        <v>0</v>
      </c>
      <c r="JS41" s="18">
        <v>0</v>
      </c>
      <c r="JT41" s="18">
        <v>0</v>
      </c>
      <c r="JU41" s="18">
        <v>0</v>
      </c>
      <c r="JV41" s="18">
        <v>0</v>
      </c>
      <c r="JW41" s="18">
        <v>0</v>
      </c>
      <c r="JX41" s="18">
        <v>0</v>
      </c>
      <c r="JY41" s="18">
        <v>0</v>
      </c>
      <c r="JZ41" s="18">
        <v>0</v>
      </c>
      <c r="KA41" s="18">
        <v>0</v>
      </c>
      <c r="KB41" s="18">
        <v>0</v>
      </c>
      <c r="KC41" s="18">
        <v>0</v>
      </c>
      <c r="KD41" s="18">
        <v>0</v>
      </c>
      <c r="KE41" s="250">
        <f t="shared" si="24"/>
        <v>0</v>
      </c>
      <c r="KF41" s="121">
        <f t="shared" si="25"/>
        <v>0</v>
      </c>
      <c r="KG41" s="121">
        <f t="shared" si="26"/>
        <v>0</v>
      </c>
      <c r="KH41" s="120">
        <f t="shared" si="137"/>
        <v>868.24</v>
      </c>
      <c r="KI41" s="120">
        <v>33.72</v>
      </c>
      <c r="KJ41" s="250">
        <v>33.72</v>
      </c>
      <c r="KK41" s="250">
        <v>33.72</v>
      </c>
      <c r="KL41" s="250">
        <v>33.72</v>
      </c>
      <c r="KM41" s="250">
        <v>33.72</v>
      </c>
      <c r="KN41" s="250">
        <v>33.72</v>
      </c>
      <c r="KO41" s="250">
        <v>33.72</v>
      </c>
      <c r="KP41" s="250">
        <v>126.44</v>
      </c>
      <c r="KQ41" s="250">
        <v>126.44</v>
      </c>
      <c r="KR41" s="250">
        <v>126.44</v>
      </c>
      <c r="KS41" s="250">
        <v>126.44</v>
      </c>
      <c r="KT41" s="250">
        <v>126.44</v>
      </c>
      <c r="KU41" s="121">
        <f t="shared" si="138"/>
        <v>924.01336566383816</v>
      </c>
      <c r="KV41" s="18">
        <v>40.759413287627567</v>
      </c>
      <c r="KW41" s="18">
        <v>43.896396575179509</v>
      </c>
      <c r="KX41" s="18">
        <v>38.957520912103092</v>
      </c>
      <c r="KY41" s="18">
        <v>42.713302363549623</v>
      </c>
      <c r="KZ41" s="18">
        <v>42.547712151515064</v>
      </c>
      <c r="LA41" s="18">
        <v>43.48839965369492</v>
      </c>
      <c r="LB41" s="18">
        <v>38.482061876459056</v>
      </c>
      <c r="LC41" s="18">
        <v>96.048913944928643</v>
      </c>
      <c r="LD41" s="18">
        <v>123.80168530173053</v>
      </c>
      <c r="LE41" s="18">
        <v>119.54510472528824</v>
      </c>
      <c r="LF41" s="18">
        <v>145.65099758110841</v>
      </c>
      <c r="LG41" s="18">
        <v>148.12185729065342</v>
      </c>
      <c r="LH41" s="250">
        <f t="shared" si="139"/>
        <v>55.773365663838149</v>
      </c>
      <c r="LI41" s="121">
        <f t="shared" si="27"/>
        <v>0</v>
      </c>
      <c r="LJ41" s="121">
        <f t="shared" si="28"/>
        <v>55.773365663838149</v>
      </c>
      <c r="LK41" s="121">
        <f t="shared" si="29"/>
        <v>0</v>
      </c>
      <c r="LL41" s="250"/>
      <c r="LM41" s="250"/>
      <c r="LN41" s="250"/>
      <c r="LO41" s="250"/>
      <c r="LP41" s="250"/>
      <c r="LQ41" s="250"/>
      <c r="LR41" s="250"/>
      <c r="LS41" s="250"/>
      <c r="LT41" s="250"/>
      <c r="LU41" s="250"/>
      <c r="LV41" s="250"/>
      <c r="LW41" s="250"/>
      <c r="LX41" s="121">
        <f t="shared" si="30"/>
        <v>0</v>
      </c>
      <c r="LY41" s="250"/>
      <c r="LZ41" s="250"/>
      <c r="MA41" s="250"/>
      <c r="MB41" s="250"/>
      <c r="MC41" s="250"/>
      <c r="MD41" s="250"/>
      <c r="ME41" s="250"/>
      <c r="MF41" s="250"/>
      <c r="MG41" s="250"/>
      <c r="MH41" s="250"/>
      <c r="MI41" s="250"/>
      <c r="MJ41" s="120">
        <v>0</v>
      </c>
      <c r="MK41" s="250"/>
      <c r="ML41" s="121">
        <f t="shared" si="31"/>
        <v>0</v>
      </c>
      <c r="MM41" s="121">
        <f t="shared" si="32"/>
        <v>0</v>
      </c>
      <c r="MN41" s="121">
        <f t="shared" si="140"/>
        <v>2810.81</v>
      </c>
      <c r="MO41" s="121">
        <v>211.43</v>
      </c>
      <c r="MP41" s="250">
        <v>211.43</v>
      </c>
      <c r="MQ41" s="250">
        <v>211.43</v>
      </c>
      <c r="MR41" s="250">
        <v>211.43</v>
      </c>
      <c r="MS41" s="250">
        <v>211.43</v>
      </c>
      <c r="MT41" s="250">
        <v>211.43</v>
      </c>
      <c r="MU41" s="250">
        <v>211.43</v>
      </c>
      <c r="MV41" s="250">
        <v>266.16000000000003</v>
      </c>
      <c r="MW41" s="250">
        <v>266.16000000000003</v>
      </c>
      <c r="MX41" s="250">
        <v>266.16000000000003</v>
      </c>
      <c r="MY41" s="250">
        <v>266.16000000000003</v>
      </c>
      <c r="MZ41" s="250">
        <v>266.16000000000003</v>
      </c>
      <c r="NA41" s="121">
        <f t="shared" si="141"/>
        <v>0</v>
      </c>
      <c r="NB41" s="20">
        <v>0</v>
      </c>
      <c r="NC41" s="20">
        <v>0</v>
      </c>
      <c r="ND41" s="20">
        <v>0</v>
      </c>
      <c r="NE41" s="20">
        <v>0</v>
      </c>
      <c r="NF41" s="20">
        <v>0</v>
      </c>
      <c r="NG41" s="20">
        <v>0</v>
      </c>
      <c r="NH41" s="20">
        <v>0</v>
      </c>
      <c r="NI41" s="20">
        <v>0</v>
      </c>
      <c r="NJ41" s="20">
        <v>0</v>
      </c>
      <c r="NK41" s="20">
        <v>0</v>
      </c>
      <c r="NL41" s="20">
        <v>0</v>
      </c>
      <c r="NM41" s="20">
        <v>0</v>
      </c>
      <c r="NN41" s="250">
        <f t="shared" si="142"/>
        <v>-2810.81</v>
      </c>
      <c r="NO41" s="121">
        <f t="shared" si="33"/>
        <v>-2810.81</v>
      </c>
      <c r="NP41" s="121">
        <f t="shared" si="34"/>
        <v>0</v>
      </c>
      <c r="NQ41" s="115">
        <f t="shared" si="35"/>
        <v>2459.67</v>
      </c>
      <c r="NR41" s="114">
        <f t="shared" si="36"/>
        <v>0</v>
      </c>
      <c r="NS41" s="132">
        <f t="shared" si="37"/>
        <v>-2459.67</v>
      </c>
      <c r="NT41" s="121">
        <f t="shared" si="38"/>
        <v>-2459.67</v>
      </c>
      <c r="NU41" s="121">
        <f t="shared" si="39"/>
        <v>0</v>
      </c>
      <c r="NV41" s="18">
        <f t="shared" si="143"/>
        <v>1308.8399999999999</v>
      </c>
      <c r="NW41" s="18">
        <v>134.66999999999999</v>
      </c>
      <c r="NX41" s="234">
        <v>134.66999999999999</v>
      </c>
      <c r="NY41" s="234">
        <v>134.66999999999999</v>
      </c>
      <c r="NZ41" s="18">
        <v>134.66999999999999</v>
      </c>
      <c r="OA41" s="18">
        <v>134.66999999999999</v>
      </c>
      <c r="OB41" s="18">
        <v>134.66999999999999</v>
      </c>
      <c r="OC41" s="18">
        <v>134.66999999999999</v>
      </c>
      <c r="OD41" s="18">
        <v>73.23</v>
      </c>
      <c r="OE41" s="18">
        <v>73.23</v>
      </c>
      <c r="OF41" s="18">
        <v>73.23</v>
      </c>
      <c r="OG41" s="18">
        <v>73.23</v>
      </c>
      <c r="OH41" s="18">
        <v>73.23</v>
      </c>
      <c r="OI41" s="20">
        <f t="shared" si="144"/>
        <v>0</v>
      </c>
      <c r="OJ41" s="20">
        <v>0</v>
      </c>
      <c r="OK41" s="20">
        <v>0</v>
      </c>
      <c r="OL41" s="20">
        <v>0</v>
      </c>
      <c r="OM41" s="20">
        <v>0</v>
      </c>
      <c r="ON41" s="20">
        <v>0</v>
      </c>
      <c r="OO41" s="20">
        <v>0</v>
      </c>
      <c r="OP41" s="20">
        <v>0</v>
      </c>
      <c r="OQ41" s="20">
        <v>0</v>
      </c>
      <c r="OR41" s="20">
        <v>0</v>
      </c>
      <c r="OS41" s="20">
        <v>0</v>
      </c>
      <c r="OT41" s="20">
        <v>0</v>
      </c>
      <c r="OU41" s="20">
        <v>0</v>
      </c>
      <c r="OV41" s="234">
        <f t="shared" si="145"/>
        <v>-1308.8399999999999</v>
      </c>
      <c r="OW41" s="20">
        <f t="shared" si="40"/>
        <v>-1308.8399999999999</v>
      </c>
      <c r="OX41" s="20">
        <f t="shared" si="41"/>
        <v>0</v>
      </c>
      <c r="OY41" s="18">
        <f t="shared" si="146"/>
        <v>1064.25</v>
      </c>
      <c r="OZ41" s="18">
        <v>110</v>
      </c>
      <c r="PA41" s="234">
        <v>110</v>
      </c>
      <c r="PB41" s="234">
        <v>110</v>
      </c>
      <c r="PC41" s="234">
        <v>110</v>
      </c>
      <c r="PD41" s="234">
        <v>110</v>
      </c>
      <c r="PE41" s="234">
        <v>110</v>
      </c>
      <c r="PF41" s="234">
        <v>110</v>
      </c>
      <c r="PG41" s="234">
        <v>58.85</v>
      </c>
      <c r="PH41" s="234">
        <v>58.85</v>
      </c>
      <c r="PI41" s="234">
        <v>58.85</v>
      </c>
      <c r="PJ41" s="234">
        <v>58.85</v>
      </c>
      <c r="PK41" s="234">
        <v>58.85</v>
      </c>
      <c r="PL41" s="20">
        <f t="shared" si="147"/>
        <v>0</v>
      </c>
      <c r="PM41" s="18">
        <v>0</v>
      </c>
      <c r="PN41" s="18">
        <v>0</v>
      </c>
      <c r="PO41" s="18">
        <v>0</v>
      </c>
      <c r="PP41" s="18">
        <v>0</v>
      </c>
      <c r="PQ41" s="18">
        <v>0</v>
      </c>
      <c r="PR41" s="18">
        <v>0</v>
      </c>
      <c r="PS41" s="18">
        <v>0</v>
      </c>
      <c r="PT41" s="18">
        <v>0</v>
      </c>
      <c r="PU41" s="18">
        <v>0</v>
      </c>
      <c r="PV41" s="18">
        <v>0</v>
      </c>
      <c r="PW41" s="18">
        <v>0</v>
      </c>
      <c r="PX41" s="18">
        <v>0</v>
      </c>
      <c r="PY41" s="234">
        <f t="shared" si="148"/>
        <v>-1064.25</v>
      </c>
      <c r="PZ41" s="20">
        <f t="shared" si="42"/>
        <v>-1064.25</v>
      </c>
      <c r="QA41" s="20">
        <f t="shared" si="43"/>
        <v>0</v>
      </c>
      <c r="QB41" s="18">
        <f t="shared" si="149"/>
        <v>0</v>
      </c>
      <c r="QC41" s="18">
        <v>0</v>
      </c>
      <c r="QD41" s="234">
        <v>0</v>
      </c>
      <c r="QE41" s="234">
        <v>0</v>
      </c>
      <c r="QF41" s="234">
        <v>0</v>
      </c>
      <c r="QG41" s="234">
        <v>0</v>
      </c>
      <c r="QH41" s="234">
        <v>0</v>
      </c>
      <c r="QI41" s="234">
        <v>0</v>
      </c>
      <c r="QJ41" s="234">
        <v>0</v>
      </c>
      <c r="QK41" s="234">
        <v>0</v>
      </c>
      <c r="QL41" s="234">
        <v>0</v>
      </c>
      <c r="QM41" s="234">
        <v>0</v>
      </c>
      <c r="QN41" s="234">
        <v>0</v>
      </c>
      <c r="QO41" s="20">
        <f t="shared" si="150"/>
        <v>0</v>
      </c>
      <c r="QP41" s="18">
        <v>0</v>
      </c>
      <c r="QQ41" s="18">
        <v>0</v>
      </c>
      <c r="QR41" s="18">
        <v>0</v>
      </c>
      <c r="QS41" s="18">
        <v>0</v>
      </c>
      <c r="QT41" s="18">
        <v>0</v>
      </c>
      <c r="QU41" s="18">
        <v>0</v>
      </c>
      <c r="QV41" s="18">
        <v>0</v>
      </c>
      <c r="QW41" s="18">
        <v>0</v>
      </c>
      <c r="QX41" s="18">
        <v>0</v>
      </c>
      <c r="QY41" s="18">
        <v>0</v>
      </c>
      <c r="QZ41" s="18">
        <v>0</v>
      </c>
      <c r="RA41" s="18">
        <v>0</v>
      </c>
      <c r="RB41" s="234">
        <f t="shared" si="151"/>
        <v>0</v>
      </c>
      <c r="RC41" s="20">
        <f t="shared" si="44"/>
        <v>0</v>
      </c>
      <c r="RD41" s="20">
        <f t="shared" si="45"/>
        <v>0</v>
      </c>
      <c r="RE41" s="18">
        <f t="shared" si="152"/>
        <v>0</v>
      </c>
      <c r="RF41" s="20">
        <v>0</v>
      </c>
      <c r="RG41" s="234">
        <v>0</v>
      </c>
      <c r="RH41" s="234">
        <v>0</v>
      </c>
      <c r="RI41" s="234">
        <v>0</v>
      </c>
      <c r="RJ41" s="234">
        <v>0</v>
      </c>
      <c r="RK41" s="234">
        <v>0</v>
      </c>
      <c r="RL41" s="234">
        <v>0</v>
      </c>
      <c r="RM41" s="234">
        <v>0</v>
      </c>
      <c r="RN41" s="234">
        <v>0</v>
      </c>
      <c r="RO41" s="234">
        <v>0</v>
      </c>
      <c r="RP41" s="234">
        <v>0</v>
      </c>
      <c r="RQ41" s="234">
        <v>0</v>
      </c>
      <c r="RR41" s="20">
        <f t="shared" si="153"/>
        <v>0</v>
      </c>
      <c r="RS41" s="18">
        <v>0</v>
      </c>
      <c r="RT41" s="18">
        <v>0</v>
      </c>
      <c r="RU41" s="18">
        <v>0</v>
      </c>
      <c r="RV41" s="18">
        <v>0</v>
      </c>
      <c r="RW41" s="18">
        <v>0</v>
      </c>
      <c r="RX41" s="18">
        <v>0</v>
      </c>
      <c r="RY41" s="18">
        <v>0</v>
      </c>
      <c r="RZ41" s="18">
        <v>0</v>
      </c>
      <c r="SA41" s="18">
        <v>0</v>
      </c>
      <c r="SB41" s="18">
        <v>0</v>
      </c>
      <c r="SC41" s="18">
        <v>0</v>
      </c>
      <c r="SD41" s="18">
        <v>0</v>
      </c>
      <c r="SE41" s="20">
        <f t="shared" si="46"/>
        <v>0</v>
      </c>
      <c r="SF41" s="20">
        <f t="shared" si="47"/>
        <v>0</v>
      </c>
      <c r="SG41" s="20">
        <f t="shared" si="48"/>
        <v>0</v>
      </c>
      <c r="SH41" s="18">
        <f t="shared" si="154"/>
        <v>0</v>
      </c>
      <c r="SI41" s="18">
        <v>0</v>
      </c>
      <c r="SJ41" s="234">
        <v>0</v>
      </c>
      <c r="SK41" s="234">
        <v>0</v>
      </c>
      <c r="SL41" s="234">
        <v>0</v>
      </c>
      <c r="SM41" s="234">
        <v>0</v>
      </c>
      <c r="SN41" s="234">
        <v>0</v>
      </c>
      <c r="SO41" s="234">
        <v>0</v>
      </c>
      <c r="SP41" s="234">
        <v>0</v>
      </c>
      <c r="SQ41" s="234">
        <v>0</v>
      </c>
      <c r="SR41" s="234">
        <v>0</v>
      </c>
      <c r="SS41" s="234">
        <v>0</v>
      </c>
      <c r="ST41" s="234">
        <v>0</v>
      </c>
      <c r="SU41" s="20">
        <f t="shared" si="155"/>
        <v>0</v>
      </c>
      <c r="SV41" s="18">
        <v>0</v>
      </c>
      <c r="SW41" s="18">
        <v>0</v>
      </c>
      <c r="SX41" s="18">
        <v>0</v>
      </c>
      <c r="SY41" s="18">
        <v>0</v>
      </c>
      <c r="SZ41" s="18">
        <v>0</v>
      </c>
      <c r="TA41" s="18">
        <v>0</v>
      </c>
      <c r="TB41" s="18">
        <v>0</v>
      </c>
      <c r="TC41" s="18">
        <v>0</v>
      </c>
      <c r="TD41" s="18">
        <v>0</v>
      </c>
      <c r="TE41" s="18">
        <v>0</v>
      </c>
      <c r="TF41" s="18">
        <v>0</v>
      </c>
      <c r="TG41" s="18">
        <v>0</v>
      </c>
      <c r="TH41" s="20">
        <f t="shared" si="49"/>
        <v>0</v>
      </c>
      <c r="TI41" s="20">
        <f t="shared" si="50"/>
        <v>0</v>
      </c>
      <c r="TJ41" s="20">
        <f t="shared" si="51"/>
        <v>0</v>
      </c>
      <c r="TK41" s="18">
        <f t="shared" si="156"/>
        <v>86.58</v>
      </c>
      <c r="TL41" s="18">
        <v>8.09</v>
      </c>
      <c r="TM41" s="234">
        <v>8.09</v>
      </c>
      <c r="TN41" s="234">
        <v>8.09</v>
      </c>
      <c r="TO41" s="234">
        <v>8.09</v>
      </c>
      <c r="TP41" s="234">
        <v>8.09</v>
      </c>
      <c r="TQ41" s="234">
        <v>8.09</v>
      </c>
      <c r="TR41" s="234">
        <v>8.09</v>
      </c>
      <c r="TS41" s="234">
        <v>5.99</v>
      </c>
      <c r="TT41" s="234">
        <v>5.99</v>
      </c>
      <c r="TU41" s="234">
        <v>5.99</v>
      </c>
      <c r="TV41" s="234">
        <v>5.99</v>
      </c>
      <c r="TW41" s="234">
        <v>5.99</v>
      </c>
      <c r="TX41" s="20">
        <f t="shared" si="157"/>
        <v>0</v>
      </c>
      <c r="TY41" s="18">
        <v>0</v>
      </c>
      <c r="TZ41" s="18">
        <v>0</v>
      </c>
      <c r="UA41" s="18">
        <v>0</v>
      </c>
      <c r="UB41" s="18">
        <v>0</v>
      </c>
      <c r="UC41" s="18">
        <v>0</v>
      </c>
      <c r="UD41" s="18">
        <v>0</v>
      </c>
      <c r="UE41" s="18">
        <v>0</v>
      </c>
      <c r="UF41" s="18">
        <v>0</v>
      </c>
      <c r="UG41" s="18">
        <v>0</v>
      </c>
      <c r="UH41" s="18">
        <v>0</v>
      </c>
      <c r="UI41" s="18">
        <v>0</v>
      </c>
      <c r="UJ41" s="18">
        <v>0</v>
      </c>
      <c r="UK41" s="20">
        <f t="shared" si="52"/>
        <v>-86.58</v>
      </c>
      <c r="UL41" s="20">
        <f t="shared" si="53"/>
        <v>-86.58</v>
      </c>
      <c r="UM41" s="20">
        <f t="shared" si="54"/>
        <v>0</v>
      </c>
      <c r="UN41" s="18">
        <f t="shared" si="158"/>
        <v>0</v>
      </c>
      <c r="UO41" s="18">
        <v>0</v>
      </c>
      <c r="UP41" s="234">
        <v>0</v>
      </c>
      <c r="UQ41" s="234">
        <v>0</v>
      </c>
      <c r="UR41" s="234">
        <v>0</v>
      </c>
      <c r="US41" s="234">
        <v>0</v>
      </c>
      <c r="UT41" s="234">
        <v>0</v>
      </c>
      <c r="UU41" s="234">
        <v>0</v>
      </c>
      <c r="UV41" s="234">
        <v>0</v>
      </c>
      <c r="UW41" s="234">
        <v>0</v>
      </c>
      <c r="UX41" s="234">
        <v>0</v>
      </c>
      <c r="UY41" s="234">
        <v>0</v>
      </c>
      <c r="UZ41" s="234">
        <v>0</v>
      </c>
      <c r="VA41" s="20">
        <f t="shared" si="55"/>
        <v>0</v>
      </c>
      <c r="VB41" s="234"/>
      <c r="VC41" s="234"/>
      <c r="VD41" s="234"/>
      <c r="VE41" s="234"/>
      <c r="VF41" s="234"/>
      <c r="VG41" s="234"/>
      <c r="VH41" s="234">
        <v>0</v>
      </c>
      <c r="VI41" s="234"/>
      <c r="VJ41" s="234"/>
      <c r="VK41" s="234"/>
      <c r="VL41" s="234"/>
      <c r="VM41" s="234"/>
      <c r="VN41" s="20">
        <f t="shared" si="56"/>
        <v>0</v>
      </c>
      <c r="VO41" s="20">
        <f t="shared" si="57"/>
        <v>0</v>
      </c>
      <c r="VP41" s="20">
        <f t="shared" si="58"/>
        <v>0</v>
      </c>
      <c r="VQ41" s="121">
        <f t="shared" si="59"/>
        <v>0</v>
      </c>
      <c r="VR41" s="250"/>
      <c r="VS41" s="250"/>
      <c r="VT41" s="250"/>
      <c r="VU41" s="250"/>
      <c r="VV41" s="250"/>
      <c r="VW41" s="250"/>
      <c r="VX41" s="250"/>
      <c r="VY41" s="250"/>
      <c r="VZ41" s="250"/>
      <c r="WA41" s="250"/>
      <c r="WB41" s="250"/>
      <c r="WC41" s="250"/>
      <c r="WD41" s="121">
        <f t="shared" si="60"/>
        <v>0</v>
      </c>
      <c r="WE41" s="234"/>
      <c r="WF41" s="234"/>
      <c r="WG41" s="234"/>
      <c r="WH41" s="234"/>
      <c r="WI41" s="234"/>
      <c r="WJ41" s="234"/>
      <c r="WK41" s="234"/>
      <c r="WL41" s="234"/>
      <c r="WM41" s="234"/>
      <c r="WN41" s="234"/>
      <c r="WO41" s="234"/>
      <c r="WP41" s="234"/>
      <c r="WQ41" s="121">
        <f t="shared" si="61"/>
        <v>0</v>
      </c>
      <c r="WR41" s="121">
        <f t="shared" si="62"/>
        <v>0</v>
      </c>
      <c r="WS41" s="121">
        <f t="shared" si="63"/>
        <v>0</v>
      </c>
      <c r="WT41" s="120">
        <f t="shared" si="159"/>
        <v>6510.0700000000015</v>
      </c>
      <c r="WU41" s="120">
        <v>558.21</v>
      </c>
      <c r="WV41" s="250">
        <v>558.21</v>
      </c>
      <c r="WW41" s="250">
        <v>558.21</v>
      </c>
      <c r="WX41" s="250">
        <v>558.21</v>
      </c>
      <c r="WY41" s="250">
        <v>558.21</v>
      </c>
      <c r="WZ41" s="250">
        <v>558.21</v>
      </c>
      <c r="XA41" s="250">
        <v>558.21</v>
      </c>
      <c r="XB41" s="250">
        <v>520.52</v>
      </c>
      <c r="XC41" s="250">
        <v>520.52</v>
      </c>
      <c r="XD41" s="250">
        <v>520.52</v>
      </c>
      <c r="XE41" s="250">
        <v>520.52</v>
      </c>
      <c r="XF41" s="250">
        <v>520.52</v>
      </c>
      <c r="XG41" s="120">
        <f t="shared" si="160"/>
        <v>12608.17789437076</v>
      </c>
      <c r="XH41" s="18">
        <v>785.83225198605942</v>
      </c>
      <c r="XI41" s="18">
        <v>1646.5885165928664</v>
      </c>
      <c r="XJ41" s="18">
        <v>937.85857655409097</v>
      </c>
      <c r="XK41" s="18">
        <v>1.1322553946191842</v>
      </c>
      <c r="XL41" s="18">
        <v>605.69139186909456</v>
      </c>
      <c r="XM41" s="18">
        <v>594.70318687265092</v>
      </c>
      <c r="XN41" s="18">
        <v>681.6031829157838</v>
      </c>
      <c r="XO41" s="18">
        <v>3741.2086721460591</v>
      </c>
      <c r="XP41" s="18">
        <v>1032.3752656146337</v>
      </c>
      <c r="XQ41" s="18">
        <v>884.65554182838321</v>
      </c>
      <c r="XR41" s="18">
        <v>825.44130726602737</v>
      </c>
      <c r="XS41" s="18">
        <v>871.08774533049166</v>
      </c>
      <c r="XT41" s="121">
        <f t="shared" si="64"/>
        <v>6098.107894370758</v>
      </c>
      <c r="XU41" s="121">
        <f t="shared" si="65"/>
        <v>0</v>
      </c>
      <c r="XV41" s="121">
        <f t="shared" si="66"/>
        <v>6098.107894370758</v>
      </c>
      <c r="XW41" s="120">
        <f t="shared" si="161"/>
        <v>0</v>
      </c>
      <c r="XX41" s="120">
        <v>0</v>
      </c>
      <c r="XY41" s="250">
        <v>0</v>
      </c>
      <c r="XZ41" s="250">
        <v>0</v>
      </c>
      <c r="YA41" s="250">
        <v>0</v>
      </c>
      <c r="YB41" s="250">
        <v>0</v>
      </c>
      <c r="YC41" s="250">
        <v>0</v>
      </c>
      <c r="YD41" s="250">
        <v>0</v>
      </c>
      <c r="YE41" s="250">
        <v>0</v>
      </c>
      <c r="YF41" s="250">
        <v>0</v>
      </c>
      <c r="YG41" s="250">
        <v>0</v>
      </c>
      <c r="YH41" s="250">
        <v>0</v>
      </c>
      <c r="YI41" s="250">
        <v>0</v>
      </c>
      <c r="YJ41" s="121">
        <f t="shared" si="162"/>
        <v>39.077411296497665</v>
      </c>
      <c r="YK41" s="18">
        <v>0</v>
      </c>
      <c r="YL41" s="18">
        <v>0</v>
      </c>
      <c r="YM41" s="18">
        <v>0</v>
      </c>
      <c r="YN41" s="18">
        <v>0</v>
      </c>
      <c r="YO41" s="18">
        <v>0</v>
      </c>
      <c r="YP41" s="18">
        <v>0</v>
      </c>
      <c r="YQ41" s="18">
        <v>0</v>
      </c>
      <c r="YR41" s="18">
        <v>0</v>
      </c>
      <c r="YS41" s="18">
        <v>0</v>
      </c>
      <c r="YT41" s="18">
        <v>10.766138970235341</v>
      </c>
      <c r="YU41" s="18">
        <v>13.572049435145287</v>
      </c>
      <c r="YV41" s="18">
        <v>14.739222891117041</v>
      </c>
      <c r="YW41" s="234">
        <f t="shared" si="163"/>
        <v>39.077411296497665</v>
      </c>
      <c r="YX41" s="121">
        <f t="shared" si="67"/>
        <v>0</v>
      </c>
      <c r="YY41" s="121">
        <f t="shared" si="68"/>
        <v>39.077411296497665</v>
      </c>
      <c r="YZ41" s="120">
        <f t="shared" si="164"/>
        <v>1101.4100000000001</v>
      </c>
      <c r="ZA41" s="120">
        <v>10.68</v>
      </c>
      <c r="ZB41" s="250">
        <v>10.68</v>
      </c>
      <c r="ZC41" s="250">
        <v>10.68</v>
      </c>
      <c r="ZD41" s="250">
        <v>10.68</v>
      </c>
      <c r="ZE41" s="250">
        <v>10.68</v>
      </c>
      <c r="ZF41" s="250">
        <v>10.68</v>
      </c>
      <c r="ZG41" s="250">
        <v>10.68</v>
      </c>
      <c r="ZH41" s="250">
        <v>205.33</v>
      </c>
      <c r="ZI41" s="250">
        <v>205.33</v>
      </c>
      <c r="ZJ41" s="250">
        <v>205.33</v>
      </c>
      <c r="ZK41" s="250">
        <v>205.33</v>
      </c>
      <c r="ZL41" s="250">
        <v>205.33</v>
      </c>
      <c r="ZM41" s="121">
        <f t="shared" si="165"/>
        <v>1171.1399866018087</v>
      </c>
      <c r="ZN41" s="120">
        <v>0</v>
      </c>
      <c r="ZO41" s="18">
        <v>0</v>
      </c>
      <c r="ZP41" s="18">
        <v>0</v>
      </c>
      <c r="ZQ41" s="18">
        <v>1153.2707094241762</v>
      </c>
      <c r="ZR41" s="18">
        <v>17.869277177632505</v>
      </c>
      <c r="ZS41" s="18">
        <v>0</v>
      </c>
      <c r="ZT41" s="18"/>
      <c r="ZU41" s="18"/>
      <c r="ZV41" s="18"/>
      <c r="ZW41" s="18"/>
      <c r="ZX41" s="18"/>
      <c r="ZY41" s="18"/>
      <c r="ZZ41" s="121">
        <f t="shared" si="69"/>
        <v>69.729986601808605</v>
      </c>
      <c r="AAA41" s="121">
        <f t="shared" si="70"/>
        <v>0</v>
      </c>
      <c r="AAB41" s="121">
        <f t="shared" si="71"/>
        <v>69.729986601808605</v>
      </c>
      <c r="AAC41" s="120">
        <f t="shared" si="166"/>
        <v>0</v>
      </c>
      <c r="AAD41" s="120">
        <v>0</v>
      </c>
      <c r="AAE41" s="250">
        <v>0</v>
      </c>
      <c r="AAF41" s="250">
        <v>0</v>
      </c>
      <c r="AAG41" s="250">
        <v>0</v>
      </c>
      <c r="AAH41" s="250">
        <v>0</v>
      </c>
      <c r="AAI41" s="250">
        <v>0</v>
      </c>
      <c r="AAJ41" s="250">
        <v>0</v>
      </c>
      <c r="AAK41" s="250">
        <v>0</v>
      </c>
      <c r="AAL41" s="250">
        <v>0</v>
      </c>
      <c r="AAM41" s="250">
        <v>0</v>
      </c>
      <c r="AAN41" s="250">
        <v>0</v>
      </c>
      <c r="AAO41" s="250">
        <v>0</v>
      </c>
      <c r="AAP41" s="121">
        <f t="shared" si="167"/>
        <v>0</v>
      </c>
      <c r="AAQ41" s="18">
        <v>0</v>
      </c>
      <c r="AAR41" s="18">
        <v>0</v>
      </c>
      <c r="AAS41" s="18">
        <v>0</v>
      </c>
      <c r="AAT41" s="18">
        <v>0</v>
      </c>
      <c r="AAU41" s="18">
        <v>0</v>
      </c>
      <c r="AAV41" s="18">
        <v>0</v>
      </c>
      <c r="AAW41" s="18">
        <v>0</v>
      </c>
      <c r="AAX41" s="18">
        <v>0</v>
      </c>
      <c r="AAY41" s="18">
        <v>0</v>
      </c>
      <c r="AAZ41" s="18">
        <v>0</v>
      </c>
      <c r="ABA41" s="18">
        <v>0</v>
      </c>
      <c r="ABB41" s="18">
        <v>0</v>
      </c>
      <c r="ABC41" s="121">
        <f t="shared" si="72"/>
        <v>0</v>
      </c>
      <c r="ABD41" s="121">
        <f t="shared" si="73"/>
        <v>0</v>
      </c>
      <c r="ABE41" s="121">
        <f t="shared" si="74"/>
        <v>0</v>
      </c>
      <c r="ABF41" s="120">
        <f t="shared" si="168"/>
        <v>0</v>
      </c>
      <c r="ABG41" s="120">
        <v>0</v>
      </c>
      <c r="ABH41" s="250">
        <v>0</v>
      </c>
      <c r="ABI41" s="250">
        <v>0</v>
      </c>
      <c r="ABJ41" s="250">
        <v>0</v>
      </c>
      <c r="ABK41" s="250">
        <v>0</v>
      </c>
      <c r="ABL41" s="250">
        <v>0</v>
      </c>
      <c r="ABM41" s="250">
        <v>0</v>
      </c>
      <c r="ABN41" s="250">
        <v>0</v>
      </c>
      <c r="ABO41" s="250">
        <v>0</v>
      </c>
      <c r="ABP41" s="250">
        <v>0</v>
      </c>
      <c r="ABQ41" s="250">
        <v>0</v>
      </c>
      <c r="ABR41" s="250">
        <v>0</v>
      </c>
      <c r="ABS41" s="121">
        <f t="shared" si="169"/>
        <v>0</v>
      </c>
      <c r="ABT41" s="18">
        <v>0</v>
      </c>
      <c r="ABU41" s="18">
        <v>0</v>
      </c>
      <c r="ABV41" s="18">
        <v>0</v>
      </c>
      <c r="ABW41" s="18">
        <v>0</v>
      </c>
      <c r="ABX41" s="18">
        <v>0</v>
      </c>
      <c r="ABY41" s="18">
        <v>0</v>
      </c>
      <c r="ABZ41" s="18"/>
      <c r="ACA41" s="18"/>
      <c r="ACB41" s="18">
        <v>0</v>
      </c>
      <c r="ACC41" s="18">
        <v>0</v>
      </c>
      <c r="ACD41" s="18">
        <v>0</v>
      </c>
      <c r="ACE41" s="18">
        <v>0</v>
      </c>
      <c r="ACF41" s="121">
        <f t="shared" si="75"/>
        <v>0</v>
      </c>
      <c r="ACG41" s="121">
        <f t="shared" si="76"/>
        <v>0</v>
      </c>
      <c r="ACH41" s="121">
        <f t="shared" si="77"/>
        <v>0</v>
      </c>
      <c r="ACI41" s="115">
        <f t="shared" si="78"/>
        <v>569.54</v>
      </c>
      <c r="ACJ41" s="121">
        <f t="shared" si="79"/>
        <v>494.41437241272746</v>
      </c>
      <c r="ACK41" s="132">
        <f t="shared" si="80"/>
        <v>-75.125627587272504</v>
      </c>
      <c r="ACL41" s="121">
        <f t="shared" si="81"/>
        <v>-75.125627587272504</v>
      </c>
      <c r="ACM41" s="121">
        <f t="shared" si="82"/>
        <v>0</v>
      </c>
      <c r="ACN41" s="18">
        <f t="shared" si="170"/>
        <v>569.54</v>
      </c>
      <c r="ACO41" s="18">
        <v>47.82</v>
      </c>
      <c r="ACP41" s="234">
        <v>47.82</v>
      </c>
      <c r="ACQ41" s="234">
        <v>47.82</v>
      </c>
      <c r="ACR41" s="234">
        <v>47.82</v>
      </c>
      <c r="ACS41" s="234">
        <v>47.82</v>
      </c>
      <c r="ACT41" s="234">
        <v>47.82</v>
      </c>
      <c r="ACU41" s="234">
        <v>47.82</v>
      </c>
      <c r="ACV41" s="234">
        <v>46.96</v>
      </c>
      <c r="ACW41" s="234">
        <v>46.96</v>
      </c>
      <c r="ACX41" s="234">
        <v>46.96</v>
      </c>
      <c r="ACY41" s="234">
        <v>46.96</v>
      </c>
      <c r="ACZ41" s="234">
        <v>46.96</v>
      </c>
      <c r="ADA41" s="20">
        <f t="shared" si="171"/>
        <v>494.41437241272746</v>
      </c>
      <c r="ADB41" s="18">
        <v>0</v>
      </c>
      <c r="ADC41" s="18">
        <v>80.218101818043337</v>
      </c>
      <c r="ADD41" s="18">
        <v>37.876731682707415</v>
      </c>
      <c r="ADE41" s="18">
        <v>76.064351999999985</v>
      </c>
      <c r="ADF41" s="18">
        <v>46.314368799999997</v>
      </c>
      <c r="ADG41" s="18">
        <v>50.526694399999997</v>
      </c>
      <c r="ADH41" s="18">
        <v>26.363190896641512</v>
      </c>
      <c r="ADI41" s="18">
        <v>34.423573076426592</v>
      </c>
      <c r="ADJ41" s="18">
        <v>31.600678199999997</v>
      </c>
      <c r="ADK41" s="18">
        <v>32.182533599999999</v>
      </c>
      <c r="ADL41" s="18">
        <v>35.200312279999991</v>
      </c>
      <c r="ADM41" s="18">
        <v>43.643835658908664</v>
      </c>
      <c r="ADN41" s="20">
        <f t="shared" si="83"/>
        <v>-75.125627587272504</v>
      </c>
      <c r="ADO41" s="20">
        <f t="shared" si="84"/>
        <v>-75.125627587272504</v>
      </c>
      <c r="ADP41" s="20">
        <f t="shared" si="85"/>
        <v>0</v>
      </c>
      <c r="ADQ41" s="18">
        <f t="shared" si="172"/>
        <v>0</v>
      </c>
      <c r="ADR41" s="18">
        <v>0</v>
      </c>
      <c r="ADS41" s="234">
        <v>0</v>
      </c>
      <c r="ADT41" s="234">
        <v>0</v>
      </c>
      <c r="ADU41" s="234">
        <v>0</v>
      </c>
      <c r="ADV41" s="234">
        <v>0</v>
      </c>
      <c r="ADW41" s="234">
        <v>0</v>
      </c>
      <c r="ADX41" s="234">
        <v>0</v>
      </c>
      <c r="ADY41" s="234">
        <v>0</v>
      </c>
      <c r="ADZ41" s="234">
        <v>0</v>
      </c>
      <c r="AEA41" s="234">
        <v>0</v>
      </c>
      <c r="AEB41" s="234">
        <v>0</v>
      </c>
      <c r="AEC41" s="234">
        <v>0</v>
      </c>
      <c r="AED41" s="20">
        <f t="shared" si="173"/>
        <v>0</v>
      </c>
      <c r="AEE41" s="18">
        <v>0</v>
      </c>
      <c r="AEF41" s="18">
        <v>0</v>
      </c>
      <c r="AEG41" s="18">
        <v>0</v>
      </c>
      <c r="AEH41" s="18">
        <v>0</v>
      </c>
      <c r="AEI41" s="18">
        <v>0</v>
      </c>
      <c r="AEJ41" s="18">
        <v>0</v>
      </c>
      <c r="AEK41" s="18">
        <v>0</v>
      </c>
      <c r="AEL41" s="18">
        <v>0</v>
      </c>
      <c r="AEM41" s="18">
        <v>0</v>
      </c>
      <c r="AEN41" s="18">
        <v>0</v>
      </c>
      <c r="AEO41" s="18">
        <v>0</v>
      </c>
      <c r="AEP41" s="18">
        <v>0</v>
      </c>
      <c r="AEQ41" s="20">
        <f t="shared" si="86"/>
        <v>0</v>
      </c>
      <c r="AER41" s="20">
        <f t="shared" si="87"/>
        <v>0</v>
      </c>
      <c r="AES41" s="20">
        <f t="shared" si="88"/>
        <v>0</v>
      </c>
      <c r="AET41" s="18">
        <f t="shared" si="174"/>
        <v>0</v>
      </c>
      <c r="AEU41" s="18">
        <v>0</v>
      </c>
      <c r="AEV41" s="234">
        <v>0</v>
      </c>
      <c r="AEW41" s="234">
        <v>0</v>
      </c>
      <c r="AEX41" s="234">
        <v>0</v>
      </c>
      <c r="AEY41" s="234">
        <v>0</v>
      </c>
      <c r="AEZ41" s="234">
        <v>0</v>
      </c>
      <c r="AFA41" s="234">
        <v>0</v>
      </c>
      <c r="AFB41" s="234">
        <v>0</v>
      </c>
      <c r="AFC41" s="234">
        <v>0</v>
      </c>
      <c r="AFD41" s="234">
        <v>0</v>
      </c>
      <c r="AFE41" s="234">
        <v>0</v>
      </c>
      <c r="AFF41" s="234">
        <v>0</v>
      </c>
      <c r="AFG41" s="20">
        <f t="shared" si="175"/>
        <v>0</v>
      </c>
      <c r="AFH41" s="18">
        <v>0</v>
      </c>
      <c r="AFI41" s="18">
        <v>0</v>
      </c>
      <c r="AFJ41" s="18">
        <v>0</v>
      </c>
      <c r="AFK41" s="18">
        <v>0</v>
      </c>
      <c r="AFL41" s="18">
        <v>0</v>
      </c>
      <c r="AFM41" s="18">
        <v>0</v>
      </c>
      <c r="AFN41" s="18">
        <v>0</v>
      </c>
      <c r="AFO41" s="18">
        <v>0</v>
      </c>
      <c r="AFP41" s="18">
        <v>0</v>
      </c>
      <c r="AFQ41" s="18">
        <v>0</v>
      </c>
      <c r="AFR41" s="18">
        <v>0</v>
      </c>
      <c r="AFS41" s="18">
        <v>0</v>
      </c>
      <c r="AFT41" s="20">
        <f t="shared" si="89"/>
        <v>0</v>
      </c>
      <c r="AFU41" s="20">
        <f t="shared" si="90"/>
        <v>0</v>
      </c>
      <c r="AFV41" s="136">
        <f t="shared" si="91"/>
        <v>0</v>
      </c>
      <c r="AFW41" s="141">
        <f t="shared" si="92"/>
        <v>18076.580000000002</v>
      </c>
      <c r="AFX41" s="111">
        <f t="shared" si="93"/>
        <v>19451.0980793708</v>
      </c>
      <c r="AFY41" s="126">
        <f t="shared" si="94"/>
        <v>1374.5180793707987</v>
      </c>
      <c r="AFZ41" s="20">
        <f t="shared" si="95"/>
        <v>0</v>
      </c>
      <c r="AGA41" s="140">
        <f t="shared" si="96"/>
        <v>1374.5180793707987</v>
      </c>
      <c r="AGB41" s="215">
        <f t="shared" si="181"/>
        <v>21691.896000000001</v>
      </c>
      <c r="AGC41" s="126">
        <f t="shared" si="181"/>
        <v>23341.317695244961</v>
      </c>
      <c r="AGD41" s="126">
        <f t="shared" si="98"/>
        <v>1649.4216952449606</v>
      </c>
      <c r="AGE41" s="20">
        <f t="shared" si="99"/>
        <v>0</v>
      </c>
      <c r="AGF41" s="136">
        <f t="shared" si="100"/>
        <v>1649.4216952449606</v>
      </c>
      <c r="AGG41" s="166">
        <f t="shared" si="180"/>
        <v>1337.6669200000001</v>
      </c>
      <c r="AGH41" s="220">
        <f t="shared" si="179"/>
        <v>1439.3812578734394</v>
      </c>
      <c r="AGI41" s="126">
        <f t="shared" si="102"/>
        <v>101.71433787343926</v>
      </c>
      <c r="AGJ41" s="20">
        <f t="shared" si="103"/>
        <v>0</v>
      </c>
      <c r="AGK41" s="140">
        <f t="shared" si="104"/>
        <v>101.71433787343926</v>
      </c>
      <c r="AGL41" s="167">
        <f t="shared" si="182"/>
        <v>23029.56292</v>
      </c>
      <c r="AGM41" s="167">
        <f t="shared" si="182"/>
        <v>24780.698953118401</v>
      </c>
      <c r="AGN41" s="168">
        <f t="shared" si="106"/>
        <v>1751.1360331184005</v>
      </c>
      <c r="AGO41" s="167">
        <f t="shared" si="107"/>
        <v>0</v>
      </c>
      <c r="AGP41" s="169">
        <f t="shared" si="108"/>
        <v>1751.1360331184005</v>
      </c>
      <c r="AGQ41" s="217">
        <f t="shared" si="177"/>
        <v>5.8084772370486655E-2</v>
      </c>
      <c r="AGR41" s="294">
        <v>7.0000000000000007E-2</v>
      </c>
      <c r="AGS41" s="294">
        <v>0.05</v>
      </c>
      <c r="AGT41" s="251">
        <f t="shared" si="178"/>
        <v>6.1666666666666668E-2</v>
      </c>
      <c r="AGU41" s="22"/>
      <c r="AGV41" s="22"/>
      <c r="AGW41" s="22"/>
      <c r="AGX41" s="22"/>
      <c r="AGY41" s="22"/>
      <c r="AGZ41" s="22"/>
      <c r="AHA41" s="22"/>
      <c r="AHB41" s="22"/>
      <c r="AHC41" s="22"/>
      <c r="AHD41" s="22"/>
      <c r="AHE41" s="22"/>
      <c r="AHF41" s="22"/>
      <c r="AHG41" s="22"/>
      <c r="AHH41" s="22"/>
    </row>
    <row r="42" spans="1:892" s="225" customFormat="1" ht="12.75" x14ac:dyDescent="0.25">
      <c r="A42" s="1">
        <v>471</v>
      </c>
      <c r="B42" s="21">
        <v>3</v>
      </c>
      <c r="C42" s="252" t="s">
        <v>787</v>
      </c>
      <c r="D42" s="253">
        <v>3</v>
      </c>
      <c r="E42" s="249">
        <v>831.2</v>
      </c>
      <c r="F42" s="132">
        <f t="shared" si="0"/>
        <v>7770.2100000000009</v>
      </c>
      <c r="G42" s="114">
        <f t="shared" si="1"/>
        <v>9948.7807192554355</v>
      </c>
      <c r="H42" s="132">
        <f t="shared" si="2"/>
        <v>2178.5707192554346</v>
      </c>
      <c r="I42" s="121">
        <f t="shared" si="3"/>
        <v>0</v>
      </c>
      <c r="J42" s="121">
        <f t="shared" si="4"/>
        <v>2178.5707192554346</v>
      </c>
      <c r="K42" s="18">
        <f t="shared" si="109"/>
        <v>2206.5900000000006</v>
      </c>
      <c r="L42" s="234">
        <v>141.22</v>
      </c>
      <c r="M42" s="234">
        <v>141.22</v>
      </c>
      <c r="N42" s="234">
        <v>141.22</v>
      </c>
      <c r="O42" s="234">
        <v>141.22</v>
      </c>
      <c r="P42" s="234">
        <v>141.22</v>
      </c>
      <c r="Q42" s="234">
        <v>141.22</v>
      </c>
      <c r="R42" s="234">
        <v>141.22</v>
      </c>
      <c r="S42" s="234">
        <v>243.61</v>
      </c>
      <c r="T42" s="234">
        <v>243.61</v>
      </c>
      <c r="U42" s="234">
        <v>243.61</v>
      </c>
      <c r="V42" s="234">
        <v>243.61</v>
      </c>
      <c r="W42" s="234">
        <v>243.61</v>
      </c>
      <c r="X42" s="234">
        <f t="shared" si="110"/>
        <v>2692.9555168167694</v>
      </c>
      <c r="Y42" s="18">
        <v>0</v>
      </c>
      <c r="Z42" s="18">
        <v>0</v>
      </c>
      <c r="AA42" s="18">
        <v>1271.5508615794427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1421.4046552373268</v>
      </c>
      <c r="AH42" s="18">
        <v>0</v>
      </c>
      <c r="AI42" s="18">
        <v>0</v>
      </c>
      <c r="AJ42" s="18">
        <v>0</v>
      </c>
      <c r="AK42" s="20">
        <f t="shared" si="5"/>
        <v>486.36551681676883</v>
      </c>
      <c r="AL42" s="234">
        <f t="shared" si="111"/>
        <v>0</v>
      </c>
      <c r="AM42" s="234">
        <f t="shared" si="6"/>
        <v>486.36551681676883</v>
      </c>
      <c r="AN42" s="18">
        <f t="shared" si="112"/>
        <v>666.83</v>
      </c>
      <c r="AO42" s="234">
        <v>50.79</v>
      </c>
      <c r="AP42" s="234">
        <v>50.79</v>
      </c>
      <c r="AQ42" s="234">
        <v>50.79</v>
      </c>
      <c r="AR42" s="234">
        <v>50.79</v>
      </c>
      <c r="AS42" s="234">
        <v>50.79</v>
      </c>
      <c r="AT42" s="234">
        <v>50.79</v>
      </c>
      <c r="AU42" s="234">
        <v>50.79</v>
      </c>
      <c r="AV42" s="234">
        <v>62.26</v>
      </c>
      <c r="AW42" s="234">
        <v>62.26</v>
      </c>
      <c r="AX42" s="234">
        <v>62.26</v>
      </c>
      <c r="AY42" s="234">
        <v>62.26</v>
      </c>
      <c r="AZ42" s="234">
        <v>62.26</v>
      </c>
      <c r="BA42" s="226">
        <f t="shared" si="113"/>
        <v>707.23431960017024</v>
      </c>
      <c r="BB42" s="18">
        <v>0</v>
      </c>
      <c r="BC42" s="18">
        <v>0</v>
      </c>
      <c r="BD42" s="18">
        <v>333.93996952680379</v>
      </c>
      <c r="BE42" s="18">
        <v>0</v>
      </c>
      <c r="BF42" s="18">
        <v>0</v>
      </c>
      <c r="BG42" s="18">
        <v>0</v>
      </c>
      <c r="BH42" s="18">
        <v>0</v>
      </c>
      <c r="BI42" s="18">
        <v>0</v>
      </c>
      <c r="BJ42" s="18">
        <v>373.29435007336645</v>
      </c>
      <c r="BK42" s="18">
        <v>0</v>
      </c>
      <c r="BL42" s="18">
        <v>0</v>
      </c>
      <c r="BM42" s="18">
        <v>0</v>
      </c>
      <c r="BN42" s="20">
        <f t="shared" si="7"/>
        <v>40.404319600170197</v>
      </c>
      <c r="BO42" s="20">
        <f t="shared" si="8"/>
        <v>0</v>
      </c>
      <c r="BP42" s="20">
        <f t="shared" si="9"/>
        <v>40.404319600170197</v>
      </c>
      <c r="BQ42" s="18">
        <f t="shared" si="114"/>
        <v>0</v>
      </c>
      <c r="BR42" s="234">
        <v>0</v>
      </c>
      <c r="BS42" s="234">
        <v>0</v>
      </c>
      <c r="BT42" s="234">
        <v>0</v>
      </c>
      <c r="BU42" s="234">
        <v>0</v>
      </c>
      <c r="BV42" s="234">
        <v>0</v>
      </c>
      <c r="BW42" s="234">
        <v>0</v>
      </c>
      <c r="BX42" s="234">
        <v>0</v>
      </c>
      <c r="BY42" s="234">
        <v>0</v>
      </c>
      <c r="BZ42" s="234">
        <v>0</v>
      </c>
      <c r="CA42" s="234">
        <v>0</v>
      </c>
      <c r="CB42" s="234">
        <v>0</v>
      </c>
      <c r="CC42" s="234">
        <v>0</v>
      </c>
      <c r="CD42" s="18">
        <f t="shared" si="115"/>
        <v>0</v>
      </c>
      <c r="CE42" s="18">
        <v>0</v>
      </c>
      <c r="CF42" s="18">
        <v>0</v>
      </c>
      <c r="CG42" s="18">
        <v>0</v>
      </c>
      <c r="CH42" s="18">
        <v>0</v>
      </c>
      <c r="CI42" s="18">
        <v>0</v>
      </c>
      <c r="CJ42" s="18">
        <v>0</v>
      </c>
      <c r="CK42" s="18">
        <v>0</v>
      </c>
      <c r="CL42" s="18">
        <v>0</v>
      </c>
      <c r="CM42" s="18">
        <v>0</v>
      </c>
      <c r="CN42" s="18">
        <v>0</v>
      </c>
      <c r="CO42" s="18">
        <v>0</v>
      </c>
      <c r="CP42" s="18">
        <v>0</v>
      </c>
      <c r="CQ42" s="20">
        <f t="shared" si="10"/>
        <v>0</v>
      </c>
      <c r="CR42" s="20">
        <f t="shared" si="11"/>
        <v>0</v>
      </c>
      <c r="CS42" s="20">
        <f t="shared" si="12"/>
        <v>0</v>
      </c>
      <c r="CT42" s="18">
        <f t="shared" si="116"/>
        <v>0</v>
      </c>
      <c r="CU42" s="18">
        <v>0</v>
      </c>
      <c r="CV42" s="234">
        <v>0</v>
      </c>
      <c r="CW42" s="234">
        <v>0</v>
      </c>
      <c r="CX42" s="234">
        <v>0</v>
      </c>
      <c r="CY42" s="234">
        <v>0</v>
      </c>
      <c r="CZ42" s="234">
        <v>0</v>
      </c>
      <c r="DA42" s="234">
        <v>0</v>
      </c>
      <c r="DB42" s="234">
        <v>0</v>
      </c>
      <c r="DC42" s="234">
        <v>0</v>
      </c>
      <c r="DD42" s="234">
        <v>0</v>
      </c>
      <c r="DE42" s="234">
        <v>0</v>
      </c>
      <c r="DF42" s="234">
        <v>0</v>
      </c>
      <c r="DG42" s="18">
        <f t="shared" si="117"/>
        <v>0</v>
      </c>
      <c r="DH42" s="18">
        <v>0</v>
      </c>
      <c r="DI42" s="18">
        <v>0</v>
      </c>
      <c r="DJ42" s="18">
        <v>0</v>
      </c>
      <c r="DK42" s="18">
        <v>0</v>
      </c>
      <c r="DL42" s="18">
        <v>0</v>
      </c>
      <c r="DM42" s="18">
        <v>0</v>
      </c>
      <c r="DN42" s="18">
        <v>0</v>
      </c>
      <c r="DO42" s="18">
        <v>0</v>
      </c>
      <c r="DP42" s="18">
        <v>0</v>
      </c>
      <c r="DQ42" s="18">
        <v>0</v>
      </c>
      <c r="DR42" s="18">
        <v>0</v>
      </c>
      <c r="DS42" s="18">
        <v>0</v>
      </c>
      <c r="DT42" s="234">
        <f t="shared" si="118"/>
        <v>0</v>
      </c>
      <c r="DU42" s="20">
        <f t="shared" si="13"/>
        <v>0</v>
      </c>
      <c r="DV42" s="20">
        <f t="shared" si="119"/>
        <v>0</v>
      </c>
      <c r="DW42" s="18">
        <f t="shared" si="120"/>
        <v>0</v>
      </c>
      <c r="DX42" s="18">
        <v>0</v>
      </c>
      <c r="DY42" s="234">
        <v>0</v>
      </c>
      <c r="DZ42" s="234">
        <v>0</v>
      </c>
      <c r="EA42" s="234">
        <v>0</v>
      </c>
      <c r="EB42" s="234">
        <v>0</v>
      </c>
      <c r="EC42" s="234">
        <v>0</v>
      </c>
      <c r="ED42" s="234">
        <v>0</v>
      </c>
      <c r="EE42" s="234">
        <v>0</v>
      </c>
      <c r="EF42" s="234">
        <v>0</v>
      </c>
      <c r="EG42" s="234">
        <v>0</v>
      </c>
      <c r="EH42" s="234">
        <v>0</v>
      </c>
      <c r="EI42" s="234">
        <v>0</v>
      </c>
      <c r="EJ42" s="234"/>
      <c r="EK42" s="18">
        <f t="shared" si="121"/>
        <v>0</v>
      </c>
      <c r="EL42" s="18">
        <v>0</v>
      </c>
      <c r="EM42" s="18">
        <v>0</v>
      </c>
      <c r="EN42" s="18">
        <v>0</v>
      </c>
      <c r="EO42" s="18">
        <v>0</v>
      </c>
      <c r="EP42" s="18">
        <v>0</v>
      </c>
      <c r="EQ42" s="18">
        <v>0</v>
      </c>
      <c r="ER42" s="18">
        <v>0</v>
      </c>
      <c r="ES42" s="18">
        <v>0</v>
      </c>
      <c r="ET42" s="18">
        <v>0</v>
      </c>
      <c r="EU42" s="18">
        <v>0</v>
      </c>
      <c r="EV42" s="18">
        <v>0</v>
      </c>
      <c r="EW42" s="18">
        <v>0</v>
      </c>
      <c r="EX42" s="20">
        <f t="shared" si="14"/>
        <v>0</v>
      </c>
      <c r="EY42" s="20">
        <f t="shared" si="122"/>
        <v>0</v>
      </c>
      <c r="EZ42" s="20">
        <f t="shared" si="123"/>
        <v>0</v>
      </c>
      <c r="FA42" s="18">
        <f t="shared" si="124"/>
        <v>2473.69</v>
      </c>
      <c r="FB42" s="18">
        <v>187.02</v>
      </c>
      <c r="FC42" s="234">
        <v>187.02</v>
      </c>
      <c r="FD42" s="234">
        <v>187.02</v>
      </c>
      <c r="FE42" s="234">
        <v>187.02</v>
      </c>
      <c r="FF42" s="234">
        <v>187.02</v>
      </c>
      <c r="FG42" s="234">
        <v>187.02</v>
      </c>
      <c r="FH42" s="234">
        <v>187.02</v>
      </c>
      <c r="FI42" s="234">
        <v>232.91</v>
      </c>
      <c r="FJ42" s="234">
        <v>232.91</v>
      </c>
      <c r="FK42" s="234">
        <v>232.91</v>
      </c>
      <c r="FL42" s="234">
        <v>232.91</v>
      </c>
      <c r="FM42" s="234">
        <v>232.91</v>
      </c>
      <c r="FN42" s="20">
        <f t="shared" si="125"/>
        <v>2601.6417494293883</v>
      </c>
      <c r="FO42" s="18">
        <v>0</v>
      </c>
      <c r="FP42" s="18">
        <v>0</v>
      </c>
      <c r="FQ42" s="18">
        <v>1234.3464781746347</v>
      </c>
      <c r="FR42" s="18">
        <v>0</v>
      </c>
      <c r="FS42" s="18">
        <v>0</v>
      </c>
      <c r="FT42" s="18">
        <v>0</v>
      </c>
      <c r="FU42" s="18">
        <v>0</v>
      </c>
      <c r="FV42" s="18">
        <v>0</v>
      </c>
      <c r="FW42" s="18">
        <v>1367.2952712547535</v>
      </c>
      <c r="FX42" s="18">
        <v>0</v>
      </c>
      <c r="FY42" s="18">
        <v>0</v>
      </c>
      <c r="FZ42" s="18">
        <v>0</v>
      </c>
      <c r="GA42" s="234">
        <f t="shared" si="126"/>
        <v>127.9517494293882</v>
      </c>
      <c r="GB42" s="20">
        <f t="shared" si="127"/>
        <v>0</v>
      </c>
      <c r="GC42" s="20">
        <f t="shared" si="128"/>
        <v>127.9517494293882</v>
      </c>
      <c r="GD42" s="18">
        <f t="shared" si="129"/>
        <v>234.52000000000007</v>
      </c>
      <c r="GE42" s="18">
        <v>13.71</v>
      </c>
      <c r="GF42" s="234">
        <v>13.71</v>
      </c>
      <c r="GG42" s="234">
        <v>13.71</v>
      </c>
      <c r="GH42" s="234">
        <v>13.71</v>
      </c>
      <c r="GI42" s="234">
        <v>13.71</v>
      </c>
      <c r="GJ42" s="234">
        <v>13.71</v>
      </c>
      <c r="GK42" s="234">
        <v>13.71</v>
      </c>
      <c r="GL42" s="234">
        <v>27.71</v>
      </c>
      <c r="GM42" s="234">
        <v>27.71</v>
      </c>
      <c r="GN42" s="234">
        <v>27.71</v>
      </c>
      <c r="GO42" s="234">
        <v>27.71</v>
      </c>
      <c r="GP42" s="234">
        <v>27.71</v>
      </c>
      <c r="GQ42" s="20">
        <f t="shared" si="130"/>
        <v>0</v>
      </c>
      <c r="GR42" s="18">
        <v>0</v>
      </c>
      <c r="GS42" s="18">
        <v>0</v>
      </c>
      <c r="GT42" s="18">
        <v>0</v>
      </c>
      <c r="GU42" s="18"/>
      <c r="GV42" s="234">
        <f t="shared" si="131"/>
        <v>-234.52000000000007</v>
      </c>
      <c r="GW42" s="20">
        <f t="shared" si="15"/>
        <v>-234.52000000000007</v>
      </c>
      <c r="GX42" s="20">
        <f t="shared" si="16"/>
        <v>0</v>
      </c>
      <c r="GY42" s="18">
        <f t="shared" si="132"/>
        <v>2188.58</v>
      </c>
      <c r="GZ42" s="18">
        <v>120.69</v>
      </c>
      <c r="HA42" s="234">
        <v>120.69</v>
      </c>
      <c r="HB42" s="234">
        <v>120.69</v>
      </c>
      <c r="HC42" s="234">
        <v>120.69</v>
      </c>
      <c r="HD42" s="234">
        <v>120.69</v>
      </c>
      <c r="HE42" s="234">
        <v>120.69</v>
      </c>
      <c r="HF42" s="234">
        <v>120.69</v>
      </c>
      <c r="HG42" s="234">
        <v>268.75</v>
      </c>
      <c r="HH42" s="234">
        <v>268.75</v>
      </c>
      <c r="HI42" s="234">
        <v>268.75</v>
      </c>
      <c r="HJ42" s="234">
        <v>268.75</v>
      </c>
      <c r="HK42" s="234">
        <v>268.75</v>
      </c>
      <c r="HL42" s="20">
        <f t="shared" si="133"/>
        <v>3946.9491334091063</v>
      </c>
      <c r="HM42" s="18">
        <v>250.40001271615151</v>
      </c>
      <c r="HN42" s="18">
        <v>265.56553188900182</v>
      </c>
      <c r="HO42" s="18">
        <v>284.57256177316668</v>
      </c>
      <c r="HP42" s="18">
        <v>268.16786308038206</v>
      </c>
      <c r="HQ42" s="18">
        <v>277.76285781797378</v>
      </c>
      <c r="HR42" s="18">
        <v>237.53052679073878</v>
      </c>
      <c r="HS42" s="18">
        <v>303.38681383801736</v>
      </c>
      <c r="HT42" s="18">
        <v>171.07416166841293</v>
      </c>
      <c r="HU42" s="18">
        <v>178.04601793516665</v>
      </c>
      <c r="HV42" s="18">
        <v>618.90210132752986</v>
      </c>
      <c r="HW42" s="18">
        <v>538.16008433124341</v>
      </c>
      <c r="HX42" s="18">
        <v>553.38060024132142</v>
      </c>
      <c r="HY42" s="20">
        <f t="shared" si="17"/>
        <v>1758.3691334091063</v>
      </c>
      <c r="HZ42" s="20">
        <f t="shared" si="18"/>
        <v>0</v>
      </c>
      <c r="IA42" s="20">
        <f t="shared" si="19"/>
        <v>1758.3691334091063</v>
      </c>
      <c r="IB42" s="120">
        <f t="shared" si="134"/>
        <v>0</v>
      </c>
      <c r="IC42" s="120">
        <v>0</v>
      </c>
      <c r="ID42" s="250">
        <v>0</v>
      </c>
      <c r="IE42" s="250">
        <v>0</v>
      </c>
      <c r="IF42" s="120">
        <v>0</v>
      </c>
      <c r="IG42" s="120">
        <v>0</v>
      </c>
      <c r="IH42" s="120">
        <v>0</v>
      </c>
      <c r="II42" s="120">
        <v>0</v>
      </c>
      <c r="IJ42" s="120">
        <v>0</v>
      </c>
      <c r="IK42" s="120">
        <v>0</v>
      </c>
      <c r="IL42" s="120">
        <v>0</v>
      </c>
      <c r="IM42" s="120">
        <v>0</v>
      </c>
      <c r="IN42" s="120">
        <v>0</v>
      </c>
      <c r="IO42" s="121">
        <f t="shared" si="20"/>
        <v>0</v>
      </c>
      <c r="IP42" s="18">
        <v>0</v>
      </c>
      <c r="IQ42" s="18">
        <v>0</v>
      </c>
      <c r="IR42" s="18">
        <v>0</v>
      </c>
      <c r="IS42" s="18">
        <v>0</v>
      </c>
      <c r="IT42" s="18">
        <v>0</v>
      </c>
      <c r="IU42" s="18">
        <v>0</v>
      </c>
      <c r="IV42" s="18">
        <v>0</v>
      </c>
      <c r="IW42" s="18">
        <v>0</v>
      </c>
      <c r="IX42" s="18">
        <v>0</v>
      </c>
      <c r="IY42" s="18">
        <v>0</v>
      </c>
      <c r="IZ42" s="18">
        <v>0</v>
      </c>
      <c r="JA42" s="18">
        <v>0</v>
      </c>
      <c r="JB42" s="250">
        <f t="shared" si="21"/>
        <v>0</v>
      </c>
      <c r="JC42" s="121">
        <f t="shared" si="22"/>
        <v>0</v>
      </c>
      <c r="JD42" s="121">
        <f t="shared" si="23"/>
        <v>0</v>
      </c>
      <c r="JE42" s="120">
        <f t="shared" si="135"/>
        <v>0</v>
      </c>
      <c r="JF42" s="120">
        <v>0</v>
      </c>
      <c r="JG42" s="250">
        <v>0</v>
      </c>
      <c r="JH42" s="250">
        <v>0</v>
      </c>
      <c r="JI42" s="250">
        <v>0</v>
      </c>
      <c r="JJ42" s="250">
        <v>0</v>
      </c>
      <c r="JK42" s="250">
        <v>0</v>
      </c>
      <c r="JL42" s="250">
        <v>0</v>
      </c>
      <c r="JM42" s="250">
        <v>0</v>
      </c>
      <c r="JN42" s="250">
        <v>0</v>
      </c>
      <c r="JO42" s="250">
        <v>0</v>
      </c>
      <c r="JP42" s="250">
        <v>0</v>
      </c>
      <c r="JQ42" s="250">
        <v>0</v>
      </c>
      <c r="JR42" s="120">
        <f t="shared" si="136"/>
        <v>0</v>
      </c>
      <c r="JS42" s="18">
        <v>0</v>
      </c>
      <c r="JT42" s="18">
        <v>0</v>
      </c>
      <c r="JU42" s="18">
        <v>0</v>
      </c>
      <c r="JV42" s="18">
        <v>0</v>
      </c>
      <c r="JW42" s="18">
        <v>0</v>
      </c>
      <c r="JX42" s="18">
        <v>0</v>
      </c>
      <c r="JY42" s="18">
        <v>0</v>
      </c>
      <c r="JZ42" s="18">
        <v>0</v>
      </c>
      <c r="KA42" s="18">
        <v>0</v>
      </c>
      <c r="KB42" s="18">
        <v>0</v>
      </c>
      <c r="KC42" s="18">
        <v>0</v>
      </c>
      <c r="KD42" s="18">
        <v>0</v>
      </c>
      <c r="KE42" s="250">
        <f t="shared" si="24"/>
        <v>0</v>
      </c>
      <c r="KF42" s="121">
        <f t="shared" si="25"/>
        <v>0</v>
      </c>
      <c r="KG42" s="121">
        <f t="shared" si="26"/>
        <v>0</v>
      </c>
      <c r="KH42" s="120">
        <f t="shared" si="137"/>
        <v>1295.77</v>
      </c>
      <c r="KI42" s="120">
        <v>49.96</v>
      </c>
      <c r="KJ42" s="250">
        <v>49.96</v>
      </c>
      <c r="KK42" s="250">
        <v>49.96</v>
      </c>
      <c r="KL42" s="250">
        <v>49.96</v>
      </c>
      <c r="KM42" s="250">
        <v>49.96</v>
      </c>
      <c r="KN42" s="250">
        <v>49.96</v>
      </c>
      <c r="KO42" s="250">
        <v>49.96</v>
      </c>
      <c r="KP42" s="250">
        <v>189.21</v>
      </c>
      <c r="KQ42" s="250">
        <v>189.21</v>
      </c>
      <c r="KR42" s="250">
        <v>189.21</v>
      </c>
      <c r="KS42" s="250">
        <v>189.21</v>
      </c>
      <c r="KT42" s="250">
        <v>189.21</v>
      </c>
      <c r="KU42" s="121">
        <f t="shared" si="138"/>
        <v>1378.0833239362159</v>
      </c>
      <c r="KV42" s="18">
        <v>60.337003197646929</v>
      </c>
      <c r="KW42" s="18">
        <v>64.980744492849539</v>
      </c>
      <c r="KX42" s="18">
        <v>57.669624615511189</v>
      </c>
      <c r="KY42" s="18">
        <v>63.229385641668571</v>
      </c>
      <c r="KZ42" s="18">
        <v>62.984259023124686</v>
      </c>
      <c r="LA42" s="18">
        <v>64.376778204558576</v>
      </c>
      <c r="LB42" s="18">
        <v>56.965792763183913</v>
      </c>
      <c r="LC42" s="18">
        <v>143.73765293785809</v>
      </c>
      <c r="LD42" s="18">
        <v>185.26980622836746</v>
      </c>
      <c r="LE42" s="18">
        <v>178.89981331049336</v>
      </c>
      <c r="LF42" s="18">
        <v>217.96740515327352</v>
      </c>
      <c r="LG42" s="18">
        <v>221.66505836768005</v>
      </c>
      <c r="LH42" s="250">
        <f t="shared" si="139"/>
        <v>82.313323936215966</v>
      </c>
      <c r="LI42" s="121">
        <f t="shared" si="27"/>
        <v>0</v>
      </c>
      <c r="LJ42" s="121">
        <f t="shared" si="28"/>
        <v>82.313323936215966</v>
      </c>
      <c r="LK42" s="121">
        <f t="shared" si="29"/>
        <v>0</v>
      </c>
      <c r="LL42" s="250"/>
      <c r="LM42" s="250"/>
      <c r="LN42" s="250"/>
      <c r="LO42" s="250"/>
      <c r="LP42" s="250"/>
      <c r="LQ42" s="250"/>
      <c r="LR42" s="250"/>
      <c r="LS42" s="250"/>
      <c r="LT42" s="250"/>
      <c r="LU42" s="250"/>
      <c r="LV42" s="250"/>
      <c r="LW42" s="250"/>
      <c r="LX42" s="121">
        <f t="shared" si="30"/>
        <v>0</v>
      </c>
      <c r="LY42" s="250"/>
      <c r="LZ42" s="250"/>
      <c r="MA42" s="250"/>
      <c r="MB42" s="250"/>
      <c r="MC42" s="250"/>
      <c r="MD42" s="250"/>
      <c r="ME42" s="250"/>
      <c r="MF42" s="250"/>
      <c r="MG42" s="250"/>
      <c r="MH42" s="250"/>
      <c r="MI42" s="250"/>
      <c r="MJ42" s="120">
        <v>0</v>
      </c>
      <c r="MK42" s="250"/>
      <c r="ML42" s="121">
        <f t="shared" si="31"/>
        <v>0</v>
      </c>
      <c r="MM42" s="121">
        <f t="shared" si="32"/>
        <v>0</v>
      </c>
      <c r="MN42" s="121">
        <f t="shared" si="140"/>
        <v>3595.46</v>
      </c>
      <c r="MO42" s="121">
        <v>332.73</v>
      </c>
      <c r="MP42" s="250">
        <v>332.73</v>
      </c>
      <c r="MQ42" s="250">
        <v>332.73</v>
      </c>
      <c r="MR42" s="250">
        <v>332.73</v>
      </c>
      <c r="MS42" s="250">
        <v>332.73</v>
      </c>
      <c r="MT42" s="250">
        <v>332.73</v>
      </c>
      <c r="MU42" s="250">
        <v>332.73</v>
      </c>
      <c r="MV42" s="250">
        <v>253.27</v>
      </c>
      <c r="MW42" s="250">
        <v>253.27</v>
      </c>
      <c r="MX42" s="250">
        <v>253.27</v>
      </c>
      <c r="MY42" s="250">
        <v>253.27</v>
      </c>
      <c r="MZ42" s="250">
        <v>253.27</v>
      </c>
      <c r="NA42" s="121">
        <f t="shared" si="141"/>
        <v>1326.331473421687</v>
      </c>
      <c r="NB42" s="20">
        <v>0</v>
      </c>
      <c r="NC42" s="20">
        <v>1326.331473421687</v>
      </c>
      <c r="ND42" s="20">
        <v>0</v>
      </c>
      <c r="NE42" s="20">
        <v>0</v>
      </c>
      <c r="NF42" s="20">
        <v>0</v>
      </c>
      <c r="NG42" s="20">
        <v>0</v>
      </c>
      <c r="NH42" s="20">
        <v>0</v>
      </c>
      <c r="NI42" s="20">
        <v>0</v>
      </c>
      <c r="NJ42" s="20">
        <v>0</v>
      </c>
      <c r="NK42" s="20">
        <v>0</v>
      </c>
      <c r="NL42" s="20">
        <v>0</v>
      </c>
      <c r="NM42" s="20">
        <v>0</v>
      </c>
      <c r="NN42" s="250">
        <f t="shared" si="142"/>
        <v>-2269.1285265783131</v>
      </c>
      <c r="NO42" s="121">
        <f t="shared" si="33"/>
        <v>-2269.1285265783131</v>
      </c>
      <c r="NP42" s="121">
        <f t="shared" si="34"/>
        <v>0</v>
      </c>
      <c r="NQ42" s="115">
        <f t="shared" si="35"/>
        <v>3170.4500000000003</v>
      </c>
      <c r="NR42" s="114">
        <f t="shared" si="36"/>
        <v>3080.3</v>
      </c>
      <c r="NS42" s="132">
        <f t="shared" si="37"/>
        <v>-90.150000000000091</v>
      </c>
      <c r="NT42" s="121">
        <f t="shared" si="38"/>
        <v>-90.150000000000091</v>
      </c>
      <c r="NU42" s="121">
        <f t="shared" si="39"/>
        <v>0</v>
      </c>
      <c r="NV42" s="18">
        <f t="shared" si="143"/>
        <v>1422.2500000000002</v>
      </c>
      <c r="NW42" s="18">
        <v>154.1</v>
      </c>
      <c r="NX42" s="234">
        <v>154.1</v>
      </c>
      <c r="NY42" s="234">
        <v>154.1</v>
      </c>
      <c r="NZ42" s="18">
        <v>154.1</v>
      </c>
      <c r="OA42" s="18">
        <v>154.1</v>
      </c>
      <c r="OB42" s="18">
        <v>154.1</v>
      </c>
      <c r="OC42" s="18">
        <v>154.1</v>
      </c>
      <c r="OD42" s="18">
        <v>68.709999999999994</v>
      </c>
      <c r="OE42" s="18">
        <v>68.709999999999994</v>
      </c>
      <c r="OF42" s="18">
        <v>68.709999999999994</v>
      </c>
      <c r="OG42" s="18">
        <v>68.709999999999994</v>
      </c>
      <c r="OH42" s="18">
        <v>68.709999999999994</v>
      </c>
      <c r="OI42" s="20">
        <f t="shared" si="144"/>
        <v>3080.3</v>
      </c>
      <c r="OJ42" s="20">
        <v>0</v>
      </c>
      <c r="OK42" s="20">
        <v>1090.18</v>
      </c>
      <c r="OL42" s="20">
        <v>0</v>
      </c>
      <c r="OM42" s="20">
        <v>0</v>
      </c>
      <c r="ON42" s="20">
        <v>0</v>
      </c>
      <c r="OO42" s="20">
        <v>0</v>
      </c>
      <c r="OP42" s="20">
        <v>0</v>
      </c>
      <c r="OQ42" s="20">
        <v>0</v>
      </c>
      <c r="OR42" s="20">
        <v>1990.12</v>
      </c>
      <c r="OS42" s="20">
        <v>0</v>
      </c>
      <c r="OT42" s="20">
        <v>0</v>
      </c>
      <c r="OU42" s="20">
        <v>0</v>
      </c>
      <c r="OV42" s="234">
        <f t="shared" si="145"/>
        <v>1658.05</v>
      </c>
      <c r="OW42" s="20">
        <f t="shared" si="40"/>
        <v>0</v>
      </c>
      <c r="OX42" s="20">
        <f t="shared" si="41"/>
        <v>1658.05</v>
      </c>
      <c r="OY42" s="18">
        <f t="shared" si="146"/>
        <v>1272.3900000000003</v>
      </c>
      <c r="OZ42" s="18">
        <v>142.72</v>
      </c>
      <c r="PA42" s="234">
        <v>142.72</v>
      </c>
      <c r="PB42" s="234">
        <v>142.72</v>
      </c>
      <c r="PC42" s="234">
        <v>142.72</v>
      </c>
      <c r="PD42" s="234">
        <v>142.72</v>
      </c>
      <c r="PE42" s="234">
        <v>142.72</v>
      </c>
      <c r="PF42" s="234">
        <v>142.72</v>
      </c>
      <c r="PG42" s="234">
        <v>54.67</v>
      </c>
      <c r="PH42" s="234">
        <v>54.67</v>
      </c>
      <c r="PI42" s="234">
        <v>54.67</v>
      </c>
      <c r="PJ42" s="234">
        <v>54.67</v>
      </c>
      <c r="PK42" s="234">
        <v>54.67</v>
      </c>
      <c r="PL42" s="20">
        <f t="shared" si="147"/>
        <v>0</v>
      </c>
      <c r="PM42" s="18">
        <v>0</v>
      </c>
      <c r="PN42" s="18">
        <v>0</v>
      </c>
      <c r="PO42" s="18">
        <v>0</v>
      </c>
      <c r="PP42" s="18">
        <v>0</v>
      </c>
      <c r="PQ42" s="18">
        <v>0</v>
      </c>
      <c r="PR42" s="18">
        <v>0</v>
      </c>
      <c r="PS42" s="18">
        <v>0</v>
      </c>
      <c r="PT42" s="18">
        <v>0</v>
      </c>
      <c r="PU42" s="18">
        <v>0</v>
      </c>
      <c r="PV42" s="18">
        <v>0</v>
      </c>
      <c r="PW42" s="18">
        <v>0</v>
      </c>
      <c r="PX42" s="18">
        <v>0</v>
      </c>
      <c r="PY42" s="234">
        <f t="shared" si="148"/>
        <v>-1272.3900000000003</v>
      </c>
      <c r="PZ42" s="20">
        <f t="shared" si="42"/>
        <v>-1272.3900000000003</v>
      </c>
      <c r="QA42" s="20">
        <f t="shared" si="43"/>
        <v>0</v>
      </c>
      <c r="QB42" s="18">
        <f t="shared" si="149"/>
        <v>0</v>
      </c>
      <c r="QC42" s="18">
        <v>0</v>
      </c>
      <c r="QD42" s="234">
        <v>0</v>
      </c>
      <c r="QE42" s="234">
        <v>0</v>
      </c>
      <c r="QF42" s="234">
        <v>0</v>
      </c>
      <c r="QG42" s="234">
        <v>0</v>
      </c>
      <c r="QH42" s="234">
        <v>0</v>
      </c>
      <c r="QI42" s="234">
        <v>0</v>
      </c>
      <c r="QJ42" s="234">
        <v>0</v>
      </c>
      <c r="QK42" s="234">
        <v>0</v>
      </c>
      <c r="QL42" s="234">
        <v>0</v>
      </c>
      <c r="QM42" s="234">
        <v>0</v>
      </c>
      <c r="QN42" s="234">
        <v>0</v>
      </c>
      <c r="QO42" s="20">
        <f t="shared" si="150"/>
        <v>0</v>
      </c>
      <c r="QP42" s="18">
        <v>0</v>
      </c>
      <c r="QQ42" s="18">
        <v>0</v>
      </c>
      <c r="QR42" s="18">
        <v>0</v>
      </c>
      <c r="QS42" s="18">
        <v>0</v>
      </c>
      <c r="QT42" s="18">
        <v>0</v>
      </c>
      <c r="QU42" s="18">
        <v>0</v>
      </c>
      <c r="QV42" s="18">
        <v>0</v>
      </c>
      <c r="QW42" s="18">
        <v>0</v>
      </c>
      <c r="QX42" s="18">
        <v>0</v>
      </c>
      <c r="QY42" s="18">
        <v>0</v>
      </c>
      <c r="QZ42" s="18">
        <v>0</v>
      </c>
      <c r="RA42" s="18">
        <v>0</v>
      </c>
      <c r="RB42" s="234">
        <f t="shared" si="151"/>
        <v>0</v>
      </c>
      <c r="RC42" s="20">
        <f t="shared" si="44"/>
        <v>0</v>
      </c>
      <c r="RD42" s="20">
        <f t="shared" si="45"/>
        <v>0</v>
      </c>
      <c r="RE42" s="18">
        <f t="shared" si="152"/>
        <v>0</v>
      </c>
      <c r="RF42" s="20">
        <v>0</v>
      </c>
      <c r="RG42" s="234">
        <v>0</v>
      </c>
      <c r="RH42" s="234">
        <v>0</v>
      </c>
      <c r="RI42" s="234">
        <v>0</v>
      </c>
      <c r="RJ42" s="234">
        <v>0</v>
      </c>
      <c r="RK42" s="234">
        <v>0</v>
      </c>
      <c r="RL42" s="234">
        <v>0</v>
      </c>
      <c r="RM42" s="234">
        <v>0</v>
      </c>
      <c r="RN42" s="234">
        <v>0</v>
      </c>
      <c r="RO42" s="234">
        <v>0</v>
      </c>
      <c r="RP42" s="234">
        <v>0</v>
      </c>
      <c r="RQ42" s="234">
        <v>0</v>
      </c>
      <c r="RR42" s="20">
        <f t="shared" si="153"/>
        <v>0</v>
      </c>
      <c r="RS42" s="18">
        <v>0</v>
      </c>
      <c r="RT42" s="18">
        <v>0</v>
      </c>
      <c r="RU42" s="18">
        <v>0</v>
      </c>
      <c r="RV42" s="18">
        <v>0</v>
      </c>
      <c r="RW42" s="18">
        <v>0</v>
      </c>
      <c r="RX42" s="18">
        <v>0</v>
      </c>
      <c r="RY42" s="18">
        <v>0</v>
      </c>
      <c r="RZ42" s="18">
        <v>0</v>
      </c>
      <c r="SA42" s="18">
        <v>0</v>
      </c>
      <c r="SB42" s="18">
        <v>0</v>
      </c>
      <c r="SC42" s="18">
        <v>0</v>
      </c>
      <c r="SD42" s="18">
        <v>0</v>
      </c>
      <c r="SE42" s="20">
        <f t="shared" si="46"/>
        <v>0</v>
      </c>
      <c r="SF42" s="20">
        <f t="shared" si="47"/>
        <v>0</v>
      </c>
      <c r="SG42" s="20">
        <f t="shared" si="48"/>
        <v>0</v>
      </c>
      <c r="SH42" s="18">
        <f t="shared" si="154"/>
        <v>0</v>
      </c>
      <c r="SI42" s="18">
        <v>0</v>
      </c>
      <c r="SJ42" s="234">
        <v>0</v>
      </c>
      <c r="SK42" s="234">
        <v>0</v>
      </c>
      <c r="SL42" s="234">
        <v>0</v>
      </c>
      <c r="SM42" s="234">
        <v>0</v>
      </c>
      <c r="SN42" s="234">
        <v>0</v>
      </c>
      <c r="SO42" s="234">
        <v>0</v>
      </c>
      <c r="SP42" s="234">
        <v>0</v>
      </c>
      <c r="SQ42" s="234">
        <v>0</v>
      </c>
      <c r="SR42" s="234">
        <v>0</v>
      </c>
      <c r="SS42" s="234">
        <v>0</v>
      </c>
      <c r="ST42" s="234">
        <v>0</v>
      </c>
      <c r="SU42" s="20">
        <f t="shared" si="155"/>
        <v>0</v>
      </c>
      <c r="SV42" s="18">
        <v>0</v>
      </c>
      <c r="SW42" s="18">
        <v>0</v>
      </c>
      <c r="SX42" s="18">
        <v>0</v>
      </c>
      <c r="SY42" s="18">
        <v>0</v>
      </c>
      <c r="SZ42" s="18">
        <v>0</v>
      </c>
      <c r="TA42" s="18">
        <v>0</v>
      </c>
      <c r="TB42" s="18">
        <v>0</v>
      </c>
      <c r="TC42" s="18">
        <v>0</v>
      </c>
      <c r="TD42" s="18">
        <v>0</v>
      </c>
      <c r="TE42" s="18">
        <v>0</v>
      </c>
      <c r="TF42" s="18">
        <v>0</v>
      </c>
      <c r="TG42" s="18">
        <v>0</v>
      </c>
      <c r="TH42" s="20">
        <f t="shared" si="49"/>
        <v>0</v>
      </c>
      <c r="TI42" s="20">
        <f t="shared" si="50"/>
        <v>0</v>
      </c>
      <c r="TJ42" s="20">
        <f t="shared" si="51"/>
        <v>0</v>
      </c>
      <c r="TK42" s="18">
        <f t="shared" si="156"/>
        <v>442.67999999999984</v>
      </c>
      <c r="TL42" s="18">
        <v>41.39</v>
      </c>
      <c r="TM42" s="234">
        <v>41.39</v>
      </c>
      <c r="TN42" s="234">
        <v>41.39</v>
      </c>
      <c r="TO42" s="234">
        <v>41.39</v>
      </c>
      <c r="TP42" s="234">
        <v>41.39</v>
      </c>
      <c r="TQ42" s="234">
        <v>41.39</v>
      </c>
      <c r="TR42" s="234">
        <v>41.39</v>
      </c>
      <c r="TS42" s="234">
        <v>30.59</v>
      </c>
      <c r="TT42" s="234">
        <v>30.59</v>
      </c>
      <c r="TU42" s="234">
        <v>30.59</v>
      </c>
      <c r="TV42" s="234">
        <v>30.59</v>
      </c>
      <c r="TW42" s="234">
        <v>30.59</v>
      </c>
      <c r="TX42" s="20">
        <f t="shared" si="157"/>
        <v>0</v>
      </c>
      <c r="TY42" s="18">
        <v>0</v>
      </c>
      <c r="TZ42" s="18">
        <v>0</v>
      </c>
      <c r="UA42" s="18">
        <v>0</v>
      </c>
      <c r="UB42" s="18">
        <v>0</v>
      </c>
      <c r="UC42" s="18">
        <v>0</v>
      </c>
      <c r="UD42" s="18">
        <v>0</v>
      </c>
      <c r="UE42" s="18">
        <v>0</v>
      </c>
      <c r="UF42" s="18">
        <v>0</v>
      </c>
      <c r="UG42" s="18">
        <v>0</v>
      </c>
      <c r="UH42" s="18">
        <v>0</v>
      </c>
      <c r="UI42" s="18">
        <v>0</v>
      </c>
      <c r="UJ42" s="18">
        <v>0</v>
      </c>
      <c r="UK42" s="20">
        <f t="shared" si="52"/>
        <v>-442.67999999999984</v>
      </c>
      <c r="UL42" s="20">
        <f t="shared" si="53"/>
        <v>-442.67999999999984</v>
      </c>
      <c r="UM42" s="20">
        <f t="shared" si="54"/>
        <v>0</v>
      </c>
      <c r="UN42" s="18">
        <f t="shared" si="158"/>
        <v>33.13000000000001</v>
      </c>
      <c r="UO42" s="18">
        <v>3.24</v>
      </c>
      <c r="UP42" s="234">
        <v>3.24</v>
      </c>
      <c r="UQ42" s="234">
        <v>3.24</v>
      </c>
      <c r="UR42" s="234">
        <v>3.24</v>
      </c>
      <c r="US42" s="234">
        <v>3.24</v>
      </c>
      <c r="UT42" s="234">
        <v>3.24</v>
      </c>
      <c r="UU42" s="234">
        <v>3.24</v>
      </c>
      <c r="UV42" s="234">
        <v>2.09</v>
      </c>
      <c r="UW42" s="234">
        <v>2.09</v>
      </c>
      <c r="UX42" s="234">
        <v>2.09</v>
      </c>
      <c r="UY42" s="234">
        <v>2.09</v>
      </c>
      <c r="UZ42" s="234">
        <v>2.09</v>
      </c>
      <c r="VA42" s="20">
        <f t="shared" si="55"/>
        <v>0</v>
      </c>
      <c r="VB42" s="234"/>
      <c r="VC42" s="234"/>
      <c r="VD42" s="234"/>
      <c r="VE42" s="234"/>
      <c r="VF42" s="234"/>
      <c r="VG42" s="234"/>
      <c r="VH42" s="234">
        <v>0</v>
      </c>
      <c r="VI42" s="234"/>
      <c r="VJ42" s="234"/>
      <c r="VK42" s="234"/>
      <c r="VL42" s="234"/>
      <c r="VM42" s="234"/>
      <c r="VN42" s="20">
        <f t="shared" si="56"/>
        <v>-33.13000000000001</v>
      </c>
      <c r="VO42" s="20">
        <f t="shared" si="57"/>
        <v>-33.13000000000001</v>
      </c>
      <c r="VP42" s="20">
        <f t="shared" si="58"/>
        <v>0</v>
      </c>
      <c r="VQ42" s="121">
        <f t="shared" si="59"/>
        <v>0</v>
      </c>
      <c r="VR42" s="250"/>
      <c r="VS42" s="250"/>
      <c r="VT42" s="250"/>
      <c r="VU42" s="250"/>
      <c r="VV42" s="250"/>
      <c r="VW42" s="250"/>
      <c r="VX42" s="250"/>
      <c r="VY42" s="250"/>
      <c r="VZ42" s="250"/>
      <c r="WA42" s="250"/>
      <c r="WB42" s="250"/>
      <c r="WC42" s="250"/>
      <c r="WD42" s="121">
        <f t="shared" si="60"/>
        <v>0</v>
      </c>
      <c r="WE42" s="234"/>
      <c r="WF42" s="234"/>
      <c r="WG42" s="234"/>
      <c r="WH42" s="234"/>
      <c r="WI42" s="234"/>
      <c r="WJ42" s="234"/>
      <c r="WK42" s="234"/>
      <c r="WL42" s="234"/>
      <c r="WM42" s="234"/>
      <c r="WN42" s="234"/>
      <c r="WO42" s="234"/>
      <c r="WP42" s="234"/>
      <c r="WQ42" s="121">
        <f t="shared" si="61"/>
        <v>0</v>
      </c>
      <c r="WR42" s="121">
        <f t="shared" si="62"/>
        <v>0</v>
      </c>
      <c r="WS42" s="121">
        <f t="shared" si="63"/>
        <v>0</v>
      </c>
      <c r="WT42" s="120">
        <f t="shared" si="159"/>
        <v>12272.300000000003</v>
      </c>
      <c r="WU42" s="120">
        <v>1019.05</v>
      </c>
      <c r="WV42" s="250">
        <v>1019.05</v>
      </c>
      <c r="WW42" s="250">
        <v>1019.05</v>
      </c>
      <c r="WX42" s="250">
        <v>1019.05</v>
      </c>
      <c r="WY42" s="250">
        <v>1019.05</v>
      </c>
      <c r="WZ42" s="250">
        <v>1019.05</v>
      </c>
      <c r="XA42" s="250">
        <v>1019.05</v>
      </c>
      <c r="XB42" s="250">
        <v>1027.79</v>
      </c>
      <c r="XC42" s="250">
        <v>1027.79</v>
      </c>
      <c r="XD42" s="250">
        <v>1027.79</v>
      </c>
      <c r="XE42" s="250">
        <v>1027.79</v>
      </c>
      <c r="XF42" s="250">
        <v>1027.79</v>
      </c>
      <c r="XG42" s="120">
        <f t="shared" si="160"/>
        <v>24432.170552010641</v>
      </c>
      <c r="XH42" s="18">
        <v>1753.2270341842616</v>
      </c>
      <c r="XI42" s="18">
        <v>4085.6011138341096</v>
      </c>
      <c r="XJ42" s="18">
        <v>2093.4897073961802</v>
      </c>
      <c r="XK42" s="18">
        <v>2.0670085807969754</v>
      </c>
      <c r="XL42" s="18">
        <v>1350.9142839420949</v>
      </c>
      <c r="XM42" s="18">
        <v>1326.3113522065446</v>
      </c>
      <c r="XN42" s="18">
        <v>1520.194081343051</v>
      </c>
      <c r="XO42" s="18">
        <v>1992.733831835649</v>
      </c>
      <c r="XP42" s="18">
        <v>3092.0839279560514</v>
      </c>
      <c r="XQ42" s="18">
        <v>2480.8670425034643</v>
      </c>
      <c r="XR42" s="18">
        <v>2159.6269994018144</v>
      </c>
      <c r="XS42" s="18">
        <v>2575.0541688266248</v>
      </c>
      <c r="XT42" s="121">
        <f t="shared" si="64"/>
        <v>12159.870552010638</v>
      </c>
      <c r="XU42" s="121">
        <f t="shared" si="65"/>
        <v>0</v>
      </c>
      <c r="XV42" s="121">
        <f t="shared" si="66"/>
        <v>12159.870552010638</v>
      </c>
      <c r="XW42" s="120">
        <f t="shared" si="161"/>
        <v>2853.2500000000005</v>
      </c>
      <c r="XX42" s="120">
        <v>241.8</v>
      </c>
      <c r="XY42" s="250">
        <v>241.8</v>
      </c>
      <c r="XZ42" s="250">
        <v>241.8</v>
      </c>
      <c r="YA42" s="250">
        <v>241.8</v>
      </c>
      <c r="YB42" s="250">
        <v>241.8</v>
      </c>
      <c r="YC42" s="250">
        <v>241.8</v>
      </c>
      <c r="YD42" s="250">
        <v>241.8</v>
      </c>
      <c r="YE42" s="250">
        <v>232.13</v>
      </c>
      <c r="YF42" s="250">
        <v>232.13</v>
      </c>
      <c r="YG42" s="250">
        <v>232.13</v>
      </c>
      <c r="YH42" s="250">
        <v>232.13</v>
      </c>
      <c r="YI42" s="250">
        <v>232.13</v>
      </c>
      <c r="YJ42" s="121">
        <f t="shared" si="162"/>
        <v>4701.0645033329311</v>
      </c>
      <c r="YK42" s="18">
        <v>389.82215742743722</v>
      </c>
      <c r="YL42" s="18">
        <v>341.95993546884813</v>
      </c>
      <c r="YM42" s="18">
        <v>352.10985826321894</v>
      </c>
      <c r="YN42" s="18">
        <v>377.52883576697911</v>
      </c>
      <c r="YO42" s="18">
        <v>340.43952257119747</v>
      </c>
      <c r="YP42" s="18">
        <v>365.91111361812131</v>
      </c>
      <c r="YQ42" s="18">
        <v>383.05089321410009</v>
      </c>
      <c r="YR42" s="18">
        <v>391.51696919658428</v>
      </c>
      <c r="YS42" s="18">
        <v>395.51605444313515</v>
      </c>
      <c r="YT42" s="18">
        <v>435.80536734814399</v>
      </c>
      <c r="YU42" s="18">
        <v>444.3799344091762</v>
      </c>
      <c r="YV42" s="18">
        <v>483.02386160598979</v>
      </c>
      <c r="YW42" s="234">
        <f t="shared" si="163"/>
        <v>1847.8145033329306</v>
      </c>
      <c r="YX42" s="121">
        <f t="shared" si="67"/>
        <v>0</v>
      </c>
      <c r="YY42" s="121">
        <f t="shared" si="68"/>
        <v>1847.8145033329306</v>
      </c>
      <c r="YZ42" s="120">
        <f t="shared" si="164"/>
        <v>3053.4999999999995</v>
      </c>
      <c r="ZA42" s="120">
        <v>45.55</v>
      </c>
      <c r="ZB42" s="250">
        <v>45.55</v>
      </c>
      <c r="ZC42" s="250">
        <v>45.55</v>
      </c>
      <c r="ZD42" s="250">
        <v>45.55</v>
      </c>
      <c r="ZE42" s="250">
        <v>45.55</v>
      </c>
      <c r="ZF42" s="250">
        <v>45.55</v>
      </c>
      <c r="ZG42" s="250">
        <v>45.55</v>
      </c>
      <c r="ZH42" s="250">
        <v>546.92999999999995</v>
      </c>
      <c r="ZI42" s="250">
        <v>546.92999999999995</v>
      </c>
      <c r="ZJ42" s="250">
        <v>546.92999999999995</v>
      </c>
      <c r="ZK42" s="250">
        <v>546.92999999999995</v>
      </c>
      <c r="ZL42" s="250">
        <v>546.92999999999995</v>
      </c>
      <c r="ZM42" s="121">
        <f t="shared" si="165"/>
        <v>2648.4678301152071</v>
      </c>
      <c r="ZN42" s="120">
        <v>0</v>
      </c>
      <c r="ZO42" s="18">
        <v>17.631523940844993</v>
      </c>
      <c r="ZP42" s="18">
        <v>59.479993786111933</v>
      </c>
      <c r="ZQ42" s="18">
        <v>2531.5415357421562</v>
      </c>
      <c r="ZR42" s="18">
        <v>39.814776646093634</v>
      </c>
      <c r="ZS42" s="18">
        <v>0</v>
      </c>
      <c r="ZT42" s="18"/>
      <c r="ZU42" s="18"/>
      <c r="ZV42" s="18"/>
      <c r="ZW42" s="18"/>
      <c r="ZX42" s="18"/>
      <c r="ZY42" s="18"/>
      <c r="ZZ42" s="121">
        <f t="shared" si="69"/>
        <v>-405.03216988479244</v>
      </c>
      <c r="AAA42" s="121">
        <f t="shared" si="70"/>
        <v>-405.03216988479244</v>
      </c>
      <c r="AAB42" s="121">
        <f t="shared" si="71"/>
        <v>0</v>
      </c>
      <c r="AAC42" s="120">
        <f t="shared" si="166"/>
        <v>411.44000000000005</v>
      </c>
      <c r="AAD42" s="120">
        <v>29.67</v>
      </c>
      <c r="AAE42" s="250">
        <v>29.67</v>
      </c>
      <c r="AAF42" s="250">
        <v>29.67</v>
      </c>
      <c r="AAG42" s="250">
        <v>29.67</v>
      </c>
      <c r="AAH42" s="250">
        <v>29.67</v>
      </c>
      <c r="AAI42" s="250">
        <v>29.67</v>
      </c>
      <c r="AAJ42" s="250">
        <v>29.67</v>
      </c>
      <c r="AAK42" s="250">
        <v>40.75</v>
      </c>
      <c r="AAL42" s="250">
        <v>40.75</v>
      </c>
      <c r="AAM42" s="250">
        <v>40.75</v>
      </c>
      <c r="AAN42" s="250">
        <v>40.75</v>
      </c>
      <c r="AAO42" s="250">
        <v>40.75</v>
      </c>
      <c r="AAP42" s="121">
        <f t="shared" si="167"/>
        <v>244.4400531980672</v>
      </c>
      <c r="AAQ42" s="18">
        <v>34.912130649933268</v>
      </c>
      <c r="AAR42" s="18">
        <v>34.828565154023913</v>
      </c>
      <c r="AAS42" s="18">
        <v>34.945771566348107</v>
      </c>
      <c r="AAT42" s="18">
        <v>35.089187361800001</v>
      </c>
      <c r="AAU42" s="18">
        <v>35.363165185040003</v>
      </c>
      <c r="AAV42" s="18">
        <v>34.962645443440003</v>
      </c>
      <c r="AAW42" s="18">
        <v>34.338587837481889</v>
      </c>
      <c r="AAX42" s="18">
        <v>0</v>
      </c>
      <c r="AAY42" s="18">
        <v>0</v>
      </c>
      <c r="AAZ42" s="18">
        <v>0</v>
      </c>
      <c r="ABA42" s="18">
        <v>0</v>
      </c>
      <c r="ABB42" s="18">
        <v>0</v>
      </c>
      <c r="ABC42" s="121">
        <f t="shared" si="72"/>
        <v>-166.99994680193285</v>
      </c>
      <c r="ABD42" s="121">
        <f t="shared" si="73"/>
        <v>-166.99994680193285</v>
      </c>
      <c r="ABE42" s="121">
        <f t="shared" si="74"/>
        <v>0</v>
      </c>
      <c r="ABF42" s="120">
        <f t="shared" si="168"/>
        <v>59.179999999999993</v>
      </c>
      <c r="ABG42" s="120">
        <v>1.99</v>
      </c>
      <c r="ABH42" s="250">
        <v>1.99</v>
      </c>
      <c r="ABI42" s="250">
        <v>1.99</v>
      </c>
      <c r="ABJ42" s="250">
        <v>1.99</v>
      </c>
      <c r="ABK42" s="250">
        <v>1.99</v>
      </c>
      <c r="ABL42" s="250">
        <v>1.99</v>
      </c>
      <c r="ABM42" s="250">
        <v>1.99</v>
      </c>
      <c r="ABN42" s="250">
        <v>9.0500000000000007</v>
      </c>
      <c r="ABO42" s="250">
        <v>9.0500000000000007</v>
      </c>
      <c r="ABP42" s="250">
        <v>9.0500000000000007</v>
      </c>
      <c r="ABQ42" s="250">
        <v>9.0500000000000007</v>
      </c>
      <c r="ABR42" s="250">
        <v>9.0500000000000007</v>
      </c>
      <c r="ABS42" s="121">
        <f t="shared" si="169"/>
        <v>0</v>
      </c>
      <c r="ABT42" s="18">
        <v>0</v>
      </c>
      <c r="ABU42" s="18">
        <v>0</v>
      </c>
      <c r="ABV42" s="18">
        <v>0</v>
      </c>
      <c r="ABW42" s="18">
        <v>0</v>
      </c>
      <c r="ABX42" s="18">
        <v>0</v>
      </c>
      <c r="ABY42" s="18">
        <v>0</v>
      </c>
      <c r="ABZ42" s="18"/>
      <c r="ACA42" s="18"/>
      <c r="ACB42" s="18">
        <v>0</v>
      </c>
      <c r="ACC42" s="18">
        <v>0</v>
      </c>
      <c r="ACD42" s="18">
        <v>0</v>
      </c>
      <c r="ACE42" s="18">
        <v>0</v>
      </c>
      <c r="ACF42" s="121">
        <f t="shared" si="75"/>
        <v>-59.179999999999993</v>
      </c>
      <c r="ACG42" s="121">
        <f t="shared" si="76"/>
        <v>-59.179999999999993</v>
      </c>
      <c r="ACH42" s="121">
        <f t="shared" si="77"/>
        <v>0</v>
      </c>
      <c r="ACI42" s="115">
        <f t="shared" si="78"/>
        <v>349.28</v>
      </c>
      <c r="ACJ42" s="121">
        <f t="shared" si="79"/>
        <v>1054.149125533964</v>
      </c>
      <c r="ACK42" s="132">
        <f t="shared" si="80"/>
        <v>704.86912553396405</v>
      </c>
      <c r="ACL42" s="121">
        <f t="shared" si="81"/>
        <v>0</v>
      </c>
      <c r="ACM42" s="121">
        <f t="shared" si="82"/>
        <v>704.86912553396405</v>
      </c>
      <c r="ACN42" s="18">
        <f t="shared" si="170"/>
        <v>349.28</v>
      </c>
      <c r="ACO42" s="18">
        <v>29.34</v>
      </c>
      <c r="ACP42" s="234">
        <v>29.34</v>
      </c>
      <c r="ACQ42" s="234">
        <v>29.34</v>
      </c>
      <c r="ACR42" s="234">
        <v>29.34</v>
      </c>
      <c r="ACS42" s="234">
        <v>29.34</v>
      </c>
      <c r="ACT42" s="234">
        <v>29.34</v>
      </c>
      <c r="ACU42" s="234">
        <v>29.34</v>
      </c>
      <c r="ACV42" s="234">
        <v>28.78</v>
      </c>
      <c r="ACW42" s="234">
        <v>28.78</v>
      </c>
      <c r="ACX42" s="234">
        <v>28.78</v>
      </c>
      <c r="ACY42" s="234">
        <v>28.78</v>
      </c>
      <c r="ACZ42" s="234">
        <v>28.78</v>
      </c>
      <c r="ADA42" s="20">
        <f t="shared" si="171"/>
        <v>1054.149125533964</v>
      </c>
      <c r="ADB42" s="18">
        <v>0</v>
      </c>
      <c r="ADC42" s="18">
        <v>202.90461048093317</v>
      </c>
      <c r="ADD42" s="18">
        <v>105.73920928089154</v>
      </c>
      <c r="ADE42" s="18">
        <v>79.233699999999999</v>
      </c>
      <c r="ADF42" s="18">
        <v>99.016926400000003</v>
      </c>
      <c r="ADG42" s="18">
        <v>102.63234800000001</v>
      </c>
      <c r="ADH42" s="18">
        <v>192.29621595197338</v>
      </c>
      <c r="ADI42" s="18">
        <v>40.682404544867794</v>
      </c>
      <c r="ADJ42" s="18">
        <v>108.3451824</v>
      </c>
      <c r="ADK42" s="18">
        <v>32.182533599999999</v>
      </c>
      <c r="ADL42" s="18">
        <v>45.9134508</v>
      </c>
      <c r="ADM42" s="18">
        <v>45.202544075298256</v>
      </c>
      <c r="ADN42" s="20">
        <f t="shared" si="83"/>
        <v>704.86912553396405</v>
      </c>
      <c r="ADO42" s="20">
        <f t="shared" si="84"/>
        <v>0</v>
      </c>
      <c r="ADP42" s="20">
        <f t="shared" si="85"/>
        <v>704.86912553396405</v>
      </c>
      <c r="ADQ42" s="18">
        <f t="shared" si="172"/>
        <v>0</v>
      </c>
      <c r="ADR42" s="18">
        <v>0</v>
      </c>
      <c r="ADS42" s="234">
        <v>0</v>
      </c>
      <c r="ADT42" s="234">
        <v>0</v>
      </c>
      <c r="ADU42" s="234">
        <v>0</v>
      </c>
      <c r="ADV42" s="234">
        <v>0</v>
      </c>
      <c r="ADW42" s="234">
        <v>0</v>
      </c>
      <c r="ADX42" s="234">
        <v>0</v>
      </c>
      <c r="ADY42" s="234">
        <v>0</v>
      </c>
      <c r="ADZ42" s="234">
        <v>0</v>
      </c>
      <c r="AEA42" s="234">
        <v>0</v>
      </c>
      <c r="AEB42" s="234">
        <v>0</v>
      </c>
      <c r="AEC42" s="234">
        <v>0</v>
      </c>
      <c r="AED42" s="20">
        <f t="shared" si="173"/>
        <v>0</v>
      </c>
      <c r="AEE42" s="18">
        <v>0</v>
      </c>
      <c r="AEF42" s="18">
        <v>0</v>
      </c>
      <c r="AEG42" s="18">
        <v>0</v>
      </c>
      <c r="AEH42" s="18">
        <v>0</v>
      </c>
      <c r="AEI42" s="18">
        <v>0</v>
      </c>
      <c r="AEJ42" s="18">
        <v>0</v>
      </c>
      <c r="AEK42" s="18">
        <v>0</v>
      </c>
      <c r="AEL42" s="18">
        <v>0</v>
      </c>
      <c r="AEM42" s="18">
        <v>0</v>
      </c>
      <c r="AEN42" s="18">
        <v>0</v>
      </c>
      <c r="AEO42" s="18">
        <v>0</v>
      </c>
      <c r="AEP42" s="18">
        <v>0</v>
      </c>
      <c r="AEQ42" s="20">
        <f t="shared" si="86"/>
        <v>0</v>
      </c>
      <c r="AER42" s="20">
        <f t="shared" si="87"/>
        <v>0</v>
      </c>
      <c r="AES42" s="20">
        <f t="shared" si="88"/>
        <v>0</v>
      </c>
      <c r="AET42" s="18">
        <f t="shared" si="174"/>
        <v>0</v>
      </c>
      <c r="AEU42" s="18">
        <v>0</v>
      </c>
      <c r="AEV42" s="234">
        <v>0</v>
      </c>
      <c r="AEW42" s="234">
        <v>0</v>
      </c>
      <c r="AEX42" s="234">
        <v>0</v>
      </c>
      <c r="AEY42" s="234">
        <v>0</v>
      </c>
      <c r="AEZ42" s="234">
        <v>0</v>
      </c>
      <c r="AFA42" s="234">
        <v>0</v>
      </c>
      <c r="AFB42" s="234">
        <v>0</v>
      </c>
      <c r="AFC42" s="234">
        <v>0</v>
      </c>
      <c r="AFD42" s="234">
        <v>0</v>
      </c>
      <c r="AFE42" s="234">
        <v>0</v>
      </c>
      <c r="AFF42" s="234">
        <v>0</v>
      </c>
      <c r="AFG42" s="20">
        <f t="shared" si="175"/>
        <v>0</v>
      </c>
      <c r="AFH42" s="18">
        <v>0</v>
      </c>
      <c r="AFI42" s="18">
        <v>0</v>
      </c>
      <c r="AFJ42" s="18">
        <v>0</v>
      </c>
      <c r="AFK42" s="18">
        <v>0</v>
      </c>
      <c r="AFL42" s="18">
        <v>0</v>
      </c>
      <c r="AFM42" s="18">
        <v>0</v>
      </c>
      <c r="AFN42" s="18">
        <v>0</v>
      </c>
      <c r="AFO42" s="18">
        <v>0</v>
      </c>
      <c r="AFP42" s="18">
        <v>0</v>
      </c>
      <c r="AFQ42" s="18">
        <v>0</v>
      </c>
      <c r="AFR42" s="18">
        <v>0</v>
      </c>
      <c r="AFS42" s="18">
        <v>0</v>
      </c>
      <c r="AFT42" s="20">
        <f t="shared" si="89"/>
        <v>0</v>
      </c>
      <c r="AFU42" s="20">
        <f t="shared" si="90"/>
        <v>0</v>
      </c>
      <c r="AFV42" s="136">
        <f t="shared" si="91"/>
        <v>0</v>
      </c>
      <c r="AFW42" s="141">
        <f t="shared" si="92"/>
        <v>34830.840000000004</v>
      </c>
      <c r="AFX42" s="111">
        <f t="shared" si="93"/>
        <v>48813.78758080415</v>
      </c>
      <c r="AFY42" s="126">
        <f t="shared" si="94"/>
        <v>13982.947580804146</v>
      </c>
      <c r="AFZ42" s="20">
        <f t="shared" si="95"/>
        <v>0</v>
      </c>
      <c r="AGA42" s="140">
        <f t="shared" si="96"/>
        <v>13982.947580804146</v>
      </c>
      <c r="AGB42" s="215">
        <f t="shared" si="181"/>
        <v>41797.008000000002</v>
      </c>
      <c r="AGC42" s="126">
        <f t="shared" si="181"/>
        <v>58576.545096964976</v>
      </c>
      <c r="AGD42" s="126">
        <f t="shared" si="98"/>
        <v>16779.537096964974</v>
      </c>
      <c r="AGE42" s="20">
        <f t="shared" si="99"/>
        <v>0</v>
      </c>
      <c r="AGF42" s="136">
        <f t="shared" si="100"/>
        <v>16779.537096964974</v>
      </c>
      <c r="AGG42" s="166">
        <f t="shared" si="180"/>
        <v>2577.48216</v>
      </c>
      <c r="AGH42" s="220">
        <f t="shared" si="179"/>
        <v>3612.2202809795067</v>
      </c>
      <c r="AGI42" s="126">
        <f t="shared" si="102"/>
        <v>1034.7381209795067</v>
      </c>
      <c r="AGJ42" s="20">
        <f t="shared" si="103"/>
        <v>0</v>
      </c>
      <c r="AGK42" s="140">
        <f t="shared" si="104"/>
        <v>1034.7381209795067</v>
      </c>
      <c r="AGL42" s="167">
        <f t="shared" si="182"/>
        <v>44374.490160000001</v>
      </c>
      <c r="AGM42" s="167">
        <f t="shared" si="182"/>
        <v>62188.765377944481</v>
      </c>
      <c r="AGN42" s="168">
        <f t="shared" si="106"/>
        <v>17814.27521794448</v>
      </c>
      <c r="AGO42" s="167">
        <f t="shared" si="107"/>
        <v>0</v>
      </c>
      <c r="AGP42" s="169">
        <f t="shared" si="108"/>
        <v>17814.27521794448</v>
      </c>
      <c r="AGQ42" s="217">
        <f t="shared" si="177"/>
        <v>5.8084772370486662E-2</v>
      </c>
      <c r="AGR42" s="294">
        <v>7.0000000000000007E-2</v>
      </c>
      <c r="AGS42" s="294">
        <v>0.05</v>
      </c>
      <c r="AGT42" s="251">
        <f t="shared" si="178"/>
        <v>6.1666666666666668E-2</v>
      </c>
      <c r="AGU42" s="22"/>
      <c r="AGV42" s="22"/>
      <c r="AGW42" s="22"/>
      <c r="AGX42" s="22"/>
      <c r="AGY42" s="22"/>
      <c r="AGZ42" s="22"/>
      <c r="AHA42" s="22"/>
      <c r="AHB42" s="22"/>
      <c r="AHC42" s="22"/>
      <c r="AHD42" s="22"/>
      <c r="AHE42" s="22"/>
      <c r="AHF42" s="22"/>
      <c r="AHG42" s="22"/>
      <c r="AHH42" s="22"/>
    </row>
    <row r="43" spans="1:892" s="225" customFormat="1" ht="12.75" x14ac:dyDescent="0.25">
      <c r="A43" s="1">
        <v>472</v>
      </c>
      <c r="B43" s="21">
        <v>3</v>
      </c>
      <c r="C43" s="252" t="s">
        <v>788</v>
      </c>
      <c r="D43" s="253">
        <v>10</v>
      </c>
      <c r="E43" s="249">
        <v>6477.9</v>
      </c>
      <c r="F43" s="132">
        <f t="shared" si="0"/>
        <v>47966.909999999996</v>
      </c>
      <c r="G43" s="114">
        <f t="shared" si="1"/>
        <v>57188.773324557551</v>
      </c>
      <c r="H43" s="132">
        <f t="shared" si="2"/>
        <v>9221.8633245575547</v>
      </c>
      <c r="I43" s="121">
        <f t="shared" si="3"/>
        <v>0</v>
      </c>
      <c r="J43" s="121">
        <f t="shared" si="4"/>
        <v>9221.8633245575547</v>
      </c>
      <c r="K43" s="18">
        <f t="shared" si="109"/>
        <v>20641.199999999997</v>
      </c>
      <c r="L43" s="234">
        <v>1319.55</v>
      </c>
      <c r="M43" s="234">
        <v>1319.55</v>
      </c>
      <c r="N43" s="234">
        <v>1319.55</v>
      </c>
      <c r="O43" s="234">
        <v>1319.55</v>
      </c>
      <c r="P43" s="234">
        <v>1319.55</v>
      </c>
      <c r="Q43" s="234">
        <v>1319.55</v>
      </c>
      <c r="R43" s="234">
        <v>1319.55</v>
      </c>
      <c r="S43" s="234">
        <v>2280.87</v>
      </c>
      <c r="T43" s="234">
        <v>2280.87</v>
      </c>
      <c r="U43" s="234">
        <v>2280.87</v>
      </c>
      <c r="V43" s="234">
        <v>2280.87</v>
      </c>
      <c r="W43" s="234">
        <v>2280.87</v>
      </c>
      <c r="X43" s="234">
        <f t="shared" si="110"/>
        <v>25840.120769405057</v>
      </c>
      <c r="Y43" s="18">
        <v>0</v>
      </c>
      <c r="Z43" s="18">
        <v>0</v>
      </c>
      <c r="AA43" s="18">
        <v>0</v>
      </c>
      <c r="AB43" s="18">
        <v>12324.34742635307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13515.773343051987</v>
      </c>
      <c r="AI43" s="18">
        <v>0</v>
      </c>
      <c r="AJ43" s="18">
        <v>0</v>
      </c>
      <c r="AK43" s="20">
        <f t="shared" si="5"/>
        <v>5198.9207694050601</v>
      </c>
      <c r="AL43" s="234">
        <f t="shared" si="111"/>
        <v>0</v>
      </c>
      <c r="AM43" s="234">
        <f t="shared" si="6"/>
        <v>5198.9207694050601</v>
      </c>
      <c r="AN43" s="18">
        <f t="shared" si="112"/>
        <v>925.06999999999994</v>
      </c>
      <c r="AO43" s="234">
        <v>70.61</v>
      </c>
      <c r="AP43" s="234">
        <v>70.61</v>
      </c>
      <c r="AQ43" s="234">
        <v>70.61</v>
      </c>
      <c r="AR43" s="234">
        <v>70.61</v>
      </c>
      <c r="AS43" s="234">
        <v>70.61</v>
      </c>
      <c r="AT43" s="234">
        <v>70.61</v>
      </c>
      <c r="AU43" s="234">
        <v>70.61</v>
      </c>
      <c r="AV43" s="234">
        <v>86.16</v>
      </c>
      <c r="AW43" s="234">
        <v>86.16</v>
      </c>
      <c r="AX43" s="234">
        <v>86.16</v>
      </c>
      <c r="AY43" s="234">
        <v>86.16</v>
      </c>
      <c r="AZ43" s="234">
        <v>86.16</v>
      </c>
      <c r="BA43" s="226">
        <f t="shared" si="113"/>
        <v>1077.8881021055013</v>
      </c>
      <c r="BB43" s="18">
        <v>0</v>
      </c>
      <c r="BC43" s="18">
        <v>0</v>
      </c>
      <c r="BD43" s="18">
        <v>0</v>
      </c>
      <c r="BE43" s="18">
        <v>514.10447632495107</v>
      </c>
      <c r="BF43" s="18">
        <v>0</v>
      </c>
      <c r="BG43" s="18">
        <v>0</v>
      </c>
      <c r="BH43" s="18">
        <v>0</v>
      </c>
      <c r="BI43" s="18">
        <v>0</v>
      </c>
      <c r="BJ43" s="18">
        <v>0</v>
      </c>
      <c r="BK43" s="18">
        <v>563.78362578055021</v>
      </c>
      <c r="BL43" s="18">
        <v>0</v>
      </c>
      <c r="BM43" s="18">
        <v>0</v>
      </c>
      <c r="BN43" s="20">
        <f t="shared" si="7"/>
        <v>152.81810210550134</v>
      </c>
      <c r="BO43" s="20">
        <f t="shared" si="8"/>
        <v>0</v>
      </c>
      <c r="BP43" s="20">
        <f t="shared" si="9"/>
        <v>152.81810210550134</v>
      </c>
      <c r="BQ43" s="18">
        <f t="shared" si="114"/>
        <v>0</v>
      </c>
      <c r="BR43" s="234">
        <v>0</v>
      </c>
      <c r="BS43" s="234">
        <v>0</v>
      </c>
      <c r="BT43" s="234">
        <v>0</v>
      </c>
      <c r="BU43" s="234">
        <v>0</v>
      </c>
      <c r="BV43" s="234">
        <v>0</v>
      </c>
      <c r="BW43" s="234">
        <v>0</v>
      </c>
      <c r="BX43" s="234">
        <v>0</v>
      </c>
      <c r="BY43" s="234">
        <v>0</v>
      </c>
      <c r="BZ43" s="234">
        <v>0</v>
      </c>
      <c r="CA43" s="234">
        <v>0</v>
      </c>
      <c r="CB43" s="234">
        <v>0</v>
      </c>
      <c r="CC43" s="234">
        <v>0</v>
      </c>
      <c r="CD43" s="18">
        <f t="shared" si="115"/>
        <v>0</v>
      </c>
      <c r="CE43" s="18">
        <v>0</v>
      </c>
      <c r="CF43" s="18">
        <v>0</v>
      </c>
      <c r="CG43" s="18">
        <v>0</v>
      </c>
      <c r="CH43" s="18">
        <v>0</v>
      </c>
      <c r="CI43" s="18">
        <v>0</v>
      </c>
      <c r="CJ43" s="18">
        <v>0</v>
      </c>
      <c r="CK43" s="18">
        <v>0</v>
      </c>
      <c r="CL43" s="18">
        <v>0</v>
      </c>
      <c r="CM43" s="18">
        <v>0</v>
      </c>
      <c r="CN43" s="18">
        <v>0</v>
      </c>
      <c r="CO43" s="18">
        <v>0</v>
      </c>
      <c r="CP43" s="18">
        <v>0</v>
      </c>
      <c r="CQ43" s="20">
        <f t="shared" si="10"/>
        <v>0</v>
      </c>
      <c r="CR43" s="20">
        <f t="shared" si="11"/>
        <v>0</v>
      </c>
      <c r="CS43" s="20">
        <f t="shared" si="12"/>
        <v>0</v>
      </c>
      <c r="CT43" s="18">
        <f t="shared" si="116"/>
        <v>0</v>
      </c>
      <c r="CU43" s="18">
        <v>0</v>
      </c>
      <c r="CV43" s="234">
        <v>0</v>
      </c>
      <c r="CW43" s="234">
        <v>0</v>
      </c>
      <c r="CX43" s="234">
        <v>0</v>
      </c>
      <c r="CY43" s="234">
        <v>0</v>
      </c>
      <c r="CZ43" s="234">
        <v>0</v>
      </c>
      <c r="DA43" s="234">
        <v>0</v>
      </c>
      <c r="DB43" s="234">
        <v>0</v>
      </c>
      <c r="DC43" s="234">
        <v>0</v>
      </c>
      <c r="DD43" s="234">
        <v>0</v>
      </c>
      <c r="DE43" s="234">
        <v>0</v>
      </c>
      <c r="DF43" s="234">
        <v>0</v>
      </c>
      <c r="DG43" s="18">
        <f t="shared" si="117"/>
        <v>0</v>
      </c>
      <c r="DH43" s="18">
        <v>0</v>
      </c>
      <c r="DI43" s="18">
        <v>0</v>
      </c>
      <c r="DJ43" s="18">
        <v>0</v>
      </c>
      <c r="DK43" s="18">
        <v>0</v>
      </c>
      <c r="DL43" s="18">
        <v>0</v>
      </c>
      <c r="DM43" s="18">
        <v>0</v>
      </c>
      <c r="DN43" s="18">
        <v>0</v>
      </c>
      <c r="DO43" s="18">
        <v>0</v>
      </c>
      <c r="DP43" s="18">
        <v>0</v>
      </c>
      <c r="DQ43" s="18">
        <v>0</v>
      </c>
      <c r="DR43" s="18">
        <v>0</v>
      </c>
      <c r="DS43" s="18">
        <v>0</v>
      </c>
      <c r="DT43" s="234">
        <f t="shared" si="118"/>
        <v>0</v>
      </c>
      <c r="DU43" s="20">
        <f t="shared" si="13"/>
        <v>0</v>
      </c>
      <c r="DV43" s="20">
        <f t="shared" si="119"/>
        <v>0</v>
      </c>
      <c r="DW43" s="18">
        <f t="shared" si="120"/>
        <v>2168.1199999999994</v>
      </c>
      <c r="DX43" s="18">
        <v>172.31</v>
      </c>
      <c r="DY43" s="234">
        <v>172.31</v>
      </c>
      <c r="DZ43" s="234">
        <v>172.31</v>
      </c>
      <c r="EA43" s="234">
        <v>172.31</v>
      </c>
      <c r="EB43" s="234">
        <v>172.31</v>
      </c>
      <c r="EC43" s="234">
        <v>172.31</v>
      </c>
      <c r="ED43" s="234">
        <v>172.31</v>
      </c>
      <c r="EE43" s="234">
        <v>192.39</v>
      </c>
      <c r="EF43" s="234">
        <v>192.39</v>
      </c>
      <c r="EG43" s="234">
        <v>192.39</v>
      </c>
      <c r="EH43" s="234">
        <v>192.39</v>
      </c>
      <c r="EI43" s="234">
        <v>192.39</v>
      </c>
      <c r="EJ43" s="234"/>
      <c r="EK43" s="18">
        <f t="shared" si="121"/>
        <v>2214.0200917926049</v>
      </c>
      <c r="EL43" s="18">
        <v>0</v>
      </c>
      <c r="EM43" s="18">
        <v>0</v>
      </c>
      <c r="EN43" s="18">
        <v>0</v>
      </c>
      <c r="EO43" s="18">
        <v>1055.9653812351162</v>
      </c>
      <c r="EP43" s="18">
        <v>0</v>
      </c>
      <c r="EQ43" s="18">
        <v>0</v>
      </c>
      <c r="ER43" s="18">
        <v>0</v>
      </c>
      <c r="ES43" s="18">
        <v>0</v>
      </c>
      <c r="ET43" s="18">
        <v>0</v>
      </c>
      <c r="EU43" s="18">
        <v>1158.0547105574888</v>
      </c>
      <c r="EV43" s="18">
        <v>0</v>
      </c>
      <c r="EW43" s="18">
        <v>0</v>
      </c>
      <c r="EX43" s="20">
        <f t="shared" si="14"/>
        <v>45.900091792605508</v>
      </c>
      <c r="EY43" s="20">
        <f t="shared" si="122"/>
        <v>0</v>
      </c>
      <c r="EZ43" s="20">
        <f t="shared" si="123"/>
        <v>45.900091792605508</v>
      </c>
      <c r="FA43" s="18">
        <f t="shared" si="124"/>
        <v>5815.85</v>
      </c>
      <c r="FB43" s="18">
        <v>439.85</v>
      </c>
      <c r="FC43" s="234">
        <v>439.85</v>
      </c>
      <c r="FD43" s="234">
        <v>439.85</v>
      </c>
      <c r="FE43" s="234">
        <v>439.85</v>
      </c>
      <c r="FF43" s="234">
        <v>439.85</v>
      </c>
      <c r="FG43" s="234">
        <v>439.85</v>
      </c>
      <c r="FH43" s="234">
        <v>439.85</v>
      </c>
      <c r="FI43" s="234">
        <v>547.38</v>
      </c>
      <c r="FJ43" s="234">
        <v>547.38</v>
      </c>
      <c r="FK43" s="234">
        <v>547.38</v>
      </c>
      <c r="FL43" s="234">
        <v>547.38</v>
      </c>
      <c r="FM43" s="234">
        <v>547.38</v>
      </c>
      <c r="FN43" s="20">
        <f t="shared" si="125"/>
        <v>6404.3908164813874</v>
      </c>
      <c r="FO43" s="18">
        <v>0</v>
      </c>
      <c r="FP43" s="18">
        <v>0</v>
      </c>
      <c r="FQ43" s="18">
        <v>0</v>
      </c>
      <c r="FR43" s="18">
        <v>3068.0351288164661</v>
      </c>
      <c r="FS43" s="18">
        <v>0</v>
      </c>
      <c r="FT43" s="18">
        <v>0</v>
      </c>
      <c r="FU43" s="18">
        <v>0</v>
      </c>
      <c r="FV43" s="18">
        <v>0</v>
      </c>
      <c r="FW43" s="18">
        <v>0</v>
      </c>
      <c r="FX43" s="18">
        <v>3336.3556876649218</v>
      </c>
      <c r="FY43" s="18">
        <v>0</v>
      </c>
      <c r="FZ43" s="18">
        <v>0</v>
      </c>
      <c r="GA43" s="234">
        <f t="shared" si="126"/>
        <v>588.54081648138708</v>
      </c>
      <c r="GB43" s="20">
        <f t="shared" si="127"/>
        <v>0</v>
      </c>
      <c r="GC43" s="20">
        <f t="shared" si="128"/>
        <v>588.54081648138708</v>
      </c>
      <c r="GD43" s="18">
        <f t="shared" si="129"/>
        <v>1324.7799999999997</v>
      </c>
      <c r="GE43" s="18">
        <v>106.89</v>
      </c>
      <c r="GF43" s="234">
        <v>106.89</v>
      </c>
      <c r="GG43" s="234">
        <v>106.89</v>
      </c>
      <c r="GH43" s="234">
        <v>106.89</v>
      </c>
      <c r="GI43" s="234">
        <v>106.89</v>
      </c>
      <c r="GJ43" s="234">
        <v>106.89</v>
      </c>
      <c r="GK43" s="234">
        <v>106.89</v>
      </c>
      <c r="GL43" s="234">
        <v>115.31</v>
      </c>
      <c r="GM43" s="234">
        <v>115.31</v>
      </c>
      <c r="GN43" s="234">
        <v>115.31</v>
      </c>
      <c r="GO43" s="234">
        <v>115.31</v>
      </c>
      <c r="GP43" s="234">
        <v>115.31</v>
      </c>
      <c r="GQ43" s="20">
        <f t="shared" si="130"/>
        <v>0</v>
      </c>
      <c r="GR43" s="18">
        <v>0</v>
      </c>
      <c r="GS43" s="18">
        <v>0</v>
      </c>
      <c r="GT43" s="18">
        <v>0</v>
      </c>
      <c r="GU43" s="18"/>
      <c r="GV43" s="234">
        <f t="shared" si="131"/>
        <v>-1324.7799999999997</v>
      </c>
      <c r="GW43" s="20">
        <f t="shared" si="15"/>
        <v>-1324.7799999999997</v>
      </c>
      <c r="GX43" s="20">
        <f t="shared" si="16"/>
        <v>0</v>
      </c>
      <c r="GY43" s="18">
        <f t="shared" si="132"/>
        <v>17091.89</v>
      </c>
      <c r="GZ43" s="18">
        <v>945.77</v>
      </c>
      <c r="HA43" s="234">
        <v>945.77</v>
      </c>
      <c r="HB43" s="234">
        <v>945.77</v>
      </c>
      <c r="HC43" s="234">
        <v>945.77</v>
      </c>
      <c r="HD43" s="234">
        <v>945.77</v>
      </c>
      <c r="HE43" s="234">
        <v>945.77</v>
      </c>
      <c r="HF43" s="234">
        <v>945.77</v>
      </c>
      <c r="HG43" s="234">
        <v>2094.3000000000002</v>
      </c>
      <c r="HH43" s="234">
        <v>2094.3000000000002</v>
      </c>
      <c r="HI43" s="234">
        <v>2094.3000000000002</v>
      </c>
      <c r="HJ43" s="234">
        <v>2094.3000000000002</v>
      </c>
      <c r="HK43" s="234">
        <v>2094.3000000000002</v>
      </c>
      <c r="HL43" s="20">
        <f t="shared" si="133"/>
        <v>21652.353544772999</v>
      </c>
      <c r="HM43" s="18">
        <v>1898.838759683746</v>
      </c>
      <c r="HN43" s="18">
        <v>2014.1226150385583</v>
      </c>
      <c r="HO43" s="18">
        <v>2168.3750705431607</v>
      </c>
      <c r="HP43" s="18">
        <v>2035.449643668788</v>
      </c>
      <c r="HQ43" s="18">
        <v>2110.9801306278578</v>
      </c>
      <c r="HR43" s="18">
        <v>1795.8403258986875</v>
      </c>
      <c r="HS43" s="18">
        <v>2314.8894846608032</v>
      </c>
      <c r="HT43" s="18">
        <v>1333.2547062942879</v>
      </c>
      <c r="HU43" s="18">
        <v>1387.589388332791</v>
      </c>
      <c r="HV43" s="18">
        <v>1497.243779458342</v>
      </c>
      <c r="HW43" s="18">
        <v>1360.1860516775914</v>
      </c>
      <c r="HX43" s="18">
        <v>1735.5835888883862</v>
      </c>
      <c r="HY43" s="20">
        <f t="shared" si="17"/>
        <v>4560.4635447729997</v>
      </c>
      <c r="HZ43" s="20">
        <f t="shared" si="18"/>
        <v>0</v>
      </c>
      <c r="IA43" s="20">
        <f t="shared" si="19"/>
        <v>4560.4635447729997</v>
      </c>
      <c r="IB43" s="120">
        <f t="shared" si="134"/>
        <v>23529.119999999995</v>
      </c>
      <c r="IC43" s="120">
        <v>1791.41</v>
      </c>
      <c r="ID43" s="250">
        <v>1791.41</v>
      </c>
      <c r="IE43" s="250">
        <v>1791.41</v>
      </c>
      <c r="IF43" s="120">
        <v>1791.41</v>
      </c>
      <c r="IG43" s="120">
        <v>1791.41</v>
      </c>
      <c r="IH43" s="120">
        <v>1791.41</v>
      </c>
      <c r="II43" s="120">
        <v>1791.41</v>
      </c>
      <c r="IJ43" s="120">
        <v>2197.85</v>
      </c>
      <c r="IK43" s="120">
        <v>2197.85</v>
      </c>
      <c r="IL43" s="120">
        <v>2197.85</v>
      </c>
      <c r="IM43" s="120">
        <v>2197.85</v>
      </c>
      <c r="IN43" s="120">
        <v>2197.85</v>
      </c>
      <c r="IO43" s="121">
        <f t="shared" si="20"/>
        <v>20762.662540829453</v>
      </c>
      <c r="IP43" s="18">
        <v>1830.1570102929197</v>
      </c>
      <c r="IQ43" s="18">
        <v>1825.7763559097591</v>
      </c>
      <c r="IR43" s="18">
        <v>1831.9205279546356</v>
      </c>
      <c r="IS43" s="18">
        <v>1839.43864325</v>
      </c>
      <c r="IT43" s="18">
        <v>1853.8010561000001</v>
      </c>
      <c r="IU43" s="18">
        <v>1832.8050871</v>
      </c>
      <c r="IV43" s="18">
        <v>1800.0908590907441</v>
      </c>
      <c r="IW43" s="18">
        <v>2270.3342647999998</v>
      </c>
      <c r="IX43" s="18">
        <v>1371.8100456594493</v>
      </c>
      <c r="IY43" s="18">
        <v>1627.1430366142545</v>
      </c>
      <c r="IZ43" s="18">
        <v>1264.6753247304046</v>
      </c>
      <c r="JA43" s="18">
        <v>1414.7103293272858</v>
      </c>
      <c r="JB43" s="250">
        <f t="shared" si="21"/>
        <v>-2766.4574591705423</v>
      </c>
      <c r="JC43" s="121">
        <f t="shared" si="22"/>
        <v>-2766.4574591705423</v>
      </c>
      <c r="JD43" s="121">
        <f t="shared" si="23"/>
        <v>0</v>
      </c>
      <c r="JE43" s="120">
        <f t="shared" si="135"/>
        <v>4103.5199999999995</v>
      </c>
      <c r="JF43" s="120">
        <v>312.56</v>
      </c>
      <c r="JG43" s="250">
        <v>312.56</v>
      </c>
      <c r="JH43" s="250">
        <v>312.56</v>
      </c>
      <c r="JI43" s="250">
        <v>312.56</v>
      </c>
      <c r="JJ43" s="250">
        <v>312.56</v>
      </c>
      <c r="JK43" s="250">
        <v>312.56</v>
      </c>
      <c r="JL43" s="250">
        <v>312.56</v>
      </c>
      <c r="JM43" s="250">
        <v>383.12</v>
      </c>
      <c r="JN43" s="250">
        <v>383.12</v>
      </c>
      <c r="JO43" s="250">
        <v>383.12</v>
      </c>
      <c r="JP43" s="250">
        <v>383.12</v>
      </c>
      <c r="JQ43" s="250">
        <v>383.12</v>
      </c>
      <c r="JR43" s="120">
        <f t="shared" si="136"/>
        <v>3534.8858473749524</v>
      </c>
      <c r="JS43" s="18">
        <v>319.13649695660575</v>
      </c>
      <c r="JT43" s="18">
        <v>318.3726134830257</v>
      </c>
      <c r="JU43" s="18">
        <v>319.44401311271474</v>
      </c>
      <c r="JV43" s="18">
        <v>320.75499624999998</v>
      </c>
      <c r="JW43" s="18">
        <v>323.25946449999998</v>
      </c>
      <c r="JX43" s="18">
        <v>319.59825949999998</v>
      </c>
      <c r="JY43" s="18">
        <v>313.89366471999114</v>
      </c>
      <c r="JZ43" s="18">
        <v>395.89886280000002</v>
      </c>
      <c r="KA43" s="18">
        <v>226.00771599214636</v>
      </c>
      <c r="KB43" s="18">
        <v>264.95470953881596</v>
      </c>
      <c r="KC43" s="18">
        <v>179.79045567409136</v>
      </c>
      <c r="KD43" s="18">
        <v>233.77459484756136</v>
      </c>
      <c r="KE43" s="250">
        <f t="shared" si="24"/>
        <v>-568.63415262504714</v>
      </c>
      <c r="KF43" s="121">
        <f t="shared" si="25"/>
        <v>-568.63415262504714</v>
      </c>
      <c r="KG43" s="121">
        <f t="shared" si="26"/>
        <v>0</v>
      </c>
      <c r="KH43" s="120">
        <f t="shared" si="137"/>
        <v>6014.73</v>
      </c>
      <c r="KI43" s="120">
        <v>340.09</v>
      </c>
      <c r="KJ43" s="250">
        <v>340.09</v>
      </c>
      <c r="KK43" s="250">
        <v>340.09</v>
      </c>
      <c r="KL43" s="250">
        <v>340.09</v>
      </c>
      <c r="KM43" s="250">
        <v>340.09</v>
      </c>
      <c r="KN43" s="250">
        <v>340.09</v>
      </c>
      <c r="KO43" s="250">
        <v>340.09</v>
      </c>
      <c r="KP43" s="250">
        <v>726.82</v>
      </c>
      <c r="KQ43" s="250">
        <v>726.82</v>
      </c>
      <c r="KR43" s="250">
        <v>726.82</v>
      </c>
      <c r="KS43" s="250">
        <v>726.82</v>
      </c>
      <c r="KT43" s="250">
        <v>726.82</v>
      </c>
      <c r="KU43" s="121">
        <f t="shared" si="138"/>
        <v>6572.8450629897397</v>
      </c>
      <c r="KV43" s="18">
        <v>410.95113994734123</v>
      </c>
      <c r="KW43" s="18">
        <v>442.57933952219992</v>
      </c>
      <c r="KX43" s="18">
        <v>392.78380960431633</v>
      </c>
      <c r="KY43" s="18">
        <v>430.65095597301888</v>
      </c>
      <c r="KZ43" s="18">
        <v>428.98141559176958</v>
      </c>
      <c r="LA43" s="18">
        <v>438.46576706236289</v>
      </c>
      <c r="LB43" s="18">
        <v>387.99005972088776</v>
      </c>
      <c r="LC43" s="18">
        <v>552.23929043589794</v>
      </c>
      <c r="LD43" s="18">
        <v>711.80560026942214</v>
      </c>
      <c r="LE43" s="18">
        <v>687.33212169822741</v>
      </c>
      <c r="LF43" s="18">
        <v>837.42959968907473</v>
      </c>
      <c r="LG43" s="18">
        <v>851.63596347521968</v>
      </c>
      <c r="LH43" s="250">
        <f t="shared" si="139"/>
        <v>558.11506298974018</v>
      </c>
      <c r="LI43" s="121">
        <f t="shared" si="27"/>
        <v>0</v>
      </c>
      <c r="LJ43" s="121">
        <f t="shared" si="28"/>
        <v>558.11506298974018</v>
      </c>
      <c r="LK43" s="121">
        <f t="shared" si="29"/>
        <v>0</v>
      </c>
      <c r="LL43" s="250"/>
      <c r="LM43" s="250"/>
      <c r="LN43" s="250"/>
      <c r="LO43" s="250"/>
      <c r="LP43" s="250"/>
      <c r="LQ43" s="250"/>
      <c r="LR43" s="250"/>
      <c r="LS43" s="250"/>
      <c r="LT43" s="250"/>
      <c r="LU43" s="250"/>
      <c r="LV43" s="250"/>
      <c r="LW43" s="250"/>
      <c r="LX43" s="121">
        <f t="shared" si="30"/>
        <v>0</v>
      </c>
      <c r="LY43" s="250"/>
      <c r="LZ43" s="250"/>
      <c r="MA43" s="250"/>
      <c r="MB43" s="250"/>
      <c r="MC43" s="250"/>
      <c r="MD43" s="250"/>
      <c r="ME43" s="250"/>
      <c r="MF43" s="250"/>
      <c r="MG43" s="250"/>
      <c r="MH43" s="250"/>
      <c r="MI43" s="250"/>
      <c r="MJ43" s="120">
        <v>0</v>
      </c>
      <c r="MK43" s="250"/>
      <c r="ML43" s="121">
        <f t="shared" si="31"/>
        <v>0</v>
      </c>
      <c r="MM43" s="121">
        <f t="shared" si="32"/>
        <v>0</v>
      </c>
      <c r="MN43" s="121">
        <f t="shared" si="140"/>
        <v>71046.260000000009</v>
      </c>
      <c r="MO43" s="121">
        <v>4681.58</v>
      </c>
      <c r="MP43" s="250">
        <v>4681.58</v>
      </c>
      <c r="MQ43" s="250">
        <v>4681.58</v>
      </c>
      <c r="MR43" s="250">
        <v>4681.58</v>
      </c>
      <c r="MS43" s="250">
        <v>4681.58</v>
      </c>
      <c r="MT43" s="250">
        <v>4681.58</v>
      </c>
      <c r="MU43" s="250">
        <v>4681.58</v>
      </c>
      <c r="MV43" s="250">
        <v>7655.0400000000009</v>
      </c>
      <c r="MW43" s="250">
        <v>7655.0400000000009</v>
      </c>
      <c r="MX43" s="250">
        <v>7655.0400000000009</v>
      </c>
      <c r="MY43" s="250">
        <v>7655.0400000000009</v>
      </c>
      <c r="MZ43" s="250">
        <v>7655.0400000000009</v>
      </c>
      <c r="NA43" s="121">
        <f t="shared" si="141"/>
        <v>90747.327682340212</v>
      </c>
      <c r="NB43" s="20">
        <v>0</v>
      </c>
      <c r="NC43" s="20">
        <v>5124.8842666666669</v>
      </c>
      <c r="ND43" s="20">
        <v>451.28719999999998</v>
      </c>
      <c r="NE43" s="20">
        <v>0</v>
      </c>
      <c r="NF43" s="20">
        <v>1001.4472</v>
      </c>
      <c r="NG43" s="20">
        <v>404.72455638649666</v>
      </c>
      <c r="NH43" s="20">
        <v>0</v>
      </c>
      <c r="NI43" s="20">
        <v>64559.467896778835</v>
      </c>
      <c r="NJ43" s="20">
        <v>5363.8523984652893</v>
      </c>
      <c r="NK43" s="20">
        <v>10740.531405713493</v>
      </c>
      <c r="NL43" s="20">
        <v>0</v>
      </c>
      <c r="NM43" s="20">
        <v>3101.132758329431</v>
      </c>
      <c r="NN43" s="250">
        <f t="shared" si="142"/>
        <v>19701.067682340203</v>
      </c>
      <c r="NO43" s="121">
        <f t="shared" si="33"/>
        <v>0</v>
      </c>
      <c r="NP43" s="121">
        <f t="shared" si="34"/>
        <v>19701.067682340203</v>
      </c>
      <c r="NQ43" s="115">
        <f t="shared" si="35"/>
        <v>12725.280000000002</v>
      </c>
      <c r="NR43" s="114">
        <f t="shared" si="36"/>
        <v>649.75</v>
      </c>
      <c r="NS43" s="132">
        <f t="shared" si="37"/>
        <v>-12075.530000000002</v>
      </c>
      <c r="NT43" s="121">
        <f t="shared" si="38"/>
        <v>-12075.530000000002</v>
      </c>
      <c r="NU43" s="121">
        <f t="shared" si="39"/>
        <v>0</v>
      </c>
      <c r="NV43" s="18">
        <f t="shared" si="143"/>
        <v>1925.9200000000005</v>
      </c>
      <c r="NW43" s="18">
        <v>203.41</v>
      </c>
      <c r="NX43" s="234">
        <v>203.41</v>
      </c>
      <c r="NY43" s="234">
        <v>203.41</v>
      </c>
      <c r="NZ43" s="18">
        <v>203.41</v>
      </c>
      <c r="OA43" s="18">
        <v>203.41</v>
      </c>
      <c r="OB43" s="18">
        <v>203.41</v>
      </c>
      <c r="OC43" s="18">
        <v>203.41</v>
      </c>
      <c r="OD43" s="18">
        <v>100.41</v>
      </c>
      <c r="OE43" s="18">
        <v>100.41</v>
      </c>
      <c r="OF43" s="18">
        <v>100.41</v>
      </c>
      <c r="OG43" s="18">
        <v>100.41</v>
      </c>
      <c r="OH43" s="18">
        <v>100.41</v>
      </c>
      <c r="OI43" s="20">
        <f t="shared" si="144"/>
        <v>0</v>
      </c>
      <c r="OJ43" s="20">
        <v>0</v>
      </c>
      <c r="OK43" s="20">
        <v>0</v>
      </c>
      <c r="OL43" s="20">
        <v>0</v>
      </c>
      <c r="OM43" s="20">
        <v>0</v>
      </c>
      <c r="ON43" s="20">
        <v>0</v>
      </c>
      <c r="OO43" s="20">
        <v>0</v>
      </c>
      <c r="OP43" s="20">
        <v>0</v>
      </c>
      <c r="OQ43" s="20">
        <v>0</v>
      </c>
      <c r="OR43" s="20">
        <v>0</v>
      </c>
      <c r="OS43" s="20">
        <v>0</v>
      </c>
      <c r="OT43" s="20">
        <v>0</v>
      </c>
      <c r="OU43" s="20">
        <v>0</v>
      </c>
      <c r="OV43" s="234">
        <f t="shared" si="145"/>
        <v>-1925.9200000000005</v>
      </c>
      <c r="OW43" s="20">
        <f t="shared" si="40"/>
        <v>-1925.9200000000005</v>
      </c>
      <c r="OX43" s="20">
        <f t="shared" si="41"/>
        <v>0</v>
      </c>
      <c r="OY43" s="18">
        <f t="shared" si="146"/>
        <v>2027.5799999999997</v>
      </c>
      <c r="OZ43" s="18">
        <v>207.29</v>
      </c>
      <c r="PA43" s="234">
        <v>207.29</v>
      </c>
      <c r="PB43" s="234">
        <v>207.29</v>
      </c>
      <c r="PC43" s="234">
        <v>207.29</v>
      </c>
      <c r="PD43" s="234">
        <v>207.29</v>
      </c>
      <c r="PE43" s="234">
        <v>207.29</v>
      </c>
      <c r="PF43" s="234">
        <v>207.29</v>
      </c>
      <c r="PG43" s="234">
        <v>115.31</v>
      </c>
      <c r="PH43" s="234">
        <v>115.31</v>
      </c>
      <c r="PI43" s="234">
        <v>115.31</v>
      </c>
      <c r="PJ43" s="234">
        <v>115.31</v>
      </c>
      <c r="PK43" s="234">
        <v>115.31</v>
      </c>
      <c r="PL43" s="20">
        <f t="shared" si="147"/>
        <v>0</v>
      </c>
      <c r="PM43" s="18">
        <v>0</v>
      </c>
      <c r="PN43" s="18">
        <v>0</v>
      </c>
      <c r="PO43" s="18">
        <v>0</v>
      </c>
      <c r="PP43" s="18">
        <v>0</v>
      </c>
      <c r="PQ43" s="18">
        <v>0</v>
      </c>
      <c r="PR43" s="18">
        <v>0</v>
      </c>
      <c r="PS43" s="18">
        <v>0</v>
      </c>
      <c r="PT43" s="18">
        <v>0</v>
      </c>
      <c r="PU43" s="18">
        <v>0</v>
      </c>
      <c r="PV43" s="18">
        <v>0</v>
      </c>
      <c r="PW43" s="18">
        <v>0</v>
      </c>
      <c r="PX43" s="18">
        <v>0</v>
      </c>
      <c r="PY43" s="234">
        <f t="shared" si="148"/>
        <v>-2027.5799999999997</v>
      </c>
      <c r="PZ43" s="20">
        <f t="shared" si="42"/>
        <v>-2027.5799999999997</v>
      </c>
      <c r="QA43" s="20">
        <f t="shared" si="43"/>
        <v>0</v>
      </c>
      <c r="QB43" s="18">
        <f t="shared" si="149"/>
        <v>0</v>
      </c>
      <c r="QC43" s="18">
        <v>0</v>
      </c>
      <c r="QD43" s="234">
        <v>0</v>
      </c>
      <c r="QE43" s="234">
        <v>0</v>
      </c>
      <c r="QF43" s="234">
        <v>0</v>
      </c>
      <c r="QG43" s="234">
        <v>0</v>
      </c>
      <c r="QH43" s="234">
        <v>0</v>
      </c>
      <c r="QI43" s="234">
        <v>0</v>
      </c>
      <c r="QJ43" s="234">
        <v>0</v>
      </c>
      <c r="QK43" s="234">
        <v>0</v>
      </c>
      <c r="QL43" s="234">
        <v>0</v>
      </c>
      <c r="QM43" s="234">
        <v>0</v>
      </c>
      <c r="QN43" s="234">
        <v>0</v>
      </c>
      <c r="QO43" s="20">
        <f t="shared" si="150"/>
        <v>0</v>
      </c>
      <c r="QP43" s="18">
        <v>0</v>
      </c>
      <c r="QQ43" s="18">
        <v>0</v>
      </c>
      <c r="QR43" s="18">
        <v>0</v>
      </c>
      <c r="QS43" s="18">
        <v>0</v>
      </c>
      <c r="QT43" s="18">
        <v>0</v>
      </c>
      <c r="QU43" s="18">
        <v>0</v>
      </c>
      <c r="QV43" s="18">
        <v>0</v>
      </c>
      <c r="QW43" s="18">
        <v>0</v>
      </c>
      <c r="QX43" s="18">
        <v>0</v>
      </c>
      <c r="QY43" s="18">
        <v>0</v>
      </c>
      <c r="QZ43" s="18">
        <v>0</v>
      </c>
      <c r="RA43" s="18">
        <v>0</v>
      </c>
      <c r="RB43" s="234">
        <f t="shared" si="151"/>
        <v>0</v>
      </c>
      <c r="RC43" s="20">
        <f t="shared" si="44"/>
        <v>0</v>
      </c>
      <c r="RD43" s="20">
        <f t="shared" si="45"/>
        <v>0</v>
      </c>
      <c r="RE43" s="18">
        <f t="shared" si="152"/>
        <v>0</v>
      </c>
      <c r="RF43" s="20">
        <v>0</v>
      </c>
      <c r="RG43" s="234">
        <v>0</v>
      </c>
      <c r="RH43" s="234">
        <v>0</v>
      </c>
      <c r="RI43" s="234">
        <v>0</v>
      </c>
      <c r="RJ43" s="234">
        <v>0</v>
      </c>
      <c r="RK43" s="234">
        <v>0</v>
      </c>
      <c r="RL43" s="234">
        <v>0</v>
      </c>
      <c r="RM43" s="234">
        <v>0</v>
      </c>
      <c r="RN43" s="234">
        <v>0</v>
      </c>
      <c r="RO43" s="234">
        <v>0</v>
      </c>
      <c r="RP43" s="234">
        <v>0</v>
      </c>
      <c r="RQ43" s="234">
        <v>0</v>
      </c>
      <c r="RR43" s="20">
        <f t="shared" si="153"/>
        <v>0</v>
      </c>
      <c r="RS43" s="18">
        <v>0</v>
      </c>
      <c r="RT43" s="18">
        <v>0</v>
      </c>
      <c r="RU43" s="18">
        <v>0</v>
      </c>
      <c r="RV43" s="18">
        <v>0</v>
      </c>
      <c r="RW43" s="18">
        <v>0</v>
      </c>
      <c r="RX43" s="18">
        <v>0</v>
      </c>
      <c r="RY43" s="18">
        <v>0</v>
      </c>
      <c r="RZ43" s="18">
        <v>0</v>
      </c>
      <c r="SA43" s="18">
        <v>0</v>
      </c>
      <c r="SB43" s="18">
        <v>0</v>
      </c>
      <c r="SC43" s="18">
        <v>0</v>
      </c>
      <c r="SD43" s="18">
        <v>0</v>
      </c>
      <c r="SE43" s="20">
        <f t="shared" si="46"/>
        <v>0</v>
      </c>
      <c r="SF43" s="20">
        <f t="shared" si="47"/>
        <v>0</v>
      </c>
      <c r="SG43" s="20">
        <f t="shared" si="48"/>
        <v>0</v>
      </c>
      <c r="SH43" s="18">
        <f t="shared" si="154"/>
        <v>6328.9400000000014</v>
      </c>
      <c r="SI43" s="18">
        <v>654.27</v>
      </c>
      <c r="SJ43" s="234">
        <v>654.27</v>
      </c>
      <c r="SK43" s="234">
        <v>654.27</v>
      </c>
      <c r="SL43" s="234">
        <v>654.27</v>
      </c>
      <c r="SM43" s="234">
        <v>654.27</v>
      </c>
      <c r="SN43" s="234">
        <v>654.27</v>
      </c>
      <c r="SO43" s="234">
        <v>654.27</v>
      </c>
      <c r="SP43" s="234">
        <v>349.81</v>
      </c>
      <c r="SQ43" s="234">
        <v>349.81</v>
      </c>
      <c r="SR43" s="234">
        <v>349.81</v>
      </c>
      <c r="SS43" s="234">
        <v>349.81</v>
      </c>
      <c r="ST43" s="234">
        <v>349.81</v>
      </c>
      <c r="SU43" s="20">
        <f t="shared" si="155"/>
        <v>0</v>
      </c>
      <c r="SV43" s="18">
        <v>0</v>
      </c>
      <c r="SW43" s="18">
        <v>0</v>
      </c>
      <c r="SX43" s="18">
        <v>0</v>
      </c>
      <c r="SY43" s="18">
        <v>0</v>
      </c>
      <c r="SZ43" s="18">
        <v>0</v>
      </c>
      <c r="TA43" s="18">
        <v>0</v>
      </c>
      <c r="TB43" s="18">
        <v>0</v>
      </c>
      <c r="TC43" s="18">
        <v>0</v>
      </c>
      <c r="TD43" s="18">
        <v>0</v>
      </c>
      <c r="TE43" s="18">
        <v>0</v>
      </c>
      <c r="TF43" s="18">
        <v>0</v>
      </c>
      <c r="TG43" s="18">
        <v>0</v>
      </c>
      <c r="TH43" s="20">
        <f t="shared" si="49"/>
        <v>-6328.9400000000014</v>
      </c>
      <c r="TI43" s="20">
        <f t="shared" si="50"/>
        <v>-6328.9400000000014</v>
      </c>
      <c r="TJ43" s="20">
        <f t="shared" si="51"/>
        <v>0</v>
      </c>
      <c r="TK43" s="18">
        <f t="shared" si="156"/>
        <v>2390.38</v>
      </c>
      <c r="TL43" s="18">
        <v>223.49</v>
      </c>
      <c r="TM43" s="234">
        <v>223.49</v>
      </c>
      <c r="TN43" s="234">
        <v>223.49</v>
      </c>
      <c r="TO43" s="234">
        <v>223.49</v>
      </c>
      <c r="TP43" s="234">
        <v>223.49</v>
      </c>
      <c r="TQ43" s="234">
        <v>223.49</v>
      </c>
      <c r="TR43" s="234">
        <v>223.49</v>
      </c>
      <c r="TS43" s="234">
        <v>165.19</v>
      </c>
      <c r="TT43" s="234">
        <v>165.19</v>
      </c>
      <c r="TU43" s="234">
        <v>165.19</v>
      </c>
      <c r="TV43" s="234">
        <v>165.19</v>
      </c>
      <c r="TW43" s="234">
        <v>165.19</v>
      </c>
      <c r="TX43" s="20">
        <f t="shared" si="157"/>
        <v>649.75</v>
      </c>
      <c r="TY43" s="18">
        <v>0</v>
      </c>
      <c r="TZ43" s="18">
        <v>0</v>
      </c>
      <c r="UA43" s="18">
        <v>275.99</v>
      </c>
      <c r="UB43" s="18">
        <v>0</v>
      </c>
      <c r="UC43" s="18">
        <v>0</v>
      </c>
      <c r="UD43" s="18">
        <v>373.76</v>
      </c>
      <c r="UE43" s="18">
        <v>0</v>
      </c>
      <c r="UF43" s="18">
        <v>0</v>
      </c>
      <c r="UG43" s="18">
        <v>0</v>
      </c>
      <c r="UH43" s="18">
        <v>0</v>
      </c>
      <c r="UI43" s="18">
        <v>0</v>
      </c>
      <c r="UJ43" s="18">
        <v>0</v>
      </c>
      <c r="UK43" s="20">
        <f t="shared" si="52"/>
        <v>-1740.63</v>
      </c>
      <c r="UL43" s="20">
        <f t="shared" si="53"/>
        <v>-1740.63</v>
      </c>
      <c r="UM43" s="20">
        <f t="shared" si="54"/>
        <v>0</v>
      </c>
      <c r="UN43" s="18">
        <f t="shared" si="158"/>
        <v>52.460000000000008</v>
      </c>
      <c r="UO43" s="18">
        <v>5.18</v>
      </c>
      <c r="UP43" s="234">
        <v>5.18</v>
      </c>
      <c r="UQ43" s="234">
        <v>5.18</v>
      </c>
      <c r="UR43" s="234">
        <v>5.18</v>
      </c>
      <c r="US43" s="234">
        <v>5.18</v>
      </c>
      <c r="UT43" s="234">
        <v>5.18</v>
      </c>
      <c r="UU43" s="234">
        <v>5.18</v>
      </c>
      <c r="UV43" s="234">
        <v>3.24</v>
      </c>
      <c r="UW43" s="234">
        <v>3.24</v>
      </c>
      <c r="UX43" s="234">
        <v>3.24</v>
      </c>
      <c r="UY43" s="234">
        <v>3.24</v>
      </c>
      <c r="UZ43" s="234">
        <v>3.24</v>
      </c>
      <c r="VA43" s="20">
        <f t="shared" si="55"/>
        <v>0</v>
      </c>
      <c r="VB43" s="234"/>
      <c r="VC43" s="234"/>
      <c r="VD43" s="234"/>
      <c r="VE43" s="234"/>
      <c r="VF43" s="234"/>
      <c r="VG43" s="234"/>
      <c r="VH43" s="234">
        <v>0</v>
      </c>
      <c r="VI43" s="234"/>
      <c r="VJ43" s="234"/>
      <c r="VK43" s="234"/>
      <c r="VL43" s="234"/>
      <c r="VM43" s="234"/>
      <c r="VN43" s="20">
        <f t="shared" si="56"/>
        <v>-52.460000000000008</v>
      </c>
      <c r="VO43" s="20">
        <f t="shared" si="57"/>
        <v>-52.460000000000008</v>
      </c>
      <c r="VP43" s="20">
        <f t="shared" si="58"/>
        <v>0</v>
      </c>
      <c r="VQ43" s="121">
        <f t="shared" si="59"/>
        <v>0</v>
      </c>
      <c r="VR43" s="250"/>
      <c r="VS43" s="250"/>
      <c r="VT43" s="250"/>
      <c r="VU43" s="250"/>
      <c r="VV43" s="250"/>
      <c r="VW43" s="250"/>
      <c r="VX43" s="250"/>
      <c r="VY43" s="250"/>
      <c r="VZ43" s="250"/>
      <c r="WA43" s="250"/>
      <c r="WB43" s="250"/>
      <c r="WC43" s="250"/>
      <c r="WD43" s="121">
        <f t="shared" si="60"/>
        <v>0</v>
      </c>
      <c r="WE43" s="234"/>
      <c r="WF43" s="234"/>
      <c r="WG43" s="234"/>
      <c r="WH43" s="234"/>
      <c r="WI43" s="234"/>
      <c r="WJ43" s="234"/>
      <c r="WK43" s="234"/>
      <c r="WL43" s="234"/>
      <c r="WM43" s="234"/>
      <c r="WN43" s="234"/>
      <c r="WO43" s="234"/>
      <c r="WP43" s="234"/>
      <c r="WQ43" s="121">
        <f t="shared" si="61"/>
        <v>0</v>
      </c>
      <c r="WR43" s="121">
        <f t="shared" si="62"/>
        <v>0</v>
      </c>
      <c r="WS43" s="121">
        <f t="shared" si="63"/>
        <v>0</v>
      </c>
      <c r="WT43" s="120">
        <f t="shared" si="159"/>
        <v>36697.969999999994</v>
      </c>
      <c r="WU43" s="120">
        <v>2988.26</v>
      </c>
      <c r="WV43" s="250">
        <v>2988.26</v>
      </c>
      <c r="WW43" s="250">
        <v>2988.26</v>
      </c>
      <c r="WX43" s="250">
        <v>2988.26</v>
      </c>
      <c r="WY43" s="250">
        <v>2988.26</v>
      </c>
      <c r="WZ43" s="250">
        <v>2988.26</v>
      </c>
      <c r="XA43" s="250">
        <v>2988.26</v>
      </c>
      <c r="XB43" s="250">
        <v>3156.03</v>
      </c>
      <c r="XC43" s="250">
        <v>3156.03</v>
      </c>
      <c r="XD43" s="250">
        <v>3156.03</v>
      </c>
      <c r="XE43" s="250">
        <v>3156.03</v>
      </c>
      <c r="XF43" s="250">
        <v>3156.03</v>
      </c>
      <c r="XG43" s="120">
        <f t="shared" si="160"/>
        <v>39844.768240021345</v>
      </c>
      <c r="XH43" s="18">
        <v>3384.138304608317</v>
      </c>
      <c r="XI43" s="18">
        <v>3298.6176690794414</v>
      </c>
      <c r="XJ43" s="18">
        <v>3143.6580972725842</v>
      </c>
      <c r="XK43" s="18">
        <v>179.1869259593517</v>
      </c>
      <c r="XL43" s="18">
        <v>2915.4980481028724</v>
      </c>
      <c r="XM43" s="18">
        <v>2828.8996327564337</v>
      </c>
      <c r="XN43" s="18">
        <v>3562.4354634735464</v>
      </c>
      <c r="XO43" s="18">
        <v>3733.9685180297665</v>
      </c>
      <c r="XP43" s="18">
        <v>4223.8213959633076</v>
      </c>
      <c r="XQ43" s="18">
        <v>4294.0987855674593</v>
      </c>
      <c r="XR43" s="18">
        <v>3639.1629661036432</v>
      </c>
      <c r="XS43" s="18">
        <v>4641.2824331046213</v>
      </c>
      <c r="XT43" s="121">
        <f t="shared" si="64"/>
        <v>3146.7982400213514</v>
      </c>
      <c r="XU43" s="121">
        <f t="shared" si="65"/>
        <v>0</v>
      </c>
      <c r="XV43" s="121">
        <f t="shared" si="66"/>
        <v>3146.7982400213514</v>
      </c>
      <c r="XW43" s="120">
        <f t="shared" si="161"/>
        <v>35260.490000000005</v>
      </c>
      <c r="XX43" s="120">
        <v>2368.3200000000002</v>
      </c>
      <c r="XY43" s="250">
        <v>2368.3200000000002</v>
      </c>
      <c r="XZ43" s="250">
        <v>2368.3200000000002</v>
      </c>
      <c r="YA43" s="250">
        <v>2368.3200000000002</v>
      </c>
      <c r="YB43" s="250">
        <v>2368.3200000000002</v>
      </c>
      <c r="YC43" s="250">
        <v>2368.3200000000002</v>
      </c>
      <c r="YD43" s="250">
        <v>2368.3200000000002</v>
      </c>
      <c r="YE43" s="250">
        <v>3736.45</v>
      </c>
      <c r="YF43" s="250">
        <v>3736.45</v>
      </c>
      <c r="YG43" s="250">
        <v>3736.45</v>
      </c>
      <c r="YH43" s="250">
        <v>3736.45</v>
      </c>
      <c r="YI43" s="250">
        <v>3736.45</v>
      </c>
      <c r="YJ43" s="121">
        <f t="shared" si="162"/>
        <v>36980.043840969272</v>
      </c>
      <c r="YK43" s="18">
        <v>2842.8519218337892</v>
      </c>
      <c r="YL43" s="18">
        <v>2613.1398594329048</v>
      </c>
      <c r="YM43" s="18">
        <v>2727.1733921690375</v>
      </c>
      <c r="YN43" s="18">
        <v>2778.3256743953593</v>
      </c>
      <c r="YO43" s="18">
        <v>2601.1131760284288</v>
      </c>
      <c r="YP43" s="18">
        <v>2671.3020984122313</v>
      </c>
      <c r="YQ43" s="18">
        <v>2926.6790360103591</v>
      </c>
      <c r="YR43" s="18">
        <v>2991.363618487911</v>
      </c>
      <c r="YS43" s="18">
        <v>3497.0231256636321</v>
      </c>
      <c r="YT43" s="18">
        <v>3654.3351704684524</v>
      </c>
      <c r="YU43" s="18">
        <v>3678.3948719543669</v>
      </c>
      <c r="YV43" s="18">
        <v>3998.3418961128036</v>
      </c>
      <c r="YW43" s="234">
        <f t="shared" si="163"/>
        <v>1719.5538409692672</v>
      </c>
      <c r="YX43" s="121">
        <f t="shared" si="67"/>
        <v>0</v>
      </c>
      <c r="YY43" s="121">
        <f t="shared" si="68"/>
        <v>1719.5538409692672</v>
      </c>
      <c r="YZ43" s="120">
        <f t="shared" si="164"/>
        <v>2124.13</v>
      </c>
      <c r="ZA43" s="120">
        <v>121.14</v>
      </c>
      <c r="ZB43" s="250">
        <v>121.14</v>
      </c>
      <c r="ZC43" s="250">
        <v>121.14</v>
      </c>
      <c r="ZD43" s="250">
        <v>121.14</v>
      </c>
      <c r="ZE43" s="250">
        <v>121.14</v>
      </c>
      <c r="ZF43" s="250">
        <v>121.14</v>
      </c>
      <c r="ZG43" s="250">
        <v>121.14</v>
      </c>
      <c r="ZH43" s="250">
        <v>255.23</v>
      </c>
      <c r="ZI43" s="250">
        <v>255.23</v>
      </c>
      <c r="ZJ43" s="250">
        <v>255.23</v>
      </c>
      <c r="ZK43" s="250">
        <v>255.23</v>
      </c>
      <c r="ZL43" s="250">
        <v>255.23</v>
      </c>
      <c r="ZM43" s="121">
        <f t="shared" si="165"/>
        <v>3897.9268588440541</v>
      </c>
      <c r="ZN43" s="120">
        <v>0</v>
      </c>
      <c r="ZO43" s="18">
        <v>39.312928380792712</v>
      </c>
      <c r="ZP43" s="18">
        <v>132.71726504656269</v>
      </c>
      <c r="ZQ43" s="18">
        <v>3606.9811426945253</v>
      </c>
      <c r="ZR43" s="18">
        <v>118.91552272217339</v>
      </c>
      <c r="ZS43" s="18">
        <v>0</v>
      </c>
      <c r="ZT43" s="18"/>
      <c r="ZU43" s="18"/>
      <c r="ZV43" s="18"/>
      <c r="ZW43" s="18"/>
      <c r="ZX43" s="18"/>
      <c r="ZY43" s="18"/>
      <c r="ZZ43" s="121">
        <f t="shared" si="69"/>
        <v>1773.796858844054</v>
      </c>
      <c r="AAA43" s="121">
        <f t="shared" si="70"/>
        <v>0</v>
      </c>
      <c r="AAB43" s="121">
        <f t="shared" si="71"/>
        <v>1773.796858844054</v>
      </c>
      <c r="AAC43" s="120">
        <f t="shared" si="166"/>
        <v>620.6</v>
      </c>
      <c r="AAD43" s="120">
        <v>44.7</v>
      </c>
      <c r="AAE43" s="250">
        <v>44.7</v>
      </c>
      <c r="AAF43" s="250">
        <v>44.7</v>
      </c>
      <c r="AAG43" s="250">
        <v>44.7</v>
      </c>
      <c r="AAH43" s="250">
        <v>44.7</v>
      </c>
      <c r="AAI43" s="250">
        <v>44.7</v>
      </c>
      <c r="AAJ43" s="250">
        <v>44.7</v>
      </c>
      <c r="AAK43" s="250">
        <v>61.54</v>
      </c>
      <c r="AAL43" s="250">
        <v>61.54</v>
      </c>
      <c r="AAM43" s="250">
        <v>61.54</v>
      </c>
      <c r="AAN43" s="250">
        <v>61.54</v>
      </c>
      <c r="AAO43" s="250">
        <v>61.54</v>
      </c>
      <c r="AAP43" s="121">
        <f t="shared" si="167"/>
        <v>566.87716029338526</v>
      </c>
      <c r="AAQ43" s="18">
        <v>52.717317281399232</v>
      </c>
      <c r="AAR43" s="18">
        <v>52.59113338257611</v>
      </c>
      <c r="AAS43" s="18">
        <v>52.768115065185633</v>
      </c>
      <c r="AAT43" s="18">
        <v>52.984672916317997</v>
      </c>
      <c r="AAU43" s="18">
        <v>53.398379429410397</v>
      </c>
      <c r="AAV43" s="18">
        <v>52.793594619594394</v>
      </c>
      <c r="AAW43" s="18">
        <v>51.851267634597654</v>
      </c>
      <c r="AAX43" s="18">
        <v>40.235328000000003</v>
      </c>
      <c r="AAY43" s="18">
        <v>38.694707999999999</v>
      </c>
      <c r="AAZ43" s="18">
        <v>39.407184000000001</v>
      </c>
      <c r="ABA43" s="18">
        <v>39.354386400000003</v>
      </c>
      <c r="ABB43" s="18">
        <v>40.081073564303878</v>
      </c>
      <c r="ABC43" s="121">
        <f t="shared" si="72"/>
        <v>-53.722839706614764</v>
      </c>
      <c r="ABD43" s="121">
        <f t="shared" si="73"/>
        <v>-53.722839706614764</v>
      </c>
      <c r="ABE43" s="121">
        <f t="shared" si="74"/>
        <v>0</v>
      </c>
      <c r="ABF43" s="120">
        <f t="shared" si="168"/>
        <v>90.73</v>
      </c>
      <c r="ABG43" s="120">
        <v>3.24</v>
      </c>
      <c r="ABH43" s="250">
        <v>3.24</v>
      </c>
      <c r="ABI43" s="250">
        <v>3.24</v>
      </c>
      <c r="ABJ43" s="250">
        <v>3.24</v>
      </c>
      <c r="ABK43" s="250">
        <v>3.24</v>
      </c>
      <c r="ABL43" s="250">
        <v>3.24</v>
      </c>
      <c r="ABM43" s="250">
        <v>3.24</v>
      </c>
      <c r="ABN43" s="250">
        <v>13.61</v>
      </c>
      <c r="ABO43" s="250">
        <v>13.61</v>
      </c>
      <c r="ABP43" s="250">
        <v>13.61</v>
      </c>
      <c r="ABQ43" s="250">
        <v>13.61</v>
      </c>
      <c r="ABR43" s="250">
        <v>13.61</v>
      </c>
      <c r="ABS43" s="121">
        <f t="shared" si="169"/>
        <v>0</v>
      </c>
      <c r="ABT43" s="18">
        <v>0</v>
      </c>
      <c r="ABU43" s="18">
        <v>0</v>
      </c>
      <c r="ABV43" s="18">
        <v>0</v>
      </c>
      <c r="ABW43" s="18">
        <v>0</v>
      </c>
      <c r="ABX43" s="18">
        <v>0</v>
      </c>
      <c r="ABY43" s="18">
        <v>0</v>
      </c>
      <c r="ABZ43" s="18"/>
      <c r="ACA43" s="18"/>
      <c r="ACB43" s="18">
        <v>0</v>
      </c>
      <c r="ACC43" s="18">
        <v>0</v>
      </c>
      <c r="ACD43" s="18">
        <v>0</v>
      </c>
      <c r="ACE43" s="18">
        <v>0</v>
      </c>
      <c r="ACF43" s="121">
        <f t="shared" si="75"/>
        <v>-90.73</v>
      </c>
      <c r="ACG43" s="121">
        <f t="shared" si="76"/>
        <v>-90.73</v>
      </c>
      <c r="ACH43" s="121">
        <f t="shared" si="77"/>
        <v>0</v>
      </c>
      <c r="ACI43" s="115">
        <f t="shared" si="78"/>
        <v>26549.369999999992</v>
      </c>
      <c r="ACJ43" s="121">
        <f t="shared" si="79"/>
        <v>25720.989627035819</v>
      </c>
      <c r="ACK43" s="132">
        <f t="shared" si="80"/>
        <v>-828.38037296417315</v>
      </c>
      <c r="ACL43" s="121">
        <f t="shared" si="81"/>
        <v>-828.38037296417315</v>
      </c>
      <c r="ACM43" s="121">
        <f t="shared" si="82"/>
        <v>0</v>
      </c>
      <c r="ACN43" s="18">
        <f t="shared" si="170"/>
        <v>2607.9499999999998</v>
      </c>
      <c r="ACO43" s="18">
        <v>218.95</v>
      </c>
      <c r="ACP43" s="234">
        <v>218.95</v>
      </c>
      <c r="ACQ43" s="234">
        <v>218.95</v>
      </c>
      <c r="ACR43" s="234">
        <v>218.95</v>
      </c>
      <c r="ACS43" s="234">
        <v>218.95</v>
      </c>
      <c r="ACT43" s="234">
        <v>218.95</v>
      </c>
      <c r="ACU43" s="234">
        <v>218.95</v>
      </c>
      <c r="ACV43" s="234">
        <v>215.06</v>
      </c>
      <c r="ACW43" s="234">
        <v>215.06</v>
      </c>
      <c r="ACX43" s="234">
        <v>215.06</v>
      </c>
      <c r="ACY43" s="234">
        <v>215.06</v>
      </c>
      <c r="ACZ43" s="234">
        <v>215.06</v>
      </c>
      <c r="ADA43" s="20">
        <f t="shared" si="171"/>
        <v>9607.0023027416628</v>
      </c>
      <c r="ADB43" s="18">
        <v>0</v>
      </c>
      <c r="ADC43" s="18">
        <v>1667.2781946495284</v>
      </c>
      <c r="ADD43" s="18">
        <v>1294.1216658258368</v>
      </c>
      <c r="ADE43" s="18">
        <v>915.94157199999995</v>
      </c>
      <c r="ADF43" s="18">
        <v>774.56789200000003</v>
      </c>
      <c r="ADG43" s="18">
        <v>1157.3770936000001</v>
      </c>
      <c r="ADH43" s="18">
        <v>896.34849048581145</v>
      </c>
      <c r="ADI43" s="18">
        <v>492.88297813974441</v>
      </c>
      <c r="ADJ43" s="18">
        <v>346.102666</v>
      </c>
      <c r="ADK43" s="18">
        <v>455.15297519999996</v>
      </c>
      <c r="ADL43" s="18">
        <v>580.03992844000004</v>
      </c>
      <c r="ADM43" s="18">
        <v>1027.1888464007432</v>
      </c>
      <c r="ADN43" s="20">
        <f t="shared" si="83"/>
        <v>6999.052302741663</v>
      </c>
      <c r="ADO43" s="20">
        <f t="shared" si="84"/>
        <v>0</v>
      </c>
      <c r="ADP43" s="20">
        <f t="shared" si="85"/>
        <v>6999.052302741663</v>
      </c>
      <c r="ADQ43" s="18">
        <f t="shared" si="172"/>
        <v>23941.419999999991</v>
      </c>
      <c r="ADR43" s="18">
        <v>2547.16</v>
      </c>
      <c r="ADS43" s="234">
        <v>2547.16</v>
      </c>
      <c r="ADT43" s="234">
        <v>2547.16</v>
      </c>
      <c r="ADU43" s="234">
        <v>2547.16</v>
      </c>
      <c r="ADV43" s="234">
        <v>2547.16</v>
      </c>
      <c r="ADW43" s="234">
        <v>2547.16</v>
      </c>
      <c r="ADX43" s="234">
        <v>2547.16</v>
      </c>
      <c r="ADY43" s="234">
        <v>1222.26</v>
      </c>
      <c r="ADZ43" s="234">
        <v>1222.26</v>
      </c>
      <c r="AEA43" s="234">
        <v>1222.26</v>
      </c>
      <c r="AEB43" s="234">
        <v>1222.26</v>
      </c>
      <c r="AEC43" s="234">
        <v>1222.26</v>
      </c>
      <c r="AED43" s="20">
        <f t="shared" si="173"/>
        <v>16113.987324294156</v>
      </c>
      <c r="AEE43" s="18">
        <v>0</v>
      </c>
      <c r="AEF43" s="18">
        <v>2301.1584894077923</v>
      </c>
      <c r="AEG43" s="18">
        <v>1747.0642488648796</v>
      </c>
      <c r="AEH43" s="18">
        <v>1136.211258</v>
      </c>
      <c r="AEI43" s="18">
        <v>1194.5913055999999</v>
      </c>
      <c r="AEJ43" s="18">
        <v>1567.9064855999998</v>
      </c>
      <c r="AEK43" s="18">
        <v>1494.9480014330834</v>
      </c>
      <c r="AEL43" s="18">
        <v>1425.448866937483</v>
      </c>
      <c r="AEM43" s="18">
        <v>1238.4456265999997</v>
      </c>
      <c r="AEN43" s="18">
        <v>1322.5488807999998</v>
      </c>
      <c r="AEO43" s="18">
        <v>1265.6807937199999</v>
      </c>
      <c r="AEP43" s="18">
        <v>1419.9833673309211</v>
      </c>
      <c r="AEQ43" s="20">
        <f t="shared" si="86"/>
        <v>-7827.4326757058352</v>
      </c>
      <c r="AER43" s="20">
        <f t="shared" si="87"/>
        <v>-7827.4326757058352</v>
      </c>
      <c r="AES43" s="20">
        <f t="shared" si="88"/>
        <v>0</v>
      </c>
      <c r="AET43" s="18">
        <f t="shared" si="174"/>
        <v>0</v>
      </c>
      <c r="AEU43" s="18">
        <v>0</v>
      </c>
      <c r="AEV43" s="234">
        <v>0</v>
      </c>
      <c r="AEW43" s="234">
        <v>0</v>
      </c>
      <c r="AEX43" s="234">
        <v>0</v>
      </c>
      <c r="AEY43" s="234">
        <v>0</v>
      </c>
      <c r="AEZ43" s="234">
        <v>0</v>
      </c>
      <c r="AFA43" s="234">
        <v>0</v>
      </c>
      <c r="AFB43" s="234">
        <v>0</v>
      </c>
      <c r="AFC43" s="234">
        <v>0</v>
      </c>
      <c r="AFD43" s="234">
        <v>0</v>
      </c>
      <c r="AFE43" s="234">
        <v>0</v>
      </c>
      <c r="AFF43" s="234">
        <v>0</v>
      </c>
      <c r="AFG43" s="20">
        <f t="shared" si="175"/>
        <v>0</v>
      </c>
      <c r="AFH43" s="18">
        <v>0</v>
      </c>
      <c r="AFI43" s="18">
        <v>0</v>
      </c>
      <c r="AFJ43" s="18">
        <v>0</v>
      </c>
      <c r="AFK43" s="18">
        <v>0</v>
      </c>
      <c r="AFL43" s="18">
        <v>0</v>
      </c>
      <c r="AFM43" s="18">
        <v>0</v>
      </c>
      <c r="AFN43" s="18">
        <v>0</v>
      </c>
      <c r="AFO43" s="18">
        <v>0</v>
      </c>
      <c r="AFP43" s="18">
        <v>0</v>
      </c>
      <c r="AFQ43" s="18">
        <v>0</v>
      </c>
      <c r="AFR43" s="18">
        <v>0</v>
      </c>
      <c r="AFS43" s="18">
        <v>0</v>
      </c>
      <c r="AFT43" s="20">
        <f t="shared" si="89"/>
        <v>0</v>
      </c>
      <c r="AFU43" s="20">
        <f t="shared" si="90"/>
        <v>0</v>
      </c>
      <c r="AFV43" s="136">
        <f t="shared" si="91"/>
        <v>0</v>
      </c>
      <c r="AFW43" s="141">
        <f t="shared" si="92"/>
        <v>266729.11000000004</v>
      </c>
      <c r="AFX43" s="111">
        <f t="shared" si="93"/>
        <v>286466.85018525581</v>
      </c>
      <c r="AFY43" s="126">
        <f t="shared" si="94"/>
        <v>19737.740185255767</v>
      </c>
      <c r="AFZ43" s="20">
        <f t="shared" si="95"/>
        <v>0</v>
      </c>
      <c r="AGA43" s="140">
        <f t="shared" si="96"/>
        <v>19737.740185255767</v>
      </c>
      <c r="AGB43" s="215">
        <f t="shared" si="181"/>
        <v>320074.93200000003</v>
      </c>
      <c r="AGC43" s="126">
        <f t="shared" si="181"/>
        <v>343760.22022230696</v>
      </c>
      <c r="AGD43" s="126">
        <f t="shared" si="98"/>
        <v>23685.288222306932</v>
      </c>
      <c r="AGE43" s="20">
        <f t="shared" si="99"/>
        <v>0</v>
      </c>
      <c r="AGF43" s="136">
        <f t="shared" si="100"/>
        <v>23685.288222306932</v>
      </c>
      <c r="AGG43" s="166">
        <f t="shared" si="180"/>
        <v>17070.663040000003</v>
      </c>
      <c r="AGH43" s="220">
        <f t="shared" si="179"/>
        <v>18333.878411856371</v>
      </c>
      <c r="AGI43" s="126">
        <f t="shared" si="102"/>
        <v>1263.2153718563677</v>
      </c>
      <c r="AGJ43" s="20">
        <f t="shared" si="103"/>
        <v>0</v>
      </c>
      <c r="AGK43" s="140">
        <f t="shared" si="104"/>
        <v>1263.2153718563677</v>
      </c>
      <c r="AGL43" s="167">
        <f t="shared" si="182"/>
        <v>337145.59504000004</v>
      </c>
      <c r="AGM43" s="167">
        <f t="shared" si="182"/>
        <v>362094.09863416333</v>
      </c>
      <c r="AGN43" s="168">
        <f t="shared" si="106"/>
        <v>24948.503594163281</v>
      </c>
      <c r="AGO43" s="167">
        <f t="shared" si="107"/>
        <v>0</v>
      </c>
      <c r="AGP43" s="169">
        <f t="shared" si="108"/>
        <v>24948.503594163281</v>
      </c>
      <c r="AGQ43" s="217">
        <f t="shared" si="177"/>
        <v>5.8084772370486655E-2</v>
      </c>
      <c r="AGR43" s="294">
        <v>7.0000000000000007E-2</v>
      </c>
      <c r="AGS43" s="254">
        <v>0.03</v>
      </c>
      <c r="AGT43" s="251">
        <f t="shared" si="178"/>
        <v>5.3333333333333337E-2</v>
      </c>
      <c r="AGU43" s="22"/>
      <c r="AGV43" s="22"/>
      <c r="AGW43" s="22"/>
      <c r="AGX43" s="22"/>
      <c r="AGY43" s="22"/>
      <c r="AGZ43" s="22"/>
      <c r="AHA43" s="22"/>
      <c r="AHB43" s="22"/>
      <c r="AHC43" s="22"/>
      <c r="AHD43" s="22"/>
      <c r="AHE43" s="22"/>
      <c r="AHF43" s="22"/>
      <c r="AHG43" s="22"/>
      <c r="AHH43" s="22"/>
    </row>
    <row r="44" spans="1:892" s="225" customFormat="1" ht="12.75" x14ac:dyDescent="0.25">
      <c r="A44" s="22">
        <v>473</v>
      </c>
      <c r="B44" s="21">
        <v>3</v>
      </c>
      <c r="C44" s="252" t="s">
        <v>789</v>
      </c>
      <c r="D44" s="253">
        <v>10</v>
      </c>
      <c r="E44" s="249">
        <v>5682.9</v>
      </c>
      <c r="F44" s="132">
        <f t="shared" si="0"/>
        <v>46004.100000000006</v>
      </c>
      <c r="G44" s="114">
        <f t="shared" si="1"/>
        <v>53204.802221537051</v>
      </c>
      <c r="H44" s="132">
        <f t="shared" si="2"/>
        <v>7200.7022215370453</v>
      </c>
      <c r="I44" s="121">
        <f t="shared" si="3"/>
        <v>0</v>
      </c>
      <c r="J44" s="121">
        <f t="shared" si="4"/>
        <v>7200.7022215370453</v>
      </c>
      <c r="K44" s="18">
        <f t="shared" si="109"/>
        <v>19962.61</v>
      </c>
      <c r="L44" s="234">
        <v>1276.3800000000001</v>
      </c>
      <c r="M44" s="234">
        <v>1276.3800000000001</v>
      </c>
      <c r="N44" s="234">
        <v>1276.3800000000001</v>
      </c>
      <c r="O44" s="234">
        <v>1276.3800000000001</v>
      </c>
      <c r="P44" s="234">
        <v>1276.3800000000001</v>
      </c>
      <c r="Q44" s="234">
        <v>1276.3800000000001</v>
      </c>
      <c r="R44" s="234">
        <v>1276.3800000000001</v>
      </c>
      <c r="S44" s="234">
        <v>2205.59</v>
      </c>
      <c r="T44" s="234">
        <v>2205.59</v>
      </c>
      <c r="U44" s="234">
        <v>2205.59</v>
      </c>
      <c r="V44" s="234">
        <v>2205.59</v>
      </c>
      <c r="W44" s="234">
        <v>2205.59</v>
      </c>
      <c r="X44" s="234">
        <f t="shared" si="110"/>
        <v>24220.290897408027</v>
      </c>
      <c r="Y44" s="18">
        <v>0</v>
      </c>
      <c r="Z44" s="18">
        <v>0</v>
      </c>
      <c r="AA44" s="18">
        <v>0</v>
      </c>
      <c r="AB44" s="18">
        <v>0</v>
      </c>
      <c r="AC44" s="18">
        <v>11216.750548872456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13003.540348535569</v>
      </c>
      <c r="AJ44" s="18">
        <v>0</v>
      </c>
      <c r="AK44" s="20">
        <f t="shared" si="5"/>
        <v>4257.6808974080268</v>
      </c>
      <c r="AL44" s="234">
        <f t="shared" si="111"/>
        <v>0</v>
      </c>
      <c r="AM44" s="234">
        <f t="shared" si="6"/>
        <v>4257.6808974080268</v>
      </c>
      <c r="AN44" s="18">
        <f t="shared" si="112"/>
        <v>855.65</v>
      </c>
      <c r="AO44" s="234">
        <v>65.349999999999994</v>
      </c>
      <c r="AP44" s="234">
        <v>65.349999999999994</v>
      </c>
      <c r="AQ44" s="234">
        <v>65.349999999999994</v>
      </c>
      <c r="AR44" s="234">
        <v>65.349999999999994</v>
      </c>
      <c r="AS44" s="234">
        <v>65.349999999999994</v>
      </c>
      <c r="AT44" s="234">
        <v>65.349999999999994</v>
      </c>
      <c r="AU44" s="234">
        <v>65.349999999999994</v>
      </c>
      <c r="AV44" s="234">
        <v>79.64</v>
      </c>
      <c r="AW44" s="234">
        <v>79.64</v>
      </c>
      <c r="AX44" s="234">
        <v>79.64</v>
      </c>
      <c r="AY44" s="234">
        <v>79.64</v>
      </c>
      <c r="AZ44" s="234">
        <v>79.64</v>
      </c>
      <c r="BA44" s="226">
        <f t="shared" si="113"/>
        <v>978.08393327720501</v>
      </c>
      <c r="BB44" s="18">
        <v>0</v>
      </c>
      <c r="BC44" s="18">
        <v>0</v>
      </c>
      <c r="BD44" s="18">
        <v>0</v>
      </c>
      <c r="BE44" s="18">
        <v>0</v>
      </c>
      <c r="BF44" s="18">
        <v>453.10088740086923</v>
      </c>
      <c r="BG44" s="18">
        <v>0</v>
      </c>
      <c r="BH44" s="18">
        <v>0</v>
      </c>
      <c r="BI44" s="18">
        <v>0</v>
      </c>
      <c r="BJ44" s="18">
        <v>0</v>
      </c>
      <c r="BK44" s="18">
        <v>0</v>
      </c>
      <c r="BL44" s="18">
        <v>524.98304587633572</v>
      </c>
      <c r="BM44" s="18">
        <v>0</v>
      </c>
      <c r="BN44" s="20">
        <f t="shared" si="7"/>
        <v>122.43393327720503</v>
      </c>
      <c r="BO44" s="20">
        <f t="shared" si="8"/>
        <v>0</v>
      </c>
      <c r="BP44" s="20">
        <f t="shared" si="9"/>
        <v>122.43393327720503</v>
      </c>
      <c r="BQ44" s="18">
        <f t="shared" si="114"/>
        <v>0</v>
      </c>
      <c r="BR44" s="234">
        <v>0</v>
      </c>
      <c r="BS44" s="234">
        <v>0</v>
      </c>
      <c r="BT44" s="234">
        <v>0</v>
      </c>
      <c r="BU44" s="234">
        <v>0</v>
      </c>
      <c r="BV44" s="234">
        <v>0</v>
      </c>
      <c r="BW44" s="234">
        <v>0</v>
      </c>
      <c r="BX44" s="234">
        <v>0</v>
      </c>
      <c r="BY44" s="234">
        <v>0</v>
      </c>
      <c r="BZ44" s="234">
        <v>0</v>
      </c>
      <c r="CA44" s="234">
        <v>0</v>
      </c>
      <c r="CB44" s="234">
        <v>0</v>
      </c>
      <c r="CC44" s="234">
        <v>0</v>
      </c>
      <c r="CD44" s="18">
        <f t="shared" si="115"/>
        <v>0</v>
      </c>
      <c r="CE44" s="18">
        <v>0</v>
      </c>
      <c r="CF44" s="18">
        <v>0</v>
      </c>
      <c r="CG44" s="18">
        <v>0</v>
      </c>
      <c r="CH44" s="18">
        <v>0</v>
      </c>
      <c r="CI44" s="18">
        <v>0</v>
      </c>
      <c r="CJ44" s="18">
        <v>0</v>
      </c>
      <c r="CK44" s="18">
        <v>0</v>
      </c>
      <c r="CL44" s="18">
        <v>0</v>
      </c>
      <c r="CM44" s="18">
        <v>0</v>
      </c>
      <c r="CN44" s="18">
        <v>0</v>
      </c>
      <c r="CO44" s="18">
        <v>0</v>
      </c>
      <c r="CP44" s="18">
        <v>0</v>
      </c>
      <c r="CQ44" s="20">
        <f t="shared" si="10"/>
        <v>0</v>
      </c>
      <c r="CR44" s="20">
        <f t="shared" si="11"/>
        <v>0</v>
      </c>
      <c r="CS44" s="20">
        <f t="shared" si="12"/>
        <v>0</v>
      </c>
      <c r="CT44" s="18">
        <f t="shared" si="116"/>
        <v>0</v>
      </c>
      <c r="CU44" s="18">
        <v>0</v>
      </c>
      <c r="CV44" s="234">
        <v>0</v>
      </c>
      <c r="CW44" s="234">
        <v>0</v>
      </c>
      <c r="CX44" s="234">
        <v>0</v>
      </c>
      <c r="CY44" s="234">
        <v>0</v>
      </c>
      <c r="CZ44" s="234">
        <v>0</v>
      </c>
      <c r="DA44" s="234">
        <v>0</v>
      </c>
      <c r="DB44" s="234">
        <v>0</v>
      </c>
      <c r="DC44" s="234">
        <v>0</v>
      </c>
      <c r="DD44" s="234">
        <v>0</v>
      </c>
      <c r="DE44" s="234">
        <v>0</v>
      </c>
      <c r="DF44" s="234">
        <v>0</v>
      </c>
      <c r="DG44" s="18">
        <f t="shared" si="117"/>
        <v>0</v>
      </c>
      <c r="DH44" s="18">
        <v>0</v>
      </c>
      <c r="DI44" s="18">
        <v>0</v>
      </c>
      <c r="DJ44" s="18">
        <v>0</v>
      </c>
      <c r="DK44" s="18">
        <v>0</v>
      </c>
      <c r="DL44" s="18">
        <v>0</v>
      </c>
      <c r="DM44" s="18">
        <v>0</v>
      </c>
      <c r="DN44" s="18">
        <v>0</v>
      </c>
      <c r="DO44" s="18">
        <v>0</v>
      </c>
      <c r="DP44" s="18">
        <v>0</v>
      </c>
      <c r="DQ44" s="18">
        <v>0</v>
      </c>
      <c r="DR44" s="18">
        <v>0</v>
      </c>
      <c r="DS44" s="18">
        <v>0</v>
      </c>
      <c r="DT44" s="234">
        <f t="shared" si="118"/>
        <v>0</v>
      </c>
      <c r="DU44" s="20">
        <f t="shared" si="13"/>
        <v>0</v>
      </c>
      <c r="DV44" s="20">
        <f t="shared" si="119"/>
        <v>0</v>
      </c>
      <c r="DW44" s="18">
        <f t="shared" si="120"/>
        <v>2166.58</v>
      </c>
      <c r="DX44" s="18">
        <v>172.19</v>
      </c>
      <c r="DY44" s="234">
        <v>172.19</v>
      </c>
      <c r="DZ44" s="234">
        <v>172.19</v>
      </c>
      <c r="EA44" s="234">
        <v>172.19</v>
      </c>
      <c r="EB44" s="234">
        <v>172.19</v>
      </c>
      <c r="EC44" s="234">
        <v>172.19</v>
      </c>
      <c r="ED44" s="234">
        <v>172.19</v>
      </c>
      <c r="EE44" s="234">
        <v>192.25</v>
      </c>
      <c r="EF44" s="234">
        <v>192.25</v>
      </c>
      <c r="EG44" s="234">
        <v>192.25</v>
      </c>
      <c r="EH44" s="234">
        <v>192.25</v>
      </c>
      <c r="EI44" s="234">
        <v>192.25</v>
      </c>
      <c r="EJ44" s="234"/>
      <c r="EK44" s="18">
        <f t="shared" si="121"/>
        <v>2163.9431994764077</v>
      </c>
      <c r="EL44" s="18">
        <v>0</v>
      </c>
      <c r="EM44" s="18">
        <v>0</v>
      </c>
      <c r="EN44" s="18">
        <v>0</v>
      </c>
      <c r="EO44" s="18">
        <v>0</v>
      </c>
      <c r="EP44" s="18">
        <v>1002.8654664522218</v>
      </c>
      <c r="EQ44" s="18">
        <v>0</v>
      </c>
      <c r="ER44" s="18">
        <v>0</v>
      </c>
      <c r="ES44" s="18">
        <v>0</v>
      </c>
      <c r="ET44" s="18">
        <v>0</v>
      </c>
      <c r="EU44" s="18">
        <v>0</v>
      </c>
      <c r="EV44" s="18">
        <v>1161.077733024186</v>
      </c>
      <c r="EW44" s="18">
        <v>0</v>
      </c>
      <c r="EX44" s="20">
        <f t="shared" si="14"/>
        <v>-2.6368005235922283</v>
      </c>
      <c r="EY44" s="20">
        <f t="shared" si="122"/>
        <v>-2.6368005235922283</v>
      </c>
      <c r="EZ44" s="20">
        <f t="shared" si="123"/>
        <v>0</v>
      </c>
      <c r="FA44" s="18">
        <f t="shared" si="124"/>
        <v>6013.3100000000013</v>
      </c>
      <c r="FB44" s="18">
        <v>454.63</v>
      </c>
      <c r="FC44" s="234">
        <v>454.63</v>
      </c>
      <c r="FD44" s="234">
        <v>454.63</v>
      </c>
      <c r="FE44" s="234">
        <v>454.63</v>
      </c>
      <c r="FF44" s="234">
        <v>454.63</v>
      </c>
      <c r="FG44" s="234">
        <v>454.63</v>
      </c>
      <c r="FH44" s="234">
        <v>454.63</v>
      </c>
      <c r="FI44" s="234">
        <v>566.17999999999995</v>
      </c>
      <c r="FJ44" s="234">
        <v>566.17999999999995</v>
      </c>
      <c r="FK44" s="234">
        <v>566.17999999999995</v>
      </c>
      <c r="FL44" s="234">
        <v>566.17999999999995</v>
      </c>
      <c r="FM44" s="234">
        <v>566.17999999999995</v>
      </c>
      <c r="FN44" s="20">
        <f t="shared" si="125"/>
        <v>6241.1917641372938</v>
      </c>
      <c r="FO44" s="18">
        <v>0</v>
      </c>
      <c r="FP44" s="18">
        <v>0</v>
      </c>
      <c r="FQ44" s="18">
        <v>0</v>
      </c>
      <c r="FR44" s="18">
        <v>0</v>
      </c>
      <c r="FS44" s="18">
        <v>2888.0635100030831</v>
      </c>
      <c r="FT44" s="18">
        <v>0</v>
      </c>
      <c r="FU44" s="18">
        <v>0</v>
      </c>
      <c r="FV44" s="18">
        <v>0</v>
      </c>
      <c r="FW44" s="18">
        <v>0</v>
      </c>
      <c r="FX44" s="18">
        <v>0</v>
      </c>
      <c r="FY44" s="18">
        <v>3353.1282541342107</v>
      </c>
      <c r="FZ44" s="18">
        <v>0</v>
      </c>
      <c r="GA44" s="234">
        <f t="shared" si="126"/>
        <v>227.88176413729252</v>
      </c>
      <c r="GB44" s="20">
        <f t="shared" si="127"/>
        <v>0</v>
      </c>
      <c r="GC44" s="20">
        <f t="shared" si="128"/>
        <v>227.88176413729252</v>
      </c>
      <c r="GD44" s="18">
        <f t="shared" si="129"/>
        <v>1231.9399999999998</v>
      </c>
      <c r="GE44" s="18">
        <v>93.77</v>
      </c>
      <c r="GF44" s="234">
        <v>93.77</v>
      </c>
      <c r="GG44" s="234">
        <v>93.77</v>
      </c>
      <c r="GH44" s="234">
        <v>93.77</v>
      </c>
      <c r="GI44" s="234">
        <v>93.77</v>
      </c>
      <c r="GJ44" s="234">
        <v>93.77</v>
      </c>
      <c r="GK44" s="234">
        <v>93.77</v>
      </c>
      <c r="GL44" s="234">
        <v>115.11</v>
      </c>
      <c r="GM44" s="234">
        <v>115.11</v>
      </c>
      <c r="GN44" s="234">
        <v>115.11</v>
      </c>
      <c r="GO44" s="234">
        <v>115.11</v>
      </c>
      <c r="GP44" s="234">
        <v>115.11</v>
      </c>
      <c r="GQ44" s="20">
        <f t="shared" si="130"/>
        <v>0</v>
      </c>
      <c r="GR44" s="18">
        <v>0</v>
      </c>
      <c r="GS44" s="18">
        <v>0</v>
      </c>
      <c r="GT44" s="18">
        <v>0</v>
      </c>
      <c r="GU44" s="18"/>
      <c r="GV44" s="234">
        <f t="shared" si="131"/>
        <v>-1231.9399999999998</v>
      </c>
      <c r="GW44" s="20">
        <f t="shared" si="15"/>
        <v>-1231.9399999999998</v>
      </c>
      <c r="GX44" s="20">
        <f t="shared" si="16"/>
        <v>0</v>
      </c>
      <c r="GY44" s="18">
        <f t="shared" si="132"/>
        <v>15774.010000000002</v>
      </c>
      <c r="GZ44" s="18">
        <v>822.88</v>
      </c>
      <c r="HA44" s="234">
        <v>822.88</v>
      </c>
      <c r="HB44" s="234">
        <v>822.88</v>
      </c>
      <c r="HC44" s="234">
        <v>822.88</v>
      </c>
      <c r="HD44" s="234">
        <v>822.88</v>
      </c>
      <c r="HE44" s="234">
        <v>822.88</v>
      </c>
      <c r="HF44" s="234">
        <v>822.88</v>
      </c>
      <c r="HG44" s="234">
        <v>2002.77</v>
      </c>
      <c r="HH44" s="234">
        <v>2002.77</v>
      </c>
      <c r="HI44" s="234">
        <v>2002.77</v>
      </c>
      <c r="HJ44" s="234">
        <v>2002.77</v>
      </c>
      <c r="HK44" s="234">
        <v>2002.77</v>
      </c>
      <c r="HL44" s="20">
        <f t="shared" si="133"/>
        <v>19601.292427238113</v>
      </c>
      <c r="HM44" s="18">
        <v>1665.5045765338882</v>
      </c>
      <c r="HN44" s="18">
        <v>1766.6236939534067</v>
      </c>
      <c r="HO44" s="18">
        <v>1901.9803342959374</v>
      </c>
      <c r="HP44" s="18">
        <v>1785.3393108532744</v>
      </c>
      <c r="HQ44" s="18">
        <v>1851.6046008752949</v>
      </c>
      <c r="HR44" s="18">
        <v>1575.1312640371041</v>
      </c>
      <c r="HS44" s="18">
        <v>2030.5131297922794</v>
      </c>
      <c r="HT44" s="18">
        <v>1280.5246771563579</v>
      </c>
      <c r="HU44" s="18">
        <v>1332.7104304466147</v>
      </c>
      <c r="HV44" s="18">
        <v>1438.0280063995997</v>
      </c>
      <c r="HW44" s="18">
        <v>1306.3908917585129</v>
      </c>
      <c r="HX44" s="18">
        <v>1666.9415111358421</v>
      </c>
      <c r="HY44" s="20">
        <f t="shared" si="17"/>
        <v>3827.2824272381113</v>
      </c>
      <c r="HZ44" s="20">
        <f t="shared" si="18"/>
        <v>0</v>
      </c>
      <c r="IA44" s="20">
        <f t="shared" si="19"/>
        <v>3827.2824272381113</v>
      </c>
      <c r="IB44" s="120">
        <f t="shared" si="134"/>
        <v>23528.39</v>
      </c>
      <c r="IC44" s="120">
        <v>1791.07</v>
      </c>
      <c r="ID44" s="250">
        <v>1791.07</v>
      </c>
      <c r="IE44" s="250">
        <v>1791.07</v>
      </c>
      <c r="IF44" s="120">
        <v>1791.07</v>
      </c>
      <c r="IG44" s="120">
        <v>1791.07</v>
      </c>
      <c r="IH44" s="120">
        <v>1791.07</v>
      </c>
      <c r="II44" s="120">
        <v>1791.07</v>
      </c>
      <c r="IJ44" s="120">
        <v>2198.1799999999998</v>
      </c>
      <c r="IK44" s="120">
        <v>2198.1799999999998</v>
      </c>
      <c r="IL44" s="120">
        <v>2198.1799999999998</v>
      </c>
      <c r="IM44" s="120">
        <v>2198.1799999999998</v>
      </c>
      <c r="IN44" s="120">
        <v>2198.1799999999998</v>
      </c>
      <c r="IO44" s="121">
        <f t="shared" si="20"/>
        <v>20762.662540829453</v>
      </c>
      <c r="IP44" s="18">
        <v>1830.1570102929197</v>
      </c>
      <c r="IQ44" s="18">
        <v>1825.7763559097591</v>
      </c>
      <c r="IR44" s="18">
        <v>1831.9205279546356</v>
      </c>
      <c r="IS44" s="18">
        <v>1839.43864325</v>
      </c>
      <c r="IT44" s="18">
        <v>1853.8010561000001</v>
      </c>
      <c r="IU44" s="18">
        <v>1832.8050871</v>
      </c>
      <c r="IV44" s="18">
        <v>1800.0908590907441</v>
      </c>
      <c r="IW44" s="18">
        <v>2270.3342647999998</v>
      </c>
      <c r="IX44" s="18">
        <v>1371.8100456594493</v>
      </c>
      <c r="IY44" s="18">
        <v>1627.1430366142545</v>
      </c>
      <c r="IZ44" s="18">
        <v>1264.6753247304046</v>
      </c>
      <c r="JA44" s="18">
        <v>1414.7103293272858</v>
      </c>
      <c r="JB44" s="250">
        <f t="shared" si="21"/>
        <v>-2765.7274591705464</v>
      </c>
      <c r="JC44" s="121">
        <f t="shared" si="22"/>
        <v>-2765.7274591705464</v>
      </c>
      <c r="JD44" s="121">
        <f t="shared" si="23"/>
        <v>0</v>
      </c>
      <c r="JE44" s="120">
        <f t="shared" si="135"/>
        <v>4104.29</v>
      </c>
      <c r="JF44" s="120">
        <v>312.52</v>
      </c>
      <c r="JG44" s="250">
        <v>312.52</v>
      </c>
      <c r="JH44" s="250">
        <v>312.52</v>
      </c>
      <c r="JI44" s="250">
        <v>312.52</v>
      </c>
      <c r="JJ44" s="250">
        <v>312.52</v>
      </c>
      <c r="JK44" s="250">
        <v>312.52</v>
      </c>
      <c r="JL44" s="250">
        <v>312.52</v>
      </c>
      <c r="JM44" s="250">
        <v>383.33</v>
      </c>
      <c r="JN44" s="250">
        <v>383.33</v>
      </c>
      <c r="JO44" s="250">
        <v>383.33</v>
      </c>
      <c r="JP44" s="250">
        <v>383.33</v>
      </c>
      <c r="JQ44" s="250">
        <v>383.33</v>
      </c>
      <c r="JR44" s="120">
        <f t="shared" si="136"/>
        <v>3534.7700900834179</v>
      </c>
      <c r="JS44" s="18">
        <v>319.13649695660575</v>
      </c>
      <c r="JT44" s="18">
        <v>318.3726134830257</v>
      </c>
      <c r="JU44" s="18">
        <v>319.44401311271474</v>
      </c>
      <c r="JV44" s="18">
        <v>320.75499624999998</v>
      </c>
      <c r="JW44" s="18">
        <v>323.25946449999998</v>
      </c>
      <c r="JX44" s="18">
        <v>319.59825949999998</v>
      </c>
      <c r="JY44" s="18">
        <v>313.89366471999114</v>
      </c>
      <c r="JZ44" s="18">
        <v>395.89886280000002</v>
      </c>
      <c r="KA44" s="18">
        <v>225.97879255779876</v>
      </c>
      <c r="KB44" s="18">
        <v>264.92080184627196</v>
      </c>
      <c r="KC44" s="18">
        <v>179.76744691344712</v>
      </c>
      <c r="KD44" s="18">
        <v>233.74467744356241</v>
      </c>
      <c r="KE44" s="250">
        <f t="shared" si="24"/>
        <v>-569.51990991658204</v>
      </c>
      <c r="KF44" s="121">
        <f t="shared" si="25"/>
        <v>-569.51990991658204</v>
      </c>
      <c r="KG44" s="121">
        <f t="shared" si="26"/>
        <v>0</v>
      </c>
      <c r="KH44" s="120">
        <f t="shared" si="137"/>
        <v>5317.5</v>
      </c>
      <c r="KI44" s="120">
        <v>298.35000000000002</v>
      </c>
      <c r="KJ44" s="250">
        <v>298.35000000000002</v>
      </c>
      <c r="KK44" s="250">
        <v>298.35000000000002</v>
      </c>
      <c r="KL44" s="250">
        <v>298.35000000000002</v>
      </c>
      <c r="KM44" s="250">
        <v>298.35000000000002</v>
      </c>
      <c r="KN44" s="250">
        <v>298.35000000000002</v>
      </c>
      <c r="KO44" s="250">
        <v>298.35000000000002</v>
      </c>
      <c r="KP44" s="250">
        <v>645.80999999999995</v>
      </c>
      <c r="KQ44" s="250">
        <v>645.80999999999995</v>
      </c>
      <c r="KR44" s="250">
        <v>645.80999999999995</v>
      </c>
      <c r="KS44" s="250">
        <v>645.80999999999995</v>
      </c>
      <c r="KT44" s="250">
        <v>645.80999999999995</v>
      </c>
      <c r="KU44" s="121">
        <f t="shared" si="138"/>
        <v>5803.2394981239886</v>
      </c>
      <c r="KV44" s="18">
        <v>360.18012150087219</v>
      </c>
      <c r="KW44" s="18">
        <v>387.90081055209652</v>
      </c>
      <c r="KX44" s="18">
        <v>344.25727663144153</v>
      </c>
      <c r="KY44" s="18">
        <v>377.4461208860609</v>
      </c>
      <c r="KZ44" s="18">
        <v>375.98284411440852</v>
      </c>
      <c r="LA44" s="18">
        <v>384.29545000101831</v>
      </c>
      <c r="LB44" s="18">
        <v>340.05577127564823</v>
      </c>
      <c r="LC44" s="18">
        <v>490.45039630250358</v>
      </c>
      <c r="LD44" s="18">
        <v>632.16316692519456</v>
      </c>
      <c r="LE44" s="18">
        <v>610.42797446058569</v>
      </c>
      <c r="LF44" s="18">
        <v>743.73136094456936</v>
      </c>
      <c r="LG44" s="18">
        <v>756.34820452958957</v>
      </c>
      <c r="LH44" s="250">
        <f t="shared" si="139"/>
        <v>485.7394981239886</v>
      </c>
      <c r="LI44" s="121">
        <f t="shared" si="27"/>
        <v>0</v>
      </c>
      <c r="LJ44" s="121">
        <f t="shared" si="28"/>
        <v>485.7394981239886</v>
      </c>
      <c r="LK44" s="121">
        <f t="shared" si="29"/>
        <v>0</v>
      </c>
      <c r="LL44" s="250"/>
      <c r="LM44" s="250"/>
      <c r="LN44" s="250"/>
      <c r="LO44" s="250"/>
      <c r="LP44" s="250"/>
      <c r="LQ44" s="250"/>
      <c r="LR44" s="250"/>
      <c r="LS44" s="250"/>
      <c r="LT44" s="250"/>
      <c r="LU44" s="250"/>
      <c r="LV44" s="250"/>
      <c r="LW44" s="250"/>
      <c r="LX44" s="121">
        <f t="shared" si="30"/>
        <v>0</v>
      </c>
      <c r="LY44" s="250"/>
      <c r="LZ44" s="250"/>
      <c r="MA44" s="250"/>
      <c r="MB44" s="250"/>
      <c r="MC44" s="250"/>
      <c r="MD44" s="250"/>
      <c r="ME44" s="250"/>
      <c r="MF44" s="250"/>
      <c r="MG44" s="250"/>
      <c r="MH44" s="250"/>
      <c r="MI44" s="250"/>
      <c r="MJ44" s="120">
        <v>0</v>
      </c>
      <c r="MK44" s="250"/>
      <c r="ML44" s="121">
        <f t="shared" si="31"/>
        <v>0</v>
      </c>
      <c r="MM44" s="121">
        <f t="shared" si="32"/>
        <v>0</v>
      </c>
      <c r="MN44" s="121">
        <f t="shared" si="140"/>
        <v>69475.073100000009</v>
      </c>
      <c r="MO44" s="121">
        <v>4117.83</v>
      </c>
      <c r="MP44" s="250">
        <v>4117.83</v>
      </c>
      <c r="MQ44" s="250">
        <v>4117.83</v>
      </c>
      <c r="MR44" s="250">
        <v>4117.83</v>
      </c>
      <c r="MS44" s="250">
        <v>4117.83</v>
      </c>
      <c r="MT44" s="250">
        <v>4117.83</v>
      </c>
      <c r="MU44" s="250">
        <v>4117.83</v>
      </c>
      <c r="MV44" s="250">
        <v>8130.0526200000004</v>
      </c>
      <c r="MW44" s="250">
        <v>8130.0526200000004</v>
      </c>
      <c r="MX44" s="250">
        <v>8130.0526200000004</v>
      </c>
      <c r="MY44" s="250">
        <v>8130.0526200000004</v>
      </c>
      <c r="MZ44" s="250">
        <v>8130.0526200000004</v>
      </c>
      <c r="NA44" s="121">
        <f t="shared" si="141"/>
        <v>64107.930354826261</v>
      </c>
      <c r="NB44" s="20">
        <v>0</v>
      </c>
      <c r="NC44" s="20">
        <v>5124.8842666666669</v>
      </c>
      <c r="ND44" s="20">
        <v>0</v>
      </c>
      <c r="NE44" s="20">
        <v>0</v>
      </c>
      <c r="NF44" s="20">
        <v>0</v>
      </c>
      <c r="NG44" s="20">
        <v>0</v>
      </c>
      <c r="NH44" s="20">
        <v>0</v>
      </c>
      <c r="NI44" s="20">
        <v>10155.466296778835</v>
      </c>
      <c r="NJ44" s="20">
        <v>46192.560400891198</v>
      </c>
      <c r="NK44" s="20">
        <v>0</v>
      </c>
      <c r="NL44" s="20">
        <v>0</v>
      </c>
      <c r="NM44" s="20">
        <v>2635.0193904895623</v>
      </c>
      <c r="NN44" s="250">
        <f t="shared" si="142"/>
        <v>-5367.1427451737472</v>
      </c>
      <c r="NO44" s="121">
        <f t="shared" si="33"/>
        <v>-5367.1427451737472</v>
      </c>
      <c r="NP44" s="121">
        <f t="shared" si="34"/>
        <v>0</v>
      </c>
      <c r="NQ44" s="115">
        <f t="shared" si="35"/>
        <v>11895.16</v>
      </c>
      <c r="NR44" s="114">
        <f t="shared" si="36"/>
        <v>2491.7600000000002</v>
      </c>
      <c r="NS44" s="132">
        <f t="shared" si="37"/>
        <v>-9403.4</v>
      </c>
      <c r="NT44" s="121">
        <f t="shared" si="38"/>
        <v>-9403.4</v>
      </c>
      <c r="NU44" s="121">
        <f t="shared" si="39"/>
        <v>0</v>
      </c>
      <c r="NV44" s="18">
        <f t="shared" si="143"/>
        <v>2035.6200000000003</v>
      </c>
      <c r="NW44" s="18">
        <v>214.81</v>
      </c>
      <c r="NX44" s="234">
        <v>214.81</v>
      </c>
      <c r="NY44" s="234">
        <v>214.81</v>
      </c>
      <c r="NZ44" s="18">
        <v>214.81</v>
      </c>
      <c r="OA44" s="18">
        <v>214.81</v>
      </c>
      <c r="OB44" s="18">
        <v>214.81</v>
      </c>
      <c r="OC44" s="18">
        <v>214.81</v>
      </c>
      <c r="OD44" s="18">
        <v>106.39</v>
      </c>
      <c r="OE44" s="18">
        <v>106.39</v>
      </c>
      <c r="OF44" s="18">
        <v>106.39</v>
      </c>
      <c r="OG44" s="18">
        <v>106.39</v>
      </c>
      <c r="OH44" s="18">
        <v>106.39</v>
      </c>
      <c r="OI44" s="20">
        <f t="shared" si="144"/>
        <v>0</v>
      </c>
      <c r="OJ44" s="20">
        <v>0</v>
      </c>
      <c r="OK44" s="20">
        <v>0</v>
      </c>
      <c r="OL44" s="20">
        <v>0</v>
      </c>
      <c r="OM44" s="20">
        <v>0</v>
      </c>
      <c r="ON44" s="20">
        <v>0</v>
      </c>
      <c r="OO44" s="20">
        <v>0</v>
      </c>
      <c r="OP44" s="20">
        <v>0</v>
      </c>
      <c r="OQ44" s="20">
        <v>0</v>
      </c>
      <c r="OR44" s="20">
        <v>0</v>
      </c>
      <c r="OS44" s="20">
        <v>0</v>
      </c>
      <c r="OT44" s="20">
        <v>0</v>
      </c>
      <c r="OU44" s="20">
        <v>0</v>
      </c>
      <c r="OV44" s="234">
        <f t="shared" si="145"/>
        <v>-2035.6200000000003</v>
      </c>
      <c r="OW44" s="20">
        <f t="shared" si="40"/>
        <v>-2035.6200000000003</v>
      </c>
      <c r="OX44" s="20">
        <f t="shared" si="41"/>
        <v>0</v>
      </c>
      <c r="OY44" s="18">
        <f t="shared" si="146"/>
        <v>1908.8400000000006</v>
      </c>
      <c r="OZ44" s="18">
        <v>194.92</v>
      </c>
      <c r="PA44" s="234">
        <v>194.92</v>
      </c>
      <c r="PB44" s="234">
        <v>194.92</v>
      </c>
      <c r="PC44" s="234">
        <v>194.92</v>
      </c>
      <c r="PD44" s="234">
        <v>194.92</v>
      </c>
      <c r="PE44" s="234">
        <v>194.92</v>
      </c>
      <c r="PF44" s="234">
        <v>194.92</v>
      </c>
      <c r="PG44" s="234">
        <v>108.88</v>
      </c>
      <c r="PH44" s="234">
        <v>108.88</v>
      </c>
      <c r="PI44" s="234">
        <v>108.88</v>
      </c>
      <c r="PJ44" s="234">
        <v>108.88</v>
      </c>
      <c r="PK44" s="234">
        <v>108.88</v>
      </c>
      <c r="PL44" s="20">
        <f t="shared" si="147"/>
        <v>1178.5</v>
      </c>
      <c r="PM44" s="18">
        <v>0</v>
      </c>
      <c r="PN44" s="18">
        <v>0</v>
      </c>
      <c r="PO44" s="18">
        <v>0</v>
      </c>
      <c r="PP44" s="18">
        <v>0</v>
      </c>
      <c r="PQ44" s="18">
        <v>0</v>
      </c>
      <c r="PR44" s="18">
        <v>0</v>
      </c>
      <c r="PS44" s="18">
        <v>0</v>
      </c>
      <c r="PT44" s="18">
        <v>1178.5</v>
      </c>
      <c r="PU44" s="18">
        <v>0</v>
      </c>
      <c r="PV44" s="18">
        <v>0</v>
      </c>
      <c r="PW44" s="18">
        <v>0</v>
      </c>
      <c r="PX44" s="18">
        <v>0</v>
      </c>
      <c r="PY44" s="234">
        <f t="shared" si="148"/>
        <v>-730.3400000000006</v>
      </c>
      <c r="PZ44" s="20">
        <f t="shared" si="42"/>
        <v>-730.3400000000006</v>
      </c>
      <c r="QA44" s="20">
        <f t="shared" si="43"/>
        <v>0</v>
      </c>
      <c r="QB44" s="18">
        <f t="shared" si="149"/>
        <v>0</v>
      </c>
      <c r="QC44" s="18">
        <v>0</v>
      </c>
      <c r="QD44" s="234">
        <v>0</v>
      </c>
      <c r="QE44" s="234">
        <v>0</v>
      </c>
      <c r="QF44" s="234">
        <v>0</v>
      </c>
      <c r="QG44" s="234">
        <v>0</v>
      </c>
      <c r="QH44" s="234">
        <v>0</v>
      </c>
      <c r="QI44" s="234">
        <v>0</v>
      </c>
      <c r="QJ44" s="234">
        <v>0</v>
      </c>
      <c r="QK44" s="234">
        <v>0</v>
      </c>
      <c r="QL44" s="234">
        <v>0</v>
      </c>
      <c r="QM44" s="234">
        <v>0</v>
      </c>
      <c r="QN44" s="234">
        <v>0</v>
      </c>
      <c r="QO44" s="20">
        <f t="shared" si="150"/>
        <v>0</v>
      </c>
      <c r="QP44" s="18">
        <v>0</v>
      </c>
      <c r="QQ44" s="18">
        <v>0</v>
      </c>
      <c r="QR44" s="18">
        <v>0</v>
      </c>
      <c r="QS44" s="18">
        <v>0</v>
      </c>
      <c r="QT44" s="18">
        <v>0</v>
      </c>
      <c r="QU44" s="18">
        <v>0</v>
      </c>
      <c r="QV44" s="18">
        <v>0</v>
      </c>
      <c r="QW44" s="18">
        <v>0</v>
      </c>
      <c r="QX44" s="18">
        <v>0</v>
      </c>
      <c r="QY44" s="18">
        <v>0</v>
      </c>
      <c r="QZ44" s="18">
        <v>0</v>
      </c>
      <c r="RA44" s="18">
        <v>0</v>
      </c>
      <c r="RB44" s="234">
        <f t="shared" si="151"/>
        <v>0</v>
      </c>
      <c r="RC44" s="20">
        <f t="shared" si="44"/>
        <v>0</v>
      </c>
      <c r="RD44" s="20">
        <f t="shared" si="45"/>
        <v>0</v>
      </c>
      <c r="RE44" s="18">
        <f t="shared" si="152"/>
        <v>0</v>
      </c>
      <c r="RF44" s="20">
        <v>0</v>
      </c>
      <c r="RG44" s="234">
        <v>0</v>
      </c>
      <c r="RH44" s="234">
        <v>0</v>
      </c>
      <c r="RI44" s="234">
        <v>0</v>
      </c>
      <c r="RJ44" s="234">
        <v>0</v>
      </c>
      <c r="RK44" s="234">
        <v>0</v>
      </c>
      <c r="RL44" s="234">
        <v>0</v>
      </c>
      <c r="RM44" s="234">
        <v>0</v>
      </c>
      <c r="RN44" s="234">
        <v>0</v>
      </c>
      <c r="RO44" s="234">
        <v>0</v>
      </c>
      <c r="RP44" s="234">
        <v>0</v>
      </c>
      <c r="RQ44" s="234">
        <v>0</v>
      </c>
      <c r="RR44" s="20">
        <f t="shared" si="153"/>
        <v>0</v>
      </c>
      <c r="RS44" s="18">
        <v>0</v>
      </c>
      <c r="RT44" s="18">
        <v>0</v>
      </c>
      <c r="RU44" s="18">
        <v>0</v>
      </c>
      <c r="RV44" s="18">
        <v>0</v>
      </c>
      <c r="RW44" s="18">
        <v>0</v>
      </c>
      <c r="RX44" s="18">
        <v>0</v>
      </c>
      <c r="RY44" s="18">
        <v>0</v>
      </c>
      <c r="RZ44" s="18">
        <v>0</v>
      </c>
      <c r="SA44" s="18">
        <v>0</v>
      </c>
      <c r="SB44" s="18">
        <v>0</v>
      </c>
      <c r="SC44" s="18">
        <v>0</v>
      </c>
      <c r="SD44" s="18">
        <v>0</v>
      </c>
      <c r="SE44" s="20">
        <f t="shared" si="46"/>
        <v>0</v>
      </c>
      <c r="SF44" s="20">
        <f t="shared" si="47"/>
        <v>0</v>
      </c>
      <c r="SG44" s="20">
        <f t="shared" si="48"/>
        <v>0</v>
      </c>
      <c r="SH44" s="18">
        <f t="shared" si="154"/>
        <v>6056.3499999999985</v>
      </c>
      <c r="SI44" s="18">
        <v>654.1</v>
      </c>
      <c r="SJ44" s="234">
        <v>654.1</v>
      </c>
      <c r="SK44" s="234">
        <v>654.1</v>
      </c>
      <c r="SL44" s="234">
        <v>654.1</v>
      </c>
      <c r="SM44" s="234">
        <v>654.1</v>
      </c>
      <c r="SN44" s="234">
        <v>654.1</v>
      </c>
      <c r="SO44" s="234">
        <v>654.1</v>
      </c>
      <c r="SP44" s="234">
        <v>295.52999999999997</v>
      </c>
      <c r="SQ44" s="234">
        <v>295.52999999999997</v>
      </c>
      <c r="SR44" s="234">
        <v>295.52999999999997</v>
      </c>
      <c r="SS44" s="234">
        <v>295.52999999999997</v>
      </c>
      <c r="ST44" s="234">
        <v>295.52999999999997</v>
      </c>
      <c r="SU44" s="20">
        <f t="shared" si="155"/>
        <v>812.97</v>
      </c>
      <c r="SV44" s="18">
        <v>0</v>
      </c>
      <c r="SW44" s="18">
        <v>812.97</v>
      </c>
      <c r="SX44" s="18">
        <v>0</v>
      </c>
      <c r="SY44" s="18">
        <v>0</v>
      </c>
      <c r="SZ44" s="18">
        <v>0</v>
      </c>
      <c r="TA44" s="18">
        <v>0</v>
      </c>
      <c r="TB44" s="18">
        <v>0</v>
      </c>
      <c r="TC44" s="18">
        <v>0</v>
      </c>
      <c r="TD44" s="18">
        <v>0</v>
      </c>
      <c r="TE44" s="18">
        <v>0</v>
      </c>
      <c r="TF44" s="18">
        <v>0</v>
      </c>
      <c r="TG44" s="18">
        <v>0</v>
      </c>
      <c r="TH44" s="20">
        <f t="shared" si="49"/>
        <v>-5243.3799999999983</v>
      </c>
      <c r="TI44" s="20">
        <f t="shared" si="50"/>
        <v>-5243.3799999999983</v>
      </c>
      <c r="TJ44" s="20">
        <f t="shared" si="51"/>
        <v>0</v>
      </c>
      <c r="TK44" s="18">
        <f t="shared" si="156"/>
        <v>1835.9400000000005</v>
      </c>
      <c r="TL44" s="18">
        <v>171.62</v>
      </c>
      <c r="TM44" s="234">
        <v>171.62</v>
      </c>
      <c r="TN44" s="234">
        <v>171.62</v>
      </c>
      <c r="TO44" s="234">
        <v>171.62</v>
      </c>
      <c r="TP44" s="234">
        <v>171.62</v>
      </c>
      <c r="TQ44" s="234">
        <v>171.62</v>
      </c>
      <c r="TR44" s="234">
        <v>171.62</v>
      </c>
      <c r="TS44" s="234">
        <v>126.92</v>
      </c>
      <c r="TT44" s="234">
        <v>126.92</v>
      </c>
      <c r="TU44" s="234">
        <v>126.92</v>
      </c>
      <c r="TV44" s="234">
        <v>126.92</v>
      </c>
      <c r="TW44" s="234">
        <v>126.92</v>
      </c>
      <c r="TX44" s="20">
        <f t="shared" si="157"/>
        <v>500.29</v>
      </c>
      <c r="TY44" s="18">
        <v>0</v>
      </c>
      <c r="TZ44" s="18">
        <v>0</v>
      </c>
      <c r="UA44" s="18">
        <v>500.29</v>
      </c>
      <c r="UB44" s="18">
        <v>0</v>
      </c>
      <c r="UC44" s="18">
        <v>0</v>
      </c>
      <c r="UD44" s="18">
        <v>0</v>
      </c>
      <c r="UE44" s="18">
        <v>0</v>
      </c>
      <c r="UF44" s="18">
        <v>0</v>
      </c>
      <c r="UG44" s="18">
        <v>0</v>
      </c>
      <c r="UH44" s="18">
        <v>0</v>
      </c>
      <c r="UI44" s="18">
        <v>0</v>
      </c>
      <c r="UJ44" s="18">
        <v>0</v>
      </c>
      <c r="UK44" s="20">
        <f t="shared" si="52"/>
        <v>-1335.6500000000005</v>
      </c>
      <c r="UL44" s="20">
        <f t="shared" si="53"/>
        <v>-1335.6500000000005</v>
      </c>
      <c r="UM44" s="20">
        <f t="shared" si="54"/>
        <v>0</v>
      </c>
      <c r="UN44" s="18">
        <f t="shared" si="158"/>
        <v>58.409999999999982</v>
      </c>
      <c r="UO44" s="18">
        <v>5.68</v>
      </c>
      <c r="UP44" s="234">
        <v>5.68</v>
      </c>
      <c r="UQ44" s="234">
        <v>5.68</v>
      </c>
      <c r="UR44" s="234">
        <v>5.68</v>
      </c>
      <c r="US44" s="234">
        <v>5.68</v>
      </c>
      <c r="UT44" s="234">
        <v>5.68</v>
      </c>
      <c r="UU44" s="234">
        <v>5.68</v>
      </c>
      <c r="UV44" s="234">
        <v>3.73</v>
      </c>
      <c r="UW44" s="234">
        <v>3.73</v>
      </c>
      <c r="UX44" s="234">
        <v>3.73</v>
      </c>
      <c r="UY44" s="234">
        <v>3.73</v>
      </c>
      <c r="UZ44" s="234">
        <v>3.73</v>
      </c>
      <c r="VA44" s="20">
        <f t="shared" si="55"/>
        <v>0</v>
      </c>
      <c r="VB44" s="234"/>
      <c r="VC44" s="234"/>
      <c r="VD44" s="234"/>
      <c r="VE44" s="234"/>
      <c r="VF44" s="234"/>
      <c r="VG44" s="234"/>
      <c r="VH44" s="234">
        <v>0</v>
      </c>
      <c r="VI44" s="234"/>
      <c r="VJ44" s="234"/>
      <c r="VK44" s="234"/>
      <c r="VL44" s="234"/>
      <c r="VM44" s="234"/>
      <c r="VN44" s="20">
        <f t="shared" si="56"/>
        <v>-58.409999999999982</v>
      </c>
      <c r="VO44" s="20">
        <f t="shared" si="57"/>
        <v>-58.409999999999982</v>
      </c>
      <c r="VP44" s="20">
        <f t="shared" si="58"/>
        <v>0</v>
      </c>
      <c r="VQ44" s="121">
        <f t="shared" si="59"/>
        <v>0</v>
      </c>
      <c r="VR44" s="250"/>
      <c r="VS44" s="250"/>
      <c r="VT44" s="250"/>
      <c r="VU44" s="250"/>
      <c r="VV44" s="250"/>
      <c r="VW44" s="250"/>
      <c r="VX44" s="250"/>
      <c r="VY44" s="250"/>
      <c r="VZ44" s="250"/>
      <c r="WA44" s="250"/>
      <c r="WB44" s="250"/>
      <c r="WC44" s="250"/>
      <c r="WD44" s="121">
        <f t="shared" si="60"/>
        <v>0</v>
      </c>
      <c r="WE44" s="234"/>
      <c r="WF44" s="234"/>
      <c r="WG44" s="234"/>
      <c r="WH44" s="234"/>
      <c r="WI44" s="234"/>
      <c r="WJ44" s="234"/>
      <c r="WK44" s="234"/>
      <c r="WL44" s="234"/>
      <c r="WM44" s="234"/>
      <c r="WN44" s="234"/>
      <c r="WO44" s="234"/>
      <c r="WP44" s="234"/>
      <c r="WQ44" s="121">
        <f t="shared" si="61"/>
        <v>0</v>
      </c>
      <c r="WR44" s="121">
        <f t="shared" si="62"/>
        <v>0</v>
      </c>
      <c r="WS44" s="121">
        <f t="shared" si="63"/>
        <v>0</v>
      </c>
      <c r="WT44" s="120">
        <f t="shared" si="159"/>
        <v>29674.129999999997</v>
      </c>
      <c r="WU44" s="120">
        <v>2329.9899999999998</v>
      </c>
      <c r="WV44" s="250">
        <v>2329.9899999999998</v>
      </c>
      <c r="WW44" s="250">
        <v>2329.9899999999998</v>
      </c>
      <c r="WX44" s="250">
        <v>2329.9899999999998</v>
      </c>
      <c r="WY44" s="250">
        <v>2329.9899999999998</v>
      </c>
      <c r="WZ44" s="250">
        <v>2329.9899999999998</v>
      </c>
      <c r="XA44" s="250">
        <v>2329.9899999999998</v>
      </c>
      <c r="XB44" s="250">
        <v>2672.84</v>
      </c>
      <c r="XC44" s="250">
        <v>2672.84</v>
      </c>
      <c r="XD44" s="250">
        <v>2672.84</v>
      </c>
      <c r="XE44" s="250">
        <v>2672.84</v>
      </c>
      <c r="XF44" s="250">
        <v>2672.84</v>
      </c>
      <c r="XG44" s="120">
        <f t="shared" si="160"/>
        <v>41156.530418343165</v>
      </c>
      <c r="XH44" s="18">
        <v>3738.2043434709358</v>
      </c>
      <c r="XI44" s="18">
        <v>3625.5006442017293</v>
      </c>
      <c r="XJ44" s="18">
        <v>3453.920809621522</v>
      </c>
      <c r="XK44" s="18">
        <v>178.23656144592132</v>
      </c>
      <c r="XL44" s="18">
        <v>3201.5879785041116</v>
      </c>
      <c r="XM44" s="18">
        <v>3123.8389610674981</v>
      </c>
      <c r="XN44" s="18">
        <v>3819.3266160342696</v>
      </c>
      <c r="XO44" s="18">
        <v>3976.4678159649588</v>
      </c>
      <c r="XP44" s="18">
        <v>4020.0037597194873</v>
      </c>
      <c r="XQ44" s="18">
        <v>4100.5703058360587</v>
      </c>
      <c r="XR44" s="18">
        <v>3525.0203502496288</v>
      </c>
      <c r="XS44" s="18">
        <v>4393.8522722270491</v>
      </c>
      <c r="XT44" s="121">
        <f t="shared" si="64"/>
        <v>11482.400418343168</v>
      </c>
      <c r="XU44" s="121">
        <f t="shared" si="65"/>
        <v>0</v>
      </c>
      <c r="XV44" s="121">
        <f t="shared" si="66"/>
        <v>11482.400418343168</v>
      </c>
      <c r="XW44" s="120">
        <f t="shared" si="161"/>
        <v>28909.110000000004</v>
      </c>
      <c r="XX44" s="120">
        <v>2060.2800000000002</v>
      </c>
      <c r="XY44" s="250">
        <v>2060.2800000000002</v>
      </c>
      <c r="XZ44" s="250">
        <v>2060.2800000000002</v>
      </c>
      <c r="YA44" s="250">
        <v>2060.2800000000002</v>
      </c>
      <c r="YB44" s="250">
        <v>2060.2800000000002</v>
      </c>
      <c r="YC44" s="250">
        <v>2060.2800000000002</v>
      </c>
      <c r="YD44" s="250">
        <v>2060.2800000000002</v>
      </c>
      <c r="YE44" s="250">
        <v>2897.43</v>
      </c>
      <c r="YF44" s="250">
        <v>2897.43</v>
      </c>
      <c r="YG44" s="250">
        <v>2897.43</v>
      </c>
      <c r="YH44" s="250">
        <v>2897.43</v>
      </c>
      <c r="YI44" s="250">
        <v>2897.43</v>
      </c>
      <c r="YJ44" s="121">
        <f t="shared" si="162"/>
        <v>40241.730777729041</v>
      </c>
      <c r="YK44" s="18">
        <v>3347.7822118242816</v>
      </c>
      <c r="YL44" s="18">
        <v>3060.6017027514517</v>
      </c>
      <c r="YM44" s="18">
        <v>3182.2540687200772</v>
      </c>
      <c r="YN44" s="18">
        <v>3242.3122445815497</v>
      </c>
      <c r="YO44" s="18">
        <v>3054.4625093441946</v>
      </c>
      <c r="YP44" s="18">
        <v>3142.5848562111255</v>
      </c>
      <c r="YQ44" s="18">
        <v>3436.7703178219149</v>
      </c>
      <c r="YR44" s="18">
        <v>3512.7287848571664</v>
      </c>
      <c r="YS44" s="18">
        <v>3363.8652496162113</v>
      </c>
      <c r="YT44" s="18">
        <v>3515.5412821309724</v>
      </c>
      <c r="YU44" s="18">
        <v>3537.5756221889847</v>
      </c>
      <c r="YV44" s="18">
        <v>3845.2519276811108</v>
      </c>
      <c r="YW44" s="234">
        <f t="shared" si="163"/>
        <v>11332.620777729036</v>
      </c>
      <c r="YX44" s="121">
        <f t="shared" si="67"/>
        <v>0</v>
      </c>
      <c r="YY44" s="121">
        <f t="shared" si="68"/>
        <v>11332.620777729036</v>
      </c>
      <c r="YZ44" s="120">
        <f t="shared" si="164"/>
        <v>1854.15</v>
      </c>
      <c r="ZA44" s="120">
        <v>104</v>
      </c>
      <c r="ZB44" s="250">
        <v>104</v>
      </c>
      <c r="ZC44" s="250">
        <v>104</v>
      </c>
      <c r="ZD44" s="250">
        <v>104</v>
      </c>
      <c r="ZE44" s="250">
        <v>104</v>
      </c>
      <c r="ZF44" s="250">
        <v>104</v>
      </c>
      <c r="ZG44" s="250">
        <v>104</v>
      </c>
      <c r="ZH44" s="250">
        <v>225.23</v>
      </c>
      <c r="ZI44" s="250">
        <v>225.23</v>
      </c>
      <c r="ZJ44" s="250">
        <v>225.23</v>
      </c>
      <c r="ZK44" s="250">
        <v>225.23</v>
      </c>
      <c r="ZL44" s="250">
        <v>225.23</v>
      </c>
      <c r="ZM44" s="121">
        <f t="shared" si="165"/>
        <v>4626.9875380473122</v>
      </c>
      <c r="ZN44" s="120">
        <v>0</v>
      </c>
      <c r="ZO44" s="18">
        <v>117.37940938283354</v>
      </c>
      <c r="ZP44" s="18">
        <v>396.35345821493786</v>
      </c>
      <c r="ZQ44" s="18">
        <v>3981.8681108808328</v>
      </c>
      <c r="ZR44" s="18">
        <v>131.38655956870855</v>
      </c>
      <c r="ZS44" s="18">
        <v>0</v>
      </c>
      <c r="ZT44" s="18"/>
      <c r="ZU44" s="18"/>
      <c r="ZV44" s="18"/>
      <c r="ZW44" s="18"/>
      <c r="ZX44" s="18"/>
      <c r="ZY44" s="18"/>
      <c r="ZZ44" s="121">
        <f t="shared" si="69"/>
        <v>2772.8375380473121</v>
      </c>
      <c r="AAA44" s="121">
        <f t="shared" si="70"/>
        <v>0</v>
      </c>
      <c r="AAB44" s="121">
        <f t="shared" si="71"/>
        <v>2772.8375380473121</v>
      </c>
      <c r="AAC44" s="120">
        <f t="shared" si="166"/>
        <v>503.43999999999994</v>
      </c>
      <c r="AAD44" s="120">
        <v>36.369999999999997</v>
      </c>
      <c r="AAE44" s="250">
        <v>36.369999999999997</v>
      </c>
      <c r="AAF44" s="250">
        <v>36.369999999999997</v>
      </c>
      <c r="AAG44" s="250">
        <v>36.369999999999997</v>
      </c>
      <c r="AAH44" s="250">
        <v>36.369999999999997</v>
      </c>
      <c r="AAI44" s="250">
        <v>36.369999999999997</v>
      </c>
      <c r="AAJ44" s="250">
        <v>36.369999999999997</v>
      </c>
      <c r="AAK44" s="250">
        <v>49.77</v>
      </c>
      <c r="AAL44" s="250">
        <v>49.77</v>
      </c>
      <c r="AAM44" s="250">
        <v>49.77</v>
      </c>
      <c r="AAN44" s="250">
        <v>49.77</v>
      </c>
      <c r="AAO44" s="250">
        <v>49.77</v>
      </c>
      <c r="AAP44" s="121">
        <f t="shared" si="167"/>
        <v>599.29801217972147</v>
      </c>
      <c r="AAQ44" s="18">
        <v>42.941920699417913</v>
      </c>
      <c r="AAR44" s="18">
        <v>42.839135139449411</v>
      </c>
      <c r="AAS44" s="18">
        <v>42.983299026608165</v>
      </c>
      <c r="AAT44" s="18">
        <v>43.159700455013997</v>
      </c>
      <c r="AAU44" s="18">
        <v>43.496693177599198</v>
      </c>
      <c r="AAV44" s="18">
        <v>43.004053895431198</v>
      </c>
      <c r="AAW44" s="18">
        <v>42.236463040102727</v>
      </c>
      <c r="AAX44" s="18">
        <v>60.75534528</v>
      </c>
      <c r="AAY44" s="18">
        <v>58.42900908</v>
      </c>
      <c r="AAZ44" s="18">
        <v>59.504847839999996</v>
      </c>
      <c r="ABA44" s="18">
        <v>59.425123464000002</v>
      </c>
      <c r="ABB44" s="18">
        <v>60.522421082098859</v>
      </c>
      <c r="ABC44" s="121">
        <f t="shared" si="72"/>
        <v>95.858012179721527</v>
      </c>
      <c r="ABD44" s="121">
        <f t="shared" si="73"/>
        <v>0</v>
      </c>
      <c r="ABE44" s="121">
        <f t="shared" si="74"/>
        <v>95.858012179721527</v>
      </c>
      <c r="ABF44" s="120">
        <f t="shared" si="168"/>
        <v>71.94</v>
      </c>
      <c r="ABG44" s="120">
        <v>2.27</v>
      </c>
      <c r="ABH44" s="250">
        <v>2.27</v>
      </c>
      <c r="ABI44" s="250">
        <v>2.27</v>
      </c>
      <c r="ABJ44" s="250">
        <v>2.27</v>
      </c>
      <c r="ABK44" s="250">
        <v>2.27</v>
      </c>
      <c r="ABL44" s="250">
        <v>2.27</v>
      </c>
      <c r="ABM44" s="250">
        <v>2.27</v>
      </c>
      <c r="ABN44" s="250">
        <v>11.21</v>
      </c>
      <c r="ABO44" s="250">
        <v>11.21</v>
      </c>
      <c r="ABP44" s="250">
        <v>11.21</v>
      </c>
      <c r="ABQ44" s="250">
        <v>11.21</v>
      </c>
      <c r="ABR44" s="250">
        <v>11.21</v>
      </c>
      <c r="ABS44" s="121">
        <f t="shared" si="169"/>
        <v>0</v>
      </c>
      <c r="ABT44" s="18">
        <v>0</v>
      </c>
      <c r="ABU44" s="18">
        <v>0</v>
      </c>
      <c r="ABV44" s="18">
        <v>0</v>
      </c>
      <c r="ABW44" s="18">
        <v>0</v>
      </c>
      <c r="ABX44" s="18">
        <v>0</v>
      </c>
      <c r="ABY44" s="18">
        <v>0</v>
      </c>
      <c r="ABZ44" s="18"/>
      <c r="ACA44" s="18"/>
      <c r="ACB44" s="18">
        <v>0</v>
      </c>
      <c r="ACC44" s="18">
        <v>0</v>
      </c>
      <c r="ACD44" s="18">
        <v>0</v>
      </c>
      <c r="ACE44" s="18">
        <v>0</v>
      </c>
      <c r="ACF44" s="121">
        <f t="shared" si="75"/>
        <v>-71.94</v>
      </c>
      <c r="ACG44" s="121">
        <f t="shared" si="76"/>
        <v>-71.94</v>
      </c>
      <c r="ACH44" s="121">
        <f t="shared" si="77"/>
        <v>0</v>
      </c>
      <c r="ACI44" s="115">
        <f t="shared" si="78"/>
        <v>24701.739999999998</v>
      </c>
      <c r="ACJ44" s="121">
        <f t="shared" si="79"/>
        <v>19221.717794629581</v>
      </c>
      <c r="ACK44" s="132">
        <f t="shared" si="80"/>
        <v>-5480.0222053704165</v>
      </c>
      <c r="ACL44" s="121">
        <f t="shared" si="81"/>
        <v>-5480.0222053704165</v>
      </c>
      <c r="ACM44" s="121">
        <f t="shared" si="82"/>
        <v>0</v>
      </c>
      <c r="ACN44" s="18">
        <f t="shared" si="170"/>
        <v>7764.090000000002</v>
      </c>
      <c r="ACO44" s="18">
        <v>993.37</v>
      </c>
      <c r="ACP44" s="234">
        <v>993.37</v>
      </c>
      <c r="ACQ44" s="234">
        <v>993.37</v>
      </c>
      <c r="ACR44" s="234">
        <v>993.37</v>
      </c>
      <c r="ACS44" s="234">
        <v>993.37</v>
      </c>
      <c r="ACT44" s="234">
        <v>993.37</v>
      </c>
      <c r="ACU44" s="234">
        <v>993.37</v>
      </c>
      <c r="ACV44" s="234">
        <v>162.1</v>
      </c>
      <c r="ACW44" s="234">
        <v>162.1</v>
      </c>
      <c r="ACX44" s="234">
        <v>162.1</v>
      </c>
      <c r="ACY44" s="234">
        <v>162.1</v>
      </c>
      <c r="ACZ44" s="234">
        <v>162.1</v>
      </c>
      <c r="ADA44" s="20">
        <f t="shared" si="171"/>
        <v>3059.0032591536265</v>
      </c>
      <c r="ADB44" s="18">
        <v>0</v>
      </c>
      <c r="ADC44" s="18">
        <v>446.70472384949625</v>
      </c>
      <c r="ADD44" s="18">
        <v>400.86207697532012</v>
      </c>
      <c r="ADE44" s="18">
        <v>380.32175999999998</v>
      </c>
      <c r="ADF44" s="18">
        <v>108.59920959999999</v>
      </c>
      <c r="ADG44" s="18">
        <v>292.10745200000002</v>
      </c>
      <c r="ADH44" s="18">
        <v>268.2842367717048</v>
      </c>
      <c r="ADI44" s="18">
        <v>267.56504527586122</v>
      </c>
      <c r="ADJ44" s="18">
        <v>191.10886339999999</v>
      </c>
      <c r="ADK44" s="18">
        <v>188.4976968</v>
      </c>
      <c r="ADL44" s="18">
        <v>221.91501220000001</v>
      </c>
      <c r="ADM44" s="18">
        <v>293.03718228124387</v>
      </c>
      <c r="ADN44" s="20">
        <f t="shared" si="83"/>
        <v>-4705.0867408463755</v>
      </c>
      <c r="ADO44" s="20">
        <f t="shared" si="84"/>
        <v>-4705.0867408463755</v>
      </c>
      <c r="ADP44" s="20">
        <f t="shared" si="85"/>
        <v>0</v>
      </c>
      <c r="ADQ44" s="18">
        <f t="shared" si="172"/>
        <v>16937.649999999998</v>
      </c>
      <c r="ADR44" s="18">
        <v>1497.9</v>
      </c>
      <c r="ADS44" s="234">
        <v>1497.9</v>
      </c>
      <c r="ADT44" s="234">
        <v>1497.9</v>
      </c>
      <c r="ADU44" s="234">
        <v>1497.9</v>
      </c>
      <c r="ADV44" s="234">
        <v>1497.9</v>
      </c>
      <c r="ADW44" s="234">
        <v>1497.9</v>
      </c>
      <c r="ADX44" s="234">
        <v>1497.9</v>
      </c>
      <c r="ADY44" s="234">
        <v>1290.47</v>
      </c>
      <c r="ADZ44" s="234">
        <v>1290.47</v>
      </c>
      <c r="AEA44" s="234">
        <v>1290.47</v>
      </c>
      <c r="AEB44" s="234">
        <v>1290.47</v>
      </c>
      <c r="AEC44" s="234">
        <v>1290.47</v>
      </c>
      <c r="AED44" s="20">
        <f t="shared" si="173"/>
        <v>16162.714535475954</v>
      </c>
      <c r="AEE44" s="18">
        <v>0</v>
      </c>
      <c r="AEF44" s="18">
        <v>2395.5327268407846</v>
      </c>
      <c r="AEG44" s="18">
        <v>1721.8130944097411</v>
      </c>
      <c r="AEH44" s="18">
        <v>1215.444958</v>
      </c>
      <c r="AEI44" s="18">
        <v>1405.4015360000001</v>
      </c>
      <c r="AEJ44" s="18">
        <v>1511.0639544000001</v>
      </c>
      <c r="AEK44" s="18">
        <v>1324.3626485724619</v>
      </c>
      <c r="AEL44" s="18">
        <v>1458.3077321467995</v>
      </c>
      <c r="AEM44" s="18">
        <v>2064.5776424000001</v>
      </c>
      <c r="AEN44" s="18">
        <v>507.25802959999999</v>
      </c>
      <c r="AEO44" s="18">
        <v>1205.9933076799998</v>
      </c>
      <c r="AEP44" s="18">
        <v>1352.9589054261685</v>
      </c>
      <c r="AEQ44" s="20">
        <f t="shared" si="86"/>
        <v>-774.93546452404371</v>
      </c>
      <c r="AER44" s="20">
        <f t="shared" si="87"/>
        <v>-774.93546452404371</v>
      </c>
      <c r="AES44" s="20">
        <f t="shared" si="88"/>
        <v>0</v>
      </c>
      <c r="AET44" s="18">
        <f t="shared" si="174"/>
        <v>0</v>
      </c>
      <c r="AEU44" s="18">
        <v>0</v>
      </c>
      <c r="AEV44" s="234">
        <v>0</v>
      </c>
      <c r="AEW44" s="234">
        <v>0</v>
      </c>
      <c r="AEX44" s="234">
        <v>0</v>
      </c>
      <c r="AEY44" s="234">
        <v>0</v>
      </c>
      <c r="AEZ44" s="234">
        <v>0</v>
      </c>
      <c r="AFA44" s="234">
        <v>0</v>
      </c>
      <c r="AFB44" s="234">
        <v>0</v>
      </c>
      <c r="AFC44" s="234">
        <v>0</v>
      </c>
      <c r="AFD44" s="234">
        <v>0</v>
      </c>
      <c r="AFE44" s="234">
        <v>0</v>
      </c>
      <c r="AFF44" s="234">
        <v>0</v>
      </c>
      <c r="AFG44" s="20">
        <f t="shared" si="175"/>
        <v>0</v>
      </c>
      <c r="AFH44" s="18">
        <v>0</v>
      </c>
      <c r="AFI44" s="18">
        <v>0</v>
      </c>
      <c r="AFJ44" s="18">
        <v>0</v>
      </c>
      <c r="AFK44" s="18">
        <v>0</v>
      </c>
      <c r="AFL44" s="18">
        <v>0</v>
      </c>
      <c r="AFM44" s="18">
        <v>0</v>
      </c>
      <c r="AFN44" s="18">
        <v>0</v>
      </c>
      <c r="AFO44" s="18">
        <v>0</v>
      </c>
      <c r="AFP44" s="18">
        <v>0</v>
      </c>
      <c r="AFQ44" s="18">
        <v>0</v>
      </c>
      <c r="AFR44" s="18">
        <v>0</v>
      </c>
      <c r="AFS44" s="18">
        <v>0</v>
      </c>
      <c r="AFT44" s="20">
        <f t="shared" si="89"/>
        <v>0</v>
      </c>
      <c r="AFU44" s="20">
        <f t="shared" si="90"/>
        <v>0</v>
      </c>
      <c r="AFV44" s="136">
        <f t="shared" si="91"/>
        <v>0</v>
      </c>
      <c r="AFW44" s="141">
        <f t="shared" si="92"/>
        <v>246039.02310000002</v>
      </c>
      <c r="AFX44" s="111">
        <f t="shared" si="93"/>
        <v>255751.429246329</v>
      </c>
      <c r="AFY44" s="126">
        <f t="shared" si="94"/>
        <v>9712.4061463289836</v>
      </c>
      <c r="AFZ44" s="20">
        <f t="shared" si="95"/>
        <v>0</v>
      </c>
      <c r="AGA44" s="140">
        <f t="shared" si="96"/>
        <v>9712.4061463289836</v>
      </c>
      <c r="AGB44" s="215">
        <f t="shared" si="181"/>
        <v>295246.82772</v>
      </c>
      <c r="AGC44" s="126">
        <f t="shared" si="181"/>
        <v>306901.71509559482</v>
      </c>
      <c r="AGD44" s="126">
        <f t="shared" si="98"/>
        <v>11654.887375594815</v>
      </c>
      <c r="AGE44" s="20">
        <f t="shared" si="99"/>
        <v>0</v>
      </c>
      <c r="AGF44" s="136">
        <f t="shared" si="100"/>
        <v>11654.887375594815</v>
      </c>
      <c r="AGG44" s="166">
        <f t="shared" si="180"/>
        <v>15746.497478400001</v>
      </c>
      <c r="AGH44" s="220">
        <f t="shared" si="179"/>
        <v>16368.091471765058</v>
      </c>
      <c r="AGI44" s="126">
        <f t="shared" si="102"/>
        <v>621.59399336505703</v>
      </c>
      <c r="AGJ44" s="20">
        <f t="shared" si="103"/>
        <v>0</v>
      </c>
      <c r="AGK44" s="140">
        <f t="shared" si="104"/>
        <v>621.59399336505703</v>
      </c>
      <c r="AGL44" s="167">
        <f t="shared" si="182"/>
        <v>310993.32519840001</v>
      </c>
      <c r="AGM44" s="167">
        <f t="shared" si="182"/>
        <v>323269.80656735989</v>
      </c>
      <c r="AGN44" s="168">
        <f t="shared" si="106"/>
        <v>12276.481368959881</v>
      </c>
      <c r="AGO44" s="167">
        <f t="shared" si="107"/>
        <v>0</v>
      </c>
      <c r="AGP44" s="169">
        <f t="shared" si="108"/>
        <v>12276.481368959881</v>
      </c>
      <c r="AGQ44" s="217">
        <f t="shared" si="177"/>
        <v>5.0632911392405063E-2</v>
      </c>
      <c r="AGR44" s="294">
        <v>7.0000000000000007E-2</v>
      </c>
      <c r="AGS44" s="254">
        <v>0.03</v>
      </c>
      <c r="AGT44" s="251">
        <f t="shared" si="178"/>
        <v>5.3333333333333337E-2</v>
      </c>
      <c r="AGU44" s="22"/>
      <c r="AGV44" s="22"/>
      <c r="AGW44" s="22"/>
      <c r="AGX44" s="22"/>
      <c r="AGY44" s="22"/>
      <c r="AGZ44" s="22"/>
      <c r="AHA44" s="22"/>
      <c r="AHB44" s="22"/>
      <c r="AHC44" s="22"/>
      <c r="AHD44" s="22"/>
      <c r="AHE44" s="22"/>
      <c r="AHF44" s="22"/>
      <c r="AHG44" s="22"/>
      <c r="AHH44" s="22"/>
    </row>
    <row r="45" spans="1:892" s="225" customFormat="1" ht="12.75" x14ac:dyDescent="0.25">
      <c r="A45" s="1">
        <v>474</v>
      </c>
      <c r="B45" s="21">
        <v>3</v>
      </c>
      <c r="C45" s="252" t="s">
        <v>790</v>
      </c>
      <c r="D45" s="253">
        <v>10</v>
      </c>
      <c r="E45" s="249">
        <v>6539.4</v>
      </c>
      <c r="F45" s="132">
        <f t="shared" si="0"/>
        <v>44594.25</v>
      </c>
      <c r="G45" s="114">
        <f t="shared" si="1"/>
        <v>54259.590110526711</v>
      </c>
      <c r="H45" s="132">
        <f t="shared" si="2"/>
        <v>9665.3401105267112</v>
      </c>
      <c r="I45" s="121">
        <f t="shared" si="3"/>
        <v>0</v>
      </c>
      <c r="J45" s="121">
        <f t="shared" si="4"/>
        <v>9665.3401105267112</v>
      </c>
      <c r="K45" s="18">
        <f t="shared" si="109"/>
        <v>18284.990000000002</v>
      </c>
      <c r="L45" s="234">
        <v>1156.17</v>
      </c>
      <c r="M45" s="234">
        <v>1156.17</v>
      </c>
      <c r="N45" s="234">
        <v>1156.17</v>
      </c>
      <c r="O45" s="234">
        <v>1156.17</v>
      </c>
      <c r="P45" s="234">
        <v>1156.17</v>
      </c>
      <c r="Q45" s="234">
        <v>1156.17</v>
      </c>
      <c r="R45" s="234">
        <v>1156.17</v>
      </c>
      <c r="S45" s="234">
        <v>2038.36</v>
      </c>
      <c r="T45" s="234">
        <v>2038.36</v>
      </c>
      <c r="U45" s="234">
        <v>2038.36</v>
      </c>
      <c r="V45" s="234">
        <v>2038.36</v>
      </c>
      <c r="W45" s="234">
        <v>2038.36</v>
      </c>
      <c r="X45" s="234">
        <f t="shared" si="110"/>
        <v>23120.03123710744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11092.887957993864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12027.143279113578</v>
      </c>
      <c r="AK45" s="20">
        <f t="shared" si="5"/>
        <v>4835.0412371074381</v>
      </c>
      <c r="AL45" s="234">
        <f t="shared" si="111"/>
        <v>0</v>
      </c>
      <c r="AM45" s="234">
        <f t="shared" si="6"/>
        <v>4835.0412371074381</v>
      </c>
      <c r="AN45" s="18">
        <f t="shared" si="112"/>
        <v>0.44999999999999996</v>
      </c>
      <c r="AO45" s="234">
        <v>0</v>
      </c>
      <c r="AP45" s="234">
        <v>0</v>
      </c>
      <c r="AQ45" s="234">
        <v>0</v>
      </c>
      <c r="AR45" s="234">
        <v>0</v>
      </c>
      <c r="AS45" s="234">
        <v>0</v>
      </c>
      <c r="AT45" s="234">
        <v>0</v>
      </c>
      <c r="AU45" s="234">
        <v>0</v>
      </c>
      <c r="AV45" s="234">
        <v>0.09</v>
      </c>
      <c r="AW45" s="234">
        <v>0.09</v>
      </c>
      <c r="AX45" s="234">
        <v>0.09</v>
      </c>
      <c r="AY45" s="234">
        <v>0.09</v>
      </c>
      <c r="AZ45" s="234">
        <v>0.09</v>
      </c>
      <c r="BA45" s="226">
        <f t="shared" si="113"/>
        <v>1024.0546968799945</v>
      </c>
      <c r="BB45" s="18">
        <v>0</v>
      </c>
      <c r="BC45" s="18">
        <v>0</v>
      </c>
      <c r="BD45" s="18">
        <v>0</v>
      </c>
      <c r="BE45" s="18">
        <v>0</v>
      </c>
      <c r="BF45" s="18">
        <v>0</v>
      </c>
      <c r="BG45" s="18">
        <v>0</v>
      </c>
      <c r="BH45" s="18">
        <v>0</v>
      </c>
      <c r="BI45" s="18">
        <v>0</v>
      </c>
      <c r="BJ45" s="18">
        <v>0</v>
      </c>
      <c r="BK45" s="18">
        <v>0</v>
      </c>
      <c r="BL45" s="18">
        <v>0</v>
      </c>
      <c r="BM45" s="18">
        <v>1024.0546968799945</v>
      </c>
      <c r="BN45" s="20">
        <f t="shared" si="7"/>
        <v>1023.6046968799944</v>
      </c>
      <c r="BO45" s="20">
        <f t="shared" si="8"/>
        <v>0</v>
      </c>
      <c r="BP45" s="20">
        <f t="shared" si="9"/>
        <v>1023.6046968799944</v>
      </c>
      <c r="BQ45" s="18">
        <f t="shared" si="114"/>
        <v>0</v>
      </c>
      <c r="BR45" s="234">
        <v>0</v>
      </c>
      <c r="BS45" s="234">
        <v>0</v>
      </c>
      <c r="BT45" s="234">
        <v>0</v>
      </c>
      <c r="BU45" s="234">
        <v>0</v>
      </c>
      <c r="BV45" s="234">
        <v>0</v>
      </c>
      <c r="BW45" s="234">
        <v>0</v>
      </c>
      <c r="BX45" s="234">
        <v>0</v>
      </c>
      <c r="BY45" s="234">
        <v>0</v>
      </c>
      <c r="BZ45" s="234">
        <v>0</v>
      </c>
      <c r="CA45" s="234">
        <v>0</v>
      </c>
      <c r="CB45" s="234">
        <v>0</v>
      </c>
      <c r="CC45" s="234">
        <v>0</v>
      </c>
      <c r="CD45" s="18">
        <f t="shared" si="115"/>
        <v>0</v>
      </c>
      <c r="CE45" s="18">
        <v>0</v>
      </c>
      <c r="CF45" s="18">
        <v>0</v>
      </c>
      <c r="CG45" s="18">
        <v>0</v>
      </c>
      <c r="CH45" s="18">
        <v>0</v>
      </c>
      <c r="CI45" s="18">
        <v>0</v>
      </c>
      <c r="CJ45" s="18">
        <v>0</v>
      </c>
      <c r="CK45" s="18">
        <v>0</v>
      </c>
      <c r="CL45" s="18">
        <v>0</v>
      </c>
      <c r="CM45" s="18">
        <v>0</v>
      </c>
      <c r="CN45" s="18">
        <v>0</v>
      </c>
      <c r="CO45" s="18">
        <v>0</v>
      </c>
      <c r="CP45" s="18">
        <v>0</v>
      </c>
      <c r="CQ45" s="20">
        <f t="shared" si="10"/>
        <v>0</v>
      </c>
      <c r="CR45" s="20">
        <f t="shared" si="11"/>
        <v>0</v>
      </c>
      <c r="CS45" s="20">
        <f t="shared" si="12"/>
        <v>0</v>
      </c>
      <c r="CT45" s="18">
        <f t="shared" si="116"/>
        <v>0</v>
      </c>
      <c r="CU45" s="18">
        <v>0</v>
      </c>
      <c r="CV45" s="234">
        <v>0</v>
      </c>
      <c r="CW45" s="234">
        <v>0</v>
      </c>
      <c r="CX45" s="234">
        <v>0</v>
      </c>
      <c r="CY45" s="234">
        <v>0</v>
      </c>
      <c r="CZ45" s="234">
        <v>0</v>
      </c>
      <c r="DA45" s="234">
        <v>0</v>
      </c>
      <c r="DB45" s="234">
        <v>0</v>
      </c>
      <c r="DC45" s="234">
        <v>0</v>
      </c>
      <c r="DD45" s="234">
        <v>0</v>
      </c>
      <c r="DE45" s="234">
        <v>0</v>
      </c>
      <c r="DF45" s="234">
        <v>0</v>
      </c>
      <c r="DG45" s="18">
        <f t="shared" si="117"/>
        <v>0</v>
      </c>
      <c r="DH45" s="18">
        <v>0</v>
      </c>
      <c r="DI45" s="18">
        <v>0</v>
      </c>
      <c r="DJ45" s="18">
        <v>0</v>
      </c>
      <c r="DK45" s="18">
        <v>0</v>
      </c>
      <c r="DL45" s="18">
        <v>0</v>
      </c>
      <c r="DM45" s="18">
        <v>0</v>
      </c>
      <c r="DN45" s="18">
        <v>0</v>
      </c>
      <c r="DO45" s="18">
        <v>0</v>
      </c>
      <c r="DP45" s="18">
        <v>0</v>
      </c>
      <c r="DQ45" s="18">
        <v>0</v>
      </c>
      <c r="DR45" s="18">
        <v>0</v>
      </c>
      <c r="DS45" s="18">
        <v>0</v>
      </c>
      <c r="DT45" s="234">
        <f t="shared" si="118"/>
        <v>0</v>
      </c>
      <c r="DU45" s="20">
        <f t="shared" si="13"/>
        <v>0</v>
      </c>
      <c r="DV45" s="20">
        <f t="shared" si="119"/>
        <v>0</v>
      </c>
      <c r="DW45" s="18">
        <f t="shared" si="120"/>
        <v>2164.88</v>
      </c>
      <c r="DX45" s="18">
        <v>171.99</v>
      </c>
      <c r="DY45" s="234">
        <v>171.99</v>
      </c>
      <c r="DZ45" s="234">
        <v>171.99</v>
      </c>
      <c r="EA45" s="234">
        <v>171.99</v>
      </c>
      <c r="EB45" s="234">
        <v>171.99</v>
      </c>
      <c r="EC45" s="234">
        <v>171.99</v>
      </c>
      <c r="ED45" s="234">
        <v>171.99</v>
      </c>
      <c r="EE45" s="234">
        <v>192.19</v>
      </c>
      <c r="EF45" s="234">
        <v>192.19</v>
      </c>
      <c r="EG45" s="234">
        <v>192.19</v>
      </c>
      <c r="EH45" s="234">
        <v>192.19</v>
      </c>
      <c r="EI45" s="234">
        <v>192.19</v>
      </c>
      <c r="EJ45" s="234"/>
      <c r="EK45" s="18">
        <f t="shared" si="121"/>
        <v>2172.2371327463352</v>
      </c>
      <c r="EL45" s="18">
        <v>0</v>
      </c>
      <c r="EM45" s="18">
        <v>0</v>
      </c>
      <c r="EN45" s="18">
        <v>0</v>
      </c>
      <c r="EO45" s="18">
        <v>0</v>
      </c>
      <c r="EP45" s="18">
        <v>0</v>
      </c>
      <c r="EQ45" s="18">
        <v>1052.1174615216719</v>
      </c>
      <c r="ER45" s="18">
        <v>0</v>
      </c>
      <c r="ES45" s="18">
        <v>0</v>
      </c>
      <c r="ET45" s="18">
        <v>0</v>
      </c>
      <c r="EU45" s="18">
        <v>0</v>
      </c>
      <c r="EV45" s="18">
        <v>0</v>
      </c>
      <c r="EW45" s="18">
        <v>1120.1196712246631</v>
      </c>
      <c r="EX45" s="20">
        <f t="shared" si="14"/>
        <v>7.3571327463350826</v>
      </c>
      <c r="EY45" s="20">
        <f t="shared" si="122"/>
        <v>0</v>
      </c>
      <c r="EZ45" s="20">
        <f t="shared" si="123"/>
        <v>7.3571327463350826</v>
      </c>
      <c r="FA45" s="18">
        <f t="shared" si="124"/>
        <v>5778.9100000000008</v>
      </c>
      <c r="FB45" s="18">
        <v>436.83</v>
      </c>
      <c r="FC45" s="234">
        <v>436.83</v>
      </c>
      <c r="FD45" s="234">
        <v>436.83</v>
      </c>
      <c r="FE45" s="234">
        <v>436.83</v>
      </c>
      <c r="FF45" s="234">
        <v>436.83</v>
      </c>
      <c r="FG45" s="234">
        <v>436.83</v>
      </c>
      <c r="FH45" s="234">
        <v>436.83</v>
      </c>
      <c r="FI45" s="234">
        <v>544.22</v>
      </c>
      <c r="FJ45" s="234">
        <v>544.22</v>
      </c>
      <c r="FK45" s="234">
        <v>544.22</v>
      </c>
      <c r="FL45" s="234">
        <v>544.22</v>
      </c>
      <c r="FM45" s="234">
        <v>544.22</v>
      </c>
      <c r="FN45" s="20">
        <f t="shared" si="125"/>
        <v>6405.0819140899912</v>
      </c>
      <c r="FO45" s="18">
        <v>0</v>
      </c>
      <c r="FP45" s="18">
        <v>0</v>
      </c>
      <c r="FQ45" s="18">
        <v>0</v>
      </c>
      <c r="FR45" s="18">
        <v>0</v>
      </c>
      <c r="FS45" s="18">
        <v>0</v>
      </c>
      <c r="FT45" s="18">
        <v>2939.0561353144053</v>
      </c>
      <c r="FU45" s="18">
        <v>0</v>
      </c>
      <c r="FV45" s="18">
        <v>0</v>
      </c>
      <c r="FW45" s="18">
        <v>0</v>
      </c>
      <c r="FX45" s="18">
        <v>0</v>
      </c>
      <c r="FY45" s="18">
        <v>0</v>
      </c>
      <c r="FZ45" s="18">
        <v>3466.0257787755854</v>
      </c>
      <c r="GA45" s="234">
        <f t="shared" si="126"/>
        <v>626.17191408999042</v>
      </c>
      <c r="GB45" s="20">
        <f t="shared" si="127"/>
        <v>0</v>
      </c>
      <c r="GC45" s="20">
        <f t="shared" si="128"/>
        <v>626.17191408999042</v>
      </c>
      <c r="GD45" s="18">
        <f t="shared" si="129"/>
        <v>1331.2000000000003</v>
      </c>
      <c r="GE45" s="18">
        <v>107.9</v>
      </c>
      <c r="GF45" s="234">
        <v>107.9</v>
      </c>
      <c r="GG45" s="234">
        <v>107.9</v>
      </c>
      <c r="GH45" s="234">
        <v>107.9</v>
      </c>
      <c r="GI45" s="234">
        <v>107.9</v>
      </c>
      <c r="GJ45" s="234">
        <v>107.9</v>
      </c>
      <c r="GK45" s="234">
        <v>107.9</v>
      </c>
      <c r="GL45" s="234">
        <v>115.18</v>
      </c>
      <c r="GM45" s="234">
        <v>115.18</v>
      </c>
      <c r="GN45" s="234">
        <v>115.18</v>
      </c>
      <c r="GO45" s="234">
        <v>115.18</v>
      </c>
      <c r="GP45" s="234">
        <v>115.18</v>
      </c>
      <c r="GQ45" s="20">
        <f t="shared" si="130"/>
        <v>0</v>
      </c>
      <c r="GR45" s="18">
        <v>0</v>
      </c>
      <c r="GS45" s="18">
        <v>0</v>
      </c>
      <c r="GT45" s="18">
        <v>0</v>
      </c>
      <c r="GU45" s="18"/>
      <c r="GV45" s="234">
        <f t="shared" si="131"/>
        <v>-1331.2000000000003</v>
      </c>
      <c r="GW45" s="20">
        <f t="shared" si="15"/>
        <v>-1331.2000000000003</v>
      </c>
      <c r="GX45" s="20">
        <f t="shared" si="16"/>
        <v>0</v>
      </c>
      <c r="GY45" s="18">
        <f t="shared" si="132"/>
        <v>17033.82</v>
      </c>
      <c r="GZ45" s="18">
        <v>939.06</v>
      </c>
      <c r="HA45" s="234">
        <v>939.06</v>
      </c>
      <c r="HB45" s="234">
        <v>939.06</v>
      </c>
      <c r="HC45" s="234">
        <v>939.06</v>
      </c>
      <c r="HD45" s="234">
        <v>939.06</v>
      </c>
      <c r="HE45" s="234">
        <v>939.06</v>
      </c>
      <c r="HF45" s="234">
        <v>939.06</v>
      </c>
      <c r="HG45" s="234">
        <v>2092.08</v>
      </c>
      <c r="HH45" s="234">
        <v>2092.08</v>
      </c>
      <c r="HI45" s="234">
        <v>2092.08</v>
      </c>
      <c r="HJ45" s="234">
        <v>2092.08</v>
      </c>
      <c r="HK45" s="234">
        <v>2092.08</v>
      </c>
      <c r="HL45" s="20">
        <f t="shared" si="133"/>
        <v>21538.185129702953</v>
      </c>
      <c r="HM45" s="18">
        <v>1882.4338523349222</v>
      </c>
      <c r="HN45" s="18">
        <v>1996.9102035591166</v>
      </c>
      <c r="HO45" s="18">
        <v>2156.6321172969006</v>
      </c>
      <c r="HP45" s="18">
        <v>2019.1239077672467</v>
      </c>
      <c r="HQ45" s="18">
        <v>2095.8637512219188</v>
      </c>
      <c r="HR45" s="18">
        <v>1776.6907254304181</v>
      </c>
      <c r="HS45" s="18">
        <v>2304.4634859519847</v>
      </c>
      <c r="HT45" s="18">
        <v>1331.8345767039223</v>
      </c>
      <c r="HU45" s="18">
        <v>1386.1113836122033</v>
      </c>
      <c r="HV45" s="18">
        <v>1495.6489752658936</v>
      </c>
      <c r="HW45" s="18">
        <v>1358.7372358952273</v>
      </c>
      <c r="HX45" s="18">
        <v>1733.7349146632005</v>
      </c>
      <c r="HY45" s="20">
        <f t="shared" si="17"/>
        <v>4504.3651297029537</v>
      </c>
      <c r="HZ45" s="20">
        <f t="shared" si="18"/>
        <v>0</v>
      </c>
      <c r="IA45" s="20">
        <f t="shared" si="19"/>
        <v>4504.3651297029537</v>
      </c>
      <c r="IB45" s="120">
        <f t="shared" si="134"/>
        <v>21957.69</v>
      </c>
      <c r="IC45" s="120">
        <v>1791.34</v>
      </c>
      <c r="ID45" s="250">
        <v>1791.34</v>
      </c>
      <c r="IE45" s="250">
        <v>1791.34</v>
      </c>
      <c r="IF45" s="120">
        <v>1791.34</v>
      </c>
      <c r="IG45" s="120">
        <v>1791.34</v>
      </c>
      <c r="IH45" s="120">
        <v>1791.34</v>
      </c>
      <c r="II45" s="120">
        <v>1791.34</v>
      </c>
      <c r="IJ45" s="120">
        <v>2198.19</v>
      </c>
      <c r="IK45" s="120">
        <f>2198.19-733.9</f>
        <v>1464.29</v>
      </c>
      <c r="IL45" s="295">
        <f>1464.29-104.84</f>
        <v>1359.45</v>
      </c>
      <c r="IM45" s="120">
        <v>2198.19</v>
      </c>
      <c r="IN45" s="120">
        <v>2198.19</v>
      </c>
      <c r="IO45" s="121">
        <f t="shared" si="20"/>
        <v>20762.662540829453</v>
      </c>
      <c r="IP45" s="18">
        <v>1830.1570102929197</v>
      </c>
      <c r="IQ45" s="18">
        <v>1825.7763559097591</v>
      </c>
      <c r="IR45" s="18">
        <v>1831.9205279546356</v>
      </c>
      <c r="IS45" s="18">
        <v>1839.43864325</v>
      </c>
      <c r="IT45" s="18">
        <v>1853.8010561000001</v>
      </c>
      <c r="IU45" s="18">
        <v>1832.8050871</v>
      </c>
      <c r="IV45" s="18">
        <v>1800.0908590907441</v>
      </c>
      <c r="IW45" s="18">
        <v>2270.3342647999998</v>
      </c>
      <c r="IX45" s="18">
        <v>1371.8100456594493</v>
      </c>
      <c r="IY45" s="18">
        <v>1627.1430366142545</v>
      </c>
      <c r="IZ45" s="18">
        <v>1264.6753247304046</v>
      </c>
      <c r="JA45" s="18">
        <v>1414.7103293272858</v>
      </c>
      <c r="JB45" s="250">
        <f t="shared" si="21"/>
        <v>-1195.0274591705456</v>
      </c>
      <c r="JC45" s="121">
        <f t="shared" si="22"/>
        <v>-1195.0274591705456</v>
      </c>
      <c r="JD45" s="121">
        <f t="shared" si="23"/>
        <v>0</v>
      </c>
      <c r="JE45" s="120">
        <f t="shared" si="135"/>
        <v>4103.670000000001</v>
      </c>
      <c r="JF45" s="120">
        <v>312.41000000000003</v>
      </c>
      <c r="JG45" s="250">
        <v>312.41000000000003</v>
      </c>
      <c r="JH45" s="250">
        <v>312.41000000000003</v>
      </c>
      <c r="JI45" s="250">
        <v>312.41000000000003</v>
      </c>
      <c r="JJ45" s="250">
        <v>312.41000000000003</v>
      </c>
      <c r="JK45" s="250">
        <v>312.41000000000003</v>
      </c>
      <c r="JL45" s="250">
        <v>312.41000000000003</v>
      </c>
      <c r="JM45" s="250">
        <v>383.36</v>
      </c>
      <c r="JN45" s="250">
        <v>383.36</v>
      </c>
      <c r="JO45" s="250">
        <v>383.36</v>
      </c>
      <c r="JP45" s="250">
        <v>383.36</v>
      </c>
      <c r="JQ45" s="250">
        <v>383.36</v>
      </c>
      <c r="JR45" s="120">
        <f t="shared" si="136"/>
        <v>3534.4517575316977</v>
      </c>
      <c r="JS45" s="18">
        <v>319.13649695660575</v>
      </c>
      <c r="JT45" s="18">
        <v>318.3726134830257</v>
      </c>
      <c r="JU45" s="18">
        <v>319.44401311271474</v>
      </c>
      <c r="JV45" s="18">
        <v>320.75499624999998</v>
      </c>
      <c r="JW45" s="18">
        <v>323.25946449999998</v>
      </c>
      <c r="JX45" s="18">
        <v>319.59825949999998</v>
      </c>
      <c r="JY45" s="18">
        <v>313.89366471999114</v>
      </c>
      <c r="JZ45" s="18">
        <v>395.89886280000002</v>
      </c>
      <c r="KA45" s="18">
        <v>225.89925311334289</v>
      </c>
      <c r="KB45" s="18">
        <v>264.82755569177601</v>
      </c>
      <c r="KC45" s="18">
        <v>179.70417282167548</v>
      </c>
      <c r="KD45" s="18">
        <v>233.66240458256542</v>
      </c>
      <c r="KE45" s="250">
        <f t="shared" si="24"/>
        <v>-569.21824246830329</v>
      </c>
      <c r="KF45" s="121">
        <f t="shared" si="25"/>
        <v>-569.21824246830329</v>
      </c>
      <c r="KG45" s="121">
        <f t="shared" si="26"/>
        <v>0</v>
      </c>
      <c r="KH45" s="120">
        <f t="shared" si="137"/>
        <v>5621.5600000000013</v>
      </c>
      <c r="KI45" s="120">
        <v>311.27999999999997</v>
      </c>
      <c r="KJ45" s="250">
        <v>311.27999999999997</v>
      </c>
      <c r="KK45" s="250">
        <v>311.27999999999997</v>
      </c>
      <c r="KL45" s="250">
        <v>311.27999999999997</v>
      </c>
      <c r="KM45" s="250">
        <v>311.27999999999997</v>
      </c>
      <c r="KN45" s="250">
        <v>311.27999999999997</v>
      </c>
      <c r="KO45" s="250">
        <v>311.27999999999997</v>
      </c>
      <c r="KP45" s="250">
        <v>688.52</v>
      </c>
      <c r="KQ45" s="250">
        <v>688.52</v>
      </c>
      <c r="KR45" s="250">
        <v>688.52</v>
      </c>
      <c r="KS45" s="250">
        <v>688.52</v>
      </c>
      <c r="KT45" s="250">
        <v>688.52</v>
      </c>
      <c r="KU45" s="121">
        <f t="shared" si="138"/>
        <v>6130.6590032080667</v>
      </c>
      <c r="KV45" s="18">
        <v>376.07391604087275</v>
      </c>
      <c r="KW45" s="18">
        <v>405.01784565976499</v>
      </c>
      <c r="KX45" s="18">
        <v>359.44843821159839</v>
      </c>
      <c r="KY45" s="18">
        <v>394.10181823627892</v>
      </c>
      <c r="KZ45" s="18">
        <v>392.57397093733903</v>
      </c>
      <c r="LA45" s="18">
        <v>401.25339009921578</v>
      </c>
      <c r="LB45" s="18">
        <v>355.06153155546292</v>
      </c>
      <c r="LC45" s="18">
        <v>522.91432492352635</v>
      </c>
      <c r="LD45" s="18">
        <v>674.00735765807565</v>
      </c>
      <c r="LE45" s="18">
        <v>650.83346773893368</v>
      </c>
      <c r="LF45" s="18">
        <v>792.96048176279066</v>
      </c>
      <c r="LG45" s="18">
        <v>806.41246038420741</v>
      </c>
      <c r="LH45" s="250">
        <f t="shared" si="139"/>
        <v>509.09900320806537</v>
      </c>
      <c r="LI45" s="121">
        <f t="shared" si="27"/>
        <v>0</v>
      </c>
      <c r="LJ45" s="121">
        <f t="shared" si="28"/>
        <v>509.09900320806537</v>
      </c>
      <c r="LK45" s="121">
        <f t="shared" si="29"/>
        <v>0</v>
      </c>
      <c r="LL45" s="250"/>
      <c r="LM45" s="250"/>
      <c r="LN45" s="250"/>
      <c r="LO45" s="250"/>
      <c r="LP45" s="250"/>
      <c r="LQ45" s="250"/>
      <c r="LR45" s="250"/>
      <c r="LS45" s="250"/>
      <c r="LT45" s="250"/>
      <c r="LU45" s="250"/>
      <c r="LV45" s="250"/>
      <c r="LW45" s="250"/>
      <c r="LX45" s="121">
        <f t="shared" si="30"/>
        <v>0</v>
      </c>
      <c r="LY45" s="250"/>
      <c r="LZ45" s="250"/>
      <c r="MA45" s="250"/>
      <c r="MB45" s="250"/>
      <c r="MC45" s="250"/>
      <c r="MD45" s="250"/>
      <c r="ME45" s="250"/>
      <c r="MF45" s="250"/>
      <c r="MG45" s="250"/>
      <c r="MH45" s="250"/>
      <c r="MI45" s="250"/>
      <c r="MJ45" s="120">
        <v>0</v>
      </c>
      <c r="MK45" s="250"/>
      <c r="ML45" s="121">
        <f t="shared" si="31"/>
        <v>0</v>
      </c>
      <c r="MM45" s="121">
        <f t="shared" si="32"/>
        <v>0</v>
      </c>
      <c r="MN45" s="121">
        <f t="shared" si="140"/>
        <v>86513.89</v>
      </c>
      <c r="MO45" s="121">
        <v>6659.07</v>
      </c>
      <c r="MP45" s="250">
        <v>6659.07</v>
      </c>
      <c r="MQ45" s="250">
        <v>6659.07</v>
      </c>
      <c r="MR45" s="250">
        <v>6659.07</v>
      </c>
      <c r="MS45" s="250">
        <v>6659.07</v>
      </c>
      <c r="MT45" s="250">
        <v>6659.07</v>
      </c>
      <c r="MU45" s="250">
        <v>6659.07</v>
      </c>
      <c r="MV45" s="250">
        <v>7980.08</v>
      </c>
      <c r="MW45" s="250">
        <v>7980.08</v>
      </c>
      <c r="MX45" s="250">
        <v>7980.08</v>
      </c>
      <c r="MY45" s="250">
        <v>7980.08</v>
      </c>
      <c r="MZ45" s="250">
        <v>7980.08</v>
      </c>
      <c r="NA45" s="121">
        <f t="shared" si="141"/>
        <v>74777.192802448088</v>
      </c>
      <c r="NB45" s="20">
        <v>0</v>
      </c>
      <c r="NC45" s="20">
        <v>5124.8842666666669</v>
      </c>
      <c r="ND45" s="20">
        <v>0</v>
      </c>
      <c r="NE45" s="20">
        <v>0</v>
      </c>
      <c r="NF45" s="20">
        <v>544.32560000000001</v>
      </c>
      <c r="NG45" s="20">
        <v>0</v>
      </c>
      <c r="NH45" s="20">
        <v>2678.1768000000002</v>
      </c>
      <c r="NI45" s="20">
        <v>8298.8142157571419</v>
      </c>
      <c r="NJ45" s="20">
        <v>106.34</v>
      </c>
      <c r="NK45" s="20">
        <v>55116.141856618211</v>
      </c>
      <c r="NL45" s="20">
        <v>0</v>
      </c>
      <c r="NM45" s="20">
        <v>2908.5100634060682</v>
      </c>
      <c r="NN45" s="250">
        <f t="shared" si="142"/>
        <v>-11736.697197551912</v>
      </c>
      <c r="NO45" s="121">
        <f t="shared" si="33"/>
        <v>-11736.697197551912</v>
      </c>
      <c r="NP45" s="121">
        <f t="shared" si="34"/>
        <v>0</v>
      </c>
      <c r="NQ45" s="115">
        <f t="shared" si="35"/>
        <v>15399.510000000002</v>
      </c>
      <c r="NR45" s="114">
        <f t="shared" si="36"/>
        <v>337.27</v>
      </c>
      <c r="NS45" s="132">
        <f t="shared" si="37"/>
        <v>-15062.240000000002</v>
      </c>
      <c r="NT45" s="121">
        <f t="shared" si="38"/>
        <v>-15062.240000000002</v>
      </c>
      <c r="NU45" s="121">
        <f t="shared" si="39"/>
        <v>0</v>
      </c>
      <c r="NV45" s="18">
        <f t="shared" si="143"/>
        <v>7486.880000000001</v>
      </c>
      <c r="NW45" s="18">
        <v>794.54</v>
      </c>
      <c r="NX45" s="234">
        <v>794.54</v>
      </c>
      <c r="NY45" s="234">
        <v>794.54</v>
      </c>
      <c r="NZ45" s="18">
        <v>794.54</v>
      </c>
      <c r="OA45" s="18">
        <v>794.54</v>
      </c>
      <c r="OB45" s="18">
        <v>794.54</v>
      </c>
      <c r="OC45" s="18">
        <v>794.54</v>
      </c>
      <c r="OD45" s="18">
        <v>385.02</v>
      </c>
      <c r="OE45" s="18">
        <v>385.02</v>
      </c>
      <c r="OF45" s="18">
        <v>385.02</v>
      </c>
      <c r="OG45" s="18">
        <v>385.02</v>
      </c>
      <c r="OH45" s="18">
        <v>385.02</v>
      </c>
      <c r="OI45" s="20">
        <f t="shared" si="144"/>
        <v>0</v>
      </c>
      <c r="OJ45" s="20">
        <v>0</v>
      </c>
      <c r="OK45" s="20">
        <v>0</v>
      </c>
      <c r="OL45" s="20">
        <v>0</v>
      </c>
      <c r="OM45" s="20">
        <v>0</v>
      </c>
      <c r="ON45" s="20">
        <v>0</v>
      </c>
      <c r="OO45" s="20">
        <v>0</v>
      </c>
      <c r="OP45" s="20">
        <v>0</v>
      </c>
      <c r="OQ45" s="20">
        <v>0</v>
      </c>
      <c r="OR45" s="20">
        <v>0</v>
      </c>
      <c r="OS45" s="20">
        <v>0</v>
      </c>
      <c r="OT45" s="20">
        <v>0</v>
      </c>
      <c r="OU45" s="20">
        <v>0</v>
      </c>
      <c r="OV45" s="234">
        <f t="shared" si="145"/>
        <v>-7486.880000000001</v>
      </c>
      <c r="OW45" s="20">
        <f t="shared" si="40"/>
        <v>-7486.880000000001</v>
      </c>
      <c r="OX45" s="20">
        <f t="shared" si="41"/>
        <v>0</v>
      </c>
      <c r="OY45" s="18">
        <f t="shared" si="146"/>
        <v>69.78</v>
      </c>
      <c r="OZ45" s="18">
        <v>7.19</v>
      </c>
      <c r="PA45" s="234">
        <v>7.19</v>
      </c>
      <c r="PB45" s="234">
        <v>7.19</v>
      </c>
      <c r="PC45" s="234">
        <v>7.19</v>
      </c>
      <c r="PD45" s="234">
        <v>7.19</v>
      </c>
      <c r="PE45" s="234">
        <v>7.19</v>
      </c>
      <c r="PF45" s="234">
        <v>7.19</v>
      </c>
      <c r="PG45" s="234">
        <v>3.89</v>
      </c>
      <c r="PH45" s="234">
        <v>3.89</v>
      </c>
      <c r="PI45" s="234">
        <v>3.89</v>
      </c>
      <c r="PJ45" s="234">
        <v>3.89</v>
      </c>
      <c r="PK45" s="234">
        <v>3.89</v>
      </c>
      <c r="PL45" s="20">
        <f t="shared" si="147"/>
        <v>0</v>
      </c>
      <c r="PM45" s="18">
        <v>0</v>
      </c>
      <c r="PN45" s="18">
        <v>0</v>
      </c>
      <c r="PO45" s="18">
        <v>0</v>
      </c>
      <c r="PP45" s="18">
        <v>0</v>
      </c>
      <c r="PQ45" s="18">
        <v>0</v>
      </c>
      <c r="PR45" s="18">
        <v>0</v>
      </c>
      <c r="PS45" s="18">
        <v>0</v>
      </c>
      <c r="PT45" s="18">
        <v>0</v>
      </c>
      <c r="PU45" s="18">
        <v>0</v>
      </c>
      <c r="PV45" s="18">
        <v>0</v>
      </c>
      <c r="PW45" s="18">
        <v>0</v>
      </c>
      <c r="PX45" s="18">
        <v>0</v>
      </c>
      <c r="PY45" s="234">
        <f t="shared" si="148"/>
        <v>-69.78</v>
      </c>
      <c r="PZ45" s="20">
        <f t="shared" si="42"/>
        <v>-69.78</v>
      </c>
      <c r="QA45" s="20">
        <f t="shared" si="43"/>
        <v>0</v>
      </c>
      <c r="QB45" s="18">
        <f t="shared" si="149"/>
        <v>0</v>
      </c>
      <c r="QC45" s="18">
        <v>0</v>
      </c>
      <c r="QD45" s="234">
        <v>0</v>
      </c>
      <c r="QE45" s="234">
        <v>0</v>
      </c>
      <c r="QF45" s="234">
        <v>0</v>
      </c>
      <c r="QG45" s="234">
        <v>0</v>
      </c>
      <c r="QH45" s="234">
        <v>0</v>
      </c>
      <c r="QI45" s="234">
        <v>0</v>
      </c>
      <c r="QJ45" s="234">
        <v>0</v>
      </c>
      <c r="QK45" s="234">
        <v>0</v>
      </c>
      <c r="QL45" s="234">
        <v>0</v>
      </c>
      <c r="QM45" s="234">
        <v>0</v>
      </c>
      <c r="QN45" s="234">
        <v>0</v>
      </c>
      <c r="QO45" s="20">
        <f t="shared" si="150"/>
        <v>0</v>
      </c>
      <c r="QP45" s="18">
        <v>0</v>
      </c>
      <c r="QQ45" s="18">
        <v>0</v>
      </c>
      <c r="QR45" s="18">
        <v>0</v>
      </c>
      <c r="QS45" s="18">
        <v>0</v>
      </c>
      <c r="QT45" s="18">
        <v>0</v>
      </c>
      <c r="QU45" s="18">
        <v>0</v>
      </c>
      <c r="QV45" s="18">
        <v>0</v>
      </c>
      <c r="QW45" s="18">
        <v>0</v>
      </c>
      <c r="QX45" s="18">
        <v>0</v>
      </c>
      <c r="QY45" s="18">
        <v>0</v>
      </c>
      <c r="QZ45" s="18">
        <v>0</v>
      </c>
      <c r="RA45" s="18">
        <v>0</v>
      </c>
      <c r="RB45" s="234">
        <f t="shared" si="151"/>
        <v>0</v>
      </c>
      <c r="RC45" s="20">
        <f t="shared" si="44"/>
        <v>0</v>
      </c>
      <c r="RD45" s="20">
        <f t="shared" si="45"/>
        <v>0</v>
      </c>
      <c r="RE45" s="18">
        <f t="shared" si="152"/>
        <v>0</v>
      </c>
      <c r="RF45" s="20">
        <v>0</v>
      </c>
      <c r="RG45" s="234">
        <v>0</v>
      </c>
      <c r="RH45" s="234">
        <v>0</v>
      </c>
      <c r="RI45" s="234">
        <v>0</v>
      </c>
      <c r="RJ45" s="234">
        <v>0</v>
      </c>
      <c r="RK45" s="234">
        <v>0</v>
      </c>
      <c r="RL45" s="234">
        <v>0</v>
      </c>
      <c r="RM45" s="234">
        <v>0</v>
      </c>
      <c r="RN45" s="234">
        <v>0</v>
      </c>
      <c r="RO45" s="234">
        <v>0</v>
      </c>
      <c r="RP45" s="234">
        <v>0</v>
      </c>
      <c r="RQ45" s="234">
        <v>0</v>
      </c>
      <c r="RR45" s="20">
        <f t="shared" si="153"/>
        <v>0</v>
      </c>
      <c r="RS45" s="18">
        <v>0</v>
      </c>
      <c r="RT45" s="18">
        <v>0</v>
      </c>
      <c r="RU45" s="18">
        <v>0</v>
      </c>
      <c r="RV45" s="18">
        <v>0</v>
      </c>
      <c r="RW45" s="18">
        <v>0</v>
      </c>
      <c r="RX45" s="18">
        <v>0</v>
      </c>
      <c r="RY45" s="18">
        <v>0</v>
      </c>
      <c r="RZ45" s="18">
        <v>0</v>
      </c>
      <c r="SA45" s="18">
        <v>0</v>
      </c>
      <c r="SB45" s="18">
        <v>0</v>
      </c>
      <c r="SC45" s="18">
        <v>0</v>
      </c>
      <c r="SD45" s="18">
        <v>0</v>
      </c>
      <c r="SE45" s="20">
        <f t="shared" si="46"/>
        <v>0</v>
      </c>
      <c r="SF45" s="20">
        <f t="shared" si="47"/>
        <v>0</v>
      </c>
      <c r="SG45" s="20">
        <f t="shared" si="48"/>
        <v>0</v>
      </c>
      <c r="SH45" s="18">
        <f t="shared" si="154"/>
        <v>6056.1800000000012</v>
      </c>
      <c r="SI45" s="18">
        <v>653.94000000000005</v>
      </c>
      <c r="SJ45" s="234">
        <v>653.94000000000005</v>
      </c>
      <c r="SK45" s="234">
        <v>653.94000000000005</v>
      </c>
      <c r="SL45" s="234">
        <v>653.94000000000005</v>
      </c>
      <c r="SM45" s="234">
        <v>653.94000000000005</v>
      </c>
      <c r="SN45" s="234">
        <v>653.94000000000005</v>
      </c>
      <c r="SO45" s="234">
        <v>653.94000000000005</v>
      </c>
      <c r="SP45" s="234">
        <v>295.72000000000003</v>
      </c>
      <c r="SQ45" s="234">
        <v>295.72000000000003</v>
      </c>
      <c r="SR45" s="234">
        <v>295.72000000000003</v>
      </c>
      <c r="SS45" s="234">
        <v>295.72000000000003</v>
      </c>
      <c r="ST45" s="234">
        <v>295.72000000000003</v>
      </c>
      <c r="SU45" s="20">
        <f t="shared" si="155"/>
        <v>0</v>
      </c>
      <c r="SV45" s="18">
        <v>0</v>
      </c>
      <c r="SW45" s="18">
        <v>0</v>
      </c>
      <c r="SX45" s="18">
        <v>0</v>
      </c>
      <c r="SY45" s="18">
        <v>0</v>
      </c>
      <c r="SZ45" s="18">
        <v>0</v>
      </c>
      <c r="TA45" s="18">
        <v>0</v>
      </c>
      <c r="TB45" s="18">
        <v>0</v>
      </c>
      <c r="TC45" s="18">
        <v>0</v>
      </c>
      <c r="TD45" s="18">
        <v>0</v>
      </c>
      <c r="TE45" s="18">
        <v>0</v>
      </c>
      <c r="TF45" s="18">
        <v>0</v>
      </c>
      <c r="TG45" s="18">
        <v>0</v>
      </c>
      <c r="TH45" s="20">
        <f t="shared" si="49"/>
        <v>-6056.1800000000012</v>
      </c>
      <c r="TI45" s="20">
        <f t="shared" si="50"/>
        <v>-6056.1800000000012</v>
      </c>
      <c r="TJ45" s="20">
        <f t="shared" si="51"/>
        <v>0</v>
      </c>
      <c r="TK45" s="18">
        <f t="shared" si="156"/>
        <v>1746.2799999999997</v>
      </c>
      <c r="TL45" s="18">
        <v>163.49</v>
      </c>
      <c r="TM45" s="234">
        <v>163.49</v>
      </c>
      <c r="TN45" s="234">
        <v>163.49</v>
      </c>
      <c r="TO45" s="234">
        <v>163.49</v>
      </c>
      <c r="TP45" s="234">
        <v>163.49</v>
      </c>
      <c r="TQ45" s="234">
        <v>163.49</v>
      </c>
      <c r="TR45" s="234">
        <v>163.49</v>
      </c>
      <c r="TS45" s="234">
        <v>120.37</v>
      </c>
      <c r="TT45" s="234">
        <v>120.37</v>
      </c>
      <c r="TU45" s="234">
        <v>120.37</v>
      </c>
      <c r="TV45" s="234">
        <v>120.37</v>
      </c>
      <c r="TW45" s="234">
        <v>120.37</v>
      </c>
      <c r="TX45" s="20">
        <f t="shared" si="157"/>
        <v>337.27</v>
      </c>
      <c r="TY45" s="18">
        <v>0</v>
      </c>
      <c r="TZ45" s="18">
        <v>0</v>
      </c>
      <c r="UA45" s="18">
        <v>0</v>
      </c>
      <c r="UB45" s="18">
        <v>0</v>
      </c>
      <c r="UC45" s="18">
        <v>0</v>
      </c>
      <c r="UD45" s="18">
        <v>0</v>
      </c>
      <c r="UE45" s="18">
        <v>337.27</v>
      </c>
      <c r="UF45" s="18">
        <v>0</v>
      </c>
      <c r="UG45" s="18">
        <v>0</v>
      </c>
      <c r="UH45" s="18">
        <v>0</v>
      </c>
      <c r="UI45" s="18">
        <v>0</v>
      </c>
      <c r="UJ45" s="18">
        <v>0</v>
      </c>
      <c r="UK45" s="20">
        <f t="shared" si="52"/>
        <v>-1409.0099999999998</v>
      </c>
      <c r="UL45" s="20">
        <f t="shared" si="53"/>
        <v>-1409.0099999999998</v>
      </c>
      <c r="UM45" s="20">
        <f t="shared" si="54"/>
        <v>0</v>
      </c>
      <c r="UN45" s="18">
        <f t="shared" si="158"/>
        <v>40.390000000000015</v>
      </c>
      <c r="UO45" s="18">
        <v>3.92</v>
      </c>
      <c r="UP45" s="234">
        <v>3.92</v>
      </c>
      <c r="UQ45" s="234">
        <v>3.92</v>
      </c>
      <c r="UR45" s="234">
        <v>3.92</v>
      </c>
      <c r="US45" s="234">
        <v>3.92</v>
      </c>
      <c r="UT45" s="234">
        <v>3.92</v>
      </c>
      <c r="UU45" s="234">
        <v>3.92</v>
      </c>
      <c r="UV45" s="234">
        <v>2.59</v>
      </c>
      <c r="UW45" s="234">
        <v>2.59</v>
      </c>
      <c r="UX45" s="234">
        <v>2.59</v>
      </c>
      <c r="UY45" s="234">
        <v>2.59</v>
      </c>
      <c r="UZ45" s="234">
        <v>2.59</v>
      </c>
      <c r="VA45" s="20">
        <f t="shared" si="55"/>
        <v>0</v>
      </c>
      <c r="VB45" s="234"/>
      <c r="VC45" s="234"/>
      <c r="VD45" s="234"/>
      <c r="VE45" s="234"/>
      <c r="VF45" s="234"/>
      <c r="VG45" s="234"/>
      <c r="VH45" s="234">
        <v>0</v>
      </c>
      <c r="VI45" s="234"/>
      <c r="VJ45" s="234"/>
      <c r="VK45" s="234"/>
      <c r="VL45" s="234"/>
      <c r="VM45" s="234"/>
      <c r="VN45" s="20">
        <f t="shared" si="56"/>
        <v>-40.390000000000015</v>
      </c>
      <c r="VO45" s="20">
        <f t="shared" si="57"/>
        <v>-40.390000000000015</v>
      </c>
      <c r="VP45" s="20">
        <f t="shared" si="58"/>
        <v>0</v>
      </c>
      <c r="VQ45" s="121">
        <f t="shared" si="59"/>
        <v>0</v>
      </c>
      <c r="VR45" s="250"/>
      <c r="VS45" s="250"/>
      <c r="VT45" s="250"/>
      <c r="VU45" s="250"/>
      <c r="VV45" s="250"/>
      <c r="VW45" s="250"/>
      <c r="VX45" s="250"/>
      <c r="VY45" s="250"/>
      <c r="VZ45" s="250"/>
      <c r="WA45" s="250"/>
      <c r="WB45" s="250"/>
      <c r="WC45" s="250"/>
      <c r="WD45" s="121">
        <f t="shared" si="60"/>
        <v>0</v>
      </c>
      <c r="WE45" s="234"/>
      <c r="WF45" s="234"/>
      <c r="WG45" s="234"/>
      <c r="WH45" s="234"/>
      <c r="WI45" s="234"/>
      <c r="WJ45" s="234"/>
      <c r="WK45" s="234"/>
      <c r="WL45" s="234"/>
      <c r="WM45" s="234"/>
      <c r="WN45" s="234"/>
      <c r="WO45" s="234"/>
      <c r="WP45" s="234"/>
      <c r="WQ45" s="121">
        <f t="shared" si="61"/>
        <v>0</v>
      </c>
      <c r="WR45" s="121">
        <f t="shared" si="62"/>
        <v>0</v>
      </c>
      <c r="WS45" s="121">
        <f t="shared" si="63"/>
        <v>0</v>
      </c>
      <c r="WT45" s="120">
        <f t="shared" si="159"/>
        <v>38364.6</v>
      </c>
      <c r="WU45" s="120">
        <v>2863.6</v>
      </c>
      <c r="WV45" s="250">
        <v>2863.6</v>
      </c>
      <c r="WW45" s="250">
        <v>2863.6</v>
      </c>
      <c r="WX45" s="250">
        <v>2863.6</v>
      </c>
      <c r="WY45" s="250">
        <v>2863.6</v>
      </c>
      <c r="WZ45" s="250">
        <v>2863.6</v>
      </c>
      <c r="XA45" s="250">
        <v>2863.6</v>
      </c>
      <c r="XB45" s="250">
        <v>3663.88</v>
      </c>
      <c r="XC45" s="250">
        <v>3663.88</v>
      </c>
      <c r="XD45" s="250">
        <v>3663.88</v>
      </c>
      <c r="XE45" s="250">
        <v>3663.88</v>
      </c>
      <c r="XF45" s="250">
        <v>3663.88</v>
      </c>
      <c r="XG45" s="120">
        <f t="shared" si="160"/>
        <v>47345.256808693222</v>
      </c>
      <c r="XH45" s="18">
        <v>4131.7226584248256</v>
      </c>
      <c r="XI45" s="18">
        <v>4041.0913399371352</v>
      </c>
      <c r="XJ45" s="18">
        <v>3850.2618186058539</v>
      </c>
      <c r="XK45" s="18">
        <v>230.1869543836271</v>
      </c>
      <c r="XL45" s="18">
        <v>3571.7817645740074</v>
      </c>
      <c r="XM45" s="18">
        <v>3443.0344963723642</v>
      </c>
      <c r="XN45" s="18">
        <v>3858.7747061124737</v>
      </c>
      <c r="XO45" s="18">
        <v>4461.847200694363</v>
      </c>
      <c r="XP45" s="18">
        <v>4953.5081444633879</v>
      </c>
      <c r="XQ45" s="18">
        <v>5050.4983280625793</v>
      </c>
      <c r="XR45" s="18">
        <v>4332.9762900667338</v>
      </c>
      <c r="XS45" s="18">
        <v>5419.573106995872</v>
      </c>
      <c r="XT45" s="121">
        <f t="shared" si="64"/>
        <v>8980.6568086932239</v>
      </c>
      <c r="XU45" s="121">
        <f t="shared" si="65"/>
        <v>0</v>
      </c>
      <c r="XV45" s="121">
        <f t="shared" si="66"/>
        <v>8980.6568086932239</v>
      </c>
      <c r="XW45" s="120">
        <f t="shared" si="161"/>
        <v>34089.42</v>
      </c>
      <c r="XX45" s="120">
        <v>2167.81</v>
      </c>
      <c r="XY45" s="250">
        <v>2167.81</v>
      </c>
      <c r="XZ45" s="250">
        <v>2167.81</v>
      </c>
      <c r="YA45" s="250">
        <v>2167.81</v>
      </c>
      <c r="YB45" s="250">
        <v>2167.81</v>
      </c>
      <c r="YC45" s="250">
        <v>2167.81</v>
      </c>
      <c r="YD45" s="250">
        <v>2167.81</v>
      </c>
      <c r="YE45" s="250">
        <v>3782.95</v>
      </c>
      <c r="YF45" s="250">
        <v>3782.95</v>
      </c>
      <c r="YG45" s="250">
        <v>3782.95</v>
      </c>
      <c r="YH45" s="250">
        <v>3782.95</v>
      </c>
      <c r="YI45" s="250">
        <v>3782.95</v>
      </c>
      <c r="YJ45" s="121">
        <f t="shared" si="162"/>
        <v>39864.04009493695</v>
      </c>
      <c r="YK45" s="18">
        <v>3184.9867947864677</v>
      </c>
      <c r="YL45" s="18">
        <v>2930.8284418022213</v>
      </c>
      <c r="YM45" s="18">
        <v>3051.8682054399692</v>
      </c>
      <c r="YN45" s="18">
        <v>3084.6323753669431</v>
      </c>
      <c r="YO45" s="18">
        <v>2926.0303401516348</v>
      </c>
      <c r="YP45" s="18">
        <v>2990.8846001720503</v>
      </c>
      <c r="YQ45" s="18">
        <v>3292.263422048256</v>
      </c>
      <c r="YR45" s="18">
        <v>3365.028041004085</v>
      </c>
      <c r="YS45" s="18">
        <v>3537.2986775163217</v>
      </c>
      <c r="YT45" s="18">
        <v>3707.0495605876922</v>
      </c>
      <c r="YU45" s="18">
        <v>3734.1856014835939</v>
      </c>
      <c r="YV45" s="18">
        <v>4058.9840345777088</v>
      </c>
      <c r="YW45" s="234">
        <f t="shared" si="163"/>
        <v>5774.6200949369522</v>
      </c>
      <c r="YX45" s="121">
        <f t="shared" si="67"/>
        <v>0</v>
      </c>
      <c r="YY45" s="121">
        <f t="shared" si="68"/>
        <v>5774.6200949369522</v>
      </c>
      <c r="YZ45" s="120">
        <f t="shared" si="164"/>
        <v>2449.6600000000003</v>
      </c>
      <c r="ZA45" s="120">
        <v>137.33000000000001</v>
      </c>
      <c r="ZB45" s="250">
        <v>137.33000000000001</v>
      </c>
      <c r="ZC45" s="250">
        <v>137.33000000000001</v>
      </c>
      <c r="ZD45" s="250">
        <v>137.33000000000001</v>
      </c>
      <c r="ZE45" s="250">
        <v>137.33000000000001</v>
      </c>
      <c r="ZF45" s="250">
        <v>137.33000000000001</v>
      </c>
      <c r="ZG45" s="250">
        <v>137.33000000000001</v>
      </c>
      <c r="ZH45" s="250">
        <v>297.67</v>
      </c>
      <c r="ZI45" s="250">
        <v>297.67</v>
      </c>
      <c r="ZJ45" s="250">
        <v>297.67</v>
      </c>
      <c r="ZK45" s="250">
        <v>297.67</v>
      </c>
      <c r="ZL45" s="250">
        <v>297.67</v>
      </c>
      <c r="ZM45" s="121">
        <f t="shared" si="165"/>
        <v>5109.8524325572216</v>
      </c>
      <c r="ZN45" s="120">
        <v>0</v>
      </c>
      <c r="ZO45" s="18">
        <v>129.70805112319596</v>
      </c>
      <c r="ZP45" s="18">
        <v>437.96247881134502</v>
      </c>
      <c r="ZQ45" s="18">
        <v>4396.9802545331631</v>
      </c>
      <c r="ZR45" s="18">
        <v>145.20164808951691</v>
      </c>
      <c r="ZS45" s="18">
        <v>0</v>
      </c>
      <c r="ZT45" s="18"/>
      <c r="ZU45" s="18"/>
      <c r="ZV45" s="18"/>
      <c r="ZW45" s="18"/>
      <c r="ZX45" s="18"/>
      <c r="ZY45" s="18"/>
      <c r="ZZ45" s="121">
        <f t="shared" si="69"/>
        <v>2660.1924325572213</v>
      </c>
      <c r="AAA45" s="121">
        <f t="shared" si="70"/>
        <v>0</v>
      </c>
      <c r="AAB45" s="121">
        <f t="shared" si="71"/>
        <v>2660.1924325572213</v>
      </c>
      <c r="AAC45" s="120">
        <f t="shared" si="166"/>
        <v>414.3599999999999</v>
      </c>
      <c r="AAD45" s="120">
        <v>30.08</v>
      </c>
      <c r="AAE45" s="250">
        <v>30.08</v>
      </c>
      <c r="AAF45" s="250">
        <v>30.08</v>
      </c>
      <c r="AAG45" s="250">
        <v>30.08</v>
      </c>
      <c r="AAH45" s="250">
        <v>30.08</v>
      </c>
      <c r="AAI45" s="250">
        <v>30.08</v>
      </c>
      <c r="AAJ45" s="250">
        <v>30.08</v>
      </c>
      <c r="AAK45" s="250">
        <v>40.76</v>
      </c>
      <c r="AAL45" s="250">
        <v>40.76</v>
      </c>
      <c r="AAM45" s="250">
        <v>40.76</v>
      </c>
      <c r="AAN45" s="250">
        <v>40.76</v>
      </c>
      <c r="AAO45" s="250">
        <v>40.76</v>
      </c>
      <c r="AAP45" s="121">
        <f t="shared" si="167"/>
        <v>488.92264982015126</v>
      </c>
      <c r="AAQ45" s="18">
        <v>35.086691303182931</v>
      </c>
      <c r="AAR45" s="18">
        <v>35.002707979794039</v>
      </c>
      <c r="AAS45" s="18">
        <v>35.120500424179845</v>
      </c>
      <c r="AAT45" s="18">
        <v>35.264633298608999</v>
      </c>
      <c r="AAU45" s="18">
        <v>35.539981010965199</v>
      </c>
      <c r="AAV45" s="18">
        <v>35.137458670657203</v>
      </c>
      <c r="AAW45" s="18">
        <v>34.510280776669305</v>
      </c>
      <c r="AAX45" s="18">
        <v>49.489453439999998</v>
      </c>
      <c r="AAY45" s="18">
        <v>47.594490839999999</v>
      </c>
      <c r="AAZ45" s="18">
        <v>48.470836320000004</v>
      </c>
      <c r="ABA45" s="18">
        <v>48.405895272000002</v>
      </c>
      <c r="ABB45" s="18">
        <v>49.299720484093768</v>
      </c>
      <c r="ABC45" s="121">
        <f t="shared" si="72"/>
        <v>74.562649820151364</v>
      </c>
      <c r="ABD45" s="121">
        <f t="shared" si="73"/>
        <v>0</v>
      </c>
      <c r="ABE45" s="121">
        <f t="shared" si="74"/>
        <v>74.562649820151364</v>
      </c>
      <c r="ABF45" s="120">
        <f t="shared" si="168"/>
        <v>59.02000000000001</v>
      </c>
      <c r="ABG45" s="120">
        <v>1.96</v>
      </c>
      <c r="ABH45" s="250">
        <v>1.96</v>
      </c>
      <c r="ABI45" s="250">
        <v>1.96</v>
      </c>
      <c r="ABJ45" s="250">
        <v>1.96</v>
      </c>
      <c r="ABK45" s="250">
        <v>1.96</v>
      </c>
      <c r="ABL45" s="250">
        <v>1.96</v>
      </c>
      <c r="ABM45" s="250">
        <v>1.96</v>
      </c>
      <c r="ABN45" s="250">
        <v>9.06</v>
      </c>
      <c r="ABO45" s="250">
        <v>9.06</v>
      </c>
      <c r="ABP45" s="250">
        <v>9.06</v>
      </c>
      <c r="ABQ45" s="250">
        <v>9.06</v>
      </c>
      <c r="ABR45" s="250">
        <v>9.06</v>
      </c>
      <c r="ABS45" s="121">
        <f t="shared" si="169"/>
        <v>0</v>
      </c>
      <c r="ABT45" s="18">
        <v>0</v>
      </c>
      <c r="ABU45" s="18">
        <v>0</v>
      </c>
      <c r="ABV45" s="18">
        <v>0</v>
      </c>
      <c r="ABW45" s="18">
        <v>0</v>
      </c>
      <c r="ABX45" s="18">
        <v>0</v>
      </c>
      <c r="ABY45" s="18">
        <v>0</v>
      </c>
      <c r="ABZ45" s="18"/>
      <c r="ACA45" s="18"/>
      <c r="ACB45" s="18">
        <v>0</v>
      </c>
      <c r="ACC45" s="18">
        <v>0</v>
      </c>
      <c r="ACD45" s="18">
        <v>0</v>
      </c>
      <c r="ACE45" s="18">
        <v>0</v>
      </c>
      <c r="ACF45" s="121">
        <f t="shared" si="75"/>
        <v>-59.02000000000001</v>
      </c>
      <c r="ACG45" s="121">
        <f t="shared" si="76"/>
        <v>-59.02000000000001</v>
      </c>
      <c r="ACH45" s="121">
        <f t="shared" si="77"/>
        <v>0</v>
      </c>
      <c r="ACI45" s="115">
        <f t="shared" si="78"/>
        <v>20940.530000000002</v>
      </c>
      <c r="ACJ45" s="121">
        <f t="shared" si="79"/>
        <v>32312.707946871924</v>
      </c>
      <c r="ACK45" s="132">
        <f t="shared" si="80"/>
        <v>11372.177946871921</v>
      </c>
      <c r="ACL45" s="121">
        <f t="shared" si="81"/>
        <v>0</v>
      </c>
      <c r="ACM45" s="121">
        <f t="shared" si="82"/>
        <v>11372.177946871921</v>
      </c>
      <c r="ACN45" s="18">
        <f t="shared" si="170"/>
        <v>3362.3</v>
      </c>
      <c r="ACO45" s="18">
        <v>282.5</v>
      </c>
      <c r="ACP45" s="234">
        <v>282.5</v>
      </c>
      <c r="ACQ45" s="234">
        <v>282.5</v>
      </c>
      <c r="ACR45" s="234">
        <v>282.5</v>
      </c>
      <c r="ACS45" s="234">
        <v>282.5</v>
      </c>
      <c r="ACT45" s="234">
        <v>282.5</v>
      </c>
      <c r="ACU45" s="234">
        <v>282.5</v>
      </c>
      <c r="ACV45" s="234">
        <v>276.95999999999998</v>
      </c>
      <c r="ACW45" s="234">
        <v>276.95999999999998</v>
      </c>
      <c r="ACX45" s="234">
        <v>276.95999999999998</v>
      </c>
      <c r="ACY45" s="234">
        <v>276.95999999999998</v>
      </c>
      <c r="ACZ45" s="234">
        <v>276.95999999999998</v>
      </c>
      <c r="ADA45" s="20">
        <f t="shared" si="171"/>
        <v>15845.561654662268</v>
      </c>
      <c r="ADB45" s="18">
        <v>0</v>
      </c>
      <c r="ADC45" s="18">
        <v>2990.0904226686353</v>
      </c>
      <c r="ADD45" s="18">
        <v>740.17446496624075</v>
      </c>
      <c r="ADE45" s="18">
        <v>3486.2828</v>
      </c>
      <c r="ADF45" s="18">
        <v>1421.3720080000001</v>
      </c>
      <c r="ADG45" s="18">
        <v>1804.7503655999999</v>
      </c>
      <c r="ADH45" s="18">
        <v>1310.4056651565929</v>
      </c>
      <c r="ADI45" s="18">
        <v>409.95346118289848</v>
      </c>
      <c r="ADJ45" s="18">
        <v>467.99099619999998</v>
      </c>
      <c r="ADK45" s="18">
        <v>424.50294319999995</v>
      </c>
      <c r="ADL45" s="18">
        <v>677.98862347999989</v>
      </c>
      <c r="ADM45" s="18">
        <v>2112.0499042079014</v>
      </c>
      <c r="ADN45" s="20">
        <f t="shared" si="83"/>
        <v>12483.261654662267</v>
      </c>
      <c r="ADO45" s="20">
        <f t="shared" si="84"/>
        <v>0</v>
      </c>
      <c r="ADP45" s="20">
        <f t="shared" si="85"/>
        <v>12483.261654662267</v>
      </c>
      <c r="ADQ45" s="18">
        <f t="shared" si="172"/>
        <v>17578.230000000003</v>
      </c>
      <c r="ADR45" s="18">
        <v>1573.24</v>
      </c>
      <c r="ADS45" s="234">
        <v>1573.24</v>
      </c>
      <c r="ADT45" s="234">
        <v>1573.24</v>
      </c>
      <c r="ADU45" s="234">
        <v>1573.24</v>
      </c>
      <c r="ADV45" s="234">
        <v>1573.24</v>
      </c>
      <c r="ADW45" s="234">
        <v>1573.24</v>
      </c>
      <c r="ADX45" s="234">
        <v>1573.24</v>
      </c>
      <c r="ADY45" s="234">
        <v>1313.11</v>
      </c>
      <c r="ADZ45" s="234">
        <v>1313.11</v>
      </c>
      <c r="AEA45" s="234">
        <v>1313.11</v>
      </c>
      <c r="AEB45" s="234">
        <v>1313.11</v>
      </c>
      <c r="AEC45" s="234">
        <v>1313.11</v>
      </c>
      <c r="AED45" s="20">
        <f t="shared" si="173"/>
        <v>16467.146292209654</v>
      </c>
      <c r="AEE45" s="18">
        <v>0</v>
      </c>
      <c r="AEF45" s="18">
        <v>2316.887528979958</v>
      </c>
      <c r="AEG45" s="18">
        <v>1617.6520822822959</v>
      </c>
      <c r="AEH45" s="18">
        <v>1193.2595220000001</v>
      </c>
      <c r="AEI45" s="18">
        <v>1735.9903064</v>
      </c>
      <c r="AEJ45" s="18">
        <v>1073.6922559999998</v>
      </c>
      <c r="AEK45" s="18">
        <v>1436.0185158994141</v>
      </c>
      <c r="AEL45" s="18">
        <v>1567.8372828445204</v>
      </c>
      <c r="AEM45" s="18">
        <v>1310.6757481999998</v>
      </c>
      <c r="AEN45" s="18">
        <v>1366.9914271999999</v>
      </c>
      <c r="AEO45" s="18">
        <v>1329.9596248399998</v>
      </c>
      <c r="AEP45" s="18">
        <v>1518.1819975634658</v>
      </c>
      <c r="AEQ45" s="20">
        <f t="shared" si="86"/>
        <v>-1111.0837077903489</v>
      </c>
      <c r="AER45" s="20">
        <f t="shared" si="87"/>
        <v>-1111.0837077903489</v>
      </c>
      <c r="AES45" s="20">
        <f t="shared" si="88"/>
        <v>0</v>
      </c>
      <c r="AET45" s="18">
        <f t="shared" si="174"/>
        <v>0</v>
      </c>
      <c r="AEU45" s="18">
        <v>0</v>
      </c>
      <c r="AEV45" s="234">
        <v>0</v>
      </c>
      <c r="AEW45" s="234">
        <v>0</v>
      </c>
      <c r="AEX45" s="234">
        <v>0</v>
      </c>
      <c r="AEY45" s="234">
        <v>0</v>
      </c>
      <c r="AEZ45" s="234">
        <v>0</v>
      </c>
      <c r="AFA45" s="234">
        <v>0</v>
      </c>
      <c r="AFB45" s="234">
        <v>0</v>
      </c>
      <c r="AFC45" s="234">
        <v>0</v>
      </c>
      <c r="AFD45" s="234">
        <v>0</v>
      </c>
      <c r="AFE45" s="234">
        <v>0</v>
      </c>
      <c r="AFF45" s="234">
        <v>0</v>
      </c>
      <c r="AFG45" s="20">
        <f t="shared" si="175"/>
        <v>0</v>
      </c>
      <c r="AFH45" s="18">
        <v>0</v>
      </c>
      <c r="AFI45" s="18">
        <v>0</v>
      </c>
      <c r="AFJ45" s="18">
        <v>0</v>
      </c>
      <c r="AFK45" s="18">
        <v>0</v>
      </c>
      <c r="AFL45" s="18">
        <v>0</v>
      </c>
      <c r="AFM45" s="18">
        <v>0</v>
      </c>
      <c r="AFN45" s="18">
        <v>0</v>
      </c>
      <c r="AFO45" s="18">
        <v>0</v>
      </c>
      <c r="AFP45" s="18">
        <v>0</v>
      </c>
      <c r="AFQ45" s="18">
        <v>0</v>
      </c>
      <c r="AFR45" s="18">
        <v>0</v>
      </c>
      <c r="AFS45" s="18">
        <v>0</v>
      </c>
      <c r="AFT45" s="20">
        <f t="shared" si="89"/>
        <v>0</v>
      </c>
      <c r="AFU45" s="20">
        <f t="shared" si="90"/>
        <v>0</v>
      </c>
      <c r="AFV45" s="136">
        <f t="shared" si="91"/>
        <v>0</v>
      </c>
      <c r="AFW45" s="141">
        <f t="shared" si="92"/>
        <v>274508.16000000003</v>
      </c>
      <c r="AFX45" s="111">
        <f t="shared" si="93"/>
        <v>284922.6061474235</v>
      </c>
      <c r="AFY45" s="126">
        <f t="shared" si="94"/>
        <v>10414.44614742347</v>
      </c>
      <c r="AFZ45" s="20">
        <f t="shared" si="95"/>
        <v>0</v>
      </c>
      <c r="AGA45" s="140">
        <f t="shared" si="96"/>
        <v>10414.44614742347</v>
      </c>
      <c r="AGB45" s="215">
        <f t="shared" si="181"/>
        <v>329409.79200000002</v>
      </c>
      <c r="AGC45" s="126">
        <f t="shared" si="181"/>
        <v>341907.1273769082</v>
      </c>
      <c r="AGD45" s="126">
        <f t="shared" si="98"/>
        <v>12497.335376908188</v>
      </c>
      <c r="AGE45" s="20">
        <f t="shared" si="99"/>
        <v>0</v>
      </c>
      <c r="AGF45" s="136">
        <f t="shared" si="100"/>
        <v>12497.335376908188</v>
      </c>
      <c r="AGG45" s="166">
        <f t="shared" si="180"/>
        <v>17568.522240000002</v>
      </c>
      <c r="AGH45" s="220">
        <f t="shared" si="179"/>
        <v>18235.046793435104</v>
      </c>
      <c r="AGI45" s="126">
        <f t="shared" si="102"/>
        <v>666.52455343510155</v>
      </c>
      <c r="AGJ45" s="20">
        <f t="shared" si="103"/>
        <v>0</v>
      </c>
      <c r="AGK45" s="140">
        <f t="shared" si="104"/>
        <v>666.52455343510155</v>
      </c>
      <c r="AGL45" s="167">
        <f t="shared" si="182"/>
        <v>346978.31424000004</v>
      </c>
      <c r="AGM45" s="167">
        <f t="shared" si="182"/>
        <v>360142.17417034332</v>
      </c>
      <c r="AGN45" s="168">
        <f t="shared" si="106"/>
        <v>13163.859930343286</v>
      </c>
      <c r="AGO45" s="167">
        <f t="shared" si="107"/>
        <v>0</v>
      </c>
      <c r="AGP45" s="169">
        <f t="shared" si="108"/>
        <v>13163.859930343286</v>
      </c>
      <c r="AGQ45" s="217">
        <f t="shared" si="177"/>
        <v>5.0632911392405063E-2</v>
      </c>
      <c r="AGR45" s="294">
        <v>7.0000000000000007E-2</v>
      </c>
      <c r="AGS45" s="254">
        <v>0.03</v>
      </c>
      <c r="AGT45" s="251">
        <f t="shared" si="178"/>
        <v>5.3333333333333337E-2</v>
      </c>
      <c r="AGU45" s="22"/>
      <c r="AGV45" s="22"/>
      <c r="AGW45" s="22"/>
      <c r="AGX45" s="22"/>
      <c r="AGY45" s="22"/>
      <c r="AGZ45" s="22"/>
      <c r="AHA45" s="22"/>
      <c r="AHB45" s="22"/>
      <c r="AHC45" s="22"/>
      <c r="AHD45" s="22"/>
      <c r="AHE45" s="22"/>
      <c r="AHF45" s="22"/>
      <c r="AHG45" s="22"/>
      <c r="AHH45" s="22"/>
    </row>
    <row r="46" spans="1:892" s="225" customFormat="1" ht="12.75" x14ac:dyDescent="0.25">
      <c r="A46" s="1">
        <v>475</v>
      </c>
      <c r="B46" s="21">
        <v>3</v>
      </c>
      <c r="C46" s="252" t="s">
        <v>791</v>
      </c>
      <c r="D46" s="253">
        <v>2</v>
      </c>
      <c r="E46" s="249">
        <v>572.5</v>
      </c>
      <c r="F46" s="132">
        <f t="shared" si="0"/>
        <v>6872.91</v>
      </c>
      <c r="G46" s="114">
        <f t="shared" si="1"/>
        <v>7956.0858790017528</v>
      </c>
      <c r="H46" s="132">
        <f t="shared" si="2"/>
        <v>1083.1758790017529</v>
      </c>
      <c r="I46" s="121">
        <f t="shared" si="3"/>
        <v>0</v>
      </c>
      <c r="J46" s="121">
        <f t="shared" si="4"/>
        <v>1083.1758790017529</v>
      </c>
      <c r="K46" s="18">
        <f t="shared" si="109"/>
        <v>1963.9599999999998</v>
      </c>
      <c r="L46" s="234">
        <v>124.63</v>
      </c>
      <c r="M46" s="234">
        <v>124.63</v>
      </c>
      <c r="N46" s="234">
        <v>124.63</v>
      </c>
      <c r="O46" s="234">
        <v>124.63</v>
      </c>
      <c r="P46" s="234">
        <v>124.63</v>
      </c>
      <c r="Q46" s="234">
        <v>124.63</v>
      </c>
      <c r="R46" s="234">
        <v>124.63</v>
      </c>
      <c r="S46" s="234">
        <v>218.31</v>
      </c>
      <c r="T46" s="234">
        <v>218.31</v>
      </c>
      <c r="U46" s="234">
        <v>218.31</v>
      </c>
      <c r="V46" s="234">
        <v>218.31</v>
      </c>
      <c r="W46" s="234">
        <v>218.31</v>
      </c>
      <c r="X46" s="234">
        <f t="shared" si="110"/>
        <v>1766.3089015694525</v>
      </c>
      <c r="Y46" s="18">
        <v>597.32379497633701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1168.9851065931155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20">
        <f t="shared" si="5"/>
        <v>-197.65109843054734</v>
      </c>
      <c r="AL46" s="234">
        <f t="shared" si="111"/>
        <v>-197.65109843054734</v>
      </c>
      <c r="AM46" s="234">
        <f t="shared" si="6"/>
        <v>0</v>
      </c>
      <c r="AN46" s="18">
        <f t="shared" si="112"/>
        <v>452.61999999999989</v>
      </c>
      <c r="AO46" s="234">
        <v>34.46</v>
      </c>
      <c r="AP46" s="234">
        <v>34.46</v>
      </c>
      <c r="AQ46" s="234">
        <v>34.46</v>
      </c>
      <c r="AR46" s="234">
        <v>34.46</v>
      </c>
      <c r="AS46" s="234">
        <v>34.46</v>
      </c>
      <c r="AT46" s="234">
        <v>34.46</v>
      </c>
      <c r="AU46" s="234">
        <v>34.46</v>
      </c>
      <c r="AV46" s="234">
        <v>42.28</v>
      </c>
      <c r="AW46" s="234">
        <v>42.28</v>
      </c>
      <c r="AX46" s="234">
        <v>42.28</v>
      </c>
      <c r="AY46" s="234">
        <v>42.28</v>
      </c>
      <c r="AZ46" s="234">
        <v>42.28</v>
      </c>
      <c r="BA46" s="226">
        <f t="shared" si="113"/>
        <v>368.73501148928733</v>
      </c>
      <c r="BB46" s="18">
        <v>124.68701540385368</v>
      </c>
      <c r="BC46" s="18">
        <v>0</v>
      </c>
      <c r="BD46" s="18">
        <v>0</v>
      </c>
      <c r="BE46" s="18">
        <v>0</v>
      </c>
      <c r="BF46" s="18">
        <v>0</v>
      </c>
      <c r="BG46" s="18">
        <v>0</v>
      </c>
      <c r="BH46" s="18">
        <v>244.04799608543365</v>
      </c>
      <c r="BI46" s="18">
        <v>0</v>
      </c>
      <c r="BJ46" s="18">
        <v>0</v>
      </c>
      <c r="BK46" s="18">
        <v>0</v>
      </c>
      <c r="BL46" s="18">
        <v>0</v>
      </c>
      <c r="BM46" s="18">
        <v>0</v>
      </c>
      <c r="BN46" s="20">
        <f t="shared" si="7"/>
        <v>-83.88498851071256</v>
      </c>
      <c r="BO46" s="20">
        <f t="shared" si="8"/>
        <v>-83.88498851071256</v>
      </c>
      <c r="BP46" s="20">
        <f t="shared" si="9"/>
        <v>0</v>
      </c>
      <c r="BQ46" s="18">
        <f t="shared" si="114"/>
        <v>724.84000000000015</v>
      </c>
      <c r="BR46" s="234">
        <v>81.87</v>
      </c>
      <c r="BS46" s="234">
        <v>81.87</v>
      </c>
      <c r="BT46" s="234">
        <v>81.87</v>
      </c>
      <c r="BU46" s="234">
        <v>81.87</v>
      </c>
      <c r="BV46" s="234">
        <v>81.87</v>
      </c>
      <c r="BW46" s="234">
        <v>81.87</v>
      </c>
      <c r="BX46" s="234">
        <v>81.87</v>
      </c>
      <c r="BY46" s="234">
        <v>30.35</v>
      </c>
      <c r="BZ46" s="234">
        <v>30.35</v>
      </c>
      <c r="CA46" s="234">
        <v>30.35</v>
      </c>
      <c r="CB46" s="234">
        <v>30.35</v>
      </c>
      <c r="CC46" s="234">
        <v>30.35</v>
      </c>
      <c r="CD46" s="18">
        <f t="shared" si="115"/>
        <v>1023.7572791285179</v>
      </c>
      <c r="CE46" s="18">
        <v>336.1096335221232</v>
      </c>
      <c r="CF46" s="18">
        <v>0</v>
      </c>
      <c r="CG46" s="18">
        <v>0</v>
      </c>
      <c r="CH46" s="18">
        <v>0</v>
      </c>
      <c r="CI46" s="18">
        <v>0</v>
      </c>
      <c r="CJ46" s="18">
        <v>0</v>
      </c>
      <c r="CK46" s="18">
        <v>687.64764560639469</v>
      </c>
      <c r="CL46" s="18">
        <v>0</v>
      </c>
      <c r="CM46" s="18">
        <v>0</v>
      </c>
      <c r="CN46" s="18">
        <v>0</v>
      </c>
      <c r="CO46" s="18">
        <v>0</v>
      </c>
      <c r="CP46" s="18">
        <v>0</v>
      </c>
      <c r="CQ46" s="20">
        <f t="shared" si="10"/>
        <v>298.91727912851775</v>
      </c>
      <c r="CR46" s="20">
        <f t="shared" si="11"/>
        <v>0</v>
      </c>
      <c r="CS46" s="20">
        <f t="shared" si="12"/>
        <v>298.91727912851775</v>
      </c>
      <c r="CT46" s="18">
        <f t="shared" si="116"/>
        <v>0</v>
      </c>
      <c r="CU46" s="18">
        <v>0</v>
      </c>
      <c r="CV46" s="234">
        <v>0</v>
      </c>
      <c r="CW46" s="234">
        <v>0</v>
      </c>
      <c r="CX46" s="234">
        <v>0</v>
      </c>
      <c r="CY46" s="234">
        <v>0</v>
      </c>
      <c r="CZ46" s="234">
        <v>0</v>
      </c>
      <c r="DA46" s="234">
        <v>0</v>
      </c>
      <c r="DB46" s="234">
        <v>0</v>
      </c>
      <c r="DC46" s="234">
        <v>0</v>
      </c>
      <c r="DD46" s="234">
        <v>0</v>
      </c>
      <c r="DE46" s="234">
        <v>0</v>
      </c>
      <c r="DF46" s="234">
        <v>0</v>
      </c>
      <c r="DG46" s="18">
        <f t="shared" si="117"/>
        <v>0</v>
      </c>
      <c r="DH46" s="18">
        <v>0</v>
      </c>
      <c r="DI46" s="18">
        <v>0</v>
      </c>
      <c r="DJ46" s="18">
        <v>0</v>
      </c>
      <c r="DK46" s="18">
        <v>0</v>
      </c>
      <c r="DL46" s="18">
        <v>0</v>
      </c>
      <c r="DM46" s="18">
        <v>0</v>
      </c>
      <c r="DN46" s="18">
        <v>0</v>
      </c>
      <c r="DO46" s="18">
        <v>0</v>
      </c>
      <c r="DP46" s="18">
        <v>0</v>
      </c>
      <c r="DQ46" s="18">
        <v>0</v>
      </c>
      <c r="DR46" s="18">
        <v>0</v>
      </c>
      <c r="DS46" s="18">
        <v>0</v>
      </c>
      <c r="DT46" s="234">
        <f t="shared" si="118"/>
        <v>0</v>
      </c>
      <c r="DU46" s="20">
        <f t="shared" si="13"/>
        <v>0</v>
      </c>
      <c r="DV46" s="20">
        <f t="shared" si="119"/>
        <v>0</v>
      </c>
      <c r="DW46" s="18">
        <f t="shared" si="120"/>
        <v>0</v>
      </c>
      <c r="DX46" s="18">
        <v>0</v>
      </c>
      <c r="DY46" s="234">
        <v>0</v>
      </c>
      <c r="DZ46" s="234">
        <v>0</v>
      </c>
      <c r="EA46" s="234">
        <v>0</v>
      </c>
      <c r="EB46" s="234">
        <v>0</v>
      </c>
      <c r="EC46" s="234">
        <v>0</v>
      </c>
      <c r="ED46" s="234">
        <v>0</v>
      </c>
      <c r="EE46" s="234">
        <v>0</v>
      </c>
      <c r="EF46" s="234">
        <v>0</v>
      </c>
      <c r="EG46" s="234">
        <v>0</v>
      </c>
      <c r="EH46" s="234">
        <v>0</v>
      </c>
      <c r="EI46" s="234">
        <v>0</v>
      </c>
      <c r="EJ46" s="234"/>
      <c r="EK46" s="18">
        <f t="shared" si="121"/>
        <v>0</v>
      </c>
      <c r="EL46" s="18">
        <v>0</v>
      </c>
      <c r="EM46" s="18">
        <v>0</v>
      </c>
      <c r="EN46" s="18">
        <v>0</v>
      </c>
      <c r="EO46" s="18">
        <v>0</v>
      </c>
      <c r="EP46" s="18">
        <v>0</v>
      </c>
      <c r="EQ46" s="18">
        <v>0</v>
      </c>
      <c r="ER46" s="18">
        <v>0</v>
      </c>
      <c r="ES46" s="18">
        <v>0</v>
      </c>
      <c r="ET46" s="18">
        <v>0</v>
      </c>
      <c r="EU46" s="18">
        <v>0</v>
      </c>
      <c r="EV46" s="18">
        <v>0</v>
      </c>
      <c r="EW46" s="18">
        <v>0</v>
      </c>
      <c r="EX46" s="20">
        <f t="shared" si="14"/>
        <v>0</v>
      </c>
      <c r="EY46" s="20">
        <f t="shared" si="122"/>
        <v>0</v>
      </c>
      <c r="EZ46" s="20">
        <f t="shared" si="123"/>
        <v>0</v>
      </c>
      <c r="FA46" s="18">
        <f t="shared" si="124"/>
        <v>1998.2100000000003</v>
      </c>
      <c r="FB46" s="18">
        <v>151.03</v>
      </c>
      <c r="FC46" s="234">
        <v>151.03</v>
      </c>
      <c r="FD46" s="234">
        <v>151.03</v>
      </c>
      <c r="FE46" s="234">
        <v>151.03</v>
      </c>
      <c r="FF46" s="234">
        <v>151.03</v>
      </c>
      <c r="FG46" s="234">
        <v>151.03</v>
      </c>
      <c r="FH46" s="234">
        <v>151.03</v>
      </c>
      <c r="FI46" s="234">
        <v>188.2</v>
      </c>
      <c r="FJ46" s="234">
        <v>188.2</v>
      </c>
      <c r="FK46" s="234">
        <v>188.2</v>
      </c>
      <c r="FL46" s="234">
        <v>188.2</v>
      </c>
      <c r="FM46" s="234">
        <v>188.2</v>
      </c>
      <c r="FN46" s="20">
        <f t="shared" si="125"/>
        <v>2004.0260735707234</v>
      </c>
      <c r="FO46" s="18">
        <v>933.64104505440969</v>
      </c>
      <c r="FP46" s="18">
        <v>0</v>
      </c>
      <c r="FQ46" s="18">
        <v>0</v>
      </c>
      <c r="FR46" s="18">
        <v>0</v>
      </c>
      <c r="FS46" s="18">
        <v>0</v>
      </c>
      <c r="FT46" s="18">
        <v>0</v>
      </c>
      <c r="FU46" s="18">
        <v>1070.3850285163137</v>
      </c>
      <c r="FV46" s="18">
        <v>0</v>
      </c>
      <c r="FW46" s="18">
        <v>0</v>
      </c>
      <c r="FX46" s="18">
        <v>0</v>
      </c>
      <c r="FY46" s="18">
        <v>0</v>
      </c>
      <c r="FZ46" s="18">
        <v>0</v>
      </c>
      <c r="GA46" s="234">
        <f t="shared" si="126"/>
        <v>5.8160735707231197</v>
      </c>
      <c r="GB46" s="20">
        <f t="shared" si="127"/>
        <v>0</v>
      </c>
      <c r="GC46" s="20">
        <f t="shared" si="128"/>
        <v>5.8160735707231197</v>
      </c>
      <c r="GD46" s="18">
        <f t="shared" si="129"/>
        <v>114.50000000000001</v>
      </c>
      <c r="GE46" s="18">
        <v>9.4499999999999993</v>
      </c>
      <c r="GF46" s="234">
        <v>9.4499999999999993</v>
      </c>
      <c r="GG46" s="234">
        <v>9.4499999999999993</v>
      </c>
      <c r="GH46" s="234">
        <v>9.4499999999999993</v>
      </c>
      <c r="GI46" s="234">
        <v>9.4499999999999993</v>
      </c>
      <c r="GJ46" s="234">
        <v>9.4499999999999993</v>
      </c>
      <c r="GK46" s="234">
        <v>9.4499999999999993</v>
      </c>
      <c r="GL46" s="234">
        <v>9.67</v>
      </c>
      <c r="GM46" s="234">
        <v>9.67</v>
      </c>
      <c r="GN46" s="234">
        <v>9.67</v>
      </c>
      <c r="GO46" s="234">
        <v>9.67</v>
      </c>
      <c r="GP46" s="234">
        <v>9.67</v>
      </c>
      <c r="GQ46" s="20">
        <f t="shared" si="130"/>
        <v>0</v>
      </c>
      <c r="GR46" s="18">
        <v>0</v>
      </c>
      <c r="GS46" s="18">
        <v>0</v>
      </c>
      <c r="GT46" s="18">
        <v>0</v>
      </c>
      <c r="GU46" s="18"/>
      <c r="GV46" s="234">
        <f t="shared" si="131"/>
        <v>-114.50000000000001</v>
      </c>
      <c r="GW46" s="20">
        <f t="shared" si="15"/>
        <v>-114.50000000000001</v>
      </c>
      <c r="GX46" s="20">
        <f t="shared" si="16"/>
        <v>0</v>
      </c>
      <c r="GY46" s="18">
        <f t="shared" si="132"/>
        <v>1618.7799999999997</v>
      </c>
      <c r="GZ46" s="18">
        <v>99.04</v>
      </c>
      <c r="HA46" s="234">
        <v>99.04</v>
      </c>
      <c r="HB46" s="234">
        <v>99.04</v>
      </c>
      <c r="HC46" s="234">
        <v>99.04</v>
      </c>
      <c r="HD46" s="234">
        <v>99.04</v>
      </c>
      <c r="HE46" s="234">
        <v>99.04</v>
      </c>
      <c r="HF46" s="234">
        <v>99.04</v>
      </c>
      <c r="HG46" s="234">
        <v>185.1</v>
      </c>
      <c r="HH46" s="234">
        <v>185.1</v>
      </c>
      <c r="HI46" s="234">
        <v>185.1</v>
      </c>
      <c r="HJ46" s="234">
        <v>185.1</v>
      </c>
      <c r="HK46" s="234">
        <v>185.1</v>
      </c>
      <c r="HL46" s="20">
        <f t="shared" si="133"/>
        <v>2793.2586132437718</v>
      </c>
      <c r="HM46" s="18">
        <v>463.41398660961244</v>
      </c>
      <c r="HN46" s="18">
        <v>146.95203049143871</v>
      </c>
      <c r="HO46" s="18">
        <v>164.0071205513369</v>
      </c>
      <c r="HP46" s="18">
        <v>149.42157132782012</v>
      </c>
      <c r="HQ46" s="18">
        <v>156.51746237542184</v>
      </c>
      <c r="HR46" s="18">
        <v>127.77630044326912</v>
      </c>
      <c r="HS46" s="18">
        <v>783.13067453582482</v>
      </c>
      <c r="HT46" s="18">
        <v>117.82959282382869</v>
      </c>
      <c r="HU46" s="18">
        <v>122.63155109225566</v>
      </c>
      <c r="HV46" s="18">
        <v>192.14097121486503</v>
      </c>
      <c r="HW46" s="18">
        <v>170.67084848001323</v>
      </c>
      <c r="HX46" s="18">
        <v>198.76650329808521</v>
      </c>
      <c r="HY46" s="20">
        <f t="shared" si="17"/>
        <v>1174.4786132437721</v>
      </c>
      <c r="HZ46" s="20">
        <f t="shared" si="18"/>
        <v>0</v>
      </c>
      <c r="IA46" s="20">
        <f t="shared" si="19"/>
        <v>1174.4786132437721</v>
      </c>
      <c r="IB46" s="120">
        <f t="shared" si="134"/>
        <v>0</v>
      </c>
      <c r="IC46" s="120">
        <v>0</v>
      </c>
      <c r="ID46" s="250">
        <v>0</v>
      </c>
      <c r="IE46" s="250">
        <v>0</v>
      </c>
      <c r="IF46" s="120">
        <v>0</v>
      </c>
      <c r="IG46" s="120">
        <v>0</v>
      </c>
      <c r="IH46" s="120">
        <v>0</v>
      </c>
      <c r="II46" s="120">
        <v>0</v>
      </c>
      <c r="IJ46" s="120">
        <v>0</v>
      </c>
      <c r="IK46" s="120">
        <v>0</v>
      </c>
      <c r="IL46" s="120">
        <v>0</v>
      </c>
      <c r="IM46" s="120">
        <v>0</v>
      </c>
      <c r="IN46" s="120">
        <v>0</v>
      </c>
      <c r="IO46" s="121">
        <f t="shared" si="20"/>
        <v>0</v>
      </c>
      <c r="IP46" s="18">
        <v>0</v>
      </c>
      <c r="IQ46" s="18">
        <v>0</v>
      </c>
      <c r="IR46" s="18">
        <v>0</v>
      </c>
      <c r="IS46" s="18">
        <v>0</v>
      </c>
      <c r="IT46" s="18">
        <v>0</v>
      </c>
      <c r="IU46" s="18">
        <v>0</v>
      </c>
      <c r="IV46" s="18">
        <v>0</v>
      </c>
      <c r="IW46" s="18">
        <v>0</v>
      </c>
      <c r="IX46" s="18">
        <v>0</v>
      </c>
      <c r="IY46" s="18">
        <v>0</v>
      </c>
      <c r="IZ46" s="18">
        <v>0</v>
      </c>
      <c r="JA46" s="18">
        <v>0</v>
      </c>
      <c r="JB46" s="250">
        <f t="shared" si="21"/>
        <v>0</v>
      </c>
      <c r="JC46" s="121">
        <f t="shared" si="22"/>
        <v>0</v>
      </c>
      <c r="JD46" s="121">
        <f t="shared" si="23"/>
        <v>0</v>
      </c>
      <c r="JE46" s="120">
        <f t="shared" si="135"/>
        <v>0</v>
      </c>
      <c r="JF46" s="120">
        <v>0</v>
      </c>
      <c r="JG46" s="250">
        <v>0</v>
      </c>
      <c r="JH46" s="250">
        <v>0</v>
      </c>
      <c r="JI46" s="250">
        <v>0</v>
      </c>
      <c r="JJ46" s="250">
        <v>0</v>
      </c>
      <c r="JK46" s="250">
        <v>0</v>
      </c>
      <c r="JL46" s="250">
        <v>0</v>
      </c>
      <c r="JM46" s="250">
        <v>0</v>
      </c>
      <c r="JN46" s="250">
        <v>0</v>
      </c>
      <c r="JO46" s="250">
        <v>0</v>
      </c>
      <c r="JP46" s="250">
        <v>0</v>
      </c>
      <c r="JQ46" s="250">
        <v>0</v>
      </c>
      <c r="JR46" s="120">
        <f t="shared" si="136"/>
        <v>0</v>
      </c>
      <c r="JS46" s="18">
        <v>0</v>
      </c>
      <c r="JT46" s="18">
        <v>0</v>
      </c>
      <c r="JU46" s="18">
        <v>0</v>
      </c>
      <c r="JV46" s="18">
        <v>0</v>
      </c>
      <c r="JW46" s="18">
        <v>0</v>
      </c>
      <c r="JX46" s="18">
        <v>0</v>
      </c>
      <c r="JY46" s="18">
        <v>0</v>
      </c>
      <c r="JZ46" s="18">
        <v>0</v>
      </c>
      <c r="KA46" s="18">
        <v>0</v>
      </c>
      <c r="KB46" s="18">
        <v>0</v>
      </c>
      <c r="KC46" s="18">
        <v>0</v>
      </c>
      <c r="KD46" s="18">
        <v>0</v>
      </c>
      <c r="KE46" s="250">
        <f t="shared" si="24"/>
        <v>0</v>
      </c>
      <c r="KF46" s="121">
        <f t="shared" si="25"/>
        <v>0</v>
      </c>
      <c r="KG46" s="121">
        <f t="shared" si="26"/>
        <v>0</v>
      </c>
      <c r="KH46" s="120">
        <f t="shared" si="137"/>
        <v>62.909999999999989</v>
      </c>
      <c r="KI46" s="120">
        <v>2.63</v>
      </c>
      <c r="KJ46" s="250">
        <v>2.63</v>
      </c>
      <c r="KK46" s="250">
        <v>2.63</v>
      </c>
      <c r="KL46" s="250">
        <v>2.63</v>
      </c>
      <c r="KM46" s="250">
        <v>2.63</v>
      </c>
      <c r="KN46" s="250">
        <v>2.63</v>
      </c>
      <c r="KO46" s="250">
        <v>2.63</v>
      </c>
      <c r="KP46" s="250">
        <v>8.9</v>
      </c>
      <c r="KQ46" s="250">
        <v>8.9</v>
      </c>
      <c r="KR46" s="250">
        <v>8.9</v>
      </c>
      <c r="KS46" s="250">
        <v>8.9</v>
      </c>
      <c r="KT46" s="250">
        <v>8.9</v>
      </c>
      <c r="KU46" s="121">
        <f t="shared" si="138"/>
        <v>67.276513853807515</v>
      </c>
      <c r="KV46" s="18">
        <v>3.1787589080001091</v>
      </c>
      <c r="KW46" s="18">
        <v>3.4234070215336789</v>
      </c>
      <c r="KX46" s="18">
        <v>3.0382323160313636</v>
      </c>
      <c r="KY46" s="18">
        <v>3.3311394700435923</v>
      </c>
      <c r="KZ46" s="18">
        <v>3.3182253645860866</v>
      </c>
      <c r="LA46" s="18">
        <v>3.3915880196394732</v>
      </c>
      <c r="LB46" s="18">
        <v>3.0011520559629141</v>
      </c>
      <c r="LC46" s="18">
        <v>6.7647172876277963</v>
      </c>
      <c r="LD46" s="18">
        <v>8.7193427432012243</v>
      </c>
      <c r="LE46" s="18">
        <v>8.4195521153951702</v>
      </c>
      <c r="LF46" s="18">
        <v>10.258188050539442</v>
      </c>
      <c r="LG46" s="18">
        <v>10.432210501246654</v>
      </c>
      <c r="LH46" s="250">
        <f t="shared" si="139"/>
        <v>4.3665138538075254</v>
      </c>
      <c r="LI46" s="121">
        <f t="shared" si="27"/>
        <v>0</v>
      </c>
      <c r="LJ46" s="121">
        <f t="shared" si="28"/>
        <v>4.3665138538075254</v>
      </c>
      <c r="LK46" s="121">
        <f t="shared" si="29"/>
        <v>0</v>
      </c>
      <c r="LL46" s="250"/>
      <c r="LM46" s="250"/>
      <c r="LN46" s="250"/>
      <c r="LO46" s="250"/>
      <c r="LP46" s="250"/>
      <c r="LQ46" s="250"/>
      <c r="LR46" s="250"/>
      <c r="LS46" s="250"/>
      <c r="LT46" s="250"/>
      <c r="LU46" s="250"/>
      <c r="LV46" s="250"/>
      <c r="LW46" s="250"/>
      <c r="LX46" s="121">
        <f t="shared" si="30"/>
        <v>0</v>
      </c>
      <c r="LY46" s="250"/>
      <c r="LZ46" s="250"/>
      <c r="MA46" s="250"/>
      <c r="MB46" s="250"/>
      <c r="MC46" s="250"/>
      <c r="MD46" s="250"/>
      <c r="ME46" s="250"/>
      <c r="MF46" s="250"/>
      <c r="MG46" s="250"/>
      <c r="MH46" s="250"/>
      <c r="MI46" s="250"/>
      <c r="MJ46" s="120">
        <v>0</v>
      </c>
      <c r="MK46" s="250"/>
      <c r="ML46" s="121">
        <f t="shared" si="31"/>
        <v>0</v>
      </c>
      <c r="MM46" s="121">
        <f t="shared" si="32"/>
        <v>0</v>
      </c>
      <c r="MN46" s="121">
        <f t="shared" si="140"/>
        <v>5152.97</v>
      </c>
      <c r="MO46" s="121">
        <v>273.31</v>
      </c>
      <c r="MP46" s="250">
        <v>273.31</v>
      </c>
      <c r="MQ46" s="250">
        <v>273.31</v>
      </c>
      <c r="MR46" s="250">
        <v>273.31</v>
      </c>
      <c r="MS46" s="250">
        <v>273.31</v>
      </c>
      <c r="MT46" s="250">
        <v>273.31</v>
      </c>
      <c r="MU46" s="250">
        <v>273.31</v>
      </c>
      <c r="MV46" s="250">
        <v>647.96</v>
      </c>
      <c r="MW46" s="250">
        <v>647.96</v>
      </c>
      <c r="MX46" s="250">
        <v>647.96</v>
      </c>
      <c r="MY46" s="250">
        <v>647.96</v>
      </c>
      <c r="MZ46" s="250">
        <v>647.96</v>
      </c>
      <c r="NA46" s="121">
        <f t="shared" si="141"/>
        <v>0</v>
      </c>
      <c r="NB46" s="20">
        <v>0</v>
      </c>
      <c r="NC46" s="20">
        <v>0</v>
      </c>
      <c r="ND46" s="20">
        <v>0</v>
      </c>
      <c r="NE46" s="20">
        <v>0</v>
      </c>
      <c r="NF46" s="20">
        <v>0</v>
      </c>
      <c r="NG46" s="20">
        <v>0</v>
      </c>
      <c r="NH46" s="20">
        <v>0</v>
      </c>
      <c r="NI46" s="20">
        <v>0</v>
      </c>
      <c r="NJ46" s="20">
        <v>0</v>
      </c>
      <c r="NK46" s="20">
        <v>0</v>
      </c>
      <c r="NL46" s="20">
        <v>0</v>
      </c>
      <c r="NM46" s="20">
        <v>0</v>
      </c>
      <c r="NN46" s="250">
        <f t="shared" si="142"/>
        <v>-5152.97</v>
      </c>
      <c r="NO46" s="121">
        <f t="shared" si="33"/>
        <v>-5152.97</v>
      </c>
      <c r="NP46" s="121">
        <f t="shared" si="34"/>
        <v>0</v>
      </c>
      <c r="NQ46" s="115">
        <f t="shared" si="35"/>
        <v>3616.5399999999995</v>
      </c>
      <c r="NR46" s="114">
        <f t="shared" si="36"/>
        <v>498.98</v>
      </c>
      <c r="NS46" s="132">
        <f t="shared" si="37"/>
        <v>-3117.5599999999995</v>
      </c>
      <c r="NT46" s="121">
        <f t="shared" si="38"/>
        <v>-3117.5599999999995</v>
      </c>
      <c r="NU46" s="121">
        <f t="shared" si="39"/>
        <v>0</v>
      </c>
      <c r="NV46" s="18">
        <f t="shared" si="143"/>
        <v>1491.0399999999995</v>
      </c>
      <c r="NW46" s="18">
        <v>153.32</v>
      </c>
      <c r="NX46" s="234">
        <v>153.32</v>
      </c>
      <c r="NY46" s="234">
        <v>153.32</v>
      </c>
      <c r="NZ46" s="18">
        <v>153.32</v>
      </c>
      <c r="OA46" s="18">
        <v>153.32</v>
      </c>
      <c r="OB46" s="18">
        <v>153.32</v>
      </c>
      <c r="OC46" s="18">
        <v>153.32</v>
      </c>
      <c r="OD46" s="18">
        <v>83.56</v>
      </c>
      <c r="OE46" s="18">
        <v>83.56</v>
      </c>
      <c r="OF46" s="18">
        <v>83.56</v>
      </c>
      <c r="OG46" s="18">
        <v>83.56</v>
      </c>
      <c r="OH46" s="18">
        <v>83.56</v>
      </c>
      <c r="OI46" s="20">
        <f t="shared" si="144"/>
        <v>0</v>
      </c>
      <c r="OJ46" s="20">
        <v>0</v>
      </c>
      <c r="OK46" s="20">
        <v>0</v>
      </c>
      <c r="OL46" s="20">
        <v>0</v>
      </c>
      <c r="OM46" s="20">
        <v>0</v>
      </c>
      <c r="ON46" s="20">
        <v>0</v>
      </c>
      <c r="OO46" s="20">
        <v>0</v>
      </c>
      <c r="OP46" s="20">
        <v>0</v>
      </c>
      <c r="OQ46" s="20">
        <v>0</v>
      </c>
      <c r="OR46" s="20">
        <v>0</v>
      </c>
      <c r="OS46" s="20">
        <v>0</v>
      </c>
      <c r="OT46" s="20">
        <v>0</v>
      </c>
      <c r="OU46" s="20">
        <v>0</v>
      </c>
      <c r="OV46" s="234">
        <f t="shared" si="145"/>
        <v>-1491.0399999999995</v>
      </c>
      <c r="OW46" s="20">
        <f t="shared" si="40"/>
        <v>-1491.0399999999995</v>
      </c>
      <c r="OX46" s="20">
        <f t="shared" si="41"/>
        <v>0</v>
      </c>
      <c r="OY46" s="18">
        <f t="shared" si="146"/>
        <v>941.41</v>
      </c>
      <c r="OZ46" s="18">
        <v>97.33</v>
      </c>
      <c r="PA46" s="234">
        <v>97.33</v>
      </c>
      <c r="PB46" s="234">
        <v>97.33</v>
      </c>
      <c r="PC46" s="234">
        <v>97.33</v>
      </c>
      <c r="PD46" s="234">
        <v>97.33</v>
      </c>
      <c r="PE46" s="234">
        <v>97.33</v>
      </c>
      <c r="PF46" s="234">
        <v>97.33</v>
      </c>
      <c r="PG46" s="234">
        <v>52.02</v>
      </c>
      <c r="PH46" s="234">
        <v>52.02</v>
      </c>
      <c r="PI46" s="234">
        <v>52.02</v>
      </c>
      <c r="PJ46" s="234">
        <v>52.02</v>
      </c>
      <c r="PK46" s="234">
        <v>52.02</v>
      </c>
      <c r="PL46" s="20">
        <f t="shared" si="147"/>
        <v>0</v>
      </c>
      <c r="PM46" s="18">
        <v>0</v>
      </c>
      <c r="PN46" s="18">
        <v>0</v>
      </c>
      <c r="PO46" s="18">
        <v>0</v>
      </c>
      <c r="PP46" s="18">
        <v>0</v>
      </c>
      <c r="PQ46" s="18">
        <v>0</v>
      </c>
      <c r="PR46" s="18">
        <v>0</v>
      </c>
      <c r="PS46" s="18">
        <v>0</v>
      </c>
      <c r="PT46" s="18">
        <v>0</v>
      </c>
      <c r="PU46" s="18">
        <v>0</v>
      </c>
      <c r="PV46" s="18">
        <v>0</v>
      </c>
      <c r="PW46" s="18">
        <v>0</v>
      </c>
      <c r="PX46" s="18">
        <v>0</v>
      </c>
      <c r="PY46" s="234">
        <f t="shared" si="148"/>
        <v>-941.41</v>
      </c>
      <c r="PZ46" s="20">
        <f t="shared" si="42"/>
        <v>-941.41</v>
      </c>
      <c r="QA46" s="20">
        <f t="shared" si="43"/>
        <v>0</v>
      </c>
      <c r="QB46" s="18">
        <f t="shared" si="149"/>
        <v>423.68</v>
      </c>
      <c r="QC46" s="18">
        <v>43.34</v>
      </c>
      <c r="QD46" s="234">
        <v>43.34</v>
      </c>
      <c r="QE46" s="234">
        <v>43.34</v>
      </c>
      <c r="QF46" s="234">
        <v>43.34</v>
      </c>
      <c r="QG46" s="234">
        <v>43.34</v>
      </c>
      <c r="QH46" s="234">
        <v>43.34</v>
      </c>
      <c r="QI46" s="234">
        <v>43.34</v>
      </c>
      <c r="QJ46" s="234">
        <v>24.06</v>
      </c>
      <c r="QK46" s="234">
        <v>24.06</v>
      </c>
      <c r="QL46" s="234">
        <v>24.06</v>
      </c>
      <c r="QM46" s="234">
        <v>24.06</v>
      </c>
      <c r="QN46" s="234">
        <v>24.06</v>
      </c>
      <c r="QO46" s="20">
        <f t="shared" si="150"/>
        <v>0</v>
      </c>
      <c r="QP46" s="18">
        <v>0</v>
      </c>
      <c r="QQ46" s="18">
        <v>0</v>
      </c>
      <c r="QR46" s="18">
        <v>0</v>
      </c>
      <c r="QS46" s="18">
        <v>0</v>
      </c>
      <c r="QT46" s="18">
        <v>0</v>
      </c>
      <c r="QU46" s="18">
        <v>0</v>
      </c>
      <c r="QV46" s="18">
        <v>0</v>
      </c>
      <c r="QW46" s="18">
        <v>0</v>
      </c>
      <c r="QX46" s="18">
        <v>0</v>
      </c>
      <c r="QY46" s="18">
        <v>0</v>
      </c>
      <c r="QZ46" s="18">
        <v>0</v>
      </c>
      <c r="RA46" s="18">
        <v>0</v>
      </c>
      <c r="RB46" s="234">
        <f t="shared" si="151"/>
        <v>-423.68</v>
      </c>
      <c r="RC46" s="20">
        <f t="shared" si="44"/>
        <v>-423.68</v>
      </c>
      <c r="RD46" s="20">
        <f t="shared" si="45"/>
        <v>0</v>
      </c>
      <c r="RE46" s="18">
        <f t="shared" si="152"/>
        <v>0</v>
      </c>
      <c r="RF46" s="20">
        <v>0</v>
      </c>
      <c r="RG46" s="234">
        <v>0</v>
      </c>
      <c r="RH46" s="234">
        <v>0</v>
      </c>
      <c r="RI46" s="234">
        <v>0</v>
      </c>
      <c r="RJ46" s="234">
        <v>0</v>
      </c>
      <c r="RK46" s="234">
        <v>0</v>
      </c>
      <c r="RL46" s="234">
        <v>0</v>
      </c>
      <c r="RM46" s="234">
        <v>0</v>
      </c>
      <c r="RN46" s="234">
        <v>0</v>
      </c>
      <c r="RO46" s="234">
        <v>0</v>
      </c>
      <c r="RP46" s="234">
        <v>0</v>
      </c>
      <c r="RQ46" s="234">
        <v>0</v>
      </c>
      <c r="RR46" s="20">
        <f t="shared" si="153"/>
        <v>0</v>
      </c>
      <c r="RS46" s="18">
        <v>0</v>
      </c>
      <c r="RT46" s="18">
        <v>0</v>
      </c>
      <c r="RU46" s="18">
        <v>0</v>
      </c>
      <c r="RV46" s="18">
        <v>0</v>
      </c>
      <c r="RW46" s="18">
        <v>0</v>
      </c>
      <c r="RX46" s="18">
        <v>0</v>
      </c>
      <c r="RY46" s="18">
        <v>0</v>
      </c>
      <c r="RZ46" s="18">
        <v>0</v>
      </c>
      <c r="SA46" s="18">
        <v>0</v>
      </c>
      <c r="SB46" s="18">
        <v>0</v>
      </c>
      <c r="SC46" s="18">
        <v>0</v>
      </c>
      <c r="SD46" s="18">
        <v>0</v>
      </c>
      <c r="SE46" s="20">
        <f t="shared" si="46"/>
        <v>0</v>
      </c>
      <c r="SF46" s="20">
        <f t="shared" si="47"/>
        <v>0</v>
      </c>
      <c r="SG46" s="20">
        <f t="shared" si="48"/>
        <v>0</v>
      </c>
      <c r="SH46" s="18">
        <f t="shared" si="154"/>
        <v>0</v>
      </c>
      <c r="SI46" s="18">
        <v>0</v>
      </c>
      <c r="SJ46" s="234">
        <v>0</v>
      </c>
      <c r="SK46" s="234">
        <v>0</v>
      </c>
      <c r="SL46" s="234">
        <v>0</v>
      </c>
      <c r="SM46" s="234">
        <v>0</v>
      </c>
      <c r="SN46" s="234">
        <v>0</v>
      </c>
      <c r="SO46" s="234">
        <v>0</v>
      </c>
      <c r="SP46" s="234">
        <v>0</v>
      </c>
      <c r="SQ46" s="234">
        <v>0</v>
      </c>
      <c r="SR46" s="234">
        <v>0</v>
      </c>
      <c r="SS46" s="234">
        <v>0</v>
      </c>
      <c r="ST46" s="234">
        <v>0</v>
      </c>
      <c r="SU46" s="20">
        <f t="shared" si="155"/>
        <v>0</v>
      </c>
      <c r="SV46" s="18">
        <v>0</v>
      </c>
      <c r="SW46" s="18">
        <v>0</v>
      </c>
      <c r="SX46" s="18">
        <v>0</v>
      </c>
      <c r="SY46" s="18">
        <v>0</v>
      </c>
      <c r="SZ46" s="18">
        <v>0</v>
      </c>
      <c r="TA46" s="18">
        <v>0</v>
      </c>
      <c r="TB46" s="18">
        <v>0</v>
      </c>
      <c r="TC46" s="18">
        <v>0</v>
      </c>
      <c r="TD46" s="18">
        <v>0</v>
      </c>
      <c r="TE46" s="18">
        <v>0</v>
      </c>
      <c r="TF46" s="18">
        <v>0</v>
      </c>
      <c r="TG46" s="18">
        <v>0</v>
      </c>
      <c r="TH46" s="20">
        <f t="shared" si="49"/>
        <v>0</v>
      </c>
      <c r="TI46" s="20">
        <f t="shared" si="50"/>
        <v>0</v>
      </c>
      <c r="TJ46" s="20">
        <f t="shared" si="51"/>
        <v>0</v>
      </c>
      <c r="TK46" s="18">
        <f t="shared" si="156"/>
        <v>719.81000000000017</v>
      </c>
      <c r="TL46" s="18">
        <v>67.33</v>
      </c>
      <c r="TM46" s="234">
        <v>67.33</v>
      </c>
      <c r="TN46" s="234">
        <v>67.33</v>
      </c>
      <c r="TO46" s="234">
        <v>67.33</v>
      </c>
      <c r="TP46" s="234">
        <v>67.33</v>
      </c>
      <c r="TQ46" s="234">
        <v>67.33</v>
      </c>
      <c r="TR46" s="234">
        <v>67.33</v>
      </c>
      <c r="TS46" s="234">
        <v>49.7</v>
      </c>
      <c r="TT46" s="234">
        <v>49.7</v>
      </c>
      <c r="TU46" s="234">
        <v>49.7</v>
      </c>
      <c r="TV46" s="234">
        <v>49.7</v>
      </c>
      <c r="TW46" s="234">
        <v>49.7</v>
      </c>
      <c r="TX46" s="20">
        <f t="shared" si="157"/>
        <v>498.98</v>
      </c>
      <c r="TY46" s="18">
        <v>0</v>
      </c>
      <c r="TZ46" s="18">
        <v>0</v>
      </c>
      <c r="UA46" s="18">
        <v>0</v>
      </c>
      <c r="UB46" s="18">
        <v>0</v>
      </c>
      <c r="UC46" s="18">
        <v>0</v>
      </c>
      <c r="UD46" s="18">
        <v>0</v>
      </c>
      <c r="UE46" s="18">
        <v>0</v>
      </c>
      <c r="UF46" s="18">
        <v>0</v>
      </c>
      <c r="UG46" s="18">
        <v>498.98</v>
      </c>
      <c r="UH46" s="18">
        <v>0</v>
      </c>
      <c r="UI46" s="18">
        <v>0</v>
      </c>
      <c r="UJ46" s="18">
        <v>0</v>
      </c>
      <c r="UK46" s="20">
        <f t="shared" si="52"/>
        <v>-220.83000000000015</v>
      </c>
      <c r="UL46" s="20">
        <f t="shared" si="53"/>
        <v>-220.83000000000015</v>
      </c>
      <c r="UM46" s="20">
        <f t="shared" si="54"/>
        <v>0</v>
      </c>
      <c r="UN46" s="18">
        <f t="shared" si="158"/>
        <v>40.600000000000009</v>
      </c>
      <c r="UO46" s="18">
        <v>3.95</v>
      </c>
      <c r="UP46" s="234">
        <v>3.95</v>
      </c>
      <c r="UQ46" s="234">
        <v>3.95</v>
      </c>
      <c r="UR46" s="234">
        <v>3.95</v>
      </c>
      <c r="US46" s="234">
        <v>3.95</v>
      </c>
      <c r="UT46" s="234">
        <v>3.95</v>
      </c>
      <c r="UU46" s="234">
        <v>3.95</v>
      </c>
      <c r="UV46" s="234">
        <v>2.59</v>
      </c>
      <c r="UW46" s="234">
        <v>2.59</v>
      </c>
      <c r="UX46" s="234">
        <v>2.59</v>
      </c>
      <c r="UY46" s="234">
        <v>2.59</v>
      </c>
      <c r="UZ46" s="234">
        <v>2.59</v>
      </c>
      <c r="VA46" s="20">
        <f t="shared" si="55"/>
        <v>0</v>
      </c>
      <c r="VB46" s="234"/>
      <c r="VC46" s="234"/>
      <c r="VD46" s="234"/>
      <c r="VE46" s="234"/>
      <c r="VF46" s="234"/>
      <c r="VG46" s="234"/>
      <c r="VH46" s="234">
        <v>0</v>
      </c>
      <c r="VI46" s="234"/>
      <c r="VJ46" s="234"/>
      <c r="VK46" s="234"/>
      <c r="VL46" s="234"/>
      <c r="VM46" s="234"/>
      <c r="VN46" s="20">
        <f t="shared" si="56"/>
        <v>-40.600000000000009</v>
      </c>
      <c r="VO46" s="20">
        <f t="shared" si="57"/>
        <v>-40.600000000000009</v>
      </c>
      <c r="VP46" s="20">
        <f t="shared" si="58"/>
        <v>0</v>
      </c>
      <c r="VQ46" s="121">
        <f t="shared" si="59"/>
        <v>0</v>
      </c>
      <c r="VR46" s="250"/>
      <c r="VS46" s="250"/>
      <c r="VT46" s="250"/>
      <c r="VU46" s="250"/>
      <c r="VV46" s="250"/>
      <c r="VW46" s="250"/>
      <c r="VX46" s="250"/>
      <c r="VY46" s="250"/>
      <c r="VZ46" s="250"/>
      <c r="WA46" s="250"/>
      <c r="WB46" s="250"/>
      <c r="WC46" s="250"/>
      <c r="WD46" s="121">
        <f t="shared" si="60"/>
        <v>0</v>
      </c>
      <c r="WE46" s="234"/>
      <c r="WF46" s="234"/>
      <c r="WG46" s="234"/>
      <c r="WH46" s="234"/>
      <c r="WI46" s="234"/>
      <c r="WJ46" s="234"/>
      <c r="WK46" s="234"/>
      <c r="WL46" s="234"/>
      <c r="WM46" s="234"/>
      <c r="WN46" s="234"/>
      <c r="WO46" s="234"/>
      <c r="WP46" s="234"/>
      <c r="WQ46" s="121">
        <f t="shared" si="61"/>
        <v>0</v>
      </c>
      <c r="WR46" s="121">
        <f t="shared" si="62"/>
        <v>0</v>
      </c>
      <c r="WS46" s="121">
        <f t="shared" si="63"/>
        <v>0</v>
      </c>
      <c r="WT46" s="120">
        <f t="shared" si="159"/>
        <v>3899.3700000000008</v>
      </c>
      <c r="WU46" s="120">
        <v>365.26</v>
      </c>
      <c r="WV46" s="250">
        <v>365.26</v>
      </c>
      <c r="WW46" s="250">
        <v>365.26</v>
      </c>
      <c r="WX46" s="250">
        <v>365.26</v>
      </c>
      <c r="WY46" s="250">
        <v>365.26</v>
      </c>
      <c r="WZ46" s="250">
        <v>365.26</v>
      </c>
      <c r="XA46" s="250">
        <v>365.26</v>
      </c>
      <c r="XB46" s="250">
        <v>268.51</v>
      </c>
      <c r="XC46" s="250">
        <v>268.51</v>
      </c>
      <c r="XD46" s="250">
        <v>268.51</v>
      </c>
      <c r="XE46" s="250">
        <v>268.51</v>
      </c>
      <c r="XF46" s="250">
        <v>268.51</v>
      </c>
      <c r="XG46" s="120">
        <f t="shared" si="160"/>
        <v>4353.8891382268448</v>
      </c>
      <c r="XH46" s="18">
        <v>273.5759665421179</v>
      </c>
      <c r="XI46" s="18">
        <v>546.82542337056384</v>
      </c>
      <c r="XJ46" s="18">
        <v>534.92114964465009</v>
      </c>
      <c r="XK46" s="18">
        <v>254.1642116567557</v>
      </c>
      <c r="XL46" s="18">
        <v>464.73008905238123</v>
      </c>
      <c r="XM46" s="18">
        <v>205.83533927646204</v>
      </c>
      <c r="XN46" s="18">
        <v>289.25250176507194</v>
      </c>
      <c r="XO46" s="18">
        <v>335.59741990216486</v>
      </c>
      <c r="XP46" s="18">
        <v>442.34119840525233</v>
      </c>
      <c r="XQ46" s="18">
        <v>344.66081005665524</v>
      </c>
      <c r="XR46" s="18">
        <v>321.48808388703731</v>
      </c>
      <c r="XS46" s="18">
        <v>340.49694466773246</v>
      </c>
      <c r="XT46" s="121">
        <f t="shared" si="64"/>
        <v>454.51913822684401</v>
      </c>
      <c r="XU46" s="121">
        <f t="shared" si="65"/>
        <v>0</v>
      </c>
      <c r="XV46" s="121">
        <f t="shared" si="66"/>
        <v>454.51913822684401</v>
      </c>
      <c r="XW46" s="120">
        <f t="shared" si="161"/>
        <v>1028.54</v>
      </c>
      <c r="XX46" s="120">
        <v>61.37</v>
      </c>
      <c r="XY46" s="250">
        <v>61.37</v>
      </c>
      <c r="XZ46" s="250">
        <v>61.37</v>
      </c>
      <c r="YA46" s="250">
        <v>61.37</v>
      </c>
      <c r="YB46" s="250">
        <v>61.37</v>
      </c>
      <c r="YC46" s="250">
        <v>61.37</v>
      </c>
      <c r="YD46" s="250">
        <v>61.37</v>
      </c>
      <c r="YE46" s="250">
        <v>119.79</v>
      </c>
      <c r="YF46" s="250">
        <v>119.79</v>
      </c>
      <c r="YG46" s="250">
        <v>119.79</v>
      </c>
      <c r="YH46" s="250">
        <v>119.79</v>
      </c>
      <c r="YI46" s="250">
        <v>119.79</v>
      </c>
      <c r="YJ46" s="121">
        <f t="shared" si="162"/>
        <v>1109.8808108525691</v>
      </c>
      <c r="YK46" s="18">
        <v>88.788070713200639</v>
      </c>
      <c r="YL46" s="18">
        <v>77.88670385454239</v>
      </c>
      <c r="YM46" s="18">
        <v>80.204312768998264</v>
      </c>
      <c r="YN46" s="18">
        <v>85.991588859063015</v>
      </c>
      <c r="YO46" s="18">
        <v>77.546019534668034</v>
      </c>
      <c r="YP46" s="18">
        <v>83.339605751213426</v>
      </c>
      <c r="YQ46" s="18">
        <v>87.258315595564866</v>
      </c>
      <c r="YR46" s="18">
        <v>89.186872722105065</v>
      </c>
      <c r="YS46" s="18">
        <v>101.47315490746695</v>
      </c>
      <c r="YT46" s="18">
        <v>108.62885380336533</v>
      </c>
      <c r="YU46" s="18">
        <v>110.00503226380916</v>
      </c>
      <c r="YV46" s="18">
        <v>119.57228007857201</v>
      </c>
      <c r="YW46" s="234">
        <f t="shared" si="163"/>
        <v>81.34081085256912</v>
      </c>
      <c r="YX46" s="121">
        <f t="shared" si="67"/>
        <v>0</v>
      </c>
      <c r="YY46" s="121">
        <f t="shared" si="68"/>
        <v>81.34081085256912</v>
      </c>
      <c r="YZ46" s="120">
        <f t="shared" si="164"/>
        <v>735.55</v>
      </c>
      <c r="ZA46" s="120">
        <v>17.8</v>
      </c>
      <c r="ZB46" s="250">
        <v>17.8</v>
      </c>
      <c r="ZC46" s="250">
        <v>17.8</v>
      </c>
      <c r="ZD46" s="250">
        <v>17.8</v>
      </c>
      <c r="ZE46" s="250">
        <v>17.8</v>
      </c>
      <c r="ZF46" s="250">
        <v>17.8</v>
      </c>
      <c r="ZG46" s="250">
        <v>17.8</v>
      </c>
      <c r="ZH46" s="250">
        <v>122.19</v>
      </c>
      <c r="ZI46" s="250">
        <v>122.19</v>
      </c>
      <c r="ZJ46" s="250">
        <v>122.19</v>
      </c>
      <c r="ZK46" s="250">
        <v>122.19</v>
      </c>
      <c r="ZL46" s="250">
        <v>122.19</v>
      </c>
      <c r="ZM46" s="121">
        <f t="shared" si="165"/>
        <v>993.09487561646847</v>
      </c>
      <c r="ZN46" s="120">
        <v>0</v>
      </c>
      <c r="ZO46" s="18">
        <v>143.35681965608359</v>
      </c>
      <c r="ZP46" s="18">
        <v>484.02238329650879</v>
      </c>
      <c r="ZQ46" s="18">
        <v>358.26830437036222</v>
      </c>
      <c r="ZR46" s="18">
        <v>7.4473682935139163</v>
      </c>
      <c r="ZS46" s="18">
        <v>0</v>
      </c>
      <c r="ZT46" s="18"/>
      <c r="ZU46" s="18"/>
      <c r="ZV46" s="18"/>
      <c r="ZW46" s="18"/>
      <c r="ZX46" s="18"/>
      <c r="ZY46" s="18"/>
      <c r="ZZ46" s="121">
        <f t="shared" si="69"/>
        <v>257.54487561646852</v>
      </c>
      <c r="AAA46" s="121">
        <f t="shared" si="70"/>
        <v>0</v>
      </c>
      <c r="AAB46" s="121">
        <f t="shared" si="71"/>
        <v>257.54487561646852</v>
      </c>
      <c r="AAC46" s="120">
        <f t="shared" si="166"/>
        <v>0</v>
      </c>
      <c r="AAD46" s="120">
        <v>0</v>
      </c>
      <c r="AAE46" s="250">
        <v>0</v>
      </c>
      <c r="AAF46" s="250">
        <v>0</v>
      </c>
      <c r="AAG46" s="250">
        <v>0</v>
      </c>
      <c r="AAH46" s="250">
        <v>0</v>
      </c>
      <c r="AAI46" s="250">
        <v>0</v>
      </c>
      <c r="AAJ46" s="250">
        <v>0</v>
      </c>
      <c r="AAK46" s="250">
        <v>0</v>
      </c>
      <c r="AAL46" s="250">
        <v>0</v>
      </c>
      <c r="AAM46" s="250">
        <v>0</v>
      </c>
      <c r="AAN46" s="250">
        <v>0</v>
      </c>
      <c r="AAO46" s="250">
        <v>0</v>
      </c>
      <c r="AAP46" s="121">
        <f t="shared" si="167"/>
        <v>198.7615433641254</v>
      </c>
      <c r="AAQ46" s="18">
        <v>0</v>
      </c>
      <c r="AAR46" s="18">
        <v>0</v>
      </c>
      <c r="AAS46" s="18">
        <v>0</v>
      </c>
      <c r="AAT46" s="18">
        <v>0</v>
      </c>
      <c r="AAU46" s="18">
        <v>0</v>
      </c>
      <c r="AAV46" s="18">
        <v>0</v>
      </c>
      <c r="AAW46" s="18">
        <v>0</v>
      </c>
      <c r="AAX46" s="18">
        <v>40.436504640000003</v>
      </c>
      <c r="AAY46" s="18">
        <v>38.888181539999998</v>
      </c>
      <c r="AAZ46" s="18">
        <v>39.604219919999998</v>
      </c>
      <c r="ABA46" s="18">
        <v>39.551158332</v>
      </c>
      <c r="ABB46" s="18">
        <v>40.281478932125395</v>
      </c>
      <c r="ABC46" s="121">
        <f t="shared" si="72"/>
        <v>198.7615433641254</v>
      </c>
      <c r="ABD46" s="121">
        <f t="shared" si="73"/>
        <v>0</v>
      </c>
      <c r="ABE46" s="121">
        <f t="shared" si="74"/>
        <v>198.7615433641254</v>
      </c>
      <c r="ABF46" s="120">
        <f t="shared" si="168"/>
        <v>0</v>
      </c>
      <c r="ABG46" s="120">
        <v>0</v>
      </c>
      <c r="ABH46" s="250">
        <v>0</v>
      </c>
      <c r="ABI46" s="250">
        <v>0</v>
      </c>
      <c r="ABJ46" s="250">
        <v>0</v>
      </c>
      <c r="ABK46" s="250">
        <v>0</v>
      </c>
      <c r="ABL46" s="250">
        <v>0</v>
      </c>
      <c r="ABM46" s="250">
        <v>0</v>
      </c>
      <c r="ABN46" s="250">
        <v>0</v>
      </c>
      <c r="ABO46" s="250">
        <v>0</v>
      </c>
      <c r="ABP46" s="250">
        <v>0</v>
      </c>
      <c r="ABQ46" s="250">
        <v>0</v>
      </c>
      <c r="ABR46" s="250">
        <v>0</v>
      </c>
      <c r="ABS46" s="121">
        <f t="shared" si="169"/>
        <v>0</v>
      </c>
      <c r="ABT46" s="18">
        <v>0</v>
      </c>
      <c r="ABU46" s="18">
        <v>0</v>
      </c>
      <c r="ABV46" s="18">
        <v>0</v>
      </c>
      <c r="ABW46" s="18">
        <v>0</v>
      </c>
      <c r="ABX46" s="18">
        <v>0</v>
      </c>
      <c r="ABY46" s="18">
        <v>0</v>
      </c>
      <c r="ABZ46" s="18"/>
      <c r="ACA46" s="18"/>
      <c r="ACB46" s="18">
        <v>0</v>
      </c>
      <c r="ACC46" s="18">
        <v>0</v>
      </c>
      <c r="ACD46" s="18">
        <v>0</v>
      </c>
      <c r="ACE46" s="18">
        <v>0</v>
      </c>
      <c r="ACF46" s="121">
        <f t="shared" si="75"/>
        <v>0</v>
      </c>
      <c r="ACG46" s="121">
        <f t="shared" si="76"/>
        <v>0</v>
      </c>
      <c r="ACH46" s="121">
        <f t="shared" si="77"/>
        <v>0</v>
      </c>
      <c r="ACI46" s="115">
        <f t="shared" si="78"/>
        <v>1341.59</v>
      </c>
      <c r="ACJ46" s="121">
        <f t="shared" si="79"/>
        <v>8155.8462904229727</v>
      </c>
      <c r="ACK46" s="132">
        <f t="shared" si="80"/>
        <v>6814.2562904229726</v>
      </c>
      <c r="ACL46" s="121">
        <f t="shared" si="81"/>
        <v>0</v>
      </c>
      <c r="ACM46" s="121">
        <f t="shared" si="82"/>
        <v>6814.2562904229726</v>
      </c>
      <c r="ACN46" s="18">
        <f t="shared" si="170"/>
        <v>1341.59</v>
      </c>
      <c r="ACO46" s="18">
        <v>112.67</v>
      </c>
      <c r="ACP46" s="234">
        <v>112.67</v>
      </c>
      <c r="ACQ46" s="234">
        <v>112.67</v>
      </c>
      <c r="ACR46" s="234">
        <v>112.67</v>
      </c>
      <c r="ACS46" s="234">
        <v>112.67</v>
      </c>
      <c r="ACT46" s="234">
        <v>112.67</v>
      </c>
      <c r="ACU46" s="234">
        <v>112.67</v>
      </c>
      <c r="ACV46" s="234">
        <v>110.58</v>
      </c>
      <c r="ACW46" s="234">
        <v>110.58</v>
      </c>
      <c r="ACX46" s="234">
        <v>110.58</v>
      </c>
      <c r="ACY46" s="234">
        <v>110.58</v>
      </c>
      <c r="ACZ46" s="234">
        <v>110.58</v>
      </c>
      <c r="ADA46" s="20">
        <f t="shared" si="171"/>
        <v>8155.8462904229727</v>
      </c>
      <c r="ADB46" s="18">
        <v>0</v>
      </c>
      <c r="ADC46" s="18">
        <v>863.52427251187828</v>
      </c>
      <c r="ADD46" s="18">
        <v>1104.7380074122996</v>
      </c>
      <c r="ADE46" s="18">
        <v>470.64817799999997</v>
      </c>
      <c r="ADF46" s="18">
        <v>1149.8739839999998</v>
      </c>
      <c r="ADG46" s="18">
        <v>606.32033279999985</v>
      </c>
      <c r="ADH46" s="18">
        <v>1189.4451422190612</v>
      </c>
      <c r="ADI46" s="18">
        <v>1024.8836529572463</v>
      </c>
      <c r="ADJ46" s="18">
        <v>373.18896159999997</v>
      </c>
      <c r="ADK46" s="18">
        <v>372.39788879999998</v>
      </c>
      <c r="ADL46" s="18">
        <v>414.75150555999994</v>
      </c>
      <c r="ADM46" s="18">
        <v>586.07436456248774</v>
      </c>
      <c r="ADN46" s="20">
        <f t="shared" si="83"/>
        <v>6814.2562904229726</v>
      </c>
      <c r="ADO46" s="20">
        <f t="shared" si="84"/>
        <v>0</v>
      </c>
      <c r="ADP46" s="20">
        <f t="shared" si="85"/>
        <v>6814.2562904229726</v>
      </c>
      <c r="ADQ46" s="18">
        <f t="shared" si="172"/>
        <v>0</v>
      </c>
      <c r="ADR46" s="18">
        <v>0</v>
      </c>
      <c r="ADS46" s="234">
        <v>0</v>
      </c>
      <c r="ADT46" s="234">
        <v>0</v>
      </c>
      <c r="ADU46" s="234">
        <v>0</v>
      </c>
      <c r="ADV46" s="234">
        <v>0</v>
      </c>
      <c r="ADW46" s="234">
        <v>0</v>
      </c>
      <c r="ADX46" s="234">
        <v>0</v>
      </c>
      <c r="ADY46" s="234">
        <v>0</v>
      </c>
      <c r="ADZ46" s="234">
        <v>0</v>
      </c>
      <c r="AEA46" s="234">
        <v>0</v>
      </c>
      <c r="AEB46" s="234">
        <v>0</v>
      </c>
      <c r="AEC46" s="234">
        <v>0</v>
      </c>
      <c r="AED46" s="20">
        <f t="shared" si="173"/>
        <v>0</v>
      </c>
      <c r="AEE46" s="18">
        <v>0</v>
      </c>
      <c r="AEF46" s="18">
        <v>0</v>
      </c>
      <c r="AEG46" s="18">
        <v>0</v>
      </c>
      <c r="AEH46" s="18">
        <v>0</v>
      </c>
      <c r="AEI46" s="18">
        <v>0</v>
      </c>
      <c r="AEJ46" s="18">
        <v>0</v>
      </c>
      <c r="AEK46" s="18">
        <v>0</v>
      </c>
      <c r="AEL46" s="18">
        <v>0</v>
      </c>
      <c r="AEM46" s="18">
        <v>0</v>
      </c>
      <c r="AEN46" s="18">
        <v>0</v>
      </c>
      <c r="AEO46" s="18">
        <v>0</v>
      </c>
      <c r="AEP46" s="18">
        <v>0</v>
      </c>
      <c r="AEQ46" s="20">
        <f t="shared" si="86"/>
        <v>0</v>
      </c>
      <c r="AER46" s="20">
        <f t="shared" si="87"/>
        <v>0</v>
      </c>
      <c r="AES46" s="20">
        <f t="shared" si="88"/>
        <v>0</v>
      </c>
      <c r="AET46" s="18">
        <f t="shared" si="174"/>
        <v>0</v>
      </c>
      <c r="AEU46" s="18">
        <v>0</v>
      </c>
      <c r="AEV46" s="234">
        <v>0</v>
      </c>
      <c r="AEW46" s="234">
        <v>0</v>
      </c>
      <c r="AEX46" s="234">
        <v>0</v>
      </c>
      <c r="AEY46" s="234">
        <v>0</v>
      </c>
      <c r="AEZ46" s="234">
        <v>0</v>
      </c>
      <c r="AFA46" s="234">
        <v>0</v>
      </c>
      <c r="AFB46" s="234">
        <v>0</v>
      </c>
      <c r="AFC46" s="234">
        <v>0</v>
      </c>
      <c r="AFD46" s="234">
        <v>0</v>
      </c>
      <c r="AFE46" s="234">
        <v>0</v>
      </c>
      <c r="AFF46" s="234">
        <v>0</v>
      </c>
      <c r="AFG46" s="20">
        <f t="shared" si="175"/>
        <v>0</v>
      </c>
      <c r="AFH46" s="18">
        <v>0</v>
      </c>
      <c r="AFI46" s="18">
        <v>0</v>
      </c>
      <c r="AFJ46" s="18">
        <v>0</v>
      </c>
      <c r="AFK46" s="18">
        <v>0</v>
      </c>
      <c r="AFL46" s="18">
        <v>0</v>
      </c>
      <c r="AFM46" s="18">
        <v>0</v>
      </c>
      <c r="AFN46" s="18">
        <v>0</v>
      </c>
      <c r="AFO46" s="18">
        <v>0</v>
      </c>
      <c r="AFP46" s="18">
        <v>0</v>
      </c>
      <c r="AFQ46" s="18">
        <v>0</v>
      </c>
      <c r="AFR46" s="18">
        <v>0</v>
      </c>
      <c r="AFS46" s="18">
        <v>0</v>
      </c>
      <c r="AFT46" s="20">
        <f t="shared" si="89"/>
        <v>0</v>
      </c>
      <c r="AFU46" s="20">
        <f t="shared" si="90"/>
        <v>0</v>
      </c>
      <c r="AFV46" s="136">
        <f t="shared" si="91"/>
        <v>0</v>
      </c>
      <c r="AFW46" s="141">
        <f t="shared" si="92"/>
        <v>22710.38</v>
      </c>
      <c r="AFX46" s="111">
        <f t="shared" si="93"/>
        <v>23333.815051338541</v>
      </c>
      <c r="AFY46" s="126">
        <f t="shared" si="94"/>
        <v>623.43505133853978</v>
      </c>
      <c r="AFZ46" s="20">
        <f t="shared" si="95"/>
        <v>0</v>
      </c>
      <c r="AGA46" s="140">
        <f t="shared" si="96"/>
        <v>623.43505133853978</v>
      </c>
      <c r="AGB46" s="215">
        <f t="shared" si="181"/>
        <v>27252.456000000002</v>
      </c>
      <c r="AGC46" s="126">
        <f t="shared" si="181"/>
        <v>28000.578061606248</v>
      </c>
      <c r="AGD46" s="126">
        <f t="shared" si="98"/>
        <v>748.12206160624555</v>
      </c>
      <c r="AGE46" s="20">
        <f t="shared" si="99"/>
        <v>0</v>
      </c>
      <c r="AGF46" s="136">
        <f t="shared" si="100"/>
        <v>748.12206160624555</v>
      </c>
      <c r="AGG46" s="166">
        <f t="shared" si="180"/>
        <v>1680.5681200000001</v>
      </c>
      <c r="AGH46" s="220">
        <f t="shared" si="179"/>
        <v>1726.702313799052</v>
      </c>
      <c r="AGI46" s="126">
        <f t="shared" si="102"/>
        <v>46.1341937990519</v>
      </c>
      <c r="AGJ46" s="20">
        <f t="shared" si="103"/>
        <v>0</v>
      </c>
      <c r="AGK46" s="140">
        <f t="shared" si="104"/>
        <v>46.1341937990519</v>
      </c>
      <c r="AGL46" s="167">
        <f t="shared" si="182"/>
        <v>28933.024120000002</v>
      </c>
      <c r="AGM46" s="167">
        <f t="shared" si="182"/>
        <v>29727.280375405298</v>
      </c>
      <c r="AGN46" s="168">
        <f t="shared" si="106"/>
        <v>794.25625540529654</v>
      </c>
      <c r="AGO46" s="167">
        <f t="shared" si="107"/>
        <v>0</v>
      </c>
      <c r="AGP46" s="169">
        <f t="shared" si="108"/>
        <v>794.25625540529654</v>
      </c>
      <c r="AGQ46" s="217">
        <f t="shared" si="177"/>
        <v>5.0632911392405063E-2</v>
      </c>
      <c r="AGR46" s="294">
        <v>7.0000000000000007E-2</v>
      </c>
      <c r="AGS46" s="294">
        <v>0.05</v>
      </c>
      <c r="AGT46" s="251">
        <f t="shared" si="178"/>
        <v>6.1666666666666668E-2</v>
      </c>
      <c r="AGU46" s="22"/>
      <c r="AGV46" s="22"/>
      <c r="AGW46" s="22"/>
      <c r="AGX46" s="22"/>
      <c r="AGY46" s="22"/>
      <c r="AGZ46" s="22"/>
      <c r="AHA46" s="22"/>
      <c r="AHB46" s="22"/>
      <c r="AHC46" s="22"/>
      <c r="AHD46" s="22"/>
      <c r="AHE46" s="22"/>
      <c r="AHF46" s="22"/>
      <c r="AHG46" s="22"/>
      <c r="AHH46" s="22"/>
    </row>
    <row r="47" spans="1:892" s="225" customFormat="1" ht="12.75" x14ac:dyDescent="0.25">
      <c r="A47" s="22">
        <v>476</v>
      </c>
      <c r="B47" s="21">
        <v>3</v>
      </c>
      <c r="C47" s="252" t="s">
        <v>792</v>
      </c>
      <c r="D47" s="253">
        <v>5</v>
      </c>
      <c r="E47" s="249">
        <v>2757</v>
      </c>
      <c r="F47" s="132">
        <f t="shared" si="0"/>
        <v>27332.920000000002</v>
      </c>
      <c r="G47" s="114">
        <f t="shared" si="1"/>
        <v>29290.811514054767</v>
      </c>
      <c r="H47" s="132">
        <f t="shared" si="2"/>
        <v>1957.8915140547651</v>
      </c>
      <c r="I47" s="121">
        <f t="shared" si="3"/>
        <v>0</v>
      </c>
      <c r="J47" s="121">
        <f t="shared" si="4"/>
        <v>1957.8915140547651</v>
      </c>
      <c r="K47" s="18">
        <f t="shared" si="109"/>
        <v>9365.4</v>
      </c>
      <c r="L47" s="234">
        <v>590</v>
      </c>
      <c r="M47" s="234">
        <v>590</v>
      </c>
      <c r="N47" s="234">
        <v>590</v>
      </c>
      <c r="O47" s="234">
        <v>590</v>
      </c>
      <c r="P47" s="234">
        <v>590</v>
      </c>
      <c r="Q47" s="234">
        <v>590</v>
      </c>
      <c r="R47" s="234">
        <v>590</v>
      </c>
      <c r="S47" s="234">
        <v>1047.08</v>
      </c>
      <c r="T47" s="234">
        <v>1047.08</v>
      </c>
      <c r="U47" s="234">
        <v>1047.08</v>
      </c>
      <c r="V47" s="234">
        <v>1047.08</v>
      </c>
      <c r="W47" s="234">
        <v>1047.08</v>
      </c>
      <c r="X47" s="234">
        <f t="shared" si="110"/>
        <v>9302.9970655606539</v>
      </c>
      <c r="Y47" s="18">
        <v>0</v>
      </c>
      <c r="Z47" s="18">
        <v>3227.9396138479137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6075.0574517127407</v>
      </c>
      <c r="AG47" s="18">
        <v>0</v>
      </c>
      <c r="AH47" s="18">
        <v>0</v>
      </c>
      <c r="AI47" s="18">
        <v>0</v>
      </c>
      <c r="AJ47" s="18">
        <v>0</v>
      </c>
      <c r="AK47" s="20">
        <f t="shared" si="5"/>
        <v>-62.4029344393457</v>
      </c>
      <c r="AL47" s="234">
        <f t="shared" si="111"/>
        <v>-62.4029344393457</v>
      </c>
      <c r="AM47" s="234">
        <f t="shared" si="6"/>
        <v>0</v>
      </c>
      <c r="AN47" s="18">
        <f t="shared" si="112"/>
        <v>2172.64</v>
      </c>
      <c r="AO47" s="234">
        <v>165.42</v>
      </c>
      <c r="AP47" s="234">
        <v>165.42</v>
      </c>
      <c r="AQ47" s="234">
        <v>165.42</v>
      </c>
      <c r="AR47" s="234">
        <v>165.42</v>
      </c>
      <c r="AS47" s="234">
        <v>165.42</v>
      </c>
      <c r="AT47" s="234">
        <v>165.42</v>
      </c>
      <c r="AU47" s="234">
        <v>165.42</v>
      </c>
      <c r="AV47" s="234">
        <v>202.94</v>
      </c>
      <c r="AW47" s="234">
        <v>202.94</v>
      </c>
      <c r="AX47" s="234">
        <v>202.94</v>
      </c>
      <c r="AY47" s="234">
        <v>202.94</v>
      </c>
      <c r="AZ47" s="234">
        <v>202.94</v>
      </c>
      <c r="BA47" s="226">
        <f t="shared" si="113"/>
        <v>1832.5801077034469</v>
      </c>
      <c r="BB47" s="18">
        <v>0</v>
      </c>
      <c r="BC47" s="18">
        <v>635.90499726725056</v>
      </c>
      <c r="BD47" s="18">
        <v>0</v>
      </c>
      <c r="BE47" s="18">
        <v>0</v>
      </c>
      <c r="BF47" s="18">
        <v>0</v>
      </c>
      <c r="BG47" s="18">
        <v>0</v>
      </c>
      <c r="BH47" s="18">
        <v>0</v>
      </c>
      <c r="BI47" s="18">
        <v>1196.6751104361963</v>
      </c>
      <c r="BJ47" s="18">
        <v>0</v>
      </c>
      <c r="BK47" s="18">
        <v>0</v>
      </c>
      <c r="BL47" s="18">
        <v>0</v>
      </c>
      <c r="BM47" s="18">
        <v>0</v>
      </c>
      <c r="BN47" s="20">
        <f t="shared" si="7"/>
        <v>-340.05989229655302</v>
      </c>
      <c r="BO47" s="20">
        <f t="shared" si="8"/>
        <v>-340.05989229655302</v>
      </c>
      <c r="BP47" s="20">
        <f t="shared" si="9"/>
        <v>0</v>
      </c>
      <c r="BQ47" s="18">
        <f t="shared" si="114"/>
        <v>1697.6</v>
      </c>
      <c r="BR47" s="234">
        <v>129.30000000000001</v>
      </c>
      <c r="BS47" s="234">
        <v>129.30000000000001</v>
      </c>
      <c r="BT47" s="234">
        <v>129.30000000000001</v>
      </c>
      <c r="BU47" s="234">
        <v>129.30000000000001</v>
      </c>
      <c r="BV47" s="234">
        <v>129.30000000000001</v>
      </c>
      <c r="BW47" s="234">
        <v>129.30000000000001</v>
      </c>
      <c r="BX47" s="234">
        <v>129.30000000000001</v>
      </c>
      <c r="BY47" s="234">
        <v>158.5</v>
      </c>
      <c r="BZ47" s="234">
        <v>158.5</v>
      </c>
      <c r="CA47" s="234">
        <v>158.5</v>
      </c>
      <c r="CB47" s="234">
        <v>158.5</v>
      </c>
      <c r="CC47" s="234">
        <v>158.5</v>
      </c>
      <c r="CD47" s="18">
        <f t="shared" si="115"/>
        <v>1552.7800000000002</v>
      </c>
      <c r="CE47" s="18">
        <v>117.19</v>
      </c>
      <c r="CF47" s="18">
        <v>117.19</v>
      </c>
      <c r="CG47" s="18">
        <v>117.19</v>
      </c>
      <c r="CH47" s="18">
        <v>117.19</v>
      </c>
      <c r="CI47" s="18">
        <v>117.19</v>
      </c>
      <c r="CJ47" s="18">
        <v>117.19</v>
      </c>
      <c r="CK47" s="18">
        <v>117.19</v>
      </c>
      <c r="CL47" s="18">
        <v>146.49</v>
      </c>
      <c r="CM47" s="18">
        <v>146.49</v>
      </c>
      <c r="CN47" s="18">
        <v>146.49</v>
      </c>
      <c r="CO47" s="18">
        <v>146.49</v>
      </c>
      <c r="CP47" s="18">
        <v>146.49</v>
      </c>
      <c r="CQ47" s="20">
        <f t="shared" si="10"/>
        <v>-144.81999999999971</v>
      </c>
      <c r="CR47" s="20">
        <f t="shared" si="11"/>
        <v>-144.81999999999971</v>
      </c>
      <c r="CS47" s="20">
        <f t="shared" si="12"/>
        <v>0</v>
      </c>
      <c r="CT47" s="18">
        <f t="shared" si="116"/>
        <v>0</v>
      </c>
      <c r="CU47" s="18">
        <v>0</v>
      </c>
      <c r="CV47" s="234">
        <v>0</v>
      </c>
      <c r="CW47" s="234">
        <v>0</v>
      </c>
      <c r="CX47" s="234">
        <v>0</v>
      </c>
      <c r="CY47" s="234">
        <v>0</v>
      </c>
      <c r="CZ47" s="234">
        <v>0</v>
      </c>
      <c r="DA47" s="234">
        <v>0</v>
      </c>
      <c r="DB47" s="234">
        <v>0</v>
      </c>
      <c r="DC47" s="234">
        <v>0</v>
      </c>
      <c r="DD47" s="234">
        <v>0</v>
      </c>
      <c r="DE47" s="234">
        <v>0</v>
      </c>
      <c r="DF47" s="234">
        <v>0</v>
      </c>
      <c r="DG47" s="18">
        <f t="shared" si="117"/>
        <v>0</v>
      </c>
      <c r="DH47" s="18">
        <v>0</v>
      </c>
      <c r="DI47" s="18">
        <v>0</v>
      </c>
      <c r="DJ47" s="18">
        <v>0</v>
      </c>
      <c r="DK47" s="18">
        <v>0</v>
      </c>
      <c r="DL47" s="18">
        <v>0</v>
      </c>
      <c r="DM47" s="18">
        <v>0</v>
      </c>
      <c r="DN47" s="18">
        <v>0</v>
      </c>
      <c r="DO47" s="18">
        <v>0</v>
      </c>
      <c r="DP47" s="18">
        <v>0</v>
      </c>
      <c r="DQ47" s="18">
        <v>0</v>
      </c>
      <c r="DR47" s="18">
        <v>0</v>
      </c>
      <c r="DS47" s="18">
        <v>0</v>
      </c>
      <c r="DT47" s="234">
        <f t="shared" si="118"/>
        <v>0</v>
      </c>
      <c r="DU47" s="20">
        <f t="shared" si="13"/>
        <v>0</v>
      </c>
      <c r="DV47" s="20">
        <f t="shared" si="119"/>
        <v>0</v>
      </c>
      <c r="DW47" s="18">
        <f t="shared" si="120"/>
        <v>614.5</v>
      </c>
      <c r="DX47" s="18">
        <v>48.8</v>
      </c>
      <c r="DY47" s="234">
        <v>48.8</v>
      </c>
      <c r="DZ47" s="234">
        <v>48.8</v>
      </c>
      <c r="EA47" s="234">
        <v>48.8</v>
      </c>
      <c r="EB47" s="234">
        <v>48.8</v>
      </c>
      <c r="EC47" s="234">
        <v>48.8</v>
      </c>
      <c r="ED47" s="234">
        <v>48.8</v>
      </c>
      <c r="EE47" s="234">
        <v>54.58</v>
      </c>
      <c r="EF47" s="234">
        <v>54.58</v>
      </c>
      <c r="EG47" s="234">
        <v>54.58</v>
      </c>
      <c r="EH47" s="234">
        <v>54.58</v>
      </c>
      <c r="EI47" s="234">
        <v>54.58</v>
      </c>
      <c r="EJ47" s="234"/>
      <c r="EK47" s="18">
        <f t="shared" si="121"/>
        <v>491.48027858906732</v>
      </c>
      <c r="EL47" s="18">
        <v>0</v>
      </c>
      <c r="EM47" s="18">
        <v>170.54063435363267</v>
      </c>
      <c r="EN47" s="18">
        <v>0</v>
      </c>
      <c r="EO47" s="18">
        <v>0</v>
      </c>
      <c r="EP47" s="18">
        <v>0</v>
      </c>
      <c r="EQ47" s="18">
        <v>0</v>
      </c>
      <c r="ER47" s="18">
        <v>0</v>
      </c>
      <c r="ES47" s="18">
        <v>320.93964423543468</v>
      </c>
      <c r="ET47" s="18">
        <v>0</v>
      </c>
      <c r="EU47" s="18">
        <v>0</v>
      </c>
      <c r="EV47" s="18">
        <v>0</v>
      </c>
      <c r="EW47" s="18">
        <v>0</v>
      </c>
      <c r="EX47" s="20">
        <f t="shared" si="14"/>
        <v>-123.01972141093268</v>
      </c>
      <c r="EY47" s="20">
        <f t="shared" si="122"/>
        <v>-123.01972141093268</v>
      </c>
      <c r="EZ47" s="20">
        <f t="shared" si="123"/>
        <v>0</v>
      </c>
      <c r="FA47" s="18">
        <f t="shared" si="124"/>
        <v>5374.61</v>
      </c>
      <c r="FB47" s="18">
        <v>406.38</v>
      </c>
      <c r="FC47" s="234">
        <v>406.38</v>
      </c>
      <c r="FD47" s="234">
        <v>406.38</v>
      </c>
      <c r="FE47" s="234">
        <v>406.38</v>
      </c>
      <c r="FF47" s="234">
        <v>406.38</v>
      </c>
      <c r="FG47" s="234">
        <v>406.38</v>
      </c>
      <c r="FH47" s="234">
        <v>406.38</v>
      </c>
      <c r="FI47" s="234">
        <v>505.99</v>
      </c>
      <c r="FJ47" s="234">
        <v>505.99</v>
      </c>
      <c r="FK47" s="234">
        <v>505.99</v>
      </c>
      <c r="FL47" s="234">
        <v>505.99</v>
      </c>
      <c r="FM47" s="234">
        <v>505.99</v>
      </c>
      <c r="FN47" s="20">
        <f t="shared" si="125"/>
        <v>5171.6729611962774</v>
      </c>
      <c r="FO47" s="18">
        <v>0</v>
      </c>
      <c r="FP47" s="18">
        <v>2194.9609331490979</v>
      </c>
      <c r="FQ47" s="18">
        <v>0</v>
      </c>
      <c r="FR47" s="18">
        <v>0</v>
      </c>
      <c r="FS47" s="18">
        <v>0</v>
      </c>
      <c r="FT47" s="18">
        <v>0</v>
      </c>
      <c r="FU47" s="18">
        <v>0</v>
      </c>
      <c r="FV47" s="18">
        <v>2976.7120280471795</v>
      </c>
      <c r="FW47" s="18">
        <v>0</v>
      </c>
      <c r="FX47" s="18">
        <v>0</v>
      </c>
      <c r="FY47" s="18">
        <v>0</v>
      </c>
      <c r="FZ47" s="18">
        <v>0</v>
      </c>
      <c r="GA47" s="234">
        <f t="shared" si="126"/>
        <v>-202.93703880372232</v>
      </c>
      <c r="GB47" s="20">
        <f t="shared" si="127"/>
        <v>-202.93703880372232</v>
      </c>
      <c r="GC47" s="20">
        <f t="shared" si="128"/>
        <v>0</v>
      </c>
      <c r="GD47" s="18">
        <f t="shared" si="129"/>
        <v>849.82999999999993</v>
      </c>
      <c r="GE47" s="18">
        <v>45.49</v>
      </c>
      <c r="GF47" s="234">
        <v>45.49</v>
      </c>
      <c r="GG47" s="234">
        <v>45.49</v>
      </c>
      <c r="GH47" s="234">
        <v>45.49</v>
      </c>
      <c r="GI47" s="234">
        <v>45.49</v>
      </c>
      <c r="GJ47" s="234">
        <v>45.49</v>
      </c>
      <c r="GK47" s="234">
        <v>45.49</v>
      </c>
      <c r="GL47" s="234">
        <v>106.28</v>
      </c>
      <c r="GM47" s="234">
        <v>106.28</v>
      </c>
      <c r="GN47" s="234">
        <v>106.28</v>
      </c>
      <c r="GO47" s="234">
        <v>106.28</v>
      </c>
      <c r="GP47" s="234">
        <v>106.28</v>
      </c>
      <c r="GQ47" s="20">
        <f t="shared" si="130"/>
        <v>0</v>
      </c>
      <c r="GR47" s="18">
        <v>0</v>
      </c>
      <c r="GS47" s="18">
        <v>0</v>
      </c>
      <c r="GT47" s="18">
        <v>0</v>
      </c>
      <c r="GU47" s="18"/>
      <c r="GV47" s="234">
        <f t="shared" si="131"/>
        <v>-849.82999999999993</v>
      </c>
      <c r="GW47" s="20">
        <f t="shared" si="15"/>
        <v>-849.82999999999993</v>
      </c>
      <c r="GX47" s="20">
        <f t="shared" si="16"/>
        <v>0</v>
      </c>
      <c r="GY47" s="18">
        <f t="shared" si="132"/>
        <v>7258.3400000000011</v>
      </c>
      <c r="GZ47" s="18">
        <v>400.32</v>
      </c>
      <c r="HA47" s="234">
        <v>400.32</v>
      </c>
      <c r="HB47" s="234">
        <v>400.32</v>
      </c>
      <c r="HC47" s="234">
        <v>400.32</v>
      </c>
      <c r="HD47" s="234">
        <v>400.32</v>
      </c>
      <c r="HE47" s="234">
        <v>400.32</v>
      </c>
      <c r="HF47" s="234">
        <v>400.32</v>
      </c>
      <c r="HG47" s="234">
        <v>891.22</v>
      </c>
      <c r="HH47" s="234">
        <v>891.22</v>
      </c>
      <c r="HI47" s="234">
        <v>891.22</v>
      </c>
      <c r="HJ47" s="234">
        <v>891.22</v>
      </c>
      <c r="HK47" s="234">
        <v>891.22</v>
      </c>
      <c r="HL47" s="20">
        <f t="shared" si="133"/>
        <v>10939.301101005318</v>
      </c>
      <c r="HM47" s="18">
        <v>937.6199653546621</v>
      </c>
      <c r="HN47" s="18">
        <v>992.70393363371272</v>
      </c>
      <c r="HO47" s="18">
        <v>1045.457473951082</v>
      </c>
      <c r="HP47" s="18">
        <v>1000.4871018182022</v>
      </c>
      <c r="HQ47" s="18">
        <v>1032.0290170150731</v>
      </c>
      <c r="HR47" s="18">
        <v>899.85954212567469</v>
      </c>
      <c r="HS47" s="18">
        <v>1105.7653477047318</v>
      </c>
      <c r="HT47" s="18">
        <v>584.54522429229883</v>
      </c>
      <c r="HU47" s="18">
        <v>601.39597130745597</v>
      </c>
      <c r="HV47" s="18">
        <v>935.71357062378513</v>
      </c>
      <c r="HW47" s="18">
        <v>832.60177436778338</v>
      </c>
      <c r="HX47" s="18">
        <v>971.12217881085439</v>
      </c>
      <c r="HY47" s="20">
        <f t="shared" si="17"/>
        <v>3680.9611010053168</v>
      </c>
      <c r="HZ47" s="20">
        <f t="shared" si="18"/>
        <v>0</v>
      </c>
      <c r="IA47" s="20">
        <f t="shared" si="19"/>
        <v>3680.9611010053168</v>
      </c>
      <c r="IB47" s="120">
        <f t="shared" si="134"/>
        <v>0</v>
      </c>
      <c r="IC47" s="120">
        <v>0</v>
      </c>
      <c r="ID47" s="250">
        <v>0</v>
      </c>
      <c r="IE47" s="250">
        <v>0</v>
      </c>
      <c r="IF47" s="120">
        <v>0</v>
      </c>
      <c r="IG47" s="120">
        <v>0</v>
      </c>
      <c r="IH47" s="120">
        <v>0</v>
      </c>
      <c r="II47" s="120">
        <v>0</v>
      </c>
      <c r="IJ47" s="120">
        <v>0</v>
      </c>
      <c r="IK47" s="120">
        <v>0</v>
      </c>
      <c r="IL47" s="120">
        <v>0</v>
      </c>
      <c r="IM47" s="120">
        <v>0</v>
      </c>
      <c r="IN47" s="120">
        <v>0</v>
      </c>
      <c r="IO47" s="121">
        <f t="shared" si="20"/>
        <v>0</v>
      </c>
      <c r="IP47" s="18">
        <v>0</v>
      </c>
      <c r="IQ47" s="18">
        <v>0</v>
      </c>
      <c r="IR47" s="18">
        <v>0</v>
      </c>
      <c r="IS47" s="18">
        <v>0</v>
      </c>
      <c r="IT47" s="18">
        <v>0</v>
      </c>
      <c r="IU47" s="18">
        <v>0</v>
      </c>
      <c r="IV47" s="18">
        <v>0</v>
      </c>
      <c r="IW47" s="18">
        <v>0</v>
      </c>
      <c r="IX47" s="18">
        <v>0</v>
      </c>
      <c r="IY47" s="18">
        <v>0</v>
      </c>
      <c r="IZ47" s="18">
        <v>0</v>
      </c>
      <c r="JA47" s="18">
        <v>0</v>
      </c>
      <c r="JB47" s="250">
        <f t="shared" si="21"/>
        <v>0</v>
      </c>
      <c r="JC47" s="121">
        <f t="shared" si="22"/>
        <v>0</v>
      </c>
      <c r="JD47" s="121">
        <f t="shared" si="23"/>
        <v>0</v>
      </c>
      <c r="JE47" s="120">
        <f t="shared" si="135"/>
        <v>0</v>
      </c>
      <c r="JF47" s="120">
        <v>0</v>
      </c>
      <c r="JG47" s="250">
        <v>0</v>
      </c>
      <c r="JH47" s="250">
        <v>0</v>
      </c>
      <c r="JI47" s="250">
        <v>0</v>
      </c>
      <c r="JJ47" s="250">
        <v>0</v>
      </c>
      <c r="JK47" s="250">
        <v>0</v>
      </c>
      <c r="JL47" s="250">
        <v>0</v>
      </c>
      <c r="JM47" s="250">
        <v>0</v>
      </c>
      <c r="JN47" s="250">
        <v>0</v>
      </c>
      <c r="JO47" s="250">
        <v>0</v>
      </c>
      <c r="JP47" s="250">
        <v>0</v>
      </c>
      <c r="JQ47" s="250">
        <v>0</v>
      </c>
      <c r="JR47" s="120">
        <f t="shared" si="136"/>
        <v>0</v>
      </c>
      <c r="JS47" s="18">
        <v>0</v>
      </c>
      <c r="JT47" s="18">
        <v>0</v>
      </c>
      <c r="JU47" s="18">
        <v>0</v>
      </c>
      <c r="JV47" s="18">
        <v>0</v>
      </c>
      <c r="JW47" s="18">
        <v>0</v>
      </c>
      <c r="JX47" s="18">
        <v>0</v>
      </c>
      <c r="JY47" s="18">
        <v>0</v>
      </c>
      <c r="JZ47" s="18">
        <v>0</v>
      </c>
      <c r="KA47" s="18">
        <v>0</v>
      </c>
      <c r="KB47" s="18">
        <v>0</v>
      </c>
      <c r="KC47" s="18">
        <v>0</v>
      </c>
      <c r="KD47" s="18">
        <v>0</v>
      </c>
      <c r="KE47" s="250">
        <f t="shared" si="24"/>
        <v>0</v>
      </c>
      <c r="KF47" s="121">
        <f t="shared" si="25"/>
        <v>0</v>
      </c>
      <c r="KG47" s="121">
        <f t="shared" si="26"/>
        <v>0</v>
      </c>
      <c r="KH47" s="120">
        <f t="shared" si="137"/>
        <v>6498.9699999999993</v>
      </c>
      <c r="KI47" s="120">
        <v>251.71</v>
      </c>
      <c r="KJ47" s="250">
        <v>251.71</v>
      </c>
      <c r="KK47" s="250">
        <v>251.71</v>
      </c>
      <c r="KL47" s="250">
        <v>251.71</v>
      </c>
      <c r="KM47" s="250">
        <v>251.71</v>
      </c>
      <c r="KN47" s="250">
        <v>251.71</v>
      </c>
      <c r="KO47" s="250">
        <v>251.71</v>
      </c>
      <c r="KP47" s="250">
        <v>947.4</v>
      </c>
      <c r="KQ47" s="250">
        <v>947.4</v>
      </c>
      <c r="KR47" s="250">
        <v>947.4</v>
      </c>
      <c r="KS47" s="250">
        <v>947.4</v>
      </c>
      <c r="KT47" s="250">
        <v>947.4</v>
      </c>
      <c r="KU47" s="121">
        <f t="shared" si="138"/>
        <v>6914.1254624622961</v>
      </c>
      <c r="KV47" s="18">
        <v>304.06165816244032</v>
      </c>
      <c r="KW47" s="18">
        <v>327.46327911586178</v>
      </c>
      <c r="KX47" s="18">
        <v>290.61969864094397</v>
      </c>
      <c r="KY47" s="18">
        <v>318.6374997747306</v>
      </c>
      <c r="KZ47" s="18">
        <v>317.40221127606162</v>
      </c>
      <c r="LA47" s="18">
        <v>324.41965776644861</v>
      </c>
      <c r="LB47" s="18">
        <v>287.07281582037785</v>
      </c>
      <c r="LC47" s="18">
        <v>719.71220452687203</v>
      </c>
      <c r="LD47" s="18">
        <v>927.66883240073366</v>
      </c>
      <c r="LE47" s="18">
        <v>895.77349007365581</v>
      </c>
      <c r="LF47" s="18">
        <v>1091.3897539824545</v>
      </c>
      <c r="LG47" s="18">
        <v>1109.9043609217156</v>
      </c>
      <c r="LH47" s="250">
        <f t="shared" si="139"/>
        <v>415.15546246229678</v>
      </c>
      <c r="LI47" s="121">
        <f t="shared" si="27"/>
        <v>0</v>
      </c>
      <c r="LJ47" s="121">
        <f t="shared" si="28"/>
        <v>415.15546246229678</v>
      </c>
      <c r="LK47" s="121">
        <f t="shared" si="29"/>
        <v>0</v>
      </c>
      <c r="LL47" s="250"/>
      <c r="LM47" s="250"/>
      <c r="LN47" s="250"/>
      <c r="LO47" s="250"/>
      <c r="LP47" s="250"/>
      <c r="LQ47" s="250"/>
      <c r="LR47" s="250"/>
      <c r="LS47" s="250"/>
      <c r="LT47" s="250"/>
      <c r="LU47" s="250"/>
      <c r="LV47" s="250"/>
      <c r="LW47" s="250"/>
      <c r="LX47" s="121">
        <f t="shared" si="30"/>
        <v>0</v>
      </c>
      <c r="LY47" s="250"/>
      <c r="LZ47" s="250"/>
      <c r="MA47" s="250"/>
      <c r="MB47" s="250"/>
      <c r="MC47" s="250"/>
      <c r="MD47" s="250"/>
      <c r="ME47" s="250"/>
      <c r="MF47" s="250"/>
      <c r="MG47" s="250"/>
      <c r="MH47" s="250"/>
      <c r="MI47" s="250"/>
      <c r="MJ47" s="120">
        <v>0</v>
      </c>
      <c r="MK47" s="250"/>
      <c r="ML47" s="121">
        <f t="shared" si="31"/>
        <v>0</v>
      </c>
      <c r="MM47" s="121">
        <f t="shared" si="32"/>
        <v>0</v>
      </c>
      <c r="MN47" s="121">
        <f t="shared" si="140"/>
        <v>41953.840000000004</v>
      </c>
      <c r="MO47" s="121">
        <v>3640.62</v>
      </c>
      <c r="MP47" s="250">
        <v>3640.62</v>
      </c>
      <c r="MQ47" s="250">
        <v>3640.62</v>
      </c>
      <c r="MR47" s="250">
        <v>3640.62</v>
      </c>
      <c r="MS47" s="250">
        <v>3640.62</v>
      </c>
      <c r="MT47" s="250">
        <v>3640.62</v>
      </c>
      <c r="MU47" s="250">
        <v>3640.62</v>
      </c>
      <c r="MV47" s="250">
        <v>3293.9</v>
      </c>
      <c r="MW47" s="250">
        <v>3293.9</v>
      </c>
      <c r="MX47" s="250">
        <v>3293.9</v>
      </c>
      <c r="MY47" s="250">
        <v>3293.9</v>
      </c>
      <c r="MZ47" s="250">
        <v>3293.9</v>
      </c>
      <c r="NA47" s="121">
        <f t="shared" si="141"/>
        <v>32432.419353270037</v>
      </c>
      <c r="NB47" s="20">
        <v>335.06116992094542</v>
      </c>
      <c r="NC47" s="20">
        <v>0</v>
      </c>
      <c r="ND47" s="20">
        <v>0</v>
      </c>
      <c r="NE47" s="20">
        <v>1758.5181489251133</v>
      </c>
      <c r="NF47" s="20">
        <v>136.52581512592067</v>
      </c>
      <c r="NG47" s="20">
        <v>0</v>
      </c>
      <c r="NH47" s="20">
        <v>29800.4408</v>
      </c>
      <c r="NI47" s="20">
        <v>0</v>
      </c>
      <c r="NJ47" s="20">
        <v>0</v>
      </c>
      <c r="NK47" s="20">
        <v>0</v>
      </c>
      <c r="NL47" s="20">
        <v>401.87341929805382</v>
      </c>
      <c r="NM47" s="20">
        <v>0</v>
      </c>
      <c r="NN47" s="250">
        <f t="shared" si="142"/>
        <v>-9521.4206467299664</v>
      </c>
      <c r="NO47" s="121">
        <f t="shared" si="33"/>
        <v>-9521.4206467299664</v>
      </c>
      <c r="NP47" s="121">
        <f t="shared" si="34"/>
        <v>0</v>
      </c>
      <c r="NQ47" s="115">
        <f t="shared" si="35"/>
        <v>14485.510000000002</v>
      </c>
      <c r="NR47" s="114">
        <f t="shared" si="36"/>
        <v>12138.41</v>
      </c>
      <c r="NS47" s="132">
        <f t="shared" si="37"/>
        <v>-2347.1000000000022</v>
      </c>
      <c r="NT47" s="121">
        <f t="shared" si="38"/>
        <v>-2347.1000000000022</v>
      </c>
      <c r="NU47" s="121">
        <f t="shared" si="39"/>
        <v>0</v>
      </c>
      <c r="NV47" s="18">
        <f t="shared" si="143"/>
        <v>5288.6100000000006</v>
      </c>
      <c r="NW47" s="18">
        <v>544.23</v>
      </c>
      <c r="NX47" s="234">
        <v>544.23</v>
      </c>
      <c r="NY47" s="234">
        <v>544.23</v>
      </c>
      <c r="NZ47" s="18">
        <v>544.23</v>
      </c>
      <c r="OA47" s="18">
        <v>544.23</v>
      </c>
      <c r="OB47" s="18">
        <v>544.23</v>
      </c>
      <c r="OC47" s="18">
        <v>544.23</v>
      </c>
      <c r="OD47" s="18">
        <v>295.8</v>
      </c>
      <c r="OE47" s="18">
        <v>295.8</v>
      </c>
      <c r="OF47" s="18">
        <v>295.8</v>
      </c>
      <c r="OG47" s="18">
        <v>295.8</v>
      </c>
      <c r="OH47" s="18">
        <v>295.8</v>
      </c>
      <c r="OI47" s="20">
        <f t="shared" si="144"/>
        <v>1723.79</v>
      </c>
      <c r="OJ47" s="20">
        <v>0</v>
      </c>
      <c r="OK47" s="20">
        <v>0</v>
      </c>
      <c r="OL47" s="20">
        <v>0</v>
      </c>
      <c r="OM47" s="20">
        <v>0</v>
      </c>
      <c r="ON47" s="20">
        <v>0</v>
      </c>
      <c r="OO47" s="20">
        <v>0</v>
      </c>
      <c r="OP47" s="20">
        <v>0</v>
      </c>
      <c r="OQ47" s="20">
        <v>0</v>
      </c>
      <c r="OR47" s="20">
        <v>0</v>
      </c>
      <c r="OS47" s="20">
        <v>0</v>
      </c>
      <c r="OT47" s="20">
        <v>1723.79</v>
      </c>
      <c r="OU47" s="20">
        <v>0</v>
      </c>
      <c r="OV47" s="234">
        <f t="shared" si="145"/>
        <v>-3564.8200000000006</v>
      </c>
      <c r="OW47" s="20">
        <f t="shared" si="40"/>
        <v>-3564.8200000000006</v>
      </c>
      <c r="OX47" s="20">
        <f t="shared" si="41"/>
        <v>0</v>
      </c>
      <c r="OY47" s="18">
        <f t="shared" si="146"/>
        <v>4517.9299999999994</v>
      </c>
      <c r="OZ47" s="18">
        <v>467.04</v>
      </c>
      <c r="PA47" s="234">
        <v>467.04</v>
      </c>
      <c r="PB47" s="234">
        <v>467.04</v>
      </c>
      <c r="PC47" s="234">
        <v>467.04</v>
      </c>
      <c r="PD47" s="234">
        <v>467.04</v>
      </c>
      <c r="PE47" s="234">
        <v>467.04</v>
      </c>
      <c r="PF47" s="234">
        <v>467.04</v>
      </c>
      <c r="PG47" s="234">
        <v>249.73</v>
      </c>
      <c r="PH47" s="234">
        <v>249.73</v>
      </c>
      <c r="PI47" s="234">
        <v>249.73</v>
      </c>
      <c r="PJ47" s="234">
        <v>249.73</v>
      </c>
      <c r="PK47" s="234">
        <v>249.73</v>
      </c>
      <c r="PL47" s="20">
        <f t="shared" si="147"/>
        <v>2749.6</v>
      </c>
      <c r="PM47" s="18">
        <v>0</v>
      </c>
      <c r="PN47" s="18">
        <v>0</v>
      </c>
      <c r="PO47" s="18">
        <v>0</v>
      </c>
      <c r="PP47" s="18">
        <v>0</v>
      </c>
      <c r="PQ47" s="18">
        <v>0</v>
      </c>
      <c r="PR47" s="18">
        <v>0</v>
      </c>
      <c r="PS47" s="18">
        <v>0</v>
      </c>
      <c r="PT47" s="18">
        <v>0</v>
      </c>
      <c r="PU47" s="18">
        <v>0</v>
      </c>
      <c r="PV47" s="18">
        <v>0</v>
      </c>
      <c r="PW47" s="18">
        <v>0</v>
      </c>
      <c r="PX47" s="18">
        <v>2749.6</v>
      </c>
      <c r="PY47" s="234">
        <f t="shared" si="148"/>
        <v>-1768.3299999999995</v>
      </c>
      <c r="PZ47" s="20">
        <f t="shared" si="42"/>
        <v>-1768.3299999999995</v>
      </c>
      <c r="QA47" s="20">
        <f t="shared" si="43"/>
        <v>0</v>
      </c>
      <c r="QB47" s="18">
        <f t="shared" si="149"/>
        <v>1155.9099999999999</v>
      </c>
      <c r="QC47" s="18">
        <v>118.28</v>
      </c>
      <c r="QD47" s="234">
        <v>118.28</v>
      </c>
      <c r="QE47" s="234">
        <v>118.28</v>
      </c>
      <c r="QF47" s="234">
        <v>118.28</v>
      </c>
      <c r="QG47" s="234">
        <v>118.28</v>
      </c>
      <c r="QH47" s="234">
        <v>118.28</v>
      </c>
      <c r="QI47" s="234">
        <v>118.28</v>
      </c>
      <c r="QJ47" s="234">
        <v>65.59</v>
      </c>
      <c r="QK47" s="234">
        <v>65.59</v>
      </c>
      <c r="QL47" s="234">
        <v>65.59</v>
      </c>
      <c r="QM47" s="234">
        <v>65.59</v>
      </c>
      <c r="QN47" s="234">
        <v>65.59</v>
      </c>
      <c r="QO47" s="20">
        <f t="shared" si="150"/>
        <v>979.34</v>
      </c>
      <c r="QP47" s="18">
        <v>0</v>
      </c>
      <c r="QQ47" s="18">
        <v>0</v>
      </c>
      <c r="QR47" s="18">
        <v>0</v>
      </c>
      <c r="QS47" s="18">
        <v>0</v>
      </c>
      <c r="QT47" s="18">
        <v>0</v>
      </c>
      <c r="QU47" s="18">
        <v>0</v>
      </c>
      <c r="QV47" s="18">
        <v>0</v>
      </c>
      <c r="QW47" s="18">
        <v>0</v>
      </c>
      <c r="QX47" s="18">
        <v>0</v>
      </c>
      <c r="QY47" s="18">
        <v>979.34</v>
      </c>
      <c r="QZ47" s="18">
        <v>0</v>
      </c>
      <c r="RA47" s="18">
        <v>0</v>
      </c>
      <c r="RB47" s="234">
        <f t="shared" si="151"/>
        <v>-176.56999999999982</v>
      </c>
      <c r="RC47" s="20">
        <f t="shared" si="44"/>
        <v>-176.56999999999982</v>
      </c>
      <c r="RD47" s="20">
        <f t="shared" si="45"/>
        <v>0</v>
      </c>
      <c r="RE47" s="18">
        <f t="shared" si="152"/>
        <v>0</v>
      </c>
      <c r="RF47" s="20">
        <v>0</v>
      </c>
      <c r="RG47" s="234">
        <v>0</v>
      </c>
      <c r="RH47" s="234">
        <v>0</v>
      </c>
      <c r="RI47" s="234">
        <v>0</v>
      </c>
      <c r="RJ47" s="234">
        <v>0</v>
      </c>
      <c r="RK47" s="234">
        <v>0</v>
      </c>
      <c r="RL47" s="234">
        <v>0</v>
      </c>
      <c r="RM47" s="234">
        <v>0</v>
      </c>
      <c r="RN47" s="234">
        <v>0</v>
      </c>
      <c r="RO47" s="234">
        <v>0</v>
      </c>
      <c r="RP47" s="234">
        <v>0</v>
      </c>
      <c r="RQ47" s="234">
        <v>0</v>
      </c>
      <c r="RR47" s="20">
        <f t="shared" si="153"/>
        <v>0</v>
      </c>
      <c r="RS47" s="18">
        <v>0</v>
      </c>
      <c r="RT47" s="18">
        <v>0</v>
      </c>
      <c r="RU47" s="18">
        <v>0</v>
      </c>
      <c r="RV47" s="18">
        <v>0</v>
      </c>
      <c r="RW47" s="18">
        <v>0</v>
      </c>
      <c r="RX47" s="18">
        <v>0</v>
      </c>
      <c r="RY47" s="18">
        <v>0</v>
      </c>
      <c r="RZ47" s="18">
        <v>0</v>
      </c>
      <c r="SA47" s="18">
        <v>0</v>
      </c>
      <c r="SB47" s="18">
        <v>0</v>
      </c>
      <c r="SC47" s="18">
        <v>0</v>
      </c>
      <c r="SD47" s="18">
        <v>0</v>
      </c>
      <c r="SE47" s="20">
        <f t="shared" si="46"/>
        <v>0</v>
      </c>
      <c r="SF47" s="20">
        <f t="shared" si="47"/>
        <v>0</v>
      </c>
      <c r="SG47" s="20">
        <f t="shared" si="48"/>
        <v>0</v>
      </c>
      <c r="SH47" s="18">
        <f t="shared" si="154"/>
        <v>1795.2499999999998</v>
      </c>
      <c r="SI47" s="18">
        <v>185.55</v>
      </c>
      <c r="SJ47" s="234">
        <v>185.55</v>
      </c>
      <c r="SK47" s="234">
        <v>185.55</v>
      </c>
      <c r="SL47" s="234">
        <v>185.55</v>
      </c>
      <c r="SM47" s="234">
        <v>185.55</v>
      </c>
      <c r="SN47" s="234">
        <v>185.55</v>
      </c>
      <c r="SO47" s="234">
        <v>185.55</v>
      </c>
      <c r="SP47" s="234">
        <v>99.28</v>
      </c>
      <c r="SQ47" s="234">
        <v>99.28</v>
      </c>
      <c r="SR47" s="234">
        <v>99.28</v>
      </c>
      <c r="SS47" s="234">
        <v>99.28</v>
      </c>
      <c r="ST47" s="234">
        <v>99.28</v>
      </c>
      <c r="SU47" s="20">
        <f t="shared" si="155"/>
        <v>0</v>
      </c>
      <c r="SV47" s="18">
        <v>0</v>
      </c>
      <c r="SW47" s="18">
        <v>0</v>
      </c>
      <c r="SX47" s="18">
        <v>0</v>
      </c>
      <c r="SY47" s="18">
        <v>0</v>
      </c>
      <c r="SZ47" s="18">
        <v>0</v>
      </c>
      <c r="TA47" s="18">
        <v>0</v>
      </c>
      <c r="TB47" s="18">
        <v>0</v>
      </c>
      <c r="TC47" s="18">
        <v>0</v>
      </c>
      <c r="TD47" s="18">
        <v>0</v>
      </c>
      <c r="TE47" s="18">
        <v>0</v>
      </c>
      <c r="TF47" s="18">
        <v>0</v>
      </c>
      <c r="TG47" s="18">
        <v>0</v>
      </c>
      <c r="TH47" s="20">
        <f t="shared" si="49"/>
        <v>-1795.2499999999998</v>
      </c>
      <c r="TI47" s="20">
        <f t="shared" si="50"/>
        <v>-1795.2499999999998</v>
      </c>
      <c r="TJ47" s="20">
        <f t="shared" si="51"/>
        <v>0</v>
      </c>
      <c r="TK47" s="18">
        <f t="shared" si="156"/>
        <v>1671.6899999999998</v>
      </c>
      <c r="TL47" s="18">
        <v>156.32</v>
      </c>
      <c r="TM47" s="234">
        <v>156.32</v>
      </c>
      <c r="TN47" s="234">
        <v>156.32</v>
      </c>
      <c r="TO47" s="234">
        <v>156.32</v>
      </c>
      <c r="TP47" s="234">
        <v>156.32</v>
      </c>
      <c r="TQ47" s="234">
        <v>156.32</v>
      </c>
      <c r="TR47" s="234">
        <v>156.32</v>
      </c>
      <c r="TS47" s="234">
        <v>115.49</v>
      </c>
      <c r="TT47" s="234">
        <v>115.49</v>
      </c>
      <c r="TU47" s="234">
        <v>115.49</v>
      </c>
      <c r="TV47" s="234">
        <v>115.49</v>
      </c>
      <c r="TW47" s="234">
        <v>115.49</v>
      </c>
      <c r="TX47" s="20">
        <f t="shared" si="157"/>
        <v>6685.68</v>
      </c>
      <c r="TY47" s="18">
        <v>0</v>
      </c>
      <c r="TZ47" s="18">
        <v>6374.93</v>
      </c>
      <c r="UA47" s="18">
        <v>0</v>
      </c>
      <c r="UB47" s="18">
        <v>310.75</v>
      </c>
      <c r="UC47" s="18">
        <v>0</v>
      </c>
      <c r="UD47" s="18">
        <v>0</v>
      </c>
      <c r="UE47" s="18">
        <v>0</v>
      </c>
      <c r="UF47" s="18">
        <v>0</v>
      </c>
      <c r="UG47" s="18">
        <v>0</v>
      </c>
      <c r="UH47" s="18">
        <v>0</v>
      </c>
      <c r="UI47" s="18">
        <v>0</v>
      </c>
      <c r="UJ47" s="18">
        <v>0</v>
      </c>
      <c r="UK47" s="20">
        <f t="shared" si="52"/>
        <v>5013.9900000000007</v>
      </c>
      <c r="UL47" s="20">
        <f t="shared" si="53"/>
        <v>0</v>
      </c>
      <c r="UM47" s="20">
        <f t="shared" si="54"/>
        <v>5013.9900000000007</v>
      </c>
      <c r="UN47" s="18">
        <f t="shared" si="158"/>
        <v>56.119999999999983</v>
      </c>
      <c r="UO47" s="18">
        <v>5.51</v>
      </c>
      <c r="UP47" s="234">
        <v>5.51</v>
      </c>
      <c r="UQ47" s="234">
        <v>5.51</v>
      </c>
      <c r="UR47" s="234">
        <v>5.51</v>
      </c>
      <c r="US47" s="234">
        <v>5.51</v>
      </c>
      <c r="UT47" s="234">
        <v>5.51</v>
      </c>
      <c r="UU47" s="234">
        <v>5.51</v>
      </c>
      <c r="UV47" s="234">
        <v>3.51</v>
      </c>
      <c r="UW47" s="234">
        <v>3.51</v>
      </c>
      <c r="UX47" s="234">
        <v>3.51</v>
      </c>
      <c r="UY47" s="234">
        <v>3.51</v>
      </c>
      <c r="UZ47" s="234">
        <v>3.51</v>
      </c>
      <c r="VA47" s="20">
        <f t="shared" si="55"/>
        <v>0</v>
      </c>
      <c r="VB47" s="234"/>
      <c r="VC47" s="234"/>
      <c r="VD47" s="234"/>
      <c r="VE47" s="234"/>
      <c r="VF47" s="234"/>
      <c r="VG47" s="234"/>
      <c r="VH47" s="234">
        <v>0</v>
      </c>
      <c r="VI47" s="234"/>
      <c r="VJ47" s="234"/>
      <c r="VK47" s="234"/>
      <c r="VL47" s="234"/>
      <c r="VM47" s="234"/>
      <c r="VN47" s="20">
        <f t="shared" si="56"/>
        <v>-56.119999999999983</v>
      </c>
      <c r="VO47" s="20">
        <f t="shared" si="57"/>
        <v>-56.119999999999983</v>
      </c>
      <c r="VP47" s="20">
        <f t="shared" si="58"/>
        <v>0</v>
      </c>
      <c r="VQ47" s="121">
        <f t="shared" si="59"/>
        <v>0</v>
      </c>
      <c r="VR47" s="250"/>
      <c r="VS47" s="250"/>
      <c r="VT47" s="250"/>
      <c r="VU47" s="250"/>
      <c r="VV47" s="250"/>
      <c r="VW47" s="250"/>
      <c r="VX47" s="250"/>
      <c r="VY47" s="250"/>
      <c r="VZ47" s="250"/>
      <c r="WA47" s="250"/>
      <c r="WB47" s="250"/>
      <c r="WC47" s="250"/>
      <c r="WD47" s="121">
        <f t="shared" si="60"/>
        <v>0</v>
      </c>
      <c r="WE47" s="234"/>
      <c r="WF47" s="234"/>
      <c r="WG47" s="234"/>
      <c r="WH47" s="234"/>
      <c r="WI47" s="234"/>
      <c r="WJ47" s="234"/>
      <c r="WK47" s="234"/>
      <c r="WL47" s="234"/>
      <c r="WM47" s="234"/>
      <c r="WN47" s="234"/>
      <c r="WO47" s="234"/>
      <c r="WP47" s="234"/>
      <c r="WQ47" s="121">
        <f t="shared" si="61"/>
        <v>0</v>
      </c>
      <c r="WR47" s="121">
        <f t="shared" si="62"/>
        <v>0</v>
      </c>
      <c r="WS47" s="121">
        <f t="shared" si="63"/>
        <v>0</v>
      </c>
      <c r="WT47" s="120">
        <f t="shared" si="159"/>
        <v>23472.39</v>
      </c>
      <c r="WU47" s="120">
        <v>1632.97</v>
      </c>
      <c r="WV47" s="250">
        <v>1632.97</v>
      </c>
      <c r="WW47" s="250">
        <v>1632.97</v>
      </c>
      <c r="WX47" s="250">
        <v>1632.97</v>
      </c>
      <c r="WY47" s="250">
        <v>1632.97</v>
      </c>
      <c r="WZ47" s="250">
        <v>1632.97</v>
      </c>
      <c r="XA47" s="250">
        <v>1632.97</v>
      </c>
      <c r="XB47" s="250">
        <v>2408.3200000000002</v>
      </c>
      <c r="XC47" s="250">
        <v>2408.3200000000002</v>
      </c>
      <c r="XD47" s="250">
        <v>2408.3200000000002</v>
      </c>
      <c r="XE47" s="250">
        <v>2408.3200000000002</v>
      </c>
      <c r="XF47" s="250">
        <v>2408.3200000000002</v>
      </c>
      <c r="XG47" s="120">
        <f t="shared" si="160"/>
        <v>28746.007835445878</v>
      </c>
      <c r="XH47" s="18">
        <v>2267.9293892214237</v>
      </c>
      <c r="XI47" s="18">
        <v>2623.694901203814</v>
      </c>
      <c r="XJ47" s="18">
        <v>2519.3705123329592</v>
      </c>
      <c r="XK47" s="18">
        <v>332.15475756601148</v>
      </c>
      <c r="XL47" s="18">
        <v>2109.0995442424887</v>
      </c>
      <c r="XM47" s="18">
        <v>1811.2312155688601</v>
      </c>
      <c r="XN47" s="18">
        <v>2605.3357248575667</v>
      </c>
      <c r="XO47" s="18">
        <v>2814.9757589109163</v>
      </c>
      <c r="XP47" s="18">
        <v>3398.5475987445207</v>
      </c>
      <c r="XQ47" s="18">
        <v>2965.5622452118064</v>
      </c>
      <c r="XR47" s="18">
        <v>2767.024674634964</v>
      </c>
      <c r="XS47" s="18">
        <v>2531.0815129505459</v>
      </c>
      <c r="XT47" s="121">
        <f t="shared" si="64"/>
        <v>5273.6178354458789</v>
      </c>
      <c r="XU47" s="121">
        <f t="shared" si="65"/>
        <v>0</v>
      </c>
      <c r="XV47" s="121">
        <f t="shared" si="66"/>
        <v>5273.6178354458789</v>
      </c>
      <c r="XW47" s="120">
        <f t="shared" si="161"/>
        <v>12859.28</v>
      </c>
      <c r="XX47" s="120">
        <v>773.34</v>
      </c>
      <c r="XY47" s="250">
        <v>773.34</v>
      </c>
      <c r="XZ47" s="250">
        <v>773.34</v>
      </c>
      <c r="YA47" s="250">
        <v>773.34</v>
      </c>
      <c r="YB47" s="250">
        <v>773.34</v>
      </c>
      <c r="YC47" s="250">
        <v>773.34</v>
      </c>
      <c r="YD47" s="250">
        <v>773.34</v>
      </c>
      <c r="YE47" s="250">
        <v>1489.18</v>
      </c>
      <c r="YF47" s="250">
        <v>1489.18</v>
      </c>
      <c r="YG47" s="250">
        <v>1489.18</v>
      </c>
      <c r="YH47" s="250">
        <v>1489.18</v>
      </c>
      <c r="YI47" s="250">
        <v>1489.18</v>
      </c>
      <c r="YJ47" s="121">
        <f t="shared" si="162"/>
        <v>13386.863895764916</v>
      </c>
      <c r="YK47" s="18">
        <v>990.51598279872587</v>
      </c>
      <c r="YL47" s="18">
        <v>868.90079259223444</v>
      </c>
      <c r="YM47" s="18">
        <v>894.69645592694269</v>
      </c>
      <c r="YN47" s="18">
        <v>968.01259059149538</v>
      </c>
      <c r="YO47" s="18">
        <v>865.04261994907051</v>
      </c>
      <c r="YP47" s="18">
        <v>930.72388466455618</v>
      </c>
      <c r="YQ47" s="18">
        <v>973.32482340819763</v>
      </c>
      <c r="YR47" s="18">
        <v>994.83695679984623</v>
      </c>
      <c r="YS47" s="18">
        <v>1161.4754860526257</v>
      </c>
      <c r="YT47" s="18">
        <v>2150.4494356031364</v>
      </c>
      <c r="YU47" s="18">
        <v>1240.5000973734789</v>
      </c>
      <c r="YV47" s="18">
        <v>1348.3847700046038</v>
      </c>
      <c r="YW47" s="234">
        <f t="shared" si="163"/>
        <v>527.58389576491572</v>
      </c>
      <c r="YX47" s="121">
        <f t="shared" si="67"/>
        <v>0</v>
      </c>
      <c r="YY47" s="121">
        <f t="shared" si="68"/>
        <v>527.58389576491572</v>
      </c>
      <c r="YZ47" s="120">
        <f t="shared" si="164"/>
        <v>3133.1800000000003</v>
      </c>
      <c r="ZA47" s="120">
        <v>95.94</v>
      </c>
      <c r="ZB47" s="250">
        <v>95.94</v>
      </c>
      <c r="ZC47" s="250">
        <v>95.94</v>
      </c>
      <c r="ZD47" s="250">
        <v>95.94</v>
      </c>
      <c r="ZE47" s="250">
        <v>95.94</v>
      </c>
      <c r="ZF47" s="250">
        <v>95.94</v>
      </c>
      <c r="ZG47" s="250">
        <v>95.94</v>
      </c>
      <c r="ZH47" s="250">
        <v>492.32</v>
      </c>
      <c r="ZI47" s="250">
        <v>492.32</v>
      </c>
      <c r="ZJ47" s="250">
        <v>492.32</v>
      </c>
      <c r="ZK47" s="250">
        <v>492.32</v>
      </c>
      <c r="ZL47" s="250">
        <v>492.32</v>
      </c>
      <c r="ZM47" s="121">
        <f t="shared" si="165"/>
        <v>2807.6766141175867</v>
      </c>
      <c r="ZN47" s="120">
        <v>0</v>
      </c>
      <c r="ZO47" s="18">
        <v>11.008514947837229</v>
      </c>
      <c r="ZP47" s="18">
        <v>24.794570349992995</v>
      </c>
      <c r="ZQ47" s="18">
        <v>2702.4896153396517</v>
      </c>
      <c r="ZR47" s="18">
        <v>69.383913480104496</v>
      </c>
      <c r="ZS47" s="18">
        <v>0</v>
      </c>
      <c r="ZT47" s="18"/>
      <c r="ZU47" s="18"/>
      <c r="ZV47" s="18"/>
      <c r="ZW47" s="18"/>
      <c r="ZX47" s="18"/>
      <c r="ZY47" s="18"/>
      <c r="ZZ47" s="121">
        <f t="shared" si="69"/>
        <v>-325.50338588241357</v>
      </c>
      <c r="AAA47" s="121">
        <f t="shared" si="70"/>
        <v>-325.50338588241357</v>
      </c>
      <c r="AAB47" s="121">
        <f t="shared" si="71"/>
        <v>0</v>
      </c>
      <c r="AAC47" s="120">
        <f t="shared" si="166"/>
        <v>1056.2300000000002</v>
      </c>
      <c r="AAD47" s="120">
        <v>76.09</v>
      </c>
      <c r="AAE47" s="250">
        <v>76.09</v>
      </c>
      <c r="AAF47" s="250">
        <v>76.09</v>
      </c>
      <c r="AAG47" s="250">
        <v>76.09</v>
      </c>
      <c r="AAH47" s="250">
        <v>76.09</v>
      </c>
      <c r="AAI47" s="250">
        <v>76.09</v>
      </c>
      <c r="AAJ47" s="250">
        <v>76.09</v>
      </c>
      <c r="AAK47" s="250">
        <v>104.72</v>
      </c>
      <c r="AAL47" s="250">
        <v>104.72</v>
      </c>
      <c r="AAM47" s="250">
        <v>104.72</v>
      </c>
      <c r="AAN47" s="250">
        <v>104.72</v>
      </c>
      <c r="AAO47" s="250">
        <v>104.72</v>
      </c>
      <c r="AAP47" s="121">
        <f t="shared" si="167"/>
        <v>725.98695799825941</v>
      </c>
      <c r="AAQ47" s="18">
        <v>103.6890280303018</v>
      </c>
      <c r="AAR47" s="18">
        <v>103.44083850745102</v>
      </c>
      <c r="AAS47" s="18">
        <v>103.78894155205387</v>
      </c>
      <c r="AAT47" s="18">
        <v>104.214886464546</v>
      </c>
      <c r="AAU47" s="18">
        <v>105.02860059956879</v>
      </c>
      <c r="AAV47" s="18">
        <v>103.8390569670168</v>
      </c>
      <c r="AAW47" s="18">
        <v>101.98560587732121</v>
      </c>
      <c r="AAX47" s="18">
        <v>0</v>
      </c>
      <c r="AAY47" s="18">
        <v>0</v>
      </c>
      <c r="AAZ47" s="18">
        <v>0</v>
      </c>
      <c r="ABA47" s="18">
        <v>0</v>
      </c>
      <c r="ABB47" s="18">
        <v>0</v>
      </c>
      <c r="ABC47" s="121">
        <f t="shared" si="72"/>
        <v>-330.24304200174083</v>
      </c>
      <c r="ABD47" s="121">
        <f t="shared" si="73"/>
        <v>-330.24304200174083</v>
      </c>
      <c r="ABE47" s="121">
        <f t="shared" si="74"/>
        <v>0</v>
      </c>
      <c r="ABF47" s="120">
        <f t="shared" si="168"/>
        <v>152.93</v>
      </c>
      <c r="ABG47" s="120">
        <v>5.24</v>
      </c>
      <c r="ABH47" s="250">
        <v>5.24</v>
      </c>
      <c r="ABI47" s="250">
        <v>5.24</v>
      </c>
      <c r="ABJ47" s="250">
        <v>5.24</v>
      </c>
      <c r="ABK47" s="250">
        <v>5.24</v>
      </c>
      <c r="ABL47" s="250">
        <v>5.24</v>
      </c>
      <c r="ABM47" s="250">
        <v>5.24</v>
      </c>
      <c r="ABN47" s="250">
        <v>23.25</v>
      </c>
      <c r="ABO47" s="250">
        <v>23.25</v>
      </c>
      <c r="ABP47" s="250">
        <v>23.25</v>
      </c>
      <c r="ABQ47" s="250">
        <v>23.25</v>
      </c>
      <c r="ABR47" s="250">
        <v>23.25</v>
      </c>
      <c r="ABS47" s="121">
        <f t="shared" si="169"/>
        <v>0</v>
      </c>
      <c r="ABT47" s="18">
        <v>0</v>
      </c>
      <c r="ABU47" s="18">
        <v>0</v>
      </c>
      <c r="ABV47" s="18">
        <v>0</v>
      </c>
      <c r="ABW47" s="18">
        <v>0</v>
      </c>
      <c r="ABX47" s="18">
        <v>0</v>
      </c>
      <c r="ABY47" s="18">
        <v>0</v>
      </c>
      <c r="ABZ47" s="18"/>
      <c r="ACA47" s="18"/>
      <c r="ACB47" s="18">
        <v>0</v>
      </c>
      <c r="ACC47" s="18">
        <v>0</v>
      </c>
      <c r="ACD47" s="18">
        <v>0</v>
      </c>
      <c r="ACE47" s="18">
        <v>0</v>
      </c>
      <c r="ACF47" s="121">
        <f t="shared" si="75"/>
        <v>-152.93</v>
      </c>
      <c r="ACG47" s="121">
        <f t="shared" si="76"/>
        <v>-152.93</v>
      </c>
      <c r="ACH47" s="121">
        <f t="shared" si="77"/>
        <v>0</v>
      </c>
      <c r="ACI47" s="115">
        <f t="shared" si="78"/>
        <v>6046.73</v>
      </c>
      <c r="ACJ47" s="121">
        <f t="shared" si="79"/>
        <v>4508.6401305063637</v>
      </c>
      <c r="ACK47" s="132">
        <f t="shared" si="80"/>
        <v>-1538.0898694936359</v>
      </c>
      <c r="ACL47" s="121">
        <f t="shared" si="81"/>
        <v>-1538.0898694936359</v>
      </c>
      <c r="ACM47" s="121">
        <f t="shared" si="82"/>
        <v>0</v>
      </c>
      <c r="ACN47" s="18">
        <f t="shared" si="170"/>
        <v>6046.73</v>
      </c>
      <c r="ACO47" s="18">
        <v>507.84</v>
      </c>
      <c r="ACP47" s="234">
        <v>507.84</v>
      </c>
      <c r="ACQ47" s="234">
        <v>507.84</v>
      </c>
      <c r="ACR47" s="234">
        <v>507.84</v>
      </c>
      <c r="ACS47" s="234">
        <v>507.84</v>
      </c>
      <c r="ACT47" s="234">
        <v>507.84</v>
      </c>
      <c r="ACU47" s="234">
        <v>507.84</v>
      </c>
      <c r="ACV47" s="234">
        <v>498.37</v>
      </c>
      <c r="ACW47" s="234">
        <v>498.37</v>
      </c>
      <c r="ACX47" s="234">
        <v>498.37</v>
      </c>
      <c r="ACY47" s="234">
        <v>498.37</v>
      </c>
      <c r="ACZ47" s="234">
        <v>498.37</v>
      </c>
      <c r="ADA47" s="20">
        <f t="shared" si="171"/>
        <v>4508.6401305063637</v>
      </c>
      <c r="ADB47" s="18">
        <v>0</v>
      </c>
      <c r="ADC47" s="18">
        <v>880.8262160412603</v>
      </c>
      <c r="ADD47" s="18">
        <v>811.19333687131711</v>
      </c>
      <c r="ADE47" s="18">
        <v>446.87806799999993</v>
      </c>
      <c r="ADF47" s="18">
        <v>388.08246959999997</v>
      </c>
      <c r="ADG47" s="18">
        <v>364.73957519999999</v>
      </c>
      <c r="ADH47" s="18">
        <v>215.5578549784218</v>
      </c>
      <c r="ADI47" s="18">
        <v>280.08270821274368</v>
      </c>
      <c r="ADJ47" s="18">
        <v>248.29104299999997</v>
      </c>
      <c r="ADK47" s="18">
        <v>292.70780559999997</v>
      </c>
      <c r="ADL47" s="18">
        <v>313.74191380000002</v>
      </c>
      <c r="ADM47" s="18">
        <v>266.53913920262079</v>
      </c>
      <c r="ADN47" s="20">
        <f t="shared" si="83"/>
        <v>-1538.0898694936359</v>
      </c>
      <c r="ADO47" s="20">
        <f t="shared" si="84"/>
        <v>-1538.0898694936359</v>
      </c>
      <c r="ADP47" s="20">
        <f t="shared" si="85"/>
        <v>0</v>
      </c>
      <c r="ADQ47" s="18">
        <f t="shared" si="172"/>
        <v>0</v>
      </c>
      <c r="ADR47" s="18">
        <v>0</v>
      </c>
      <c r="ADS47" s="234">
        <v>0</v>
      </c>
      <c r="ADT47" s="234">
        <v>0</v>
      </c>
      <c r="ADU47" s="234">
        <v>0</v>
      </c>
      <c r="ADV47" s="234">
        <v>0</v>
      </c>
      <c r="ADW47" s="234">
        <v>0</v>
      </c>
      <c r="ADX47" s="234">
        <v>0</v>
      </c>
      <c r="ADY47" s="234">
        <v>0</v>
      </c>
      <c r="ADZ47" s="234">
        <v>0</v>
      </c>
      <c r="AEA47" s="234">
        <v>0</v>
      </c>
      <c r="AEB47" s="234">
        <v>0</v>
      </c>
      <c r="AEC47" s="234">
        <v>0</v>
      </c>
      <c r="AED47" s="20">
        <f t="shared" si="173"/>
        <v>0</v>
      </c>
      <c r="AEE47" s="18">
        <v>0</v>
      </c>
      <c r="AEF47" s="18">
        <v>0</v>
      </c>
      <c r="AEG47" s="18">
        <v>0</v>
      </c>
      <c r="AEH47" s="18">
        <v>0</v>
      </c>
      <c r="AEI47" s="18">
        <v>0</v>
      </c>
      <c r="AEJ47" s="18">
        <v>0</v>
      </c>
      <c r="AEK47" s="18">
        <v>0</v>
      </c>
      <c r="AEL47" s="18">
        <v>0</v>
      </c>
      <c r="AEM47" s="18">
        <v>0</v>
      </c>
      <c r="AEN47" s="18">
        <v>0</v>
      </c>
      <c r="AEO47" s="18">
        <v>0</v>
      </c>
      <c r="AEP47" s="18">
        <v>0</v>
      </c>
      <c r="AEQ47" s="20">
        <f t="shared" si="86"/>
        <v>0</v>
      </c>
      <c r="AER47" s="20">
        <f t="shared" si="87"/>
        <v>0</v>
      </c>
      <c r="AES47" s="20">
        <f t="shared" si="88"/>
        <v>0</v>
      </c>
      <c r="AET47" s="18">
        <f t="shared" si="174"/>
        <v>0</v>
      </c>
      <c r="AEU47" s="18">
        <v>0</v>
      </c>
      <c r="AEV47" s="234">
        <v>0</v>
      </c>
      <c r="AEW47" s="234">
        <v>0</v>
      </c>
      <c r="AEX47" s="234">
        <v>0</v>
      </c>
      <c r="AEY47" s="234">
        <v>0</v>
      </c>
      <c r="AEZ47" s="234">
        <v>0</v>
      </c>
      <c r="AFA47" s="234">
        <v>0</v>
      </c>
      <c r="AFB47" s="234">
        <v>0</v>
      </c>
      <c r="AFC47" s="234">
        <v>0</v>
      </c>
      <c r="AFD47" s="234">
        <v>0</v>
      </c>
      <c r="AFE47" s="234">
        <v>0</v>
      </c>
      <c r="AFF47" s="234">
        <v>0</v>
      </c>
      <c r="AFG47" s="20">
        <f t="shared" si="175"/>
        <v>0</v>
      </c>
      <c r="AFH47" s="18">
        <v>0</v>
      </c>
      <c r="AFI47" s="18">
        <v>0</v>
      </c>
      <c r="AFJ47" s="18">
        <v>0</v>
      </c>
      <c r="AFK47" s="18">
        <v>0</v>
      </c>
      <c r="AFL47" s="18">
        <v>0</v>
      </c>
      <c r="AFM47" s="18">
        <v>0</v>
      </c>
      <c r="AFN47" s="18">
        <v>0</v>
      </c>
      <c r="AFO47" s="18">
        <v>0</v>
      </c>
      <c r="AFP47" s="18">
        <v>0</v>
      </c>
      <c r="AFQ47" s="18">
        <v>0</v>
      </c>
      <c r="AFR47" s="18">
        <v>0</v>
      </c>
      <c r="AFS47" s="18">
        <v>0</v>
      </c>
      <c r="AFT47" s="20">
        <f t="shared" si="89"/>
        <v>0</v>
      </c>
      <c r="AFU47" s="20">
        <f t="shared" si="90"/>
        <v>0</v>
      </c>
      <c r="AFV47" s="136">
        <f t="shared" si="91"/>
        <v>0</v>
      </c>
      <c r="AFW47" s="141">
        <f t="shared" si="92"/>
        <v>136991.98000000001</v>
      </c>
      <c r="AFX47" s="111">
        <f t="shared" si="93"/>
        <v>130950.94176362013</v>
      </c>
      <c r="AFY47" s="126">
        <f t="shared" si="94"/>
        <v>-6041.0382363798853</v>
      </c>
      <c r="AFZ47" s="20">
        <f t="shared" si="95"/>
        <v>-6041.0382363798853</v>
      </c>
      <c r="AGA47" s="140">
        <f t="shared" si="96"/>
        <v>0</v>
      </c>
      <c r="AGB47" s="215">
        <f t="shared" si="181"/>
        <v>164390.37600000002</v>
      </c>
      <c r="AGC47" s="126">
        <f t="shared" si="181"/>
        <v>157141.13011634414</v>
      </c>
      <c r="AGD47" s="126">
        <f t="shared" si="98"/>
        <v>-7249.2458836558799</v>
      </c>
      <c r="AGE47" s="20">
        <f t="shared" si="99"/>
        <v>-7249.2458836558799</v>
      </c>
      <c r="AGF47" s="136">
        <f t="shared" si="100"/>
        <v>0</v>
      </c>
      <c r="AGG47" s="166">
        <f t="shared" si="180"/>
        <v>10137.406520000002</v>
      </c>
      <c r="AGH47" s="220">
        <f t="shared" si="179"/>
        <v>9690.3696905078887</v>
      </c>
      <c r="AGI47" s="126">
        <f t="shared" si="102"/>
        <v>-447.03682949211361</v>
      </c>
      <c r="AGJ47" s="20">
        <f t="shared" si="103"/>
        <v>-447.03682949211361</v>
      </c>
      <c r="AGK47" s="140">
        <f t="shared" si="104"/>
        <v>0</v>
      </c>
      <c r="AGL47" s="167">
        <f t="shared" si="182"/>
        <v>174527.78252000001</v>
      </c>
      <c r="AGM47" s="167">
        <f t="shared" si="182"/>
        <v>166831.49980685202</v>
      </c>
      <c r="AGN47" s="168">
        <f t="shared" si="106"/>
        <v>-7696.2827131479862</v>
      </c>
      <c r="AGO47" s="167">
        <f t="shared" si="107"/>
        <v>-7696.2827131479862</v>
      </c>
      <c r="AGP47" s="169">
        <f t="shared" si="108"/>
        <v>0</v>
      </c>
      <c r="AGQ47" s="217">
        <f t="shared" si="177"/>
        <v>5.8084772370486655E-2</v>
      </c>
      <c r="AGR47" s="294">
        <v>7.0000000000000007E-2</v>
      </c>
      <c r="AGS47" s="294">
        <v>0.05</v>
      </c>
      <c r="AGT47" s="251">
        <f t="shared" si="178"/>
        <v>6.1666666666666668E-2</v>
      </c>
      <c r="AGU47" s="22"/>
      <c r="AGV47" s="22"/>
      <c r="AGW47" s="22"/>
      <c r="AGX47" s="22"/>
      <c r="AGY47" s="22"/>
      <c r="AGZ47" s="22"/>
      <c r="AHA47" s="22"/>
      <c r="AHB47" s="22"/>
      <c r="AHC47" s="22"/>
      <c r="AHD47" s="22"/>
      <c r="AHE47" s="22"/>
      <c r="AHF47" s="22"/>
      <c r="AHG47" s="22"/>
      <c r="AHH47" s="22"/>
    </row>
    <row r="48" spans="1:892" s="225" customFormat="1" ht="12.75" x14ac:dyDescent="0.25">
      <c r="A48" s="1">
        <v>477</v>
      </c>
      <c r="B48" s="21">
        <v>3</v>
      </c>
      <c r="C48" s="252" t="s">
        <v>793</v>
      </c>
      <c r="D48" s="253">
        <v>5</v>
      </c>
      <c r="E48" s="249">
        <v>3312</v>
      </c>
      <c r="F48" s="132">
        <f t="shared" si="0"/>
        <v>39742.5</v>
      </c>
      <c r="G48" s="114">
        <f t="shared" si="1"/>
        <v>43058.493942106368</v>
      </c>
      <c r="H48" s="132">
        <f t="shared" si="2"/>
        <v>3315.9939421063682</v>
      </c>
      <c r="I48" s="121">
        <f t="shared" si="3"/>
        <v>0</v>
      </c>
      <c r="J48" s="121">
        <f t="shared" si="4"/>
        <v>3315.9939421063682</v>
      </c>
      <c r="K48" s="18">
        <f t="shared" si="109"/>
        <v>15239.499999999996</v>
      </c>
      <c r="L48" s="234">
        <v>1050.9000000000001</v>
      </c>
      <c r="M48" s="234">
        <v>1050.9000000000001</v>
      </c>
      <c r="N48" s="234">
        <v>1050.9000000000001</v>
      </c>
      <c r="O48" s="234">
        <v>1050.9000000000001</v>
      </c>
      <c r="P48" s="234">
        <v>1050.9000000000001</v>
      </c>
      <c r="Q48" s="234">
        <v>1050.9000000000001</v>
      </c>
      <c r="R48" s="234">
        <v>1050.9000000000001</v>
      </c>
      <c r="S48" s="234">
        <v>1576.64</v>
      </c>
      <c r="T48" s="234">
        <v>1576.64</v>
      </c>
      <c r="U48" s="234">
        <v>1576.64</v>
      </c>
      <c r="V48" s="234">
        <v>1576.64</v>
      </c>
      <c r="W48" s="234">
        <v>1576.64</v>
      </c>
      <c r="X48" s="234">
        <f t="shared" si="110"/>
        <v>17425.350563485124</v>
      </c>
      <c r="Y48" s="18">
        <v>0</v>
      </c>
      <c r="Z48" s="18">
        <v>0</v>
      </c>
      <c r="AA48" s="18">
        <v>8226.0531081329791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9199.2974553521435</v>
      </c>
      <c r="AH48" s="18">
        <v>0</v>
      </c>
      <c r="AI48" s="18">
        <v>0</v>
      </c>
      <c r="AJ48" s="18">
        <v>0</v>
      </c>
      <c r="AK48" s="20">
        <f t="shared" si="5"/>
        <v>2185.8505634851281</v>
      </c>
      <c r="AL48" s="234">
        <f t="shared" si="111"/>
        <v>0</v>
      </c>
      <c r="AM48" s="234">
        <f t="shared" si="6"/>
        <v>2185.8505634851281</v>
      </c>
      <c r="AN48" s="18">
        <f t="shared" si="112"/>
        <v>3935.3899999999994</v>
      </c>
      <c r="AO48" s="234">
        <v>346.77</v>
      </c>
      <c r="AP48" s="234">
        <v>346.77</v>
      </c>
      <c r="AQ48" s="234">
        <v>346.77</v>
      </c>
      <c r="AR48" s="234">
        <v>346.77</v>
      </c>
      <c r="AS48" s="234">
        <v>346.77</v>
      </c>
      <c r="AT48" s="234">
        <v>346.77</v>
      </c>
      <c r="AU48" s="234">
        <v>346.77</v>
      </c>
      <c r="AV48" s="234">
        <v>301.60000000000002</v>
      </c>
      <c r="AW48" s="234">
        <v>301.60000000000002</v>
      </c>
      <c r="AX48" s="234">
        <v>301.60000000000002</v>
      </c>
      <c r="AY48" s="234">
        <v>301.60000000000002</v>
      </c>
      <c r="AZ48" s="234">
        <v>301.60000000000002</v>
      </c>
      <c r="BA48" s="226">
        <f t="shared" si="113"/>
        <v>3319.1117347126292</v>
      </c>
      <c r="BB48" s="18">
        <v>0</v>
      </c>
      <c r="BC48" s="18">
        <v>0</v>
      </c>
      <c r="BD48" s="18">
        <v>1566.8725249204074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1752.239209792222</v>
      </c>
      <c r="BK48" s="18">
        <v>0</v>
      </c>
      <c r="BL48" s="18">
        <v>0</v>
      </c>
      <c r="BM48" s="18">
        <v>0</v>
      </c>
      <c r="BN48" s="20">
        <f t="shared" si="7"/>
        <v>-616.27826528737023</v>
      </c>
      <c r="BO48" s="20">
        <f t="shared" si="8"/>
        <v>-616.27826528737023</v>
      </c>
      <c r="BP48" s="20">
        <f t="shared" si="9"/>
        <v>0</v>
      </c>
      <c r="BQ48" s="18">
        <f t="shared" si="114"/>
        <v>2240.5399999999995</v>
      </c>
      <c r="BR48" s="234">
        <v>170.57</v>
      </c>
      <c r="BS48" s="234">
        <v>170.57</v>
      </c>
      <c r="BT48" s="234">
        <v>170.57</v>
      </c>
      <c r="BU48" s="234">
        <v>170.57</v>
      </c>
      <c r="BV48" s="234">
        <v>170.57</v>
      </c>
      <c r="BW48" s="234">
        <v>170.57</v>
      </c>
      <c r="BX48" s="234">
        <v>170.57</v>
      </c>
      <c r="BY48" s="234">
        <v>209.31</v>
      </c>
      <c r="BZ48" s="234">
        <v>209.31</v>
      </c>
      <c r="CA48" s="234">
        <v>209.31</v>
      </c>
      <c r="CB48" s="234">
        <v>209.31</v>
      </c>
      <c r="CC48" s="234">
        <v>209.31</v>
      </c>
      <c r="CD48" s="18">
        <f t="shared" si="115"/>
        <v>2050.5700000000002</v>
      </c>
      <c r="CE48" s="18">
        <v>154.76</v>
      </c>
      <c r="CF48" s="18">
        <v>154.76</v>
      </c>
      <c r="CG48" s="18">
        <v>154.76</v>
      </c>
      <c r="CH48" s="18">
        <v>154.76</v>
      </c>
      <c r="CI48" s="18">
        <v>154.76</v>
      </c>
      <c r="CJ48" s="18">
        <v>154.76</v>
      </c>
      <c r="CK48" s="18">
        <v>154.76</v>
      </c>
      <c r="CL48" s="18">
        <v>193.45</v>
      </c>
      <c r="CM48" s="18">
        <v>193.45</v>
      </c>
      <c r="CN48" s="18">
        <v>193.45</v>
      </c>
      <c r="CO48" s="18">
        <v>193.45</v>
      </c>
      <c r="CP48" s="18">
        <v>193.45</v>
      </c>
      <c r="CQ48" s="20">
        <f t="shared" si="10"/>
        <v>-189.96999999999935</v>
      </c>
      <c r="CR48" s="20">
        <f t="shared" si="11"/>
        <v>-189.96999999999935</v>
      </c>
      <c r="CS48" s="20">
        <f t="shared" si="12"/>
        <v>0</v>
      </c>
      <c r="CT48" s="18">
        <f t="shared" si="116"/>
        <v>392.07</v>
      </c>
      <c r="CU48" s="18">
        <v>29.81</v>
      </c>
      <c r="CV48" s="234">
        <v>29.81</v>
      </c>
      <c r="CW48" s="234">
        <v>29.81</v>
      </c>
      <c r="CX48" s="234">
        <v>29.81</v>
      </c>
      <c r="CY48" s="234">
        <v>29.81</v>
      </c>
      <c r="CZ48" s="234">
        <v>29.81</v>
      </c>
      <c r="DA48" s="234">
        <v>29.81</v>
      </c>
      <c r="DB48" s="234">
        <v>36.68</v>
      </c>
      <c r="DC48" s="234">
        <v>36.68</v>
      </c>
      <c r="DD48" s="234">
        <v>36.68</v>
      </c>
      <c r="DE48" s="234">
        <v>36.68</v>
      </c>
      <c r="DF48" s="234">
        <v>36.68</v>
      </c>
      <c r="DG48" s="18">
        <f t="shared" si="117"/>
        <v>359.33999999999992</v>
      </c>
      <c r="DH48" s="18">
        <v>27.12</v>
      </c>
      <c r="DI48" s="18">
        <v>27.12</v>
      </c>
      <c r="DJ48" s="18">
        <v>27.12</v>
      </c>
      <c r="DK48" s="18">
        <v>27.12</v>
      </c>
      <c r="DL48" s="18">
        <v>27.12</v>
      </c>
      <c r="DM48" s="18">
        <v>27.12</v>
      </c>
      <c r="DN48" s="18">
        <v>27.12</v>
      </c>
      <c r="DO48" s="18">
        <v>33.9</v>
      </c>
      <c r="DP48" s="18">
        <v>33.9</v>
      </c>
      <c r="DQ48" s="18">
        <v>33.9</v>
      </c>
      <c r="DR48" s="18">
        <v>33.9</v>
      </c>
      <c r="DS48" s="18">
        <v>33.9</v>
      </c>
      <c r="DT48" s="234">
        <f t="shared" si="118"/>
        <v>-32.730000000000075</v>
      </c>
      <c r="DU48" s="20">
        <f t="shared" si="13"/>
        <v>-32.730000000000075</v>
      </c>
      <c r="DV48" s="20">
        <f t="shared" si="119"/>
        <v>0</v>
      </c>
      <c r="DW48" s="18">
        <f t="shared" si="120"/>
        <v>0</v>
      </c>
      <c r="DX48" s="18">
        <v>0</v>
      </c>
      <c r="DY48" s="234">
        <v>0</v>
      </c>
      <c r="DZ48" s="234">
        <v>0</v>
      </c>
      <c r="EA48" s="234">
        <v>0</v>
      </c>
      <c r="EB48" s="234">
        <v>0</v>
      </c>
      <c r="EC48" s="234">
        <v>0</v>
      </c>
      <c r="ED48" s="234">
        <v>0</v>
      </c>
      <c r="EE48" s="234">
        <v>0</v>
      </c>
      <c r="EF48" s="234">
        <v>0</v>
      </c>
      <c r="EG48" s="234">
        <v>0</v>
      </c>
      <c r="EH48" s="234">
        <v>0</v>
      </c>
      <c r="EI48" s="234">
        <v>0</v>
      </c>
      <c r="EJ48" s="234"/>
      <c r="EK48" s="18">
        <f t="shared" si="121"/>
        <v>0</v>
      </c>
      <c r="EL48" s="18">
        <v>0</v>
      </c>
      <c r="EM48" s="18">
        <v>0</v>
      </c>
      <c r="EN48" s="18">
        <v>0</v>
      </c>
      <c r="EO48" s="18">
        <v>0</v>
      </c>
      <c r="EP48" s="18">
        <v>0</v>
      </c>
      <c r="EQ48" s="18">
        <v>0</v>
      </c>
      <c r="ER48" s="18">
        <v>0</v>
      </c>
      <c r="ES48" s="18">
        <v>0</v>
      </c>
      <c r="ET48" s="18">
        <v>0</v>
      </c>
      <c r="EU48" s="18">
        <v>0</v>
      </c>
      <c r="EV48" s="18">
        <v>0</v>
      </c>
      <c r="EW48" s="18">
        <v>0</v>
      </c>
      <c r="EX48" s="20">
        <f t="shared" si="14"/>
        <v>0</v>
      </c>
      <c r="EY48" s="20">
        <f t="shared" si="122"/>
        <v>0</v>
      </c>
      <c r="EZ48" s="20">
        <f t="shared" si="123"/>
        <v>0</v>
      </c>
      <c r="FA48" s="18">
        <f t="shared" si="124"/>
        <v>8375.06</v>
      </c>
      <c r="FB48" s="18">
        <v>698.83</v>
      </c>
      <c r="FC48" s="234">
        <v>698.83</v>
      </c>
      <c r="FD48" s="234">
        <v>698.83</v>
      </c>
      <c r="FE48" s="234">
        <v>698.83</v>
      </c>
      <c r="FF48" s="234">
        <v>698.83</v>
      </c>
      <c r="FG48" s="234">
        <v>698.83</v>
      </c>
      <c r="FH48" s="234">
        <v>698.83</v>
      </c>
      <c r="FI48" s="234">
        <v>696.65</v>
      </c>
      <c r="FJ48" s="234">
        <v>696.65</v>
      </c>
      <c r="FK48" s="234">
        <v>696.65</v>
      </c>
      <c r="FL48" s="234">
        <v>696.65</v>
      </c>
      <c r="FM48" s="234">
        <v>696.65</v>
      </c>
      <c r="FN48" s="20">
        <f t="shared" si="125"/>
        <v>7782.2172992309279</v>
      </c>
      <c r="FO48" s="18">
        <v>0</v>
      </c>
      <c r="FP48" s="18">
        <v>0</v>
      </c>
      <c r="FQ48" s="18">
        <v>3692.561573337769</v>
      </c>
      <c r="FR48" s="18">
        <v>0</v>
      </c>
      <c r="FS48" s="18">
        <v>0</v>
      </c>
      <c r="FT48" s="18">
        <v>0</v>
      </c>
      <c r="FU48" s="18">
        <v>0</v>
      </c>
      <c r="FV48" s="18">
        <v>0</v>
      </c>
      <c r="FW48" s="18">
        <v>4089.6557258931589</v>
      </c>
      <c r="FX48" s="18">
        <v>0</v>
      </c>
      <c r="FY48" s="18">
        <v>0</v>
      </c>
      <c r="FZ48" s="18">
        <v>0</v>
      </c>
      <c r="GA48" s="234">
        <f t="shared" si="126"/>
        <v>-592.8427007690716</v>
      </c>
      <c r="GB48" s="20">
        <f t="shared" si="127"/>
        <v>-592.8427007690716</v>
      </c>
      <c r="GC48" s="20">
        <f t="shared" si="128"/>
        <v>0</v>
      </c>
      <c r="GD48" s="18">
        <f t="shared" si="129"/>
        <v>1056.3499999999999</v>
      </c>
      <c r="GE48" s="18">
        <v>54.65</v>
      </c>
      <c r="GF48" s="234">
        <v>54.65</v>
      </c>
      <c r="GG48" s="234">
        <v>54.65</v>
      </c>
      <c r="GH48" s="234">
        <v>54.65</v>
      </c>
      <c r="GI48" s="234">
        <v>54.65</v>
      </c>
      <c r="GJ48" s="234">
        <v>54.65</v>
      </c>
      <c r="GK48" s="234">
        <v>54.65</v>
      </c>
      <c r="GL48" s="234">
        <v>134.76</v>
      </c>
      <c r="GM48" s="234">
        <v>134.76</v>
      </c>
      <c r="GN48" s="234">
        <v>134.76</v>
      </c>
      <c r="GO48" s="234">
        <v>134.76</v>
      </c>
      <c r="GP48" s="234">
        <v>134.76</v>
      </c>
      <c r="GQ48" s="20">
        <f t="shared" si="130"/>
        <v>0</v>
      </c>
      <c r="GR48" s="18">
        <v>0</v>
      </c>
      <c r="GS48" s="18">
        <v>0</v>
      </c>
      <c r="GT48" s="18">
        <v>0</v>
      </c>
      <c r="GU48" s="18"/>
      <c r="GV48" s="234">
        <f t="shared" si="131"/>
        <v>-1056.3499999999999</v>
      </c>
      <c r="GW48" s="20">
        <f t="shared" si="15"/>
        <v>-1056.3499999999999</v>
      </c>
      <c r="GX48" s="20">
        <f t="shared" si="16"/>
        <v>0</v>
      </c>
      <c r="GY48" s="18">
        <f t="shared" si="132"/>
        <v>8503.590000000002</v>
      </c>
      <c r="GZ48" s="18">
        <v>476.27</v>
      </c>
      <c r="HA48" s="234">
        <v>476.27</v>
      </c>
      <c r="HB48" s="234">
        <v>476.27</v>
      </c>
      <c r="HC48" s="234">
        <v>476.27</v>
      </c>
      <c r="HD48" s="234">
        <v>476.27</v>
      </c>
      <c r="HE48" s="234">
        <v>476.27</v>
      </c>
      <c r="HF48" s="234">
        <v>476.27</v>
      </c>
      <c r="HG48" s="234">
        <v>1033.94</v>
      </c>
      <c r="HH48" s="234">
        <v>1033.94</v>
      </c>
      <c r="HI48" s="234">
        <v>1033.94</v>
      </c>
      <c r="HJ48" s="234">
        <v>1033.94</v>
      </c>
      <c r="HK48" s="234">
        <v>1033.94</v>
      </c>
      <c r="HL48" s="20">
        <f t="shared" si="133"/>
        <v>12121.90434467769</v>
      </c>
      <c r="HM48" s="18">
        <v>1000.6041533467563</v>
      </c>
      <c r="HN48" s="18">
        <v>1059.4324980673323</v>
      </c>
      <c r="HO48" s="18">
        <v>1138.19270667347</v>
      </c>
      <c r="HP48" s="18">
        <v>1071.7301102395224</v>
      </c>
      <c r="HQ48" s="18">
        <v>1111.8570593486063</v>
      </c>
      <c r="HR48" s="18">
        <v>948.58972588915049</v>
      </c>
      <c r="HS48" s="18">
        <v>1209.5543801408307</v>
      </c>
      <c r="HT48" s="18">
        <v>684.90541070956237</v>
      </c>
      <c r="HU48" s="18">
        <v>701.99804628854179</v>
      </c>
      <c r="HV48" s="18">
        <v>1090.8452250199271</v>
      </c>
      <c r="HW48" s="18">
        <v>971.16779883201809</v>
      </c>
      <c r="HX48" s="18">
        <v>1133.0272301219718</v>
      </c>
      <c r="HY48" s="20">
        <f t="shared" si="17"/>
        <v>3618.3143446776885</v>
      </c>
      <c r="HZ48" s="20">
        <f t="shared" si="18"/>
        <v>0</v>
      </c>
      <c r="IA48" s="20">
        <f t="shared" si="19"/>
        <v>3618.3143446776885</v>
      </c>
      <c r="IB48" s="120">
        <f t="shared" si="134"/>
        <v>0</v>
      </c>
      <c r="IC48" s="120">
        <v>0</v>
      </c>
      <c r="ID48" s="250">
        <v>0</v>
      </c>
      <c r="IE48" s="250">
        <v>0</v>
      </c>
      <c r="IF48" s="120">
        <v>0</v>
      </c>
      <c r="IG48" s="120">
        <v>0</v>
      </c>
      <c r="IH48" s="120">
        <v>0</v>
      </c>
      <c r="II48" s="120">
        <v>0</v>
      </c>
      <c r="IJ48" s="120">
        <v>0</v>
      </c>
      <c r="IK48" s="120">
        <v>0</v>
      </c>
      <c r="IL48" s="120">
        <v>0</v>
      </c>
      <c r="IM48" s="120">
        <v>0</v>
      </c>
      <c r="IN48" s="120">
        <v>0</v>
      </c>
      <c r="IO48" s="121">
        <f t="shared" si="20"/>
        <v>0</v>
      </c>
      <c r="IP48" s="18">
        <v>0</v>
      </c>
      <c r="IQ48" s="18">
        <v>0</v>
      </c>
      <c r="IR48" s="18">
        <v>0</v>
      </c>
      <c r="IS48" s="18">
        <v>0</v>
      </c>
      <c r="IT48" s="18">
        <v>0</v>
      </c>
      <c r="IU48" s="18">
        <v>0</v>
      </c>
      <c r="IV48" s="18">
        <v>0</v>
      </c>
      <c r="IW48" s="18">
        <v>0</v>
      </c>
      <c r="IX48" s="18">
        <v>0</v>
      </c>
      <c r="IY48" s="18">
        <v>0</v>
      </c>
      <c r="IZ48" s="18">
        <v>0</v>
      </c>
      <c r="JA48" s="18">
        <v>0</v>
      </c>
      <c r="JB48" s="250">
        <f t="shared" si="21"/>
        <v>0</v>
      </c>
      <c r="JC48" s="121">
        <f t="shared" si="22"/>
        <v>0</v>
      </c>
      <c r="JD48" s="121">
        <f t="shared" si="23"/>
        <v>0</v>
      </c>
      <c r="JE48" s="120">
        <f t="shared" si="135"/>
        <v>0</v>
      </c>
      <c r="JF48" s="120">
        <v>0</v>
      </c>
      <c r="JG48" s="250">
        <v>0</v>
      </c>
      <c r="JH48" s="250">
        <v>0</v>
      </c>
      <c r="JI48" s="250">
        <v>0</v>
      </c>
      <c r="JJ48" s="250">
        <v>0</v>
      </c>
      <c r="JK48" s="250">
        <v>0</v>
      </c>
      <c r="JL48" s="250">
        <v>0</v>
      </c>
      <c r="JM48" s="250">
        <v>0</v>
      </c>
      <c r="JN48" s="250">
        <v>0</v>
      </c>
      <c r="JO48" s="250">
        <v>0</v>
      </c>
      <c r="JP48" s="250">
        <v>0</v>
      </c>
      <c r="JQ48" s="250">
        <v>0</v>
      </c>
      <c r="JR48" s="120">
        <f t="shared" si="136"/>
        <v>0</v>
      </c>
      <c r="JS48" s="18">
        <v>0</v>
      </c>
      <c r="JT48" s="18">
        <v>0</v>
      </c>
      <c r="JU48" s="18">
        <v>0</v>
      </c>
      <c r="JV48" s="18">
        <v>0</v>
      </c>
      <c r="JW48" s="18">
        <v>0</v>
      </c>
      <c r="JX48" s="18">
        <v>0</v>
      </c>
      <c r="JY48" s="18">
        <v>0</v>
      </c>
      <c r="JZ48" s="18">
        <v>0</v>
      </c>
      <c r="KA48" s="18">
        <v>0</v>
      </c>
      <c r="KB48" s="18">
        <v>0</v>
      </c>
      <c r="KC48" s="18">
        <v>0</v>
      </c>
      <c r="KD48" s="18">
        <v>0</v>
      </c>
      <c r="KE48" s="250">
        <f t="shared" si="24"/>
        <v>0</v>
      </c>
      <c r="KF48" s="121">
        <f t="shared" si="25"/>
        <v>0</v>
      </c>
      <c r="KG48" s="121">
        <f t="shared" si="26"/>
        <v>0</v>
      </c>
      <c r="KH48" s="120">
        <f t="shared" si="137"/>
        <v>3934.5400000000004</v>
      </c>
      <c r="KI48" s="120">
        <v>180.17</v>
      </c>
      <c r="KJ48" s="250">
        <v>180.17</v>
      </c>
      <c r="KK48" s="250">
        <v>180.17</v>
      </c>
      <c r="KL48" s="250">
        <v>180.17</v>
      </c>
      <c r="KM48" s="250">
        <v>180.17</v>
      </c>
      <c r="KN48" s="250">
        <v>180.17</v>
      </c>
      <c r="KO48" s="250">
        <v>180.17</v>
      </c>
      <c r="KP48" s="250">
        <v>534.66999999999996</v>
      </c>
      <c r="KQ48" s="250">
        <v>534.66999999999996</v>
      </c>
      <c r="KR48" s="250">
        <v>534.66999999999996</v>
      </c>
      <c r="KS48" s="250">
        <v>534.66999999999996</v>
      </c>
      <c r="KT48" s="250">
        <v>534.66999999999996</v>
      </c>
      <c r="KU48" s="121">
        <f t="shared" si="138"/>
        <v>4231.0379484296636</v>
      </c>
      <c r="KV48" s="18">
        <v>217.78954723877385</v>
      </c>
      <c r="KW48" s="18">
        <v>234.55137266227476</v>
      </c>
      <c r="KX48" s="18">
        <v>208.16150568996187</v>
      </c>
      <c r="KY48" s="18">
        <v>228.22975191485591</v>
      </c>
      <c r="KZ48" s="18">
        <v>227.3449546521552</v>
      </c>
      <c r="LA48" s="18">
        <v>232.37132497174736</v>
      </c>
      <c r="LB48" s="18">
        <v>205.62098805854322</v>
      </c>
      <c r="LC48" s="18">
        <v>406.08446804538869</v>
      </c>
      <c r="LD48" s="18">
        <v>523.42019762661039</v>
      </c>
      <c r="LE48" s="18">
        <v>505.42383319017353</v>
      </c>
      <c r="LF48" s="18">
        <v>615.79673776339996</v>
      </c>
      <c r="LG48" s="18">
        <v>626.24326661577913</v>
      </c>
      <c r="LH48" s="250">
        <f t="shared" si="139"/>
        <v>296.49794842966321</v>
      </c>
      <c r="LI48" s="121">
        <f t="shared" si="27"/>
        <v>0</v>
      </c>
      <c r="LJ48" s="121">
        <f t="shared" si="28"/>
        <v>296.49794842966321</v>
      </c>
      <c r="LK48" s="121">
        <f t="shared" si="29"/>
        <v>0</v>
      </c>
      <c r="LL48" s="250"/>
      <c r="LM48" s="250"/>
      <c r="LN48" s="250"/>
      <c r="LO48" s="250"/>
      <c r="LP48" s="250"/>
      <c r="LQ48" s="250"/>
      <c r="LR48" s="250"/>
      <c r="LS48" s="250"/>
      <c r="LT48" s="250"/>
      <c r="LU48" s="250"/>
      <c r="LV48" s="250"/>
      <c r="LW48" s="250"/>
      <c r="LX48" s="121">
        <f t="shared" si="30"/>
        <v>0</v>
      </c>
      <c r="LY48" s="250"/>
      <c r="LZ48" s="250"/>
      <c r="MA48" s="250"/>
      <c r="MB48" s="250"/>
      <c r="MC48" s="250"/>
      <c r="MD48" s="250"/>
      <c r="ME48" s="250"/>
      <c r="MF48" s="250"/>
      <c r="MG48" s="250"/>
      <c r="MH48" s="250"/>
      <c r="MI48" s="250"/>
      <c r="MJ48" s="120">
        <v>0</v>
      </c>
      <c r="MK48" s="250"/>
      <c r="ML48" s="121">
        <f t="shared" si="31"/>
        <v>0</v>
      </c>
      <c r="MM48" s="121">
        <f t="shared" si="32"/>
        <v>0</v>
      </c>
      <c r="MN48" s="121">
        <f t="shared" si="140"/>
        <v>32463.660000000003</v>
      </c>
      <c r="MO48" s="121">
        <v>2435.98</v>
      </c>
      <c r="MP48" s="250">
        <v>2435.98</v>
      </c>
      <c r="MQ48" s="250">
        <v>2435.98</v>
      </c>
      <c r="MR48" s="250">
        <v>2435.98</v>
      </c>
      <c r="MS48" s="250">
        <v>2435.98</v>
      </c>
      <c r="MT48" s="250">
        <v>2435.98</v>
      </c>
      <c r="MU48" s="250">
        <v>2435.98</v>
      </c>
      <c r="MV48" s="250">
        <v>3082.36</v>
      </c>
      <c r="MW48" s="250">
        <v>3082.36</v>
      </c>
      <c r="MX48" s="250">
        <v>3082.36</v>
      </c>
      <c r="MY48" s="250">
        <v>3082.36</v>
      </c>
      <c r="MZ48" s="250">
        <v>3082.36</v>
      </c>
      <c r="NA48" s="121">
        <f t="shared" si="141"/>
        <v>48663.975121380048</v>
      </c>
      <c r="NB48" s="20">
        <v>0</v>
      </c>
      <c r="NC48" s="20">
        <v>0</v>
      </c>
      <c r="ND48" s="20">
        <v>0</v>
      </c>
      <c r="NE48" s="20">
        <v>0</v>
      </c>
      <c r="NF48" s="20">
        <v>589.92581714041467</v>
      </c>
      <c r="NG48" s="20">
        <v>199.39834366051397</v>
      </c>
      <c r="NH48" s="20">
        <v>35210.979944585029</v>
      </c>
      <c r="NI48" s="20">
        <v>4138.4992359819389</v>
      </c>
      <c r="NJ48" s="20">
        <v>0</v>
      </c>
      <c r="NK48" s="20">
        <v>203.13372714983265</v>
      </c>
      <c r="NL48" s="20">
        <v>0</v>
      </c>
      <c r="NM48" s="20">
        <v>8322.0380528623173</v>
      </c>
      <c r="NN48" s="250">
        <f t="shared" si="142"/>
        <v>16200.315121380045</v>
      </c>
      <c r="NO48" s="121">
        <f t="shared" si="33"/>
        <v>0</v>
      </c>
      <c r="NP48" s="121">
        <f t="shared" si="34"/>
        <v>16200.315121380045</v>
      </c>
      <c r="NQ48" s="115">
        <f t="shared" si="35"/>
        <v>24185.09</v>
      </c>
      <c r="NR48" s="114">
        <f t="shared" si="36"/>
        <v>434.89</v>
      </c>
      <c r="NS48" s="132">
        <f t="shared" si="37"/>
        <v>-23750.2</v>
      </c>
      <c r="NT48" s="121">
        <f t="shared" si="38"/>
        <v>-23750.2</v>
      </c>
      <c r="NU48" s="121">
        <f t="shared" si="39"/>
        <v>0</v>
      </c>
      <c r="NV48" s="18">
        <f t="shared" si="143"/>
        <v>7053.2300000000005</v>
      </c>
      <c r="NW48" s="18">
        <v>725.99</v>
      </c>
      <c r="NX48" s="234">
        <v>725.99</v>
      </c>
      <c r="NY48" s="234">
        <v>725.99</v>
      </c>
      <c r="NZ48" s="18">
        <v>725.99</v>
      </c>
      <c r="OA48" s="18">
        <v>725.99</v>
      </c>
      <c r="OB48" s="18">
        <v>725.99</v>
      </c>
      <c r="OC48" s="18">
        <v>725.99</v>
      </c>
      <c r="OD48" s="18">
        <v>394.26</v>
      </c>
      <c r="OE48" s="18">
        <v>394.26</v>
      </c>
      <c r="OF48" s="18">
        <v>394.26</v>
      </c>
      <c r="OG48" s="18">
        <v>394.26</v>
      </c>
      <c r="OH48" s="18">
        <v>394.26</v>
      </c>
      <c r="OI48" s="20">
        <f t="shared" si="144"/>
        <v>0</v>
      </c>
      <c r="OJ48" s="20">
        <v>0</v>
      </c>
      <c r="OK48" s="20">
        <v>0</v>
      </c>
      <c r="OL48" s="20">
        <v>0</v>
      </c>
      <c r="OM48" s="20">
        <v>0</v>
      </c>
      <c r="ON48" s="20">
        <v>0</v>
      </c>
      <c r="OO48" s="20">
        <v>0</v>
      </c>
      <c r="OP48" s="20">
        <v>0</v>
      </c>
      <c r="OQ48" s="20">
        <v>0</v>
      </c>
      <c r="OR48" s="20">
        <v>0</v>
      </c>
      <c r="OS48" s="20">
        <v>0</v>
      </c>
      <c r="OT48" s="20">
        <v>0</v>
      </c>
      <c r="OU48" s="20">
        <v>0</v>
      </c>
      <c r="OV48" s="234">
        <f t="shared" si="145"/>
        <v>-7053.2300000000005</v>
      </c>
      <c r="OW48" s="20">
        <f t="shared" si="40"/>
        <v>-7053.2300000000005</v>
      </c>
      <c r="OX48" s="20">
        <f t="shared" si="41"/>
        <v>0</v>
      </c>
      <c r="OY48" s="18">
        <f t="shared" si="146"/>
        <v>6712.47</v>
      </c>
      <c r="OZ48" s="18">
        <v>693.86</v>
      </c>
      <c r="PA48" s="234">
        <v>693.86</v>
      </c>
      <c r="PB48" s="234">
        <v>693.86</v>
      </c>
      <c r="PC48" s="234">
        <v>693.86</v>
      </c>
      <c r="PD48" s="234">
        <v>693.86</v>
      </c>
      <c r="PE48" s="234">
        <v>693.86</v>
      </c>
      <c r="PF48" s="234">
        <v>693.86</v>
      </c>
      <c r="PG48" s="234">
        <v>371.09</v>
      </c>
      <c r="PH48" s="234">
        <v>371.09</v>
      </c>
      <c r="PI48" s="234">
        <v>371.09</v>
      </c>
      <c r="PJ48" s="234">
        <v>371.09</v>
      </c>
      <c r="PK48" s="234">
        <v>371.09</v>
      </c>
      <c r="PL48" s="20">
        <f t="shared" si="147"/>
        <v>0</v>
      </c>
      <c r="PM48" s="18">
        <v>0</v>
      </c>
      <c r="PN48" s="18">
        <v>0</v>
      </c>
      <c r="PO48" s="18">
        <v>0</v>
      </c>
      <c r="PP48" s="18">
        <v>0</v>
      </c>
      <c r="PQ48" s="18">
        <v>0</v>
      </c>
      <c r="PR48" s="18">
        <v>0</v>
      </c>
      <c r="PS48" s="18">
        <v>0</v>
      </c>
      <c r="PT48" s="18">
        <v>0</v>
      </c>
      <c r="PU48" s="18">
        <v>0</v>
      </c>
      <c r="PV48" s="18">
        <v>0</v>
      </c>
      <c r="PW48" s="18">
        <v>0</v>
      </c>
      <c r="PX48" s="18">
        <v>0</v>
      </c>
      <c r="PY48" s="234">
        <f t="shared" si="148"/>
        <v>-6712.47</v>
      </c>
      <c r="PZ48" s="20">
        <f t="shared" si="42"/>
        <v>-6712.47</v>
      </c>
      <c r="QA48" s="20">
        <f t="shared" si="43"/>
        <v>0</v>
      </c>
      <c r="QB48" s="18">
        <f t="shared" si="149"/>
        <v>1667.59</v>
      </c>
      <c r="QC48" s="18">
        <v>170.57</v>
      </c>
      <c r="QD48" s="234">
        <v>170.57</v>
      </c>
      <c r="QE48" s="234">
        <v>170.57</v>
      </c>
      <c r="QF48" s="234">
        <v>170.57</v>
      </c>
      <c r="QG48" s="234">
        <v>170.57</v>
      </c>
      <c r="QH48" s="234">
        <v>170.57</v>
      </c>
      <c r="QI48" s="234">
        <v>170.57</v>
      </c>
      <c r="QJ48" s="234">
        <v>94.72</v>
      </c>
      <c r="QK48" s="234">
        <v>94.72</v>
      </c>
      <c r="QL48" s="234">
        <v>94.72</v>
      </c>
      <c r="QM48" s="234">
        <v>94.72</v>
      </c>
      <c r="QN48" s="234">
        <v>94.72</v>
      </c>
      <c r="QO48" s="20">
        <f t="shared" si="150"/>
        <v>0</v>
      </c>
      <c r="QP48" s="18">
        <v>0</v>
      </c>
      <c r="QQ48" s="18">
        <v>0</v>
      </c>
      <c r="QR48" s="18">
        <v>0</v>
      </c>
      <c r="QS48" s="18">
        <v>0</v>
      </c>
      <c r="QT48" s="18">
        <v>0</v>
      </c>
      <c r="QU48" s="18">
        <v>0</v>
      </c>
      <c r="QV48" s="18">
        <v>0</v>
      </c>
      <c r="QW48" s="18">
        <v>0</v>
      </c>
      <c r="QX48" s="18">
        <v>0</v>
      </c>
      <c r="QY48" s="18">
        <v>0</v>
      </c>
      <c r="QZ48" s="18">
        <v>0</v>
      </c>
      <c r="RA48" s="18">
        <v>0</v>
      </c>
      <c r="RB48" s="234">
        <f t="shared" si="151"/>
        <v>-1667.59</v>
      </c>
      <c r="RC48" s="20">
        <f t="shared" si="44"/>
        <v>-1667.59</v>
      </c>
      <c r="RD48" s="20">
        <f t="shared" si="45"/>
        <v>0</v>
      </c>
      <c r="RE48" s="18">
        <f t="shared" si="152"/>
        <v>5761.1100000000006</v>
      </c>
      <c r="RF48" s="20">
        <v>593.17999999999995</v>
      </c>
      <c r="RG48" s="234">
        <v>593.17999999999995</v>
      </c>
      <c r="RH48" s="234">
        <v>593.17999999999995</v>
      </c>
      <c r="RI48" s="234">
        <v>593.17999999999995</v>
      </c>
      <c r="RJ48" s="234">
        <v>593.17999999999995</v>
      </c>
      <c r="RK48" s="234">
        <v>593.17999999999995</v>
      </c>
      <c r="RL48" s="234">
        <v>593.17999999999995</v>
      </c>
      <c r="RM48" s="234">
        <v>321.77</v>
      </c>
      <c r="RN48" s="234">
        <v>321.77</v>
      </c>
      <c r="RO48" s="234">
        <v>321.77</v>
      </c>
      <c r="RP48" s="234">
        <v>321.77</v>
      </c>
      <c r="RQ48" s="234">
        <v>321.77</v>
      </c>
      <c r="RR48" s="20">
        <f t="shared" si="153"/>
        <v>227.98</v>
      </c>
      <c r="RS48" s="18">
        <v>0</v>
      </c>
      <c r="RT48" s="18">
        <v>0</v>
      </c>
      <c r="RU48" s="18">
        <v>0</v>
      </c>
      <c r="RV48" s="18">
        <v>0</v>
      </c>
      <c r="RW48" s="18">
        <v>0</v>
      </c>
      <c r="RX48" s="18">
        <v>227.98</v>
      </c>
      <c r="RY48" s="18">
        <v>0</v>
      </c>
      <c r="RZ48" s="18">
        <v>0</v>
      </c>
      <c r="SA48" s="18">
        <v>0</v>
      </c>
      <c r="SB48" s="18">
        <v>0</v>
      </c>
      <c r="SC48" s="18">
        <v>0</v>
      </c>
      <c r="SD48" s="18">
        <v>0</v>
      </c>
      <c r="SE48" s="20">
        <f t="shared" si="46"/>
        <v>-5533.130000000001</v>
      </c>
      <c r="SF48" s="20">
        <f t="shared" si="47"/>
        <v>-5533.130000000001</v>
      </c>
      <c r="SG48" s="20">
        <f t="shared" si="48"/>
        <v>0</v>
      </c>
      <c r="SH48" s="18">
        <f t="shared" si="154"/>
        <v>0</v>
      </c>
      <c r="SI48" s="18">
        <v>0</v>
      </c>
      <c r="SJ48" s="234">
        <v>0</v>
      </c>
      <c r="SK48" s="234">
        <v>0</v>
      </c>
      <c r="SL48" s="234">
        <v>0</v>
      </c>
      <c r="SM48" s="234">
        <v>0</v>
      </c>
      <c r="SN48" s="234">
        <v>0</v>
      </c>
      <c r="SO48" s="234">
        <v>0</v>
      </c>
      <c r="SP48" s="234">
        <v>0</v>
      </c>
      <c r="SQ48" s="234">
        <v>0</v>
      </c>
      <c r="SR48" s="234">
        <v>0</v>
      </c>
      <c r="SS48" s="234">
        <v>0</v>
      </c>
      <c r="ST48" s="234">
        <v>0</v>
      </c>
      <c r="SU48" s="20">
        <f t="shared" si="155"/>
        <v>0</v>
      </c>
      <c r="SV48" s="18">
        <v>0</v>
      </c>
      <c r="SW48" s="18">
        <v>0</v>
      </c>
      <c r="SX48" s="18">
        <v>0</v>
      </c>
      <c r="SY48" s="18">
        <v>0</v>
      </c>
      <c r="SZ48" s="18">
        <v>0</v>
      </c>
      <c r="TA48" s="18">
        <v>0</v>
      </c>
      <c r="TB48" s="18">
        <v>0</v>
      </c>
      <c r="TC48" s="18">
        <v>0</v>
      </c>
      <c r="TD48" s="18">
        <v>0</v>
      </c>
      <c r="TE48" s="18">
        <v>0</v>
      </c>
      <c r="TF48" s="18">
        <v>0</v>
      </c>
      <c r="TG48" s="18">
        <v>0</v>
      </c>
      <c r="TH48" s="20">
        <f t="shared" si="49"/>
        <v>0</v>
      </c>
      <c r="TI48" s="20">
        <f t="shared" si="50"/>
        <v>0</v>
      </c>
      <c r="TJ48" s="20">
        <f t="shared" si="51"/>
        <v>0</v>
      </c>
      <c r="TK48" s="18">
        <f t="shared" si="156"/>
        <v>2943.2599999999998</v>
      </c>
      <c r="TL48" s="18">
        <v>275.23</v>
      </c>
      <c r="TM48" s="234">
        <v>275.23</v>
      </c>
      <c r="TN48" s="234">
        <v>275.23</v>
      </c>
      <c r="TO48" s="234">
        <v>275.23</v>
      </c>
      <c r="TP48" s="234">
        <v>275.23</v>
      </c>
      <c r="TQ48" s="234">
        <v>275.23</v>
      </c>
      <c r="TR48" s="234">
        <v>275.23</v>
      </c>
      <c r="TS48" s="234">
        <v>203.33</v>
      </c>
      <c r="TT48" s="234">
        <v>203.33</v>
      </c>
      <c r="TU48" s="234">
        <v>203.33</v>
      </c>
      <c r="TV48" s="234">
        <v>203.33</v>
      </c>
      <c r="TW48" s="234">
        <v>203.33</v>
      </c>
      <c r="TX48" s="20">
        <f t="shared" si="157"/>
        <v>206.91</v>
      </c>
      <c r="TY48" s="18">
        <v>0</v>
      </c>
      <c r="TZ48" s="18">
        <v>0</v>
      </c>
      <c r="UA48" s="18">
        <v>0</v>
      </c>
      <c r="UB48" s="18">
        <v>0</v>
      </c>
      <c r="UC48" s="18">
        <v>206.91</v>
      </c>
      <c r="UD48" s="18">
        <v>0</v>
      </c>
      <c r="UE48" s="18">
        <v>0</v>
      </c>
      <c r="UF48" s="18">
        <v>0</v>
      </c>
      <c r="UG48" s="18">
        <v>0</v>
      </c>
      <c r="UH48" s="18">
        <v>0</v>
      </c>
      <c r="UI48" s="18">
        <v>0</v>
      </c>
      <c r="UJ48" s="18">
        <v>0</v>
      </c>
      <c r="UK48" s="20">
        <f t="shared" si="52"/>
        <v>-2736.35</v>
      </c>
      <c r="UL48" s="20">
        <f t="shared" si="53"/>
        <v>-2736.35</v>
      </c>
      <c r="UM48" s="20">
        <f t="shared" si="54"/>
        <v>0</v>
      </c>
      <c r="UN48" s="18">
        <f t="shared" si="158"/>
        <v>47.430000000000007</v>
      </c>
      <c r="UO48" s="18">
        <v>4.6399999999999997</v>
      </c>
      <c r="UP48" s="234">
        <v>4.6399999999999997</v>
      </c>
      <c r="UQ48" s="234">
        <v>4.6399999999999997</v>
      </c>
      <c r="UR48" s="234">
        <v>4.6399999999999997</v>
      </c>
      <c r="US48" s="234">
        <v>4.6399999999999997</v>
      </c>
      <c r="UT48" s="234">
        <v>4.6399999999999997</v>
      </c>
      <c r="UU48" s="234">
        <v>4.6399999999999997</v>
      </c>
      <c r="UV48" s="234">
        <v>2.99</v>
      </c>
      <c r="UW48" s="234">
        <v>2.99</v>
      </c>
      <c r="UX48" s="234">
        <v>2.99</v>
      </c>
      <c r="UY48" s="234">
        <v>2.99</v>
      </c>
      <c r="UZ48" s="234">
        <v>2.99</v>
      </c>
      <c r="VA48" s="20">
        <f t="shared" si="55"/>
        <v>0</v>
      </c>
      <c r="VB48" s="234"/>
      <c r="VC48" s="234"/>
      <c r="VD48" s="234"/>
      <c r="VE48" s="234"/>
      <c r="VF48" s="234"/>
      <c r="VG48" s="234"/>
      <c r="VH48" s="234">
        <v>0</v>
      </c>
      <c r="VI48" s="234"/>
      <c r="VJ48" s="234"/>
      <c r="VK48" s="234"/>
      <c r="VL48" s="234"/>
      <c r="VM48" s="234"/>
      <c r="VN48" s="20">
        <f t="shared" si="56"/>
        <v>-47.430000000000007</v>
      </c>
      <c r="VO48" s="20">
        <f t="shared" si="57"/>
        <v>-47.430000000000007</v>
      </c>
      <c r="VP48" s="20">
        <f t="shared" si="58"/>
        <v>0</v>
      </c>
      <c r="VQ48" s="121">
        <f t="shared" si="59"/>
        <v>0</v>
      </c>
      <c r="VR48" s="250"/>
      <c r="VS48" s="250"/>
      <c r="VT48" s="250"/>
      <c r="VU48" s="250"/>
      <c r="VV48" s="250"/>
      <c r="VW48" s="250"/>
      <c r="VX48" s="250"/>
      <c r="VY48" s="250"/>
      <c r="VZ48" s="250"/>
      <c r="WA48" s="250"/>
      <c r="WB48" s="250"/>
      <c r="WC48" s="250"/>
      <c r="WD48" s="121">
        <f t="shared" si="60"/>
        <v>0</v>
      </c>
      <c r="WE48" s="234"/>
      <c r="WF48" s="234"/>
      <c r="WG48" s="234"/>
      <c r="WH48" s="234"/>
      <c r="WI48" s="234"/>
      <c r="WJ48" s="234"/>
      <c r="WK48" s="234"/>
      <c r="WL48" s="234"/>
      <c r="WM48" s="234"/>
      <c r="WN48" s="234"/>
      <c r="WO48" s="234"/>
      <c r="WP48" s="234"/>
      <c r="WQ48" s="121">
        <f t="shared" si="61"/>
        <v>0</v>
      </c>
      <c r="WR48" s="121">
        <f t="shared" si="62"/>
        <v>0</v>
      </c>
      <c r="WS48" s="121">
        <f t="shared" si="63"/>
        <v>0</v>
      </c>
      <c r="WT48" s="120">
        <f t="shared" si="159"/>
        <v>23788.979999999996</v>
      </c>
      <c r="WU48" s="120">
        <v>1670.24</v>
      </c>
      <c r="WV48" s="250">
        <v>1670.24</v>
      </c>
      <c r="WW48" s="250">
        <v>1670.24</v>
      </c>
      <c r="WX48" s="250">
        <v>1670.24</v>
      </c>
      <c r="WY48" s="250">
        <v>1670.24</v>
      </c>
      <c r="WZ48" s="250">
        <v>1670.24</v>
      </c>
      <c r="XA48" s="250">
        <v>1670.24</v>
      </c>
      <c r="XB48" s="250">
        <v>2419.46</v>
      </c>
      <c r="XC48" s="250">
        <v>2419.46</v>
      </c>
      <c r="XD48" s="250">
        <v>2419.46</v>
      </c>
      <c r="XE48" s="250">
        <v>2419.46</v>
      </c>
      <c r="XF48" s="250">
        <v>2419.46</v>
      </c>
      <c r="XG48" s="120">
        <f t="shared" si="160"/>
        <v>30423.928379165511</v>
      </c>
      <c r="XH48" s="18">
        <v>2540.2855235719308</v>
      </c>
      <c r="XI48" s="18">
        <v>2940.7511054495972</v>
      </c>
      <c r="XJ48" s="18">
        <v>2823.7430788083343</v>
      </c>
      <c r="XK48" s="18">
        <v>360.6639340476035</v>
      </c>
      <c r="XL48" s="18">
        <v>2342.7404671473441</v>
      </c>
      <c r="XM48" s="18">
        <v>2196.7156900655086</v>
      </c>
      <c r="XN48" s="18">
        <v>2717.6537714231536</v>
      </c>
      <c r="XO48" s="18">
        <v>2959.7912292903861</v>
      </c>
      <c r="XP48" s="18">
        <v>3496.4316828056385</v>
      </c>
      <c r="XQ48" s="18">
        <v>2746.7430167129983</v>
      </c>
      <c r="XR48" s="18">
        <v>2561.2174647224738</v>
      </c>
      <c r="XS48" s="18">
        <v>2737.1914151205438</v>
      </c>
      <c r="XT48" s="121">
        <f t="shared" si="64"/>
        <v>6634.9483791655148</v>
      </c>
      <c r="XU48" s="121">
        <f t="shared" si="65"/>
        <v>0</v>
      </c>
      <c r="XV48" s="121">
        <f t="shared" si="66"/>
        <v>6634.9483791655148</v>
      </c>
      <c r="XW48" s="120">
        <f t="shared" si="161"/>
        <v>10584.999999999998</v>
      </c>
      <c r="XX48" s="120">
        <v>641.20000000000005</v>
      </c>
      <c r="XY48" s="250">
        <v>641.20000000000005</v>
      </c>
      <c r="XZ48" s="250">
        <v>641.20000000000005</v>
      </c>
      <c r="YA48" s="250">
        <v>641.20000000000005</v>
      </c>
      <c r="YB48" s="250">
        <v>641.20000000000005</v>
      </c>
      <c r="YC48" s="250">
        <v>641.20000000000005</v>
      </c>
      <c r="YD48" s="250">
        <v>641.20000000000005</v>
      </c>
      <c r="YE48" s="250">
        <v>1219.32</v>
      </c>
      <c r="YF48" s="250">
        <v>1219.32</v>
      </c>
      <c r="YG48" s="250">
        <v>1219.32</v>
      </c>
      <c r="YH48" s="250">
        <v>1219.32</v>
      </c>
      <c r="YI48" s="250">
        <v>1219.32</v>
      </c>
      <c r="YJ48" s="121">
        <f t="shared" si="162"/>
        <v>11625.444820724359</v>
      </c>
      <c r="YK48" s="18">
        <v>908.70337675312203</v>
      </c>
      <c r="YL48" s="18">
        <v>797.13310840383451</v>
      </c>
      <c r="YM48" s="18">
        <v>820.81869200231836</v>
      </c>
      <c r="YN48" s="18">
        <v>880.08281756128645</v>
      </c>
      <c r="YO48" s="18">
        <v>793.61346200619562</v>
      </c>
      <c r="YP48" s="18">
        <v>853.02202750506069</v>
      </c>
      <c r="YQ48" s="18">
        <v>892.94425426445207</v>
      </c>
      <c r="YR48" s="18">
        <v>1203.6055480087202</v>
      </c>
      <c r="YS48" s="18">
        <v>1038.8148329266676</v>
      </c>
      <c r="YT48" s="18">
        <v>1105.0424575301922</v>
      </c>
      <c r="YU48" s="18">
        <v>1117.2432273671866</v>
      </c>
      <c r="YV48" s="18">
        <v>1214.4210163953221</v>
      </c>
      <c r="YW48" s="234">
        <f t="shared" si="163"/>
        <v>1040.4448207243604</v>
      </c>
      <c r="YX48" s="121">
        <f t="shared" si="67"/>
        <v>0</v>
      </c>
      <c r="YY48" s="121">
        <f t="shared" si="68"/>
        <v>1040.4448207243604</v>
      </c>
      <c r="YZ48" s="120">
        <f t="shared" si="164"/>
        <v>2984.1199999999994</v>
      </c>
      <c r="ZA48" s="120">
        <v>87.11</v>
      </c>
      <c r="ZB48" s="250">
        <v>87.11</v>
      </c>
      <c r="ZC48" s="250">
        <v>87.11</v>
      </c>
      <c r="ZD48" s="250">
        <v>87.11</v>
      </c>
      <c r="ZE48" s="250">
        <v>87.11</v>
      </c>
      <c r="ZF48" s="250">
        <v>87.11</v>
      </c>
      <c r="ZG48" s="250">
        <v>87.11</v>
      </c>
      <c r="ZH48" s="250">
        <v>474.87</v>
      </c>
      <c r="ZI48" s="250">
        <v>474.87</v>
      </c>
      <c r="ZJ48" s="250">
        <v>474.87</v>
      </c>
      <c r="ZK48" s="250">
        <v>474.87</v>
      </c>
      <c r="ZL48" s="250">
        <v>474.87</v>
      </c>
      <c r="ZM48" s="121">
        <f t="shared" si="165"/>
        <v>3402.821451342923</v>
      </c>
      <c r="ZN48" s="120">
        <v>0</v>
      </c>
      <c r="ZO48" s="18">
        <v>68.489967998637724</v>
      </c>
      <c r="ZP48" s="18">
        <v>231.28860773443148</v>
      </c>
      <c r="ZQ48" s="18">
        <v>3025.9912574961904</v>
      </c>
      <c r="ZR48" s="18">
        <v>77.05161811366321</v>
      </c>
      <c r="ZS48" s="18">
        <v>0</v>
      </c>
      <c r="ZT48" s="18"/>
      <c r="ZU48" s="18"/>
      <c r="ZV48" s="18"/>
      <c r="ZW48" s="18"/>
      <c r="ZX48" s="18"/>
      <c r="ZY48" s="18"/>
      <c r="ZZ48" s="121">
        <f t="shared" si="69"/>
        <v>418.70145134292352</v>
      </c>
      <c r="AAA48" s="121">
        <f t="shared" si="70"/>
        <v>0</v>
      </c>
      <c r="AAB48" s="121">
        <f t="shared" si="71"/>
        <v>418.70145134292352</v>
      </c>
      <c r="AAC48" s="120">
        <f t="shared" si="166"/>
        <v>1512.6200000000001</v>
      </c>
      <c r="AAD48" s="120">
        <v>108.96</v>
      </c>
      <c r="AAE48" s="250">
        <v>108.96</v>
      </c>
      <c r="AAF48" s="250">
        <v>108.96</v>
      </c>
      <c r="AAG48" s="250">
        <v>108.96</v>
      </c>
      <c r="AAH48" s="250">
        <v>108.96</v>
      </c>
      <c r="AAI48" s="250">
        <v>108.96</v>
      </c>
      <c r="AAJ48" s="250">
        <v>108.96</v>
      </c>
      <c r="AAK48" s="250">
        <v>149.97999999999999</v>
      </c>
      <c r="AAL48" s="250">
        <v>149.97999999999999</v>
      </c>
      <c r="AAM48" s="250">
        <v>149.97999999999999</v>
      </c>
      <c r="AAN48" s="250">
        <v>149.97999999999999</v>
      </c>
      <c r="AAO48" s="250">
        <v>149.97999999999999</v>
      </c>
      <c r="AAP48" s="121">
        <f t="shared" si="167"/>
        <v>1627.4772858517583</v>
      </c>
      <c r="AAQ48" s="18">
        <v>148.55111591546603</v>
      </c>
      <c r="AAR48" s="18">
        <v>148.19554473037175</v>
      </c>
      <c r="AAS48" s="18">
        <v>148.69425801481117</v>
      </c>
      <c r="AAT48" s="18">
        <v>149.30449222445898</v>
      </c>
      <c r="AAU48" s="18">
        <v>150.4702678623452</v>
      </c>
      <c r="AAV48" s="18">
        <v>148.7660563618372</v>
      </c>
      <c r="AAW48" s="18">
        <v>146.11069124848544</v>
      </c>
      <c r="AAX48" s="18">
        <v>119.49892416</v>
      </c>
      <c r="AAY48" s="18">
        <v>114.92328276000001</v>
      </c>
      <c r="AAZ48" s="18">
        <v>117.03933648</v>
      </c>
      <c r="ABA48" s="18">
        <v>116.882527608</v>
      </c>
      <c r="ABB48" s="18">
        <v>119.04078848598252</v>
      </c>
      <c r="ABC48" s="121">
        <f t="shared" si="72"/>
        <v>114.85728585175821</v>
      </c>
      <c r="ABD48" s="121">
        <f t="shared" si="73"/>
        <v>0</v>
      </c>
      <c r="ABE48" s="121">
        <f t="shared" si="74"/>
        <v>114.85728585175821</v>
      </c>
      <c r="ABF48" s="120">
        <f t="shared" si="168"/>
        <v>217.32999999999996</v>
      </c>
      <c r="ABG48" s="120">
        <v>7.29</v>
      </c>
      <c r="ABH48" s="250">
        <v>7.29</v>
      </c>
      <c r="ABI48" s="250">
        <v>7.29</v>
      </c>
      <c r="ABJ48" s="250">
        <v>7.29</v>
      </c>
      <c r="ABK48" s="250">
        <v>7.29</v>
      </c>
      <c r="ABL48" s="250">
        <v>7.29</v>
      </c>
      <c r="ABM48" s="250">
        <v>7.29</v>
      </c>
      <c r="ABN48" s="250">
        <v>33.26</v>
      </c>
      <c r="ABO48" s="250">
        <v>33.26</v>
      </c>
      <c r="ABP48" s="250">
        <v>33.26</v>
      </c>
      <c r="ABQ48" s="250">
        <v>33.26</v>
      </c>
      <c r="ABR48" s="250">
        <v>33.26</v>
      </c>
      <c r="ABS48" s="121">
        <f t="shared" si="169"/>
        <v>0</v>
      </c>
      <c r="ABT48" s="18">
        <v>0</v>
      </c>
      <c r="ABU48" s="18">
        <v>0</v>
      </c>
      <c r="ABV48" s="18">
        <v>0</v>
      </c>
      <c r="ABW48" s="18">
        <v>0</v>
      </c>
      <c r="ABX48" s="18">
        <v>0</v>
      </c>
      <c r="ABY48" s="18">
        <v>0</v>
      </c>
      <c r="ABZ48" s="18"/>
      <c r="ACA48" s="18"/>
      <c r="ACB48" s="18">
        <v>0</v>
      </c>
      <c r="ACC48" s="18">
        <v>0</v>
      </c>
      <c r="ACD48" s="18">
        <v>0</v>
      </c>
      <c r="ACE48" s="18">
        <v>0</v>
      </c>
      <c r="ACF48" s="121">
        <f t="shared" si="75"/>
        <v>-217.32999999999996</v>
      </c>
      <c r="ACG48" s="121">
        <f t="shared" si="76"/>
        <v>-217.32999999999996</v>
      </c>
      <c r="ACH48" s="121">
        <f t="shared" si="77"/>
        <v>0</v>
      </c>
      <c r="ACI48" s="115">
        <f t="shared" si="78"/>
        <v>7204.4500000000007</v>
      </c>
      <c r="ACJ48" s="121">
        <f t="shared" si="79"/>
        <v>16760.242399011029</v>
      </c>
      <c r="ACK48" s="132">
        <f t="shared" si="80"/>
        <v>9555.7923990110285</v>
      </c>
      <c r="ACL48" s="121">
        <f t="shared" si="81"/>
        <v>0</v>
      </c>
      <c r="ACM48" s="121">
        <f t="shared" si="82"/>
        <v>9555.7923990110285</v>
      </c>
      <c r="ACN48" s="18">
        <f t="shared" si="170"/>
        <v>7204.4500000000007</v>
      </c>
      <c r="ACO48" s="18">
        <v>716.05</v>
      </c>
      <c r="ACP48" s="234">
        <v>716.05</v>
      </c>
      <c r="ACQ48" s="234">
        <v>716.05</v>
      </c>
      <c r="ACR48" s="234">
        <v>716.05</v>
      </c>
      <c r="ACS48" s="234">
        <v>716.05</v>
      </c>
      <c r="ACT48" s="234">
        <v>716.05</v>
      </c>
      <c r="ACU48" s="234">
        <v>716.05</v>
      </c>
      <c r="ACV48" s="234">
        <v>438.42</v>
      </c>
      <c r="ACW48" s="234">
        <v>438.42</v>
      </c>
      <c r="ACX48" s="234">
        <v>438.42</v>
      </c>
      <c r="ACY48" s="234">
        <v>438.42</v>
      </c>
      <c r="ACZ48" s="234">
        <v>438.42</v>
      </c>
      <c r="ADA48" s="20">
        <f t="shared" si="171"/>
        <v>16760.242399011029</v>
      </c>
      <c r="ADB48" s="18">
        <v>0</v>
      </c>
      <c r="ADC48" s="18">
        <v>2736.8528855567733</v>
      </c>
      <c r="ADD48" s="18">
        <v>1657.1070111184495</v>
      </c>
      <c r="ADE48" s="18">
        <v>1199.5982179999999</v>
      </c>
      <c r="ADF48" s="18">
        <v>1445.327716</v>
      </c>
      <c r="ADG48" s="18">
        <v>1283.6938295999998</v>
      </c>
      <c r="ADH48" s="18">
        <v>1330.565752312848</v>
      </c>
      <c r="ADI48" s="18">
        <v>1633.5550132631529</v>
      </c>
      <c r="ADJ48" s="18">
        <v>890.83816639999998</v>
      </c>
      <c r="ADK48" s="18">
        <v>1918.6920032</v>
      </c>
      <c r="ADL48" s="18">
        <v>1256.4981035599999</v>
      </c>
      <c r="ADM48" s="18">
        <v>1407.5136999998044</v>
      </c>
      <c r="ADN48" s="20">
        <f t="shared" si="83"/>
        <v>9555.7923990110285</v>
      </c>
      <c r="ADO48" s="20">
        <f t="shared" si="84"/>
        <v>0</v>
      </c>
      <c r="ADP48" s="20">
        <f t="shared" si="85"/>
        <v>9555.7923990110285</v>
      </c>
      <c r="ADQ48" s="18">
        <f t="shared" si="172"/>
        <v>0</v>
      </c>
      <c r="ADR48" s="18">
        <v>0</v>
      </c>
      <c r="ADS48" s="234">
        <v>0</v>
      </c>
      <c r="ADT48" s="234">
        <v>0</v>
      </c>
      <c r="ADU48" s="234">
        <v>0</v>
      </c>
      <c r="ADV48" s="234">
        <v>0</v>
      </c>
      <c r="ADW48" s="234">
        <v>0</v>
      </c>
      <c r="ADX48" s="234">
        <v>0</v>
      </c>
      <c r="ADY48" s="234">
        <v>0</v>
      </c>
      <c r="ADZ48" s="234">
        <v>0</v>
      </c>
      <c r="AEA48" s="234">
        <v>0</v>
      </c>
      <c r="AEB48" s="234">
        <v>0</v>
      </c>
      <c r="AEC48" s="234">
        <v>0</v>
      </c>
      <c r="AED48" s="20">
        <f t="shared" si="173"/>
        <v>0</v>
      </c>
      <c r="AEE48" s="18">
        <v>0</v>
      </c>
      <c r="AEF48" s="18">
        <v>0</v>
      </c>
      <c r="AEG48" s="18">
        <v>0</v>
      </c>
      <c r="AEH48" s="18">
        <v>0</v>
      </c>
      <c r="AEI48" s="18">
        <v>0</v>
      </c>
      <c r="AEJ48" s="18">
        <v>0</v>
      </c>
      <c r="AEK48" s="18">
        <v>0</v>
      </c>
      <c r="AEL48" s="18">
        <v>0</v>
      </c>
      <c r="AEM48" s="18">
        <v>0</v>
      </c>
      <c r="AEN48" s="18">
        <v>0</v>
      </c>
      <c r="AEO48" s="18">
        <v>0</v>
      </c>
      <c r="AEP48" s="18">
        <v>0</v>
      </c>
      <c r="AEQ48" s="20">
        <f t="shared" si="86"/>
        <v>0</v>
      </c>
      <c r="AER48" s="20">
        <f t="shared" si="87"/>
        <v>0</v>
      </c>
      <c r="AES48" s="20">
        <f t="shared" si="88"/>
        <v>0</v>
      </c>
      <c r="AET48" s="18">
        <f t="shared" si="174"/>
        <v>0</v>
      </c>
      <c r="AEU48" s="18">
        <v>0</v>
      </c>
      <c r="AEV48" s="234">
        <v>0</v>
      </c>
      <c r="AEW48" s="234">
        <v>0</v>
      </c>
      <c r="AEX48" s="234">
        <v>0</v>
      </c>
      <c r="AEY48" s="234">
        <v>0</v>
      </c>
      <c r="AEZ48" s="234">
        <v>0</v>
      </c>
      <c r="AFA48" s="234">
        <v>0</v>
      </c>
      <c r="AFB48" s="234">
        <v>0</v>
      </c>
      <c r="AFC48" s="234">
        <v>0</v>
      </c>
      <c r="AFD48" s="234">
        <v>0</v>
      </c>
      <c r="AFE48" s="234">
        <v>0</v>
      </c>
      <c r="AFF48" s="234">
        <v>0</v>
      </c>
      <c r="AFG48" s="20">
        <f t="shared" si="175"/>
        <v>0</v>
      </c>
      <c r="AFH48" s="18">
        <v>0</v>
      </c>
      <c r="AFI48" s="18">
        <v>0</v>
      </c>
      <c r="AFJ48" s="18">
        <v>0</v>
      </c>
      <c r="AFK48" s="18">
        <v>0</v>
      </c>
      <c r="AFL48" s="18">
        <v>0</v>
      </c>
      <c r="AFM48" s="18">
        <v>0</v>
      </c>
      <c r="AFN48" s="18">
        <v>0</v>
      </c>
      <c r="AFO48" s="18">
        <v>0</v>
      </c>
      <c r="AFP48" s="18">
        <v>0</v>
      </c>
      <c r="AFQ48" s="18">
        <v>0</v>
      </c>
      <c r="AFR48" s="18">
        <v>0</v>
      </c>
      <c r="AFS48" s="18">
        <v>0</v>
      </c>
      <c r="AFT48" s="20">
        <f t="shared" si="89"/>
        <v>0</v>
      </c>
      <c r="AFU48" s="20">
        <f t="shared" si="90"/>
        <v>0</v>
      </c>
      <c r="AFV48" s="136">
        <f t="shared" si="91"/>
        <v>0</v>
      </c>
      <c r="AFW48" s="141">
        <f t="shared" si="92"/>
        <v>146618.28999999998</v>
      </c>
      <c r="AFX48" s="111">
        <f t="shared" si="93"/>
        <v>160228.31134801169</v>
      </c>
      <c r="AFY48" s="126">
        <f t="shared" si="94"/>
        <v>13610.021348011709</v>
      </c>
      <c r="AFZ48" s="20">
        <f t="shared" si="95"/>
        <v>0</v>
      </c>
      <c r="AGA48" s="140">
        <f t="shared" si="96"/>
        <v>13610.021348011709</v>
      </c>
      <c r="AGB48" s="215">
        <f t="shared" si="181"/>
        <v>175941.94799999997</v>
      </c>
      <c r="AGC48" s="126">
        <f t="shared" si="181"/>
        <v>192273.97361761401</v>
      </c>
      <c r="AGD48" s="126">
        <f t="shared" si="98"/>
        <v>16332.025617614039</v>
      </c>
      <c r="AGE48" s="20">
        <f t="shared" si="99"/>
        <v>0</v>
      </c>
      <c r="AGF48" s="136">
        <f t="shared" si="100"/>
        <v>16332.025617614039</v>
      </c>
      <c r="AGG48" s="166">
        <f t="shared" si="180"/>
        <v>10849.753459999998</v>
      </c>
      <c r="AGH48" s="220">
        <f t="shared" si="179"/>
        <v>11856.895039752864</v>
      </c>
      <c r="AGI48" s="126">
        <f t="shared" si="102"/>
        <v>1007.1415797528662</v>
      </c>
      <c r="AGJ48" s="20">
        <f t="shared" si="103"/>
        <v>0</v>
      </c>
      <c r="AGK48" s="140">
        <f t="shared" si="104"/>
        <v>1007.1415797528662</v>
      </c>
      <c r="AGL48" s="167">
        <f t="shared" si="182"/>
        <v>186791.70145999998</v>
      </c>
      <c r="AGM48" s="167">
        <f t="shared" si="182"/>
        <v>204130.86865736687</v>
      </c>
      <c r="AGN48" s="168">
        <f t="shared" si="106"/>
        <v>17339.167197366885</v>
      </c>
      <c r="AGO48" s="167">
        <f t="shared" si="107"/>
        <v>0</v>
      </c>
      <c r="AGP48" s="169">
        <f t="shared" si="108"/>
        <v>17339.167197366885</v>
      </c>
      <c r="AGQ48" s="217">
        <f t="shared" si="177"/>
        <v>5.8084772370486669E-2</v>
      </c>
      <c r="AGR48" s="294">
        <v>7.0000000000000007E-2</v>
      </c>
      <c r="AGS48" s="294">
        <v>0.05</v>
      </c>
      <c r="AGT48" s="251">
        <f t="shared" si="178"/>
        <v>6.1666666666666668E-2</v>
      </c>
      <c r="AGU48" s="22"/>
      <c r="AGV48" s="22"/>
      <c r="AGW48" s="22"/>
      <c r="AGX48" s="22"/>
      <c r="AGY48" s="22"/>
      <c r="AGZ48" s="22"/>
      <c r="AHA48" s="22"/>
      <c r="AHB48" s="22"/>
      <c r="AHC48" s="22"/>
      <c r="AHD48" s="22"/>
      <c r="AHE48" s="22"/>
      <c r="AHF48" s="22"/>
      <c r="AHG48" s="22"/>
      <c r="AHH48" s="22"/>
    </row>
    <row r="49" spans="1:892" s="225" customFormat="1" ht="12.75" x14ac:dyDescent="0.25">
      <c r="A49" s="1">
        <v>478</v>
      </c>
      <c r="B49" s="21">
        <v>3</v>
      </c>
      <c r="C49" s="252" t="s">
        <v>794</v>
      </c>
      <c r="D49" s="253">
        <v>5</v>
      </c>
      <c r="E49" s="249">
        <v>2891.9</v>
      </c>
      <c r="F49" s="132">
        <f t="shared" si="0"/>
        <v>21160.760000000002</v>
      </c>
      <c r="G49" s="114">
        <f t="shared" si="1"/>
        <v>21568.621088744665</v>
      </c>
      <c r="H49" s="132">
        <f t="shared" si="2"/>
        <v>407.86108874466299</v>
      </c>
      <c r="I49" s="121">
        <f t="shared" si="3"/>
        <v>0</v>
      </c>
      <c r="J49" s="121">
        <f t="shared" si="4"/>
        <v>407.86108874466299</v>
      </c>
      <c r="K49" s="18">
        <f t="shared" si="109"/>
        <v>5442.2700000000013</v>
      </c>
      <c r="L49" s="234">
        <v>343.56</v>
      </c>
      <c r="M49" s="234">
        <v>343.56</v>
      </c>
      <c r="N49" s="234">
        <v>343.56</v>
      </c>
      <c r="O49" s="234">
        <v>343.56</v>
      </c>
      <c r="P49" s="234">
        <v>343.56</v>
      </c>
      <c r="Q49" s="234">
        <v>343.56</v>
      </c>
      <c r="R49" s="234">
        <v>343.56</v>
      </c>
      <c r="S49" s="234">
        <v>607.47</v>
      </c>
      <c r="T49" s="234">
        <v>607.47</v>
      </c>
      <c r="U49" s="234">
        <v>607.47</v>
      </c>
      <c r="V49" s="234">
        <v>607.47</v>
      </c>
      <c r="W49" s="234">
        <v>607.47</v>
      </c>
      <c r="X49" s="234">
        <f t="shared" si="110"/>
        <v>3266.6874254803024</v>
      </c>
      <c r="Y49" s="18">
        <v>0</v>
      </c>
      <c r="Z49" s="18">
        <v>0</v>
      </c>
      <c r="AA49" s="18">
        <v>0</v>
      </c>
      <c r="AB49" s="18">
        <v>3266.6874254803024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20">
        <f t="shared" si="5"/>
        <v>-2175.5825745196989</v>
      </c>
      <c r="AL49" s="234">
        <f t="shared" si="111"/>
        <v>-2175.5825745196989</v>
      </c>
      <c r="AM49" s="234">
        <f t="shared" si="6"/>
        <v>0</v>
      </c>
      <c r="AN49" s="18">
        <f t="shared" si="112"/>
        <v>1411.96</v>
      </c>
      <c r="AO49" s="234">
        <v>107.58</v>
      </c>
      <c r="AP49" s="234">
        <v>107.58</v>
      </c>
      <c r="AQ49" s="234">
        <v>107.58</v>
      </c>
      <c r="AR49" s="234">
        <v>107.58</v>
      </c>
      <c r="AS49" s="234">
        <v>107.58</v>
      </c>
      <c r="AT49" s="234">
        <v>107.58</v>
      </c>
      <c r="AU49" s="234">
        <v>107.58</v>
      </c>
      <c r="AV49" s="234">
        <v>131.78</v>
      </c>
      <c r="AW49" s="234">
        <v>131.78</v>
      </c>
      <c r="AX49" s="234">
        <v>131.78</v>
      </c>
      <c r="AY49" s="234">
        <v>131.78</v>
      </c>
      <c r="AZ49" s="234">
        <v>131.78</v>
      </c>
      <c r="BA49" s="226">
        <f t="shared" si="113"/>
        <v>732.72744597667952</v>
      </c>
      <c r="BB49" s="18">
        <v>0</v>
      </c>
      <c r="BC49" s="18">
        <v>0</v>
      </c>
      <c r="BD49" s="18">
        <v>0</v>
      </c>
      <c r="BE49" s="18">
        <v>732.72744597667952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20">
        <f t="shared" si="7"/>
        <v>-679.23255402332052</v>
      </c>
      <c r="BO49" s="20">
        <f t="shared" si="8"/>
        <v>-679.23255402332052</v>
      </c>
      <c r="BP49" s="20">
        <f t="shared" si="9"/>
        <v>0</v>
      </c>
      <c r="BQ49" s="18">
        <f t="shared" si="114"/>
        <v>1778.0300000000007</v>
      </c>
      <c r="BR49" s="234">
        <v>135.34</v>
      </c>
      <c r="BS49" s="234">
        <v>135.34</v>
      </c>
      <c r="BT49" s="234">
        <v>135.34</v>
      </c>
      <c r="BU49" s="234">
        <v>135.34</v>
      </c>
      <c r="BV49" s="234">
        <v>135.34</v>
      </c>
      <c r="BW49" s="234">
        <v>135.34</v>
      </c>
      <c r="BX49" s="234">
        <v>135.34</v>
      </c>
      <c r="BY49" s="234">
        <v>166.13</v>
      </c>
      <c r="BZ49" s="234">
        <v>166.13</v>
      </c>
      <c r="CA49" s="234">
        <v>166.13</v>
      </c>
      <c r="CB49" s="234">
        <v>166.13</v>
      </c>
      <c r="CC49" s="234">
        <v>166.13</v>
      </c>
      <c r="CD49" s="18">
        <f t="shared" si="115"/>
        <v>1627.51</v>
      </c>
      <c r="CE49" s="18">
        <v>122.83</v>
      </c>
      <c r="CF49" s="18">
        <v>122.83</v>
      </c>
      <c r="CG49" s="18">
        <v>122.83</v>
      </c>
      <c r="CH49" s="18">
        <v>122.83</v>
      </c>
      <c r="CI49" s="18">
        <v>122.83</v>
      </c>
      <c r="CJ49" s="18">
        <v>122.83</v>
      </c>
      <c r="CK49" s="18">
        <v>122.83</v>
      </c>
      <c r="CL49" s="18">
        <v>153.54</v>
      </c>
      <c r="CM49" s="18">
        <v>153.54</v>
      </c>
      <c r="CN49" s="18">
        <v>153.54</v>
      </c>
      <c r="CO49" s="18">
        <v>153.54</v>
      </c>
      <c r="CP49" s="18">
        <v>153.54</v>
      </c>
      <c r="CQ49" s="20">
        <f t="shared" si="10"/>
        <v>-150.52000000000066</v>
      </c>
      <c r="CR49" s="20">
        <f t="shared" si="11"/>
        <v>-150.52000000000066</v>
      </c>
      <c r="CS49" s="20">
        <f t="shared" si="12"/>
        <v>0</v>
      </c>
      <c r="CT49" s="18">
        <f t="shared" si="116"/>
        <v>0</v>
      </c>
      <c r="CU49" s="18">
        <v>0</v>
      </c>
      <c r="CV49" s="234">
        <v>0</v>
      </c>
      <c r="CW49" s="234">
        <v>0</v>
      </c>
      <c r="CX49" s="234">
        <v>0</v>
      </c>
      <c r="CY49" s="234">
        <v>0</v>
      </c>
      <c r="CZ49" s="234">
        <v>0</v>
      </c>
      <c r="DA49" s="234">
        <v>0</v>
      </c>
      <c r="DB49" s="234">
        <v>0</v>
      </c>
      <c r="DC49" s="234">
        <v>0</v>
      </c>
      <c r="DD49" s="234">
        <v>0</v>
      </c>
      <c r="DE49" s="234">
        <v>0</v>
      </c>
      <c r="DF49" s="234">
        <v>0</v>
      </c>
      <c r="DG49" s="18">
        <f t="shared" si="117"/>
        <v>0</v>
      </c>
      <c r="DH49" s="18">
        <v>0</v>
      </c>
      <c r="DI49" s="18">
        <v>0</v>
      </c>
      <c r="DJ49" s="18">
        <v>0</v>
      </c>
      <c r="DK49" s="18">
        <v>0</v>
      </c>
      <c r="DL49" s="18">
        <v>0</v>
      </c>
      <c r="DM49" s="18">
        <v>0</v>
      </c>
      <c r="DN49" s="18">
        <v>0</v>
      </c>
      <c r="DO49" s="18">
        <v>0</v>
      </c>
      <c r="DP49" s="18">
        <v>0</v>
      </c>
      <c r="DQ49" s="18">
        <v>0</v>
      </c>
      <c r="DR49" s="18">
        <v>0</v>
      </c>
      <c r="DS49" s="18">
        <v>0</v>
      </c>
      <c r="DT49" s="234">
        <f t="shared" si="118"/>
        <v>0</v>
      </c>
      <c r="DU49" s="20">
        <f t="shared" si="13"/>
        <v>0</v>
      </c>
      <c r="DV49" s="20">
        <f t="shared" si="119"/>
        <v>0</v>
      </c>
      <c r="DW49" s="18">
        <f t="shared" si="120"/>
        <v>736.44</v>
      </c>
      <c r="DX49" s="18">
        <v>58.42</v>
      </c>
      <c r="DY49" s="234">
        <v>58.42</v>
      </c>
      <c r="DZ49" s="234">
        <v>58.42</v>
      </c>
      <c r="EA49" s="234">
        <v>58.42</v>
      </c>
      <c r="EB49" s="234">
        <v>58.42</v>
      </c>
      <c r="EC49" s="234">
        <v>58.42</v>
      </c>
      <c r="ED49" s="234">
        <v>58.42</v>
      </c>
      <c r="EE49" s="234">
        <v>65.5</v>
      </c>
      <c r="EF49" s="234">
        <v>65.5</v>
      </c>
      <c r="EG49" s="234">
        <v>65.5</v>
      </c>
      <c r="EH49" s="234">
        <v>65.5</v>
      </c>
      <c r="EI49" s="234">
        <v>65.5</v>
      </c>
      <c r="EJ49" s="234"/>
      <c r="EK49" s="18">
        <f t="shared" si="121"/>
        <v>362.00770141257232</v>
      </c>
      <c r="EL49" s="18">
        <v>0</v>
      </c>
      <c r="EM49" s="18">
        <v>0</v>
      </c>
      <c r="EN49" s="18">
        <v>0</v>
      </c>
      <c r="EO49" s="18">
        <v>362.00770141257232</v>
      </c>
      <c r="EP49" s="18">
        <v>0</v>
      </c>
      <c r="EQ49" s="18">
        <v>0</v>
      </c>
      <c r="ER49" s="18">
        <v>0</v>
      </c>
      <c r="ES49" s="18">
        <v>0</v>
      </c>
      <c r="ET49" s="18">
        <v>0</v>
      </c>
      <c r="EU49" s="18">
        <v>0</v>
      </c>
      <c r="EV49" s="18">
        <v>0</v>
      </c>
      <c r="EW49" s="18">
        <v>0</v>
      </c>
      <c r="EX49" s="20">
        <f t="shared" si="14"/>
        <v>-374.43229858742774</v>
      </c>
      <c r="EY49" s="20">
        <f t="shared" si="122"/>
        <v>-374.43229858742774</v>
      </c>
      <c r="EZ49" s="20">
        <f t="shared" si="123"/>
        <v>0</v>
      </c>
      <c r="FA49" s="18">
        <f t="shared" si="124"/>
        <v>3580.2599999999998</v>
      </c>
      <c r="FB49" s="18">
        <v>270.68</v>
      </c>
      <c r="FC49" s="234">
        <v>270.68</v>
      </c>
      <c r="FD49" s="234">
        <v>270.68</v>
      </c>
      <c r="FE49" s="234">
        <v>270.68</v>
      </c>
      <c r="FF49" s="234">
        <v>270.68</v>
      </c>
      <c r="FG49" s="234">
        <v>270.68</v>
      </c>
      <c r="FH49" s="234">
        <v>270.68</v>
      </c>
      <c r="FI49" s="234">
        <v>337.1</v>
      </c>
      <c r="FJ49" s="234">
        <v>337.1</v>
      </c>
      <c r="FK49" s="234">
        <v>337.1</v>
      </c>
      <c r="FL49" s="234">
        <v>337.1</v>
      </c>
      <c r="FM49" s="234">
        <v>337.1</v>
      </c>
      <c r="FN49" s="20">
        <f t="shared" si="125"/>
        <v>3939.8133540549443</v>
      </c>
      <c r="FO49" s="18">
        <v>0</v>
      </c>
      <c r="FP49" s="18">
        <v>0</v>
      </c>
      <c r="FQ49" s="18">
        <v>0</v>
      </c>
      <c r="FR49" s="18">
        <v>1886.9163222001609</v>
      </c>
      <c r="FS49" s="18">
        <v>0</v>
      </c>
      <c r="FT49" s="18">
        <v>0</v>
      </c>
      <c r="FU49" s="18">
        <v>0</v>
      </c>
      <c r="FV49" s="18">
        <v>0</v>
      </c>
      <c r="FW49" s="18">
        <v>0</v>
      </c>
      <c r="FX49" s="18">
        <v>2052.8970318547836</v>
      </c>
      <c r="FY49" s="18">
        <v>0</v>
      </c>
      <c r="FZ49" s="18">
        <v>0</v>
      </c>
      <c r="GA49" s="234">
        <f t="shared" si="126"/>
        <v>359.55335405494452</v>
      </c>
      <c r="GB49" s="20">
        <f t="shared" si="127"/>
        <v>0</v>
      </c>
      <c r="GC49" s="20">
        <f t="shared" si="128"/>
        <v>359.55335405494452</v>
      </c>
      <c r="GD49" s="18">
        <f t="shared" si="129"/>
        <v>601.24</v>
      </c>
      <c r="GE49" s="18">
        <v>47.72</v>
      </c>
      <c r="GF49" s="234">
        <v>47.72</v>
      </c>
      <c r="GG49" s="234">
        <v>47.72</v>
      </c>
      <c r="GH49" s="234">
        <v>47.72</v>
      </c>
      <c r="GI49" s="234">
        <v>47.72</v>
      </c>
      <c r="GJ49" s="234">
        <v>47.72</v>
      </c>
      <c r="GK49" s="234">
        <v>47.72</v>
      </c>
      <c r="GL49" s="234">
        <v>53.44</v>
      </c>
      <c r="GM49" s="234">
        <v>53.44</v>
      </c>
      <c r="GN49" s="234">
        <v>53.44</v>
      </c>
      <c r="GO49" s="234">
        <v>53.44</v>
      </c>
      <c r="GP49" s="234">
        <v>53.44</v>
      </c>
      <c r="GQ49" s="20">
        <f t="shared" si="130"/>
        <v>1599.6861204131328</v>
      </c>
      <c r="GR49" s="18">
        <v>1599.6861204131328</v>
      </c>
      <c r="GS49" s="18">
        <v>0</v>
      </c>
      <c r="GT49" s="18">
        <v>0</v>
      </c>
      <c r="GU49" s="18"/>
      <c r="GV49" s="234">
        <f t="shared" si="131"/>
        <v>998.4461204131328</v>
      </c>
      <c r="GW49" s="20">
        <f t="shared" si="15"/>
        <v>0</v>
      </c>
      <c r="GX49" s="20">
        <f t="shared" si="16"/>
        <v>998.4461204131328</v>
      </c>
      <c r="GY49" s="18">
        <f t="shared" si="132"/>
        <v>7610.56</v>
      </c>
      <c r="GZ49" s="18">
        <v>419.33</v>
      </c>
      <c r="HA49" s="234">
        <v>419.33</v>
      </c>
      <c r="HB49" s="234">
        <v>419.33</v>
      </c>
      <c r="HC49" s="234">
        <v>419.33</v>
      </c>
      <c r="HD49" s="234">
        <v>419.33</v>
      </c>
      <c r="HE49" s="234">
        <v>419.33</v>
      </c>
      <c r="HF49" s="234">
        <v>419.33</v>
      </c>
      <c r="HG49" s="234">
        <v>935.05</v>
      </c>
      <c r="HH49" s="234">
        <v>935.05</v>
      </c>
      <c r="HI49" s="234">
        <v>935.05</v>
      </c>
      <c r="HJ49" s="234">
        <v>935.05</v>
      </c>
      <c r="HK49" s="234">
        <v>935.05</v>
      </c>
      <c r="HL49" s="20">
        <f t="shared" si="133"/>
        <v>10040.189041407033</v>
      </c>
      <c r="HM49" s="18">
        <v>779.58805375384406</v>
      </c>
      <c r="HN49" s="18">
        <v>826.10447657033035</v>
      </c>
      <c r="HO49" s="18">
        <v>905.15549662440981</v>
      </c>
      <c r="HP49" s="18">
        <v>838.31933486626519</v>
      </c>
      <c r="HQ49" s="18">
        <v>874.31893563876679</v>
      </c>
      <c r="HR49" s="18">
        <v>729.51708378886701</v>
      </c>
      <c r="HS49" s="18">
        <v>967.97771240101383</v>
      </c>
      <c r="HT49" s="18">
        <v>613.26269815233729</v>
      </c>
      <c r="HU49" s="18">
        <v>630.94827041247891</v>
      </c>
      <c r="HV49" s="18">
        <v>982.06001806899735</v>
      </c>
      <c r="HW49" s="18">
        <v>873.82170614544611</v>
      </c>
      <c r="HX49" s="18">
        <v>1019.1152549842773</v>
      </c>
      <c r="HY49" s="20">
        <f t="shared" si="17"/>
        <v>2429.6290414070327</v>
      </c>
      <c r="HZ49" s="20">
        <f t="shared" si="18"/>
        <v>0</v>
      </c>
      <c r="IA49" s="20">
        <f t="shared" si="19"/>
        <v>2429.6290414070327</v>
      </c>
      <c r="IB49" s="120">
        <f t="shared" si="134"/>
        <v>0</v>
      </c>
      <c r="IC49" s="120">
        <v>0</v>
      </c>
      <c r="ID49" s="250">
        <v>0</v>
      </c>
      <c r="IE49" s="250">
        <v>0</v>
      </c>
      <c r="IF49" s="120">
        <v>0</v>
      </c>
      <c r="IG49" s="120">
        <v>0</v>
      </c>
      <c r="IH49" s="120">
        <v>0</v>
      </c>
      <c r="II49" s="120">
        <v>0</v>
      </c>
      <c r="IJ49" s="120">
        <v>0</v>
      </c>
      <c r="IK49" s="120">
        <v>0</v>
      </c>
      <c r="IL49" s="120">
        <v>0</v>
      </c>
      <c r="IM49" s="120">
        <v>0</v>
      </c>
      <c r="IN49" s="120">
        <v>0</v>
      </c>
      <c r="IO49" s="121">
        <f t="shared" si="20"/>
        <v>0</v>
      </c>
      <c r="IP49" s="18">
        <v>0</v>
      </c>
      <c r="IQ49" s="18">
        <v>0</v>
      </c>
      <c r="IR49" s="18">
        <v>0</v>
      </c>
      <c r="IS49" s="18">
        <v>0</v>
      </c>
      <c r="IT49" s="18">
        <v>0</v>
      </c>
      <c r="IU49" s="18">
        <v>0</v>
      </c>
      <c r="IV49" s="18">
        <v>0</v>
      </c>
      <c r="IW49" s="18">
        <v>0</v>
      </c>
      <c r="IX49" s="18">
        <v>0</v>
      </c>
      <c r="IY49" s="18">
        <v>0</v>
      </c>
      <c r="IZ49" s="18">
        <v>0</v>
      </c>
      <c r="JA49" s="18">
        <v>0</v>
      </c>
      <c r="JB49" s="250">
        <f t="shared" si="21"/>
        <v>0</v>
      </c>
      <c r="JC49" s="121">
        <f t="shared" si="22"/>
        <v>0</v>
      </c>
      <c r="JD49" s="121">
        <f t="shared" si="23"/>
        <v>0</v>
      </c>
      <c r="JE49" s="120">
        <f t="shared" si="135"/>
        <v>0</v>
      </c>
      <c r="JF49" s="120">
        <v>0</v>
      </c>
      <c r="JG49" s="250">
        <v>0</v>
      </c>
      <c r="JH49" s="250">
        <v>0</v>
      </c>
      <c r="JI49" s="250">
        <v>0</v>
      </c>
      <c r="JJ49" s="250">
        <v>0</v>
      </c>
      <c r="JK49" s="250">
        <v>0</v>
      </c>
      <c r="JL49" s="250">
        <v>0</v>
      </c>
      <c r="JM49" s="250">
        <v>0</v>
      </c>
      <c r="JN49" s="250">
        <v>0</v>
      </c>
      <c r="JO49" s="250">
        <v>0</v>
      </c>
      <c r="JP49" s="250">
        <v>0</v>
      </c>
      <c r="JQ49" s="250">
        <v>0</v>
      </c>
      <c r="JR49" s="120">
        <f t="shared" si="136"/>
        <v>0</v>
      </c>
      <c r="JS49" s="18">
        <v>0</v>
      </c>
      <c r="JT49" s="18">
        <v>0</v>
      </c>
      <c r="JU49" s="18">
        <v>0</v>
      </c>
      <c r="JV49" s="18">
        <v>0</v>
      </c>
      <c r="JW49" s="18">
        <v>0</v>
      </c>
      <c r="JX49" s="18">
        <v>0</v>
      </c>
      <c r="JY49" s="18">
        <v>0</v>
      </c>
      <c r="JZ49" s="18">
        <v>0</v>
      </c>
      <c r="KA49" s="18">
        <v>0</v>
      </c>
      <c r="KB49" s="18">
        <v>0</v>
      </c>
      <c r="KC49" s="18">
        <v>0</v>
      </c>
      <c r="KD49" s="18">
        <v>0</v>
      </c>
      <c r="KE49" s="250">
        <f t="shared" si="24"/>
        <v>0</v>
      </c>
      <c r="KF49" s="121">
        <f t="shared" si="25"/>
        <v>0</v>
      </c>
      <c r="KG49" s="121">
        <f t="shared" si="26"/>
        <v>0</v>
      </c>
      <c r="KH49" s="120">
        <f t="shared" si="137"/>
        <v>1567.96</v>
      </c>
      <c r="KI49" s="120">
        <v>74.03</v>
      </c>
      <c r="KJ49" s="250">
        <v>74.03</v>
      </c>
      <c r="KK49" s="250">
        <v>74.03</v>
      </c>
      <c r="KL49" s="250">
        <v>74.03</v>
      </c>
      <c r="KM49" s="250">
        <v>74.03</v>
      </c>
      <c r="KN49" s="250">
        <v>74.03</v>
      </c>
      <c r="KO49" s="250">
        <v>74.03</v>
      </c>
      <c r="KP49" s="250">
        <v>209.95</v>
      </c>
      <c r="KQ49" s="250">
        <v>209.95</v>
      </c>
      <c r="KR49" s="250">
        <v>209.95</v>
      </c>
      <c r="KS49" s="250">
        <v>209.95</v>
      </c>
      <c r="KT49" s="250">
        <v>209.95</v>
      </c>
      <c r="KU49" s="121">
        <f t="shared" si="138"/>
        <v>1688.7854910589058</v>
      </c>
      <c r="KV49" s="18">
        <v>89.302329695778752</v>
      </c>
      <c r="KW49" s="18">
        <v>96.175341184394753</v>
      </c>
      <c r="KX49" s="18">
        <v>85.354451794301653</v>
      </c>
      <c r="KY49" s="18">
        <v>93.583226607019057</v>
      </c>
      <c r="KZ49" s="18">
        <v>93.220424728465218</v>
      </c>
      <c r="LA49" s="18">
        <v>95.281435392862193</v>
      </c>
      <c r="LB49" s="18">
        <v>84.312739067518876</v>
      </c>
      <c r="LC49" s="18">
        <v>159.51639797599736</v>
      </c>
      <c r="LD49" s="18">
        <v>205.60772726709985</v>
      </c>
      <c r="LE49" s="18">
        <v>198.53847085012478</v>
      </c>
      <c r="LF49" s="18">
        <v>241.8946924175591</v>
      </c>
      <c r="LG49" s="18">
        <v>245.99825407778394</v>
      </c>
      <c r="LH49" s="250">
        <f t="shared" si="139"/>
        <v>120.82549105890575</v>
      </c>
      <c r="LI49" s="121">
        <f t="shared" si="27"/>
        <v>0</v>
      </c>
      <c r="LJ49" s="121">
        <f t="shared" si="28"/>
        <v>120.82549105890575</v>
      </c>
      <c r="LK49" s="121">
        <f t="shared" si="29"/>
        <v>0</v>
      </c>
      <c r="LL49" s="250"/>
      <c r="LM49" s="250"/>
      <c r="LN49" s="250"/>
      <c r="LO49" s="250"/>
      <c r="LP49" s="250"/>
      <c r="LQ49" s="250"/>
      <c r="LR49" s="250"/>
      <c r="LS49" s="250"/>
      <c r="LT49" s="250"/>
      <c r="LU49" s="250"/>
      <c r="LV49" s="250"/>
      <c r="LW49" s="250"/>
      <c r="LX49" s="121">
        <f t="shared" si="30"/>
        <v>0</v>
      </c>
      <c r="LY49" s="250"/>
      <c r="LZ49" s="250"/>
      <c r="MA49" s="250"/>
      <c r="MB49" s="250"/>
      <c r="MC49" s="250"/>
      <c r="MD49" s="250"/>
      <c r="ME49" s="250"/>
      <c r="MF49" s="250"/>
      <c r="MG49" s="250"/>
      <c r="MH49" s="250"/>
      <c r="MI49" s="250"/>
      <c r="MJ49" s="120">
        <v>0</v>
      </c>
      <c r="MK49" s="250"/>
      <c r="ML49" s="121">
        <f t="shared" si="31"/>
        <v>0</v>
      </c>
      <c r="MM49" s="121">
        <f t="shared" si="32"/>
        <v>0</v>
      </c>
      <c r="MN49" s="121">
        <f t="shared" si="140"/>
        <v>48697.569999999992</v>
      </c>
      <c r="MO49" s="121">
        <v>4499.51</v>
      </c>
      <c r="MP49" s="250">
        <v>4499.51</v>
      </c>
      <c r="MQ49" s="250">
        <v>4499.51</v>
      </c>
      <c r="MR49" s="250">
        <v>4499.51</v>
      </c>
      <c r="MS49" s="250">
        <v>4499.51</v>
      </c>
      <c r="MT49" s="250">
        <v>4499.51</v>
      </c>
      <c r="MU49" s="250">
        <v>4499.51</v>
      </c>
      <c r="MV49" s="250">
        <v>3440.2</v>
      </c>
      <c r="MW49" s="250">
        <v>3440.2</v>
      </c>
      <c r="MX49" s="250">
        <v>3440.2</v>
      </c>
      <c r="MY49" s="250">
        <v>3440.2</v>
      </c>
      <c r="MZ49" s="250">
        <v>3440.2</v>
      </c>
      <c r="NA49" s="121">
        <f t="shared" si="141"/>
        <v>14259.436890794595</v>
      </c>
      <c r="NB49" s="20">
        <v>0</v>
      </c>
      <c r="NC49" s="20">
        <v>1348.7038761661317</v>
      </c>
      <c r="ND49" s="20">
        <v>493.37752037659101</v>
      </c>
      <c r="NE49" s="20">
        <v>0</v>
      </c>
      <c r="NF49" s="20">
        <v>0</v>
      </c>
      <c r="NG49" s="20">
        <v>0</v>
      </c>
      <c r="NH49" s="20">
        <v>0</v>
      </c>
      <c r="NI49" s="20">
        <v>2442.2163581945292</v>
      </c>
      <c r="NJ49" s="20">
        <v>0</v>
      </c>
      <c r="NK49" s="20">
        <v>133.6191360573429</v>
      </c>
      <c r="NL49" s="20">
        <v>9841.52</v>
      </c>
      <c r="NM49" s="20">
        <v>0</v>
      </c>
      <c r="NN49" s="250">
        <f t="shared" si="142"/>
        <v>-34438.133109205395</v>
      </c>
      <c r="NO49" s="121">
        <f t="shared" si="33"/>
        <v>-34438.133109205395</v>
      </c>
      <c r="NP49" s="121">
        <f t="shared" si="34"/>
        <v>0</v>
      </c>
      <c r="NQ49" s="115">
        <f t="shared" si="35"/>
        <v>8725.81</v>
      </c>
      <c r="NR49" s="114">
        <f t="shared" si="36"/>
        <v>9382.7099999999991</v>
      </c>
      <c r="NS49" s="132">
        <f t="shared" si="37"/>
        <v>656.89999999999964</v>
      </c>
      <c r="NT49" s="121">
        <f t="shared" si="38"/>
        <v>0</v>
      </c>
      <c r="NU49" s="121">
        <f t="shared" si="39"/>
        <v>656.89999999999964</v>
      </c>
      <c r="NV49" s="18">
        <f t="shared" si="143"/>
        <v>3312.49</v>
      </c>
      <c r="NW49" s="18">
        <v>340.67</v>
      </c>
      <c r="NX49" s="234">
        <v>340.67</v>
      </c>
      <c r="NY49" s="234">
        <v>340.67</v>
      </c>
      <c r="NZ49" s="18">
        <v>340.67</v>
      </c>
      <c r="OA49" s="18">
        <v>340.67</v>
      </c>
      <c r="OB49" s="18">
        <v>340.67</v>
      </c>
      <c r="OC49" s="18">
        <v>340.67</v>
      </c>
      <c r="OD49" s="18">
        <v>185.56</v>
      </c>
      <c r="OE49" s="18">
        <v>185.56</v>
      </c>
      <c r="OF49" s="18">
        <v>185.56</v>
      </c>
      <c r="OG49" s="18">
        <v>185.56</v>
      </c>
      <c r="OH49" s="18">
        <v>185.56</v>
      </c>
      <c r="OI49" s="20">
        <f t="shared" si="144"/>
        <v>0</v>
      </c>
      <c r="OJ49" s="20">
        <v>0</v>
      </c>
      <c r="OK49" s="20">
        <v>0</v>
      </c>
      <c r="OL49" s="20">
        <v>0</v>
      </c>
      <c r="OM49" s="20">
        <v>0</v>
      </c>
      <c r="ON49" s="20">
        <v>0</v>
      </c>
      <c r="OO49" s="20">
        <v>0</v>
      </c>
      <c r="OP49" s="20">
        <v>0</v>
      </c>
      <c r="OQ49" s="20">
        <v>0</v>
      </c>
      <c r="OR49" s="20">
        <v>0</v>
      </c>
      <c r="OS49" s="20">
        <v>0</v>
      </c>
      <c r="OT49" s="20">
        <v>0</v>
      </c>
      <c r="OU49" s="20">
        <v>0</v>
      </c>
      <c r="OV49" s="234">
        <f t="shared" si="145"/>
        <v>-3312.49</v>
      </c>
      <c r="OW49" s="20">
        <f t="shared" si="40"/>
        <v>-3312.49</v>
      </c>
      <c r="OX49" s="20">
        <f t="shared" si="41"/>
        <v>0</v>
      </c>
      <c r="OY49" s="18">
        <f t="shared" si="146"/>
        <v>2932.2400000000002</v>
      </c>
      <c r="OZ49" s="18">
        <v>303.07</v>
      </c>
      <c r="PA49" s="234">
        <v>303.07</v>
      </c>
      <c r="PB49" s="234">
        <v>303.07</v>
      </c>
      <c r="PC49" s="234">
        <v>303.07</v>
      </c>
      <c r="PD49" s="234">
        <v>303.07</v>
      </c>
      <c r="PE49" s="234">
        <v>303.07</v>
      </c>
      <c r="PF49" s="234">
        <v>303.07</v>
      </c>
      <c r="PG49" s="234">
        <v>162.15</v>
      </c>
      <c r="PH49" s="234">
        <v>162.15</v>
      </c>
      <c r="PI49" s="234">
        <v>162.15</v>
      </c>
      <c r="PJ49" s="234">
        <v>162.15</v>
      </c>
      <c r="PK49" s="234">
        <v>162.15</v>
      </c>
      <c r="PL49" s="20">
        <f t="shared" si="147"/>
        <v>0</v>
      </c>
      <c r="PM49" s="18">
        <v>0</v>
      </c>
      <c r="PN49" s="18">
        <v>0</v>
      </c>
      <c r="PO49" s="18">
        <v>0</v>
      </c>
      <c r="PP49" s="18">
        <v>0</v>
      </c>
      <c r="PQ49" s="18">
        <v>0</v>
      </c>
      <c r="PR49" s="18">
        <v>0</v>
      </c>
      <c r="PS49" s="18">
        <v>0</v>
      </c>
      <c r="PT49" s="18">
        <v>0</v>
      </c>
      <c r="PU49" s="18">
        <v>0</v>
      </c>
      <c r="PV49" s="18">
        <v>0</v>
      </c>
      <c r="PW49" s="18">
        <v>0</v>
      </c>
      <c r="PX49" s="18">
        <v>0</v>
      </c>
      <c r="PY49" s="234">
        <f t="shared" si="148"/>
        <v>-2932.2400000000002</v>
      </c>
      <c r="PZ49" s="20">
        <f t="shared" si="42"/>
        <v>-2932.2400000000002</v>
      </c>
      <c r="QA49" s="20">
        <f t="shared" si="43"/>
        <v>0</v>
      </c>
      <c r="QB49" s="18">
        <f t="shared" si="149"/>
        <v>1326.2099999999996</v>
      </c>
      <c r="QC49" s="18">
        <v>135.63</v>
      </c>
      <c r="QD49" s="234">
        <v>135.63</v>
      </c>
      <c r="QE49" s="234">
        <v>135.63</v>
      </c>
      <c r="QF49" s="234">
        <v>135.63</v>
      </c>
      <c r="QG49" s="234">
        <v>135.63</v>
      </c>
      <c r="QH49" s="234">
        <v>135.63</v>
      </c>
      <c r="QI49" s="234">
        <v>135.63</v>
      </c>
      <c r="QJ49" s="234">
        <v>75.36</v>
      </c>
      <c r="QK49" s="234">
        <v>75.36</v>
      </c>
      <c r="QL49" s="234">
        <v>75.36</v>
      </c>
      <c r="QM49" s="234">
        <v>75.36</v>
      </c>
      <c r="QN49" s="234">
        <v>75.36</v>
      </c>
      <c r="QO49" s="20">
        <f t="shared" si="150"/>
        <v>1459.11</v>
      </c>
      <c r="QP49" s="18">
        <v>0</v>
      </c>
      <c r="QQ49" s="18">
        <v>0</v>
      </c>
      <c r="QR49" s="18">
        <v>0</v>
      </c>
      <c r="QS49" s="18">
        <v>0</v>
      </c>
      <c r="QT49" s="18">
        <v>0</v>
      </c>
      <c r="QU49" s="18">
        <v>1459.11</v>
      </c>
      <c r="QV49" s="18">
        <v>0</v>
      </c>
      <c r="QW49" s="18">
        <v>0</v>
      </c>
      <c r="QX49" s="18">
        <v>0</v>
      </c>
      <c r="QY49" s="18">
        <v>0</v>
      </c>
      <c r="QZ49" s="18">
        <v>0</v>
      </c>
      <c r="RA49" s="18">
        <v>0</v>
      </c>
      <c r="RB49" s="234">
        <f t="shared" si="151"/>
        <v>132.90000000000032</v>
      </c>
      <c r="RC49" s="20">
        <f t="shared" si="44"/>
        <v>0</v>
      </c>
      <c r="RD49" s="20">
        <f t="shared" si="45"/>
        <v>132.90000000000032</v>
      </c>
      <c r="RE49" s="18">
        <f t="shared" si="152"/>
        <v>0</v>
      </c>
      <c r="RF49" s="20">
        <v>0</v>
      </c>
      <c r="RG49" s="234">
        <v>0</v>
      </c>
      <c r="RH49" s="234">
        <v>0</v>
      </c>
      <c r="RI49" s="234">
        <v>0</v>
      </c>
      <c r="RJ49" s="234">
        <v>0</v>
      </c>
      <c r="RK49" s="234">
        <v>0</v>
      </c>
      <c r="RL49" s="234">
        <v>0</v>
      </c>
      <c r="RM49" s="234">
        <v>0</v>
      </c>
      <c r="RN49" s="234">
        <v>0</v>
      </c>
      <c r="RO49" s="234">
        <v>0</v>
      </c>
      <c r="RP49" s="234">
        <v>0</v>
      </c>
      <c r="RQ49" s="234">
        <v>0</v>
      </c>
      <c r="RR49" s="20">
        <f t="shared" si="153"/>
        <v>0</v>
      </c>
      <c r="RS49" s="18">
        <v>0</v>
      </c>
      <c r="RT49" s="18">
        <v>0</v>
      </c>
      <c r="RU49" s="18">
        <v>0</v>
      </c>
      <c r="RV49" s="18">
        <v>0</v>
      </c>
      <c r="RW49" s="18">
        <v>0</v>
      </c>
      <c r="RX49" s="18">
        <v>0</v>
      </c>
      <c r="RY49" s="18">
        <v>0</v>
      </c>
      <c r="RZ49" s="18">
        <v>0</v>
      </c>
      <c r="SA49" s="18">
        <v>0</v>
      </c>
      <c r="SB49" s="18">
        <v>0</v>
      </c>
      <c r="SC49" s="18">
        <v>0</v>
      </c>
      <c r="SD49" s="18">
        <v>0</v>
      </c>
      <c r="SE49" s="20">
        <f t="shared" si="46"/>
        <v>0</v>
      </c>
      <c r="SF49" s="20">
        <f t="shared" si="47"/>
        <v>0</v>
      </c>
      <c r="SG49" s="20">
        <f t="shared" si="48"/>
        <v>0</v>
      </c>
      <c r="SH49" s="18">
        <f t="shared" si="154"/>
        <v>0</v>
      </c>
      <c r="SI49" s="18">
        <v>0</v>
      </c>
      <c r="SJ49" s="234">
        <v>0</v>
      </c>
      <c r="SK49" s="234">
        <v>0</v>
      </c>
      <c r="SL49" s="234">
        <v>0</v>
      </c>
      <c r="SM49" s="234">
        <v>0</v>
      </c>
      <c r="SN49" s="234">
        <v>0</v>
      </c>
      <c r="SO49" s="234">
        <v>0</v>
      </c>
      <c r="SP49" s="234">
        <v>0</v>
      </c>
      <c r="SQ49" s="234">
        <v>0</v>
      </c>
      <c r="SR49" s="234">
        <v>0</v>
      </c>
      <c r="SS49" s="234">
        <v>0</v>
      </c>
      <c r="ST49" s="234">
        <v>0</v>
      </c>
      <c r="SU49" s="20">
        <f t="shared" si="155"/>
        <v>608.29999999999995</v>
      </c>
      <c r="SV49" s="18">
        <v>0</v>
      </c>
      <c r="SW49" s="18">
        <v>0</v>
      </c>
      <c r="SX49" s="18">
        <v>0</v>
      </c>
      <c r="SY49" s="18">
        <v>0</v>
      </c>
      <c r="SZ49" s="18">
        <v>0</v>
      </c>
      <c r="TA49" s="18">
        <v>608.29999999999995</v>
      </c>
      <c r="TB49" s="18">
        <v>0</v>
      </c>
      <c r="TC49" s="18">
        <v>0</v>
      </c>
      <c r="TD49" s="18">
        <v>0</v>
      </c>
      <c r="TE49" s="18">
        <v>0</v>
      </c>
      <c r="TF49" s="18">
        <v>0</v>
      </c>
      <c r="TG49" s="18">
        <v>0</v>
      </c>
      <c r="TH49" s="20">
        <f t="shared" si="49"/>
        <v>608.29999999999995</v>
      </c>
      <c r="TI49" s="20">
        <f t="shared" si="50"/>
        <v>0</v>
      </c>
      <c r="TJ49" s="20">
        <f t="shared" si="51"/>
        <v>608.29999999999995</v>
      </c>
      <c r="TK49" s="18">
        <f t="shared" si="156"/>
        <v>1107.5099999999998</v>
      </c>
      <c r="TL49" s="18">
        <v>103.53</v>
      </c>
      <c r="TM49" s="234">
        <v>103.53</v>
      </c>
      <c r="TN49" s="234">
        <v>103.53</v>
      </c>
      <c r="TO49" s="234">
        <v>103.53</v>
      </c>
      <c r="TP49" s="234">
        <v>103.53</v>
      </c>
      <c r="TQ49" s="234">
        <v>103.53</v>
      </c>
      <c r="TR49" s="234">
        <v>103.53</v>
      </c>
      <c r="TS49" s="234">
        <v>76.56</v>
      </c>
      <c r="TT49" s="234">
        <v>76.56</v>
      </c>
      <c r="TU49" s="234">
        <v>76.56</v>
      </c>
      <c r="TV49" s="234">
        <v>76.56</v>
      </c>
      <c r="TW49" s="234">
        <v>76.56</v>
      </c>
      <c r="TX49" s="20">
        <f t="shared" si="157"/>
        <v>7315.3</v>
      </c>
      <c r="TY49" s="18">
        <v>0</v>
      </c>
      <c r="TZ49" s="18">
        <v>0</v>
      </c>
      <c r="UA49" s="18">
        <v>413.79</v>
      </c>
      <c r="UB49" s="18">
        <v>0</v>
      </c>
      <c r="UC49" s="18">
        <v>0</v>
      </c>
      <c r="UD49" s="18">
        <v>0</v>
      </c>
      <c r="UE49" s="18">
        <v>0</v>
      </c>
      <c r="UF49" s="18">
        <v>6901.51</v>
      </c>
      <c r="UG49" s="18">
        <v>0</v>
      </c>
      <c r="UH49" s="18">
        <v>0</v>
      </c>
      <c r="UI49" s="18">
        <v>0</v>
      </c>
      <c r="UJ49" s="18">
        <v>0</v>
      </c>
      <c r="UK49" s="20">
        <f t="shared" si="52"/>
        <v>6207.7900000000009</v>
      </c>
      <c r="UL49" s="20">
        <f t="shared" si="53"/>
        <v>0</v>
      </c>
      <c r="UM49" s="20">
        <f t="shared" si="54"/>
        <v>6207.7900000000009</v>
      </c>
      <c r="UN49" s="18">
        <f t="shared" si="158"/>
        <v>47.360000000000007</v>
      </c>
      <c r="UO49" s="18">
        <v>4.63</v>
      </c>
      <c r="UP49" s="234">
        <v>4.63</v>
      </c>
      <c r="UQ49" s="234">
        <v>4.63</v>
      </c>
      <c r="UR49" s="234">
        <v>4.63</v>
      </c>
      <c r="US49" s="234">
        <v>4.63</v>
      </c>
      <c r="UT49" s="234">
        <v>4.63</v>
      </c>
      <c r="UU49" s="234">
        <v>4.63</v>
      </c>
      <c r="UV49" s="234">
        <v>2.99</v>
      </c>
      <c r="UW49" s="234">
        <v>2.99</v>
      </c>
      <c r="UX49" s="234">
        <v>2.99</v>
      </c>
      <c r="UY49" s="234">
        <v>2.99</v>
      </c>
      <c r="UZ49" s="234">
        <v>2.99</v>
      </c>
      <c r="VA49" s="20">
        <f t="shared" si="55"/>
        <v>0</v>
      </c>
      <c r="VB49" s="234"/>
      <c r="VC49" s="234"/>
      <c r="VD49" s="234"/>
      <c r="VE49" s="234"/>
      <c r="VF49" s="234"/>
      <c r="VG49" s="234"/>
      <c r="VH49" s="234">
        <v>0</v>
      </c>
      <c r="VI49" s="234"/>
      <c r="VJ49" s="234"/>
      <c r="VK49" s="234"/>
      <c r="VL49" s="234"/>
      <c r="VM49" s="234"/>
      <c r="VN49" s="20">
        <f t="shared" si="56"/>
        <v>-47.360000000000007</v>
      </c>
      <c r="VO49" s="20">
        <f t="shared" si="57"/>
        <v>-47.360000000000007</v>
      </c>
      <c r="VP49" s="20">
        <f t="shared" si="58"/>
        <v>0</v>
      </c>
      <c r="VQ49" s="121">
        <f t="shared" si="59"/>
        <v>0</v>
      </c>
      <c r="VR49" s="250"/>
      <c r="VS49" s="250"/>
      <c r="VT49" s="250"/>
      <c r="VU49" s="250"/>
      <c r="VV49" s="250"/>
      <c r="VW49" s="250"/>
      <c r="VX49" s="250"/>
      <c r="VY49" s="250"/>
      <c r="VZ49" s="250"/>
      <c r="WA49" s="250"/>
      <c r="WB49" s="250"/>
      <c r="WC49" s="250"/>
      <c r="WD49" s="121">
        <f t="shared" si="60"/>
        <v>0</v>
      </c>
      <c r="WE49" s="234"/>
      <c r="WF49" s="234"/>
      <c r="WG49" s="234"/>
      <c r="WH49" s="234"/>
      <c r="WI49" s="234"/>
      <c r="WJ49" s="234"/>
      <c r="WK49" s="234"/>
      <c r="WL49" s="234"/>
      <c r="WM49" s="234"/>
      <c r="WN49" s="234"/>
      <c r="WO49" s="234"/>
      <c r="WP49" s="234"/>
      <c r="WQ49" s="121">
        <f t="shared" si="61"/>
        <v>0</v>
      </c>
      <c r="WR49" s="121">
        <f t="shared" si="62"/>
        <v>0</v>
      </c>
      <c r="WS49" s="121">
        <f t="shared" si="63"/>
        <v>0</v>
      </c>
      <c r="WT49" s="120">
        <f t="shared" si="159"/>
        <v>26377.879999999997</v>
      </c>
      <c r="WU49" s="120">
        <v>1808.59</v>
      </c>
      <c r="WV49" s="250">
        <v>1808.59</v>
      </c>
      <c r="WW49" s="250">
        <v>1808.59</v>
      </c>
      <c r="WX49" s="250">
        <v>1808.59</v>
      </c>
      <c r="WY49" s="250">
        <v>1808.59</v>
      </c>
      <c r="WZ49" s="250">
        <v>1808.59</v>
      </c>
      <c r="XA49" s="250">
        <v>1808.59</v>
      </c>
      <c r="XB49" s="250">
        <v>2743.55</v>
      </c>
      <c r="XC49" s="250">
        <v>2743.55</v>
      </c>
      <c r="XD49" s="250">
        <v>2743.55</v>
      </c>
      <c r="XE49" s="250">
        <v>2743.55</v>
      </c>
      <c r="XF49" s="250">
        <v>2743.55</v>
      </c>
      <c r="XG49" s="120">
        <f t="shared" si="160"/>
        <v>34843.288436324197</v>
      </c>
      <c r="XH49" s="18">
        <v>2873.4831129308018</v>
      </c>
      <c r="XI49" s="18">
        <v>3031.5739818193506</v>
      </c>
      <c r="XJ49" s="18">
        <v>2898.6855570760044</v>
      </c>
      <c r="XK49" s="18">
        <v>169.75364068353721</v>
      </c>
      <c r="XL49" s="18">
        <v>2432.1633577344619</v>
      </c>
      <c r="XM49" s="18">
        <v>2291.6664264380406</v>
      </c>
      <c r="XN49" s="18">
        <v>3218.5613232506212</v>
      </c>
      <c r="XO49" s="18">
        <v>3447.2265861124115</v>
      </c>
      <c r="XP49" s="18">
        <v>4114.2588925887749</v>
      </c>
      <c r="XQ49" s="18">
        <v>3691.1851293079585</v>
      </c>
      <c r="XR49" s="18">
        <v>3447.5733653821171</v>
      </c>
      <c r="XS49" s="18">
        <v>3227.1570630001147</v>
      </c>
      <c r="XT49" s="121">
        <f t="shared" si="64"/>
        <v>8465.4084363242</v>
      </c>
      <c r="XU49" s="121">
        <f t="shared" si="65"/>
        <v>0</v>
      </c>
      <c r="XV49" s="121">
        <f t="shared" si="66"/>
        <v>8465.4084363242</v>
      </c>
      <c r="XW49" s="120">
        <f t="shared" si="161"/>
        <v>8260.1</v>
      </c>
      <c r="XX49" s="120">
        <v>520.25</v>
      </c>
      <c r="XY49" s="250">
        <v>520.25</v>
      </c>
      <c r="XZ49" s="250">
        <v>520.25</v>
      </c>
      <c r="YA49" s="250">
        <v>520.25</v>
      </c>
      <c r="YB49" s="250">
        <v>520.25</v>
      </c>
      <c r="YC49" s="250">
        <v>520.25</v>
      </c>
      <c r="YD49" s="250">
        <v>520.25</v>
      </c>
      <c r="YE49" s="250">
        <v>923.67</v>
      </c>
      <c r="YF49" s="250">
        <v>923.67</v>
      </c>
      <c r="YG49" s="250">
        <v>923.67</v>
      </c>
      <c r="YH49" s="250">
        <v>923.67</v>
      </c>
      <c r="YI49" s="250">
        <v>923.67</v>
      </c>
      <c r="YJ49" s="121">
        <f t="shared" si="162"/>
        <v>8733.8486837386863</v>
      </c>
      <c r="YK49" s="18">
        <v>700.91750916408091</v>
      </c>
      <c r="YL49" s="18">
        <v>614.85911366480173</v>
      </c>
      <c r="YM49" s="18">
        <v>633.10840048358273</v>
      </c>
      <c r="YN49" s="18">
        <v>678.83060546117417</v>
      </c>
      <c r="YO49" s="18">
        <v>612.12464388123601</v>
      </c>
      <c r="YP49" s="18">
        <v>657.94177288787</v>
      </c>
      <c r="YQ49" s="18">
        <v>688.73950889280695</v>
      </c>
      <c r="YR49" s="18">
        <v>703.96182299707471</v>
      </c>
      <c r="YS49" s="18">
        <v>785.07161679063529</v>
      </c>
      <c r="YT49" s="18">
        <v>851.93896464237855</v>
      </c>
      <c r="YU49" s="18">
        <v>865.53220526600751</v>
      </c>
      <c r="YV49" s="18">
        <v>940.82251960703684</v>
      </c>
      <c r="YW49" s="234">
        <f t="shared" si="163"/>
        <v>473.74868373868594</v>
      </c>
      <c r="YX49" s="121">
        <f t="shared" si="67"/>
        <v>0</v>
      </c>
      <c r="YY49" s="121">
        <f t="shared" si="68"/>
        <v>473.74868373868594</v>
      </c>
      <c r="YZ49" s="120">
        <f t="shared" si="164"/>
        <v>3078.4300000000003</v>
      </c>
      <c r="ZA49" s="120">
        <v>92.54</v>
      </c>
      <c r="ZB49" s="250">
        <v>92.54</v>
      </c>
      <c r="ZC49" s="250">
        <v>92.54</v>
      </c>
      <c r="ZD49" s="250">
        <v>92.54</v>
      </c>
      <c r="ZE49" s="250">
        <v>92.54</v>
      </c>
      <c r="ZF49" s="250">
        <v>92.54</v>
      </c>
      <c r="ZG49" s="250">
        <v>92.54</v>
      </c>
      <c r="ZH49" s="250">
        <v>486.13</v>
      </c>
      <c r="ZI49" s="250">
        <v>486.13</v>
      </c>
      <c r="ZJ49" s="250">
        <v>486.13</v>
      </c>
      <c r="ZK49" s="250">
        <v>486.13</v>
      </c>
      <c r="ZL49" s="250">
        <v>486.13</v>
      </c>
      <c r="ZM49" s="121">
        <f t="shared" si="165"/>
        <v>3778.8853191371759</v>
      </c>
      <c r="ZN49" s="120">
        <v>0</v>
      </c>
      <c r="ZO49" s="18">
        <v>76.07510329806216</v>
      </c>
      <c r="ZP49" s="18">
        <v>256.84747127744328</v>
      </c>
      <c r="ZQ49" s="18">
        <v>3355.8011142153423</v>
      </c>
      <c r="ZR49" s="18">
        <v>90.161630346328252</v>
      </c>
      <c r="ZS49" s="18">
        <v>0</v>
      </c>
      <c r="ZT49" s="18"/>
      <c r="ZU49" s="18"/>
      <c r="ZV49" s="18"/>
      <c r="ZW49" s="18"/>
      <c r="ZX49" s="18"/>
      <c r="ZY49" s="18"/>
      <c r="ZZ49" s="121">
        <f t="shared" si="69"/>
        <v>700.45531913717559</v>
      </c>
      <c r="AAA49" s="121">
        <f t="shared" si="70"/>
        <v>0</v>
      </c>
      <c r="AAB49" s="121">
        <f t="shared" si="71"/>
        <v>700.45531913717559</v>
      </c>
      <c r="AAC49" s="120">
        <f t="shared" si="166"/>
        <v>11.89</v>
      </c>
      <c r="AAD49" s="120">
        <v>0.87</v>
      </c>
      <c r="AAE49" s="250">
        <v>0.87</v>
      </c>
      <c r="AAF49" s="250">
        <v>0.87</v>
      </c>
      <c r="AAG49" s="250">
        <v>0.87</v>
      </c>
      <c r="AAH49" s="250">
        <v>0.87</v>
      </c>
      <c r="AAI49" s="250">
        <v>0.87</v>
      </c>
      <c r="AAJ49" s="250">
        <v>0.87</v>
      </c>
      <c r="AAK49" s="250">
        <v>1.1599999999999999</v>
      </c>
      <c r="AAL49" s="250">
        <v>1.1599999999999999</v>
      </c>
      <c r="AAM49" s="250">
        <v>1.1599999999999999</v>
      </c>
      <c r="AAN49" s="250">
        <v>1.1599999999999999</v>
      </c>
      <c r="AAO49" s="250">
        <v>1.1599999999999999</v>
      </c>
      <c r="AAP49" s="121">
        <f t="shared" si="167"/>
        <v>847.63375457806467</v>
      </c>
      <c r="AAQ49" s="18">
        <v>0.8728032662483316</v>
      </c>
      <c r="AAR49" s="18">
        <v>0.87071412885059785</v>
      </c>
      <c r="AAS49" s="18">
        <v>0.87364428915870251</v>
      </c>
      <c r="AAT49" s="18">
        <v>0.8772296840449999</v>
      </c>
      <c r="AAU49" s="18">
        <v>0.88407912962599999</v>
      </c>
      <c r="AAV49" s="18">
        <v>0.87406613608599992</v>
      </c>
      <c r="AAW49" s="18">
        <v>0.85846469593704722</v>
      </c>
      <c r="AAX49" s="18">
        <v>171.20132064000001</v>
      </c>
      <c r="AAY49" s="18">
        <v>164.64598254000001</v>
      </c>
      <c r="AAZ49" s="18">
        <v>167.67756792</v>
      </c>
      <c r="ABA49" s="18">
        <v>167.45291413200002</v>
      </c>
      <c r="ABB49" s="18">
        <v>170.54496801611302</v>
      </c>
      <c r="ABC49" s="121">
        <f t="shared" si="72"/>
        <v>835.74375457806468</v>
      </c>
      <c r="ABD49" s="121">
        <f t="shared" si="73"/>
        <v>0</v>
      </c>
      <c r="ABE49" s="121">
        <f t="shared" si="74"/>
        <v>835.74375457806468</v>
      </c>
      <c r="ABF49" s="120">
        <f t="shared" si="168"/>
        <v>1.45</v>
      </c>
      <c r="ABG49" s="120">
        <v>0</v>
      </c>
      <c r="ABH49" s="250">
        <v>0</v>
      </c>
      <c r="ABI49" s="250">
        <v>0</v>
      </c>
      <c r="ABJ49" s="250">
        <v>0</v>
      </c>
      <c r="ABK49" s="250">
        <v>0</v>
      </c>
      <c r="ABL49" s="250">
        <v>0</v>
      </c>
      <c r="ABM49" s="250">
        <v>0</v>
      </c>
      <c r="ABN49" s="250">
        <v>0.28999999999999998</v>
      </c>
      <c r="ABO49" s="250">
        <v>0.28999999999999998</v>
      </c>
      <c r="ABP49" s="250">
        <v>0.28999999999999998</v>
      </c>
      <c r="ABQ49" s="250">
        <v>0.28999999999999998</v>
      </c>
      <c r="ABR49" s="250">
        <v>0.28999999999999998</v>
      </c>
      <c r="ABS49" s="121">
        <f t="shared" si="169"/>
        <v>0</v>
      </c>
      <c r="ABT49" s="18">
        <v>0</v>
      </c>
      <c r="ABU49" s="18">
        <v>0</v>
      </c>
      <c r="ABV49" s="18">
        <v>0</v>
      </c>
      <c r="ABW49" s="18">
        <v>0</v>
      </c>
      <c r="ABX49" s="18">
        <v>0</v>
      </c>
      <c r="ABY49" s="18">
        <v>0</v>
      </c>
      <c r="ABZ49" s="18"/>
      <c r="ACA49" s="18"/>
      <c r="ACB49" s="18">
        <v>0</v>
      </c>
      <c r="ACC49" s="18">
        <v>0</v>
      </c>
      <c r="ACD49" s="18">
        <v>0</v>
      </c>
      <c r="ACE49" s="18">
        <v>0</v>
      </c>
      <c r="ACF49" s="121">
        <f t="shared" si="75"/>
        <v>-1.45</v>
      </c>
      <c r="ACG49" s="121">
        <f t="shared" si="76"/>
        <v>-1.45</v>
      </c>
      <c r="ACH49" s="121">
        <f t="shared" si="77"/>
        <v>0</v>
      </c>
      <c r="ACI49" s="115">
        <f t="shared" si="78"/>
        <v>0</v>
      </c>
      <c r="ACJ49" s="121">
        <f t="shared" si="79"/>
        <v>0</v>
      </c>
      <c r="ACK49" s="132">
        <f t="shared" si="80"/>
        <v>0</v>
      </c>
      <c r="ACL49" s="121">
        <f t="shared" si="81"/>
        <v>0</v>
      </c>
      <c r="ACM49" s="121">
        <f t="shared" si="82"/>
        <v>0</v>
      </c>
      <c r="ACN49" s="18">
        <f t="shared" si="170"/>
        <v>0</v>
      </c>
      <c r="ACO49" s="18">
        <v>0</v>
      </c>
      <c r="ACP49" s="234">
        <v>0</v>
      </c>
      <c r="ACQ49" s="234">
        <v>0</v>
      </c>
      <c r="ACR49" s="234">
        <v>0</v>
      </c>
      <c r="ACS49" s="234">
        <v>0</v>
      </c>
      <c r="ACT49" s="234">
        <v>0</v>
      </c>
      <c r="ACU49" s="234">
        <v>0</v>
      </c>
      <c r="ACV49" s="234">
        <v>0</v>
      </c>
      <c r="ACW49" s="234">
        <v>0</v>
      </c>
      <c r="ACX49" s="234">
        <v>0</v>
      </c>
      <c r="ACY49" s="234">
        <v>0</v>
      </c>
      <c r="ACZ49" s="234">
        <v>0</v>
      </c>
      <c r="ADA49" s="20">
        <f t="shared" si="171"/>
        <v>0</v>
      </c>
      <c r="ADB49" s="18">
        <v>0</v>
      </c>
      <c r="ADC49" s="18">
        <v>0</v>
      </c>
      <c r="ADD49" s="18">
        <v>0</v>
      </c>
      <c r="ADE49" s="18">
        <v>0</v>
      </c>
      <c r="ADF49" s="18">
        <v>0</v>
      </c>
      <c r="ADG49" s="18">
        <v>0</v>
      </c>
      <c r="ADH49" s="18">
        <v>0</v>
      </c>
      <c r="ADI49" s="18">
        <v>0</v>
      </c>
      <c r="ADJ49" s="18">
        <v>0</v>
      </c>
      <c r="ADK49" s="18">
        <v>0</v>
      </c>
      <c r="ADL49" s="18">
        <v>0</v>
      </c>
      <c r="ADM49" s="18">
        <v>0</v>
      </c>
      <c r="ADN49" s="20">
        <f t="shared" si="83"/>
        <v>0</v>
      </c>
      <c r="ADO49" s="20">
        <f t="shared" si="84"/>
        <v>0</v>
      </c>
      <c r="ADP49" s="20">
        <f t="shared" si="85"/>
        <v>0</v>
      </c>
      <c r="ADQ49" s="18">
        <f t="shared" si="172"/>
        <v>0</v>
      </c>
      <c r="ADR49" s="18">
        <v>0</v>
      </c>
      <c r="ADS49" s="234">
        <v>0</v>
      </c>
      <c r="ADT49" s="234">
        <v>0</v>
      </c>
      <c r="ADU49" s="234">
        <v>0</v>
      </c>
      <c r="ADV49" s="234">
        <v>0</v>
      </c>
      <c r="ADW49" s="234">
        <v>0</v>
      </c>
      <c r="ADX49" s="234">
        <v>0</v>
      </c>
      <c r="ADY49" s="234">
        <v>0</v>
      </c>
      <c r="ADZ49" s="234">
        <v>0</v>
      </c>
      <c r="AEA49" s="234">
        <v>0</v>
      </c>
      <c r="AEB49" s="234">
        <v>0</v>
      </c>
      <c r="AEC49" s="234">
        <v>0</v>
      </c>
      <c r="AED49" s="20">
        <f t="shared" si="173"/>
        <v>0</v>
      </c>
      <c r="AEE49" s="18">
        <v>0</v>
      </c>
      <c r="AEF49" s="18">
        <v>0</v>
      </c>
      <c r="AEG49" s="18">
        <v>0</v>
      </c>
      <c r="AEH49" s="18">
        <v>0</v>
      </c>
      <c r="AEI49" s="18">
        <v>0</v>
      </c>
      <c r="AEJ49" s="18">
        <v>0</v>
      </c>
      <c r="AEK49" s="18">
        <v>0</v>
      </c>
      <c r="AEL49" s="18">
        <v>0</v>
      </c>
      <c r="AEM49" s="18">
        <v>0</v>
      </c>
      <c r="AEN49" s="18">
        <v>0</v>
      </c>
      <c r="AEO49" s="18">
        <v>0</v>
      </c>
      <c r="AEP49" s="18">
        <v>0</v>
      </c>
      <c r="AEQ49" s="20">
        <f t="shared" si="86"/>
        <v>0</v>
      </c>
      <c r="AER49" s="20">
        <f t="shared" si="87"/>
        <v>0</v>
      </c>
      <c r="AES49" s="20">
        <f t="shared" si="88"/>
        <v>0</v>
      </c>
      <c r="AET49" s="18">
        <f t="shared" si="174"/>
        <v>6001.16</v>
      </c>
      <c r="AEU49" s="18">
        <v>405.43</v>
      </c>
      <c r="AEV49" s="234">
        <v>405.43</v>
      </c>
      <c r="AEW49" s="234">
        <v>405.43</v>
      </c>
      <c r="AEX49" s="234">
        <v>405.43</v>
      </c>
      <c r="AEY49" s="234">
        <v>405.43</v>
      </c>
      <c r="AEZ49" s="234">
        <v>405.43</v>
      </c>
      <c r="AFA49" s="234">
        <v>405.43</v>
      </c>
      <c r="AFB49" s="234">
        <v>632.63</v>
      </c>
      <c r="AFC49" s="234">
        <v>632.63</v>
      </c>
      <c r="AFD49" s="234">
        <v>632.63</v>
      </c>
      <c r="AFE49" s="234">
        <v>632.63</v>
      </c>
      <c r="AFF49" s="234">
        <v>632.63</v>
      </c>
      <c r="AFG49" s="20">
        <f t="shared" si="175"/>
        <v>0</v>
      </c>
      <c r="AFH49" s="18">
        <v>0</v>
      </c>
      <c r="AFI49" s="18">
        <v>0</v>
      </c>
      <c r="AFJ49" s="18">
        <v>0</v>
      </c>
      <c r="AFK49" s="18">
        <v>0</v>
      </c>
      <c r="AFL49" s="18">
        <v>0</v>
      </c>
      <c r="AFM49" s="18">
        <v>0</v>
      </c>
      <c r="AFN49" s="18">
        <v>0</v>
      </c>
      <c r="AFO49" s="18">
        <v>0</v>
      </c>
      <c r="AFP49" s="18">
        <v>0</v>
      </c>
      <c r="AFQ49" s="18">
        <v>0</v>
      </c>
      <c r="AFR49" s="18">
        <v>0</v>
      </c>
      <c r="AFS49" s="18">
        <v>0</v>
      </c>
      <c r="AFT49" s="20">
        <f t="shared" si="89"/>
        <v>-6001.16</v>
      </c>
      <c r="AFU49" s="20">
        <f t="shared" si="90"/>
        <v>-6001.16</v>
      </c>
      <c r="AFV49" s="136">
        <f t="shared" si="91"/>
        <v>0</v>
      </c>
      <c r="AFW49" s="141">
        <f t="shared" si="92"/>
        <v>123883.00999999998</v>
      </c>
      <c r="AFX49" s="111">
        <f t="shared" si="93"/>
        <v>95103.209664376292</v>
      </c>
      <c r="AFY49" s="126">
        <f t="shared" si="94"/>
        <v>-28779.800335623688</v>
      </c>
      <c r="AFZ49" s="20">
        <f t="shared" si="95"/>
        <v>-28779.800335623688</v>
      </c>
      <c r="AGA49" s="140">
        <f t="shared" si="96"/>
        <v>0</v>
      </c>
      <c r="AGB49" s="215">
        <f t="shared" si="181"/>
        <v>148659.61199999996</v>
      </c>
      <c r="AGC49" s="126">
        <f t="shared" si="181"/>
        <v>114123.85159725155</v>
      </c>
      <c r="AGD49" s="126">
        <f t="shared" si="98"/>
        <v>-34535.760402748419</v>
      </c>
      <c r="AGE49" s="20">
        <f t="shared" si="99"/>
        <v>-34535.760402748419</v>
      </c>
      <c r="AGF49" s="136">
        <f t="shared" si="100"/>
        <v>0</v>
      </c>
      <c r="AGG49" s="166">
        <f t="shared" si="180"/>
        <v>9167.3427399999982</v>
      </c>
      <c r="AGH49" s="220">
        <f t="shared" si="179"/>
        <v>7037.6375151638458</v>
      </c>
      <c r="AGI49" s="126">
        <f t="shared" si="102"/>
        <v>-2129.7052248361524</v>
      </c>
      <c r="AGJ49" s="20">
        <f t="shared" si="103"/>
        <v>-2129.7052248361524</v>
      </c>
      <c r="AGK49" s="140">
        <f t="shared" si="104"/>
        <v>0</v>
      </c>
      <c r="AGL49" s="167">
        <f t="shared" si="182"/>
        <v>157826.95473999996</v>
      </c>
      <c r="AGM49" s="167">
        <f t="shared" si="182"/>
        <v>121161.48911241539</v>
      </c>
      <c r="AGN49" s="168">
        <f t="shared" si="106"/>
        <v>-36665.465627584563</v>
      </c>
      <c r="AGO49" s="167">
        <f t="shared" si="107"/>
        <v>-36665.465627584563</v>
      </c>
      <c r="AGP49" s="169">
        <f t="shared" si="108"/>
        <v>0</v>
      </c>
      <c r="AGQ49" s="217">
        <f t="shared" si="177"/>
        <v>5.8084772370486648E-2</v>
      </c>
      <c r="AGR49" s="294">
        <v>7.0000000000000007E-2</v>
      </c>
      <c r="AGS49" s="294">
        <v>0.05</v>
      </c>
      <c r="AGT49" s="251">
        <f t="shared" si="178"/>
        <v>6.1666666666666668E-2</v>
      </c>
      <c r="AGU49" s="22"/>
      <c r="AGV49" s="22"/>
      <c r="AGW49" s="22"/>
      <c r="AGX49" s="22"/>
      <c r="AGY49" s="22"/>
      <c r="AGZ49" s="22"/>
      <c r="AHA49" s="22"/>
      <c r="AHB49" s="22"/>
      <c r="AHC49" s="22"/>
      <c r="AHD49" s="22"/>
      <c r="AHE49" s="22"/>
      <c r="AHF49" s="22"/>
      <c r="AHG49" s="22"/>
      <c r="AHH49" s="22"/>
    </row>
    <row r="50" spans="1:892" s="225" customFormat="1" ht="12.75" x14ac:dyDescent="0.25">
      <c r="A50" s="22">
        <v>479</v>
      </c>
      <c r="B50" s="21">
        <v>3</v>
      </c>
      <c r="C50" s="252" t="s">
        <v>795</v>
      </c>
      <c r="D50" s="253">
        <v>9</v>
      </c>
      <c r="E50" s="249">
        <v>4089.57</v>
      </c>
      <c r="F50" s="132">
        <f t="shared" si="0"/>
        <v>35637.76999999999</v>
      </c>
      <c r="G50" s="114">
        <f t="shared" si="1"/>
        <v>40215.357024542696</v>
      </c>
      <c r="H50" s="132">
        <f t="shared" si="2"/>
        <v>4577.5870245427068</v>
      </c>
      <c r="I50" s="121">
        <f t="shared" si="3"/>
        <v>0</v>
      </c>
      <c r="J50" s="121">
        <f t="shared" si="4"/>
        <v>4577.5870245427068</v>
      </c>
      <c r="K50" s="18">
        <f t="shared" si="109"/>
        <v>13021.219999999998</v>
      </c>
      <c r="L50" s="234">
        <v>819.96</v>
      </c>
      <c r="M50" s="234">
        <v>819.96</v>
      </c>
      <c r="N50" s="234">
        <v>819.96</v>
      </c>
      <c r="O50" s="234">
        <v>819.96</v>
      </c>
      <c r="P50" s="234">
        <v>819.96</v>
      </c>
      <c r="Q50" s="234">
        <v>819.96</v>
      </c>
      <c r="R50" s="234">
        <v>819.96</v>
      </c>
      <c r="S50" s="234">
        <v>1456.3</v>
      </c>
      <c r="T50" s="234">
        <v>1456.3</v>
      </c>
      <c r="U50" s="234">
        <v>1456.3</v>
      </c>
      <c r="V50" s="234">
        <v>1456.3</v>
      </c>
      <c r="W50" s="234">
        <v>1456.3</v>
      </c>
      <c r="X50" s="234">
        <f t="shared" si="110"/>
        <v>15846.492152491839</v>
      </c>
      <c r="Y50" s="18">
        <v>0</v>
      </c>
      <c r="Z50" s="18">
        <v>0</v>
      </c>
      <c r="AA50" s="18">
        <v>0</v>
      </c>
      <c r="AB50" s="18">
        <v>0</v>
      </c>
      <c r="AC50" s="18">
        <v>7206.5161153096187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8639.9760371822194</v>
      </c>
      <c r="AJ50" s="18">
        <v>0</v>
      </c>
      <c r="AK50" s="20">
        <f t="shared" si="5"/>
        <v>2825.2721524918416</v>
      </c>
      <c r="AL50" s="234">
        <f t="shared" si="111"/>
        <v>0</v>
      </c>
      <c r="AM50" s="234">
        <f t="shared" si="6"/>
        <v>2825.2721524918416</v>
      </c>
      <c r="AN50" s="18">
        <f t="shared" si="112"/>
        <v>2716.31</v>
      </c>
      <c r="AO50" s="234">
        <v>206.93</v>
      </c>
      <c r="AP50" s="234">
        <v>206.93</v>
      </c>
      <c r="AQ50" s="234">
        <v>206.93</v>
      </c>
      <c r="AR50" s="234">
        <v>206.93</v>
      </c>
      <c r="AS50" s="234">
        <v>206.93</v>
      </c>
      <c r="AT50" s="234">
        <v>206.93</v>
      </c>
      <c r="AU50" s="234">
        <v>206.93</v>
      </c>
      <c r="AV50" s="234">
        <v>253.56</v>
      </c>
      <c r="AW50" s="234">
        <v>253.56</v>
      </c>
      <c r="AX50" s="234">
        <v>253.56</v>
      </c>
      <c r="AY50" s="234">
        <v>253.56</v>
      </c>
      <c r="AZ50" s="234">
        <v>253.56</v>
      </c>
      <c r="BA50" s="226">
        <f t="shared" si="113"/>
        <v>2798.2313888938888</v>
      </c>
      <c r="BB50" s="18">
        <v>0</v>
      </c>
      <c r="BC50" s="18">
        <v>0</v>
      </c>
      <c r="BD50" s="18">
        <v>0</v>
      </c>
      <c r="BE50" s="18">
        <v>0</v>
      </c>
      <c r="BF50" s="18">
        <v>1272.927360685889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1525.3040282080001</v>
      </c>
      <c r="BM50" s="18">
        <v>0</v>
      </c>
      <c r="BN50" s="20">
        <f t="shared" si="7"/>
        <v>81.921388893888889</v>
      </c>
      <c r="BO50" s="20">
        <f t="shared" si="8"/>
        <v>0</v>
      </c>
      <c r="BP50" s="20">
        <f t="shared" si="9"/>
        <v>81.921388893888889</v>
      </c>
      <c r="BQ50" s="18">
        <f t="shared" si="114"/>
        <v>2788.3</v>
      </c>
      <c r="BR50" s="234">
        <v>212.25</v>
      </c>
      <c r="BS50" s="234">
        <v>212.25</v>
      </c>
      <c r="BT50" s="234">
        <v>212.25</v>
      </c>
      <c r="BU50" s="234">
        <v>212.25</v>
      </c>
      <c r="BV50" s="234">
        <v>212.25</v>
      </c>
      <c r="BW50" s="234">
        <v>212.25</v>
      </c>
      <c r="BX50" s="234">
        <v>212.25</v>
      </c>
      <c r="BY50" s="234">
        <v>260.51</v>
      </c>
      <c r="BZ50" s="234">
        <v>260.51</v>
      </c>
      <c r="CA50" s="234">
        <v>260.51</v>
      </c>
      <c r="CB50" s="234">
        <v>260.51</v>
      </c>
      <c r="CC50" s="234">
        <v>260.51</v>
      </c>
      <c r="CD50" s="18">
        <f t="shared" si="115"/>
        <v>2552.3100000000004</v>
      </c>
      <c r="CE50" s="18">
        <v>192.63</v>
      </c>
      <c r="CF50" s="18">
        <v>192.63</v>
      </c>
      <c r="CG50" s="18">
        <v>192.63</v>
      </c>
      <c r="CH50" s="18">
        <v>192.63</v>
      </c>
      <c r="CI50" s="18">
        <v>192.63</v>
      </c>
      <c r="CJ50" s="18">
        <v>192.63</v>
      </c>
      <c r="CK50" s="18">
        <v>192.63</v>
      </c>
      <c r="CL50" s="18">
        <v>240.78</v>
      </c>
      <c r="CM50" s="18">
        <v>240.78</v>
      </c>
      <c r="CN50" s="18">
        <v>240.78</v>
      </c>
      <c r="CO50" s="18">
        <v>240.78</v>
      </c>
      <c r="CP50" s="18">
        <v>240.78</v>
      </c>
      <c r="CQ50" s="20">
        <f t="shared" si="10"/>
        <v>-235.98999999999978</v>
      </c>
      <c r="CR50" s="20">
        <f t="shared" si="11"/>
        <v>-235.98999999999978</v>
      </c>
      <c r="CS50" s="20">
        <f t="shared" si="12"/>
        <v>0</v>
      </c>
      <c r="CT50" s="18">
        <f t="shared" si="116"/>
        <v>494.38999999999987</v>
      </c>
      <c r="CU50" s="18">
        <v>37.619999999999997</v>
      </c>
      <c r="CV50" s="234">
        <v>37.619999999999997</v>
      </c>
      <c r="CW50" s="234">
        <v>37.619999999999997</v>
      </c>
      <c r="CX50" s="234">
        <v>37.619999999999997</v>
      </c>
      <c r="CY50" s="234">
        <v>37.619999999999997</v>
      </c>
      <c r="CZ50" s="234">
        <v>37.619999999999997</v>
      </c>
      <c r="DA50" s="234">
        <v>37.619999999999997</v>
      </c>
      <c r="DB50" s="234">
        <v>46.21</v>
      </c>
      <c r="DC50" s="234">
        <v>46.21</v>
      </c>
      <c r="DD50" s="234">
        <v>46.21</v>
      </c>
      <c r="DE50" s="234">
        <v>46.21</v>
      </c>
      <c r="DF50" s="234">
        <v>46.21</v>
      </c>
      <c r="DG50" s="18">
        <f t="shared" si="117"/>
        <v>451.96999999999997</v>
      </c>
      <c r="DH50" s="18">
        <v>34.11</v>
      </c>
      <c r="DI50" s="18">
        <v>34.11</v>
      </c>
      <c r="DJ50" s="18">
        <v>34.11</v>
      </c>
      <c r="DK50" s="18">
        <v>34.11</v>
      </c>
      <c r="DL50" s="18">
        <v>34.11</v>
      </c>
      <c r="DM50" s="18">
        <v>34.11</v>
      </c>
      <c r="DN50" s="18">
        <v>34.11</v>
      </c>
      <c r="DO50" s="18">
        <v>42.64</v>
      </c>
      <c r="DP50" s="18">
        <v>42.64</v>
      </c>
      <c r="DQ50" s="18">
        <v>42.64</v>
      </c>
      <c r="DR50" s="18">
        <v>42.64</v>
      </c>
      <c r="DS50" s="18">
        <v>42.64</v>
      </c>
      <c r="DT50" s="234">
        <f t="shared" si="118"/>
        <v>-42.419999999999902</v>
      </c>
      <c r="DU50" s="20">
        <f t="shared" si="13"/>
        <v>-42.419999999999902</v>
      </c>
      <c r="DV50" s="20">
        <f t="shared" si="119"/>
        <v>0</v>
      </c>
      <c r="DW50" s="18">
        <f t="shared" si="120"/>
        <v>675.59</v>
      </c>
      <c r="DX50" s="18">
        <v>53.57</v>
      </c>
      <c r="DY50" s="234">
        <v>53.57</v>
      </c>
      <c r="DZ50" s="234">
        <v>53.57</v>
      </c>
      <c r="EA50" s="234">
        <v>53.57</v>
      </c>
      <c r="EB50" s="234">
        <v>53.57</v>
      </c>
      <c r="EC50" s="234">
        <v>53.57</v>
      </c>
      <c r="ED50" s="234">
        <v>53.57</v>
      </c>
      <c r="EE50" s="234">
        <v>60.12</v>
      </c>
      <c r="EF50" s="234">
        <v>60.12</v>
      </c>
      <c r="EG50" s="234">
        <v>60.12</v>
      </c>
      <c r="EH50" s="234">
        <v>60.12</v>
      </c>
      <c r="EI50" s="234">
        <v>60.12</v>
      </c>
      <c r="EJ50" s="234"/>
      <c r="EK50" s="18">
        <f t="shared" si="121"/>
        <v>660.00858819233167</v>
      </c>
      <c r="EL50" s="18">
        <v>0</v>
      </c>
      <c r="EM50" s="18">
        <v>0</v>
      </c>
      <c r="EN50" s="18">
        <v>0</v>
      </c>
      <c r="EO50" s="18">
        <v>0</v>
      </c>
      <c r="EP50" s="18">
        <v>300.37951284221236</v>
      </c>
      <c r="EQ50" s="18">
        <v>0</v>
      </c>
      <c r="ER50" s="18">
        <v>0</v>
      </c>
      <c r="ES50" s="18">
        <v>0</v>
      </c>
      <c r="ET50" s="18">
        <v>0</v>
      </c>
      <c r="EU50" s="18">
        <v>0</v>
      </c>
      <c r="EV50" s="18">
        <v>359.62907535011925</v>
      </c>
      <c r="EW50" s="18">
        <v>0</v>
      </c>
      <c r="EX50" s="20">
        <f t="shared" si="14"/>
        <v>-15.58141180766836</v>
      </c>
      <c r="EY50" s="20">
        <f t="shared" si="122"/>
        <v>-15.58141180766836</v>
      </c>
      <c r="EZ50" s="20">
        <f t="shared" si="123"/>
        <v>0</v>
      </c>
      <c r="FA50" s="18">
        <f t="shared" si="124"/>
        <v>4300.1899999999996</v>
      </c>
      <c r="FB50" s="18">
        <v>325.12</v>
      </c>
      <c r="FC50" s="234">
        <v>325.12</v>
      </c>
      <c r="FD50" s="234">
        <v>325.12</v>
      </c>
      <c r="FE50" s="234">
        <v>325.12</v>
      </c>
      <c r="FF50" s="234">
        <v>325.12</v>
      </c>
      <c r="FG50" s="234">
        <v>325.12</v>
      </c>
      <c r="FH50" s="234">
        <v>325.12</v>
      </c>
      <c r="FI50" s="234">
        <v>404.87</v>
      </c>
      <c r="FJ50" s="234">
        <v>404.87</v>
      </c>
      <c r="FK50" s="234">
        <v>404.87</v>
      </c>
      <c r="FL50" s="234">
        <v>404.87</v>
      </c>
      <c r="FM50" s="234">
        <v>404.87</v>
      </c>
      <c r="FN50" s="20">
        <f t="shared" si="125"/>
        <v>4461.8542643618894</v>
      </c>
      <c r="FO50" s="18">
        <v>0</v>
      </c>
      <c r="FP50" s="18">
        <v>0</v>
      </c>
      <c r="FQ50" s="18">
        <v>0</v>
      </c>
      <c r="FR50" s="18">
        <v>0</v>
      </c>
      <c r="FS50" s="18">
        <v>2065.3537768483206</v>
      </c>
      <c r="FT50" s="18">
        <v>0</v>
      </c>
      <c r="FU50" s="18">
        <v>0</v>
      </c>
      <c r="FV50" s="18">
        <v>0</v>
      </c>
      <c r="FW50" s="18">
        <v>0</v>
      </c>
      <c r="FX50" s="18">
        <v>0</v>
      </c>
      <c r="FY50" s="18">
        <v>2396.5004875135683</v>
      </c>
      <c r="FZ50" s="18">
        <v>0</v>
      </c>
      <c r="GA50" s="234">
        <f t="shared" si="126"/>
        <v>161.66426436188976</v>
      </c>
      <c r="GB50" s="20">
        <f t="shared" si="127"/>
        <v>0</v>
      </c>
      <c r="GC50" s="20">
        <f t="shared" si="128"/>
        <v>161.66426436188976</v>
      </c>
      <c r="GD50" s="18">
        <f t="shared" si="129"/>
        <v>834.26</v>
      </c>
      <c r="GE50" s="18">
        <v>67.48</v>
      </c>
      <c r="GF50" s="234">
        <v>67.48</v>
      </c>
      <c r="GG50" s="234">
        <v>67.48</v>
      </c>
      <c r="GH50" s="234">
        <v>67.48</v>
      </c>
      <c r="GI50" s="234">
        <v>67.48</v>
      </c>
      <c r="GJ50" s="234">
        <v>67.48</v>
      </c>
      <c r="GK50" s="234">
        <v>67.48</v>
      </c>
      <c r="GL50" s="234">
        <v>72.38</v>
      </c>
      <c r="GM50" s="234">
        <v>72.38</v>
      </c>
      <c r="GN50" s="234">
        <v>72.38</v>
      </c>
      <c r="GO50" s="234">
        <v>72.38</v>
      </c>
      <c r="GP50" s="234">
        <v>72.38</v>
      </c>
      <c r="GQ50" s="20">
        <f t="shared" si="130"/>
        <v>0</v>
      </c>
      <c r="GR50" s="18">
        <v>0</v>
      </c>
      <c r="GS50" s="18">
        <v>0</v>
      </c>
      <c r="GT50" s="18">
        <v>0</v>
      </c>
      <c r="GU50" s="18"/>
      <c r="GV50" s="234">
        <f t="shared" si="131"/>
        <v>-834.26</v>
      </c>
      <c r="GW50" s="20">
        <f t="shared" si="15"/>
        <v>-834.26</v>
      </c>
      <c r="GX50" s="20">
        <f t="shared" si="16"/>
        <v>0</v>
      </c>
      <c r="GY50" s="18">
        <f t="shared" si="132"/>
        <v>10807.509999999998</v>
      </c>
      <c r="GZ50" s="18">
        <v>599.53</v>
      </c>
      <c r="HA50" s="234">
        <v>599.53</v>
      </c>
      <c r="HB50" s="234">
        <v>599.53</v>
      </c>
      <c r="HC50" s="234">
        <v>599.53</v>
      </c>
      <c r="HD50" s="234">
        <v>599.53</v>
      </c>
      <c r="HE50" s="234">
        <v>599.53</v>
      </c>
      <c r="HF50" s="234">
        <v>599.53</v>
      </c>
      <c r="HG50" s="234">
        <v>1322.16</v>
      </c>
      <c r="HH50" s="234">
        <v>1322.16</v>
      </c>
      <c r="HI50" s="234">
        <v>1322.16</v>
      </c>
      <c r="HJ50" s="234">
        <v>1322.16</v>
      </c>
      <c r="HK50" s="234">
        <v>1322.16</v>
      </c>
      <c r="HL50" s="20">
        <f t="shared" si="133"/>
        <v>13444.490630602746</v>
      </c>
      <c r="HM50" s="18">
        <v>1147.0790448435773</v>
      </c>
      <c r="HN50" s="18">
        <v>1214.8125125476402</v>
      </c>
      <c r="HO50" s="18">
        <v>1322.3904553172297</v>
      </c>
      <c r="HP50" s="18">
        <v>1231.7782485496064</v>
      </c>
      <c r="HQ50" s="18">
        <v>1282.6133781071971</v>
      </c>
      <c r="HR50" s="18">
        <v>1078.3043199384947</v>
      </c>
      <c r="HS50" s="18">
        <v>1410.2729407882446</v>
      </c>
      <c r="HT50" s="18">
        <v>875.04239046856242</v>
      </c>
      <c r="HU50" s="18">
        <v>897.21538293747778</v>
      </c>
      <c r="HV50" s="18">
        <v>972.05057948172168</v>
      </c>
      <c r="HW50" s="18">
        <v>885.10885451700096</v>
      </c>
      <c r="HX50" s="18">
        <v>1127.8225231059939</v>
      </c>
      <c r="HY50" s="20">
        <f t="shared" si="17"/>
        <v>2636.9806306027476</v>
      </c>
      <c r="HZ50" s="20">
        <f t="shared" si="18"/>
        <v>0</v>
      </c>
      <c r="IA50" s="20">
        <f t="shared" si="19"/>
        <v>2636.9806306027476</v>
      </c>
      <c r="IB50" s="120">
        <f t="shared" si="134"/>
        <v>42192.789999999994</v>
      </c>
      <c r="IC50" s="120">
        <v>2697.27</v>
      </c>
      <c r="ID50" s="250">
        <v>2697.27</v>
      </c>
      <c r="IE50" s="250">
        <v>2697.27</v>
      </c>
      <c r="IF50" s="120">
        <v>2697.27</v>
      </c>
      <c r="IG50" s="120">
        <v>2697.27</v>
      </c>
      <c r="IH50" s="120">
        <v>2697.27</v>
      </c>
      <c r="II50" s="120">
        <v>2697.27</v>
      </c>
      <c r="IJ50" s="120">
        <v>4662.38</v>
      </c>
      <c r="IK50" s="120">
        <v>4662.38</v>
      </c>
      <c r="IL50" s="120">
        <v>4662.38</v>
      </c>
      <c r="IM50" s="120">
        <v>4662.38</v>
      </c>
      <c r="IN50" s="120">
        <v>4662.38</v>
      </c>
      <c r="IO50" s="121">
        <f t="shared" si="20"/>
        <v>44042.158012896689</v>
      </c>
      <c r="IP50" s="18">
        <v>3882.175123013546</v>
      </c>
      <c r="IQ50" s="18">
        <v>3872.8827686564164</v>
      </c>
      <c r="IR50" s="18">
        <v>3885.9159410727643</v>
      </c>
      <c r="IS50" s="18">
        <v>3901.8635565</v>
      </c>
      <c r="IT50" s="18">
        <v>3932.3104557333336</v>
      </c>
      <c r="IU50" s="18">
        <v>3887.773493066667</v>
      </c>
      <c r="IV50" s="18">
        <v>3818.3795845732293</v>
      </c>
      <c r="IW50" s="18">
        <v>4815.8707221333334</v>
      </c>
      <c r="IX50" s="18">
        <v>2909.906236120572</v>
      </c>
      <c r="IY50" s="18">
        <v>3451.522814172044</v>
      </c>
      <c r="IZ50" s="18">
        <v>2682.6502880227422</v>
      </c>
      <c r="JA50" s="18">
        <v>3000.9070298320421</v>
      </c>
      <c r="JB50" s="250">
        <f t="shared" si="21"/>
        <v>1849.3680128966953</v>
      </c>
      <c r="JC50" s="121">
        <f t="shared" si="22"/>
        <v>0</v>
      </c>
      <c r="JD50" s="121">
        <f t="shared" si="23"/>
        <v>1849.3680128966953</v>
      </c>
      <c r="JE50" s="120">
        <f t="shared" si="135"/>
        <v>0</v>
      </c>
      <c r="JF50" s="120">
        <v>0</v>
      </c>
      <c r="JG50" s="250">
        <v>0</v>
      </c>
      <c r="JH50" s="250">
        <v>0</v>
      </c>
      <c r="JI50" s="250">
        <v>0</v>
      </c>
      <c r="JJ50" s="250">
        <v>0</v>
      </c>
      <c r="JK50" s="250">
        <v>0</v>
      </c>
      <c r="JL50" s="250">
        <v>0</v>
      </c>
      <c r="JM50" s="250">
        <v>0</v>
      </c>
      <c r="JN50" s="250">
        <v>0</v>
      </c>
      <c r="JO50" s="250">
        <v>0</v>
      </c>
      <c r="JP50" s="250">
        <v>0</v>
      </c>
      <c r="JQ50" s="250">
        <v>0</v>
      </c>
      <c r="JR50" s="120">
        <f t="shared" si="136"/>
        <v>0</v>
      </c>
      <c r="JS50" s="18">
        <v>0</v>
      </c>
      <c r="JT50" s="18">
        <v>0</v>
      </c>
      <c r="JU50" s="18">
        <v>0</v>
      </c>
      <c r="JV50" s="18">
        <v>0</v>
      </c>
      <c r="JW50" s="18">
        <v>0</v>
      </c>
      <c r="JX50" s="18">
        <v>0</v>
      </c>
      <c r="JY50" s="18">
        <v>0</v>
      </c>
      <c r="JZ50" s="18">
        <v>0</v>
      </c>
      <c r="KA50" s="18">
        <v>0</v>
      </c>
      <c r="KB50" s="18">
        <v>0</v>
      </c>
      <c r="KC50" s="18">
        <v>0</v>
      </c>
      <c r="KD50" s="18">
        <v>0</v>
      </c>
      <c r="KE50" s="250">
        <f t="shared" si="24"/>
        <v>0</v>
      </c>
      <c r="KF50" s="121">
        <f t="shared" si="25"/>
        <v>0</v>
      </c>
      <c r="KG50" s="121">
        <f t="shared" si="26"/>
        <v>0</v>
      </c>
      <c r="KH50" s="120">
        <f t="shared" si="137"/>
        <v>2692.52</v>
      </c>
      <c r="KI50" s="120">
        <v>139.86000000000001</v>
      </c>
      <c r="KJ50" s="250">
        <v>139.86000000000001</v>
      </c>
      <c r="KK50" s="250">
        <v>139.86000000000001</v>
      </c>
      <c r="KL50" s="250">
        <v>139.86000000000001</v>
      </c>
      <c r="KM50" s="250">
        <v>139.86000000000001</v>
      </c>
      <c r="KN50" s="250">
        <v>139.86000000000001</v>
      </c>
      <c r="KO50" s="250">
        <v>139.86000000000001</v>
      </c>
      <c r="KP50" s="250">
        <v>342.7</v>
      </c>
      <c r="KQ50" s="250">
        <v>342.7</v>
      </c>
      <c r="KR50" s="250">
        <v>342.7</v>
      </c>
      <c r="KS50" s="250">
        <v>342.7</v>
      </c>
      <c r="KT50" s="250">
        <v>342.7</v>
      </c>
      <c r="KU50" s="121">
        <f t="shared" si="138"/>
        <v>2923.1344651085683</v>
      </c>
      <c r="KV50" s="18">
        <v>169.00896661320209</v>
      </c>
      <c r="KW50" s="18">
        <v>182.01647238789815</v>
      </c>
      <c r="KX50" s="18">
        <v>161.5374172514245</v>
      </c>
      <c r="KY50" s="18">
        <v>177.11077051474768</v>
      </c>
      <c r="KZ50" s="18">
        <v>176.42415045916118</v>
      </c>
      <c r="LA50" s="18">
        <v>180.3247125582146</v>
      </c>
      <c r="LB50" s="18">
        <v>159.56592566703753</v>
      </c>
      <c r="LC50" s="18">
        <v>260.48358032111202</v>
      </c>
      <c r="LD50" s="18">
        <v>335.74878582877568</v>
      </c>
      <c r="LE50" s="18">
        <v>324.20498691489394</v>
      </c>
      <c r="LF50" s="18">
        <v>395.00387634806714</v>
      </c>
      <c r="LG50" s="18">
        <v>401.7048202440335</v>
      </c>
      <c r="LH50" s="250">
        <f t="shared" si="139"/>
        <v>230.61446510856831</v>
      </c>
      <c r="LI50" s="121">
        <f t="shared" si="27"/>
        <v>0</v>
      </c>
      <c r="LJ50" s="121">
        <f t="shared" si="28"/>
        <v>230.61446510856831</v>
      </c>
      <c r="LK50" s="121">
        <f t="shared" si="29"/>
        <v>0</v>
      </c>
      <c r="LL50" s="250"/>
      <c r="LM50" s="250"/>
      <c r="LN50" s="250"/>
      <c r="LO50" s="250"/>
      <c r="LP50" s="250"/>
      <c r="LQ50" s="250"/>
      <c r="LR50" s="250"/>
      <c r="LS50" s="250"/>
      <c r="LT50" s="250"/>
      <c r="LU50" s="250"/>
      <c r="LV50" s="250"/>
      <c r="LW50" s="250"/>
      <c r="LX50" s="121">
        <f t="shared" si="30"/>
        <v>0</v>
      </c>
      <c r="LY50" s="250"/>
      <c r="LZ50" s="250"/>
      <c r="MA50" s="250"/>
      <c r="MB50" s="250"/>
      <c r="MC50" s="250"/>
      <c r="MD50" s="250"/>
      <c r="ME50" s="250"/>
      <c r="MF50" s="250"/>
      <c r="MG50" s="250"/>
      <c r="MH50" s="250"/>
      <c r="MI50" s="250"/>
      <c r="MJ50" s="120">
        <v>0</v>
      </c>
      <c r="MK50" s="250"/>
      <c r="ML50" s="121">
        <f t="shared" si="31"/>
        <v>0</v>
      </c>
      <c r="MM50" s="121">
        <f t="shared" si="32"/>
        <v>0</v>
      </c>
      <c r="MN50" s="121">
        <f t="shared" si="140"/>
        <v>47337.195499999994</v>
      </c>
      <c r="MO50" s="121">
        <v>3254.48</v>
      </c>
      <c r="MP50" s="250">
        <v>3254.48</v>
      </c>
      <c r="MQ50" s="250">
        <v>3254.48</v>
      </c>
      <c r="MR50" s="250">
        <v>3254.48</v>
      </c>
      <c r="MS50" s="250">
        <v>3254.48</v>
      </c>
      <c r="MT50" s="250">
        <v>3254.48</v>
      </c>
      <c r="MU50" s="250">
        <v>3254.48</v>
      </c>
      <c r="MV50" s="250">
        <v>4911.1670999999997</v>
      </c>
      <c r="MW50" s="250">
        <v>4911.1670999999997</v>
      </c>
      <c r="MX50" s="250">
        <v>4911.1670999999997</v>
      </c>
      <c r="MY50" s="250">
        <v>4911.1670999999997</v>
      </c>
      <c r="MZ50" s="250">
        <v>4911.1670999999997</v>
      </c>
      <c r="NA50" s="121">
        <f t="shared" si="141"/>
        <v>5966.4815389152827</v>
      </c>
      <c r="NB50" s="20">
        <v>0</v>
      </c>
      <c r="NC50" s="20">
        <v>1450.829189032856</v>
      </c>
      <c r="ND50" s="20">
        <v>87.057984080276725</v>
      </c>
      <c r="NE50" s="20">
        <v>754.06502412659677</v>
      </c>
      <c r="NF50" s="20">
        <v>716.45344025783481</v>
      </c>
      <c r="NG50" s="20">
        <v>1409.6229800677049</v>
      </c>
      <c r="NH50" s="20">
        <v>169.64021145820851</v>
      </c>
      <c r="NI50" s="20">
        <v>-344.59240810575506</v>
      </c>
      <c r="NJ50" s="20">
        <v>486.12039008556599</v>
      </c>
      <c r="NK50" s="20">
        <v>0</v>
      </c>
      <c r="NL50" s="20">
        <v>0</v>
      </c>
      <c r="NM50" s="20">
        <v>1237.2847279119937</v>
      </c>
      <c r="NN50" s="250">
        <f t="shared" si="142"/>
        <v>-41370.713961084708</v>
      </c>
      <c r="NO50" s="121">
        <f t="shared" si="33"/>
        <v>-41370.713961084708</v>
      </c>
      <c r="NP50" s="121">
        <f t="shared" si="34"/>
        <v>0</v>
      </c>
      <c r="NQ50" s="115">
        <f t="shared" si="35"/>
        <v>23908.820000000003</v>
      </c>
      <c r="NR50" s="114">
        <f t="shared" si="36"/>
        <v>0</v>
      </c>
      <c r="NS50" s="132">
        <f t="shared" si="37"/>
        <v>-23908.820000000003</v>
      </c>
      <c r="NT50" s="121">
        <f t="shared" si="38"/>
        <v>-23908.820000000003</v>
      </c>
      <c r="NU50" s="121">
        <f t="shared" si="39"/>
        <v>0</v>
      </c>
      <c r="NV50" s="18">
        <f t="shared" si="143"/>
        <v>6879.0899999999983</v>
      </c>
      <c r="NW50" s="18">
        <v>729.17</v>
      </c>
      <c r="NX50" s="234">
        <v>729.17</v>
      </c>
      <c r="NY50" s="234">
        <v>729.17</v>
      </c>
      <c r="NZ50" s="18">
        <v>729.17</v>
      </c>
      <c r="OA50" s="18">
        <v>729.17</v>
      </c>
      <c r="OB50" s="18">
        <v>729.17</v>
      </c>
      <c r="OC50" s="18">
        <v>729.17</v>
      </c>
      <c r="OD50" s="18">
        <v>354.98</v>
      </c>
      <c r="OE50" s="18">
        <v>354.98</v>
      </c>
      <c r="OF50" s="18">
        <v>354.98</v>
      </c>
      <c r="OG50" s="18">
        <v>354.98</v>
      </c>
      <c r="OH50" s="18">
        <v>354.98</v>
      </c>
      <c r="OI50" s="20">
        <f t="shared" si="144"/>
        <v>0</v>
      </c>
      <c r="OJ50" s="20">
        <v>0</v>
      </c>
      <c r="OK50" s="20">
        <v>0</v>
      </c>
      <c r="OL50" s="20">
        <v>0</v>
      </c>
      <c r="OM50" s="20">
        <v>0</v>
      </c>
      <c r="ON50" s="20">
        <v>0</v>
      </c>
      <c r="OO50" s="20">
        <v>0</v>
      </c>
      <c r="OP50" s="20">
        <v>0</v>
      </c>
      <c r="OQ50" s="20">
        <v>0</v>
      </c>
      <c r="OR50" s="20">
        <v>0</v>
      </c>
      <c r="OS50" s="20">
        <v>0</v>
      </c>
      <c r="OT50" s="20">
        <v>0</v>
      </c>
      <c r="OU50" s="20">
        <v>0</v>
      </c>
      <c r="OV50" s="234">
        <f t="shared" si="145"/>
        <v>-6879.0899999999983</v>
      </c>
      <c r="OW50" s="20">
        <f t="shared" si="40"/>
        <v>-6879.0899999999983</v>
      </c>
      <c r="OX50" s="20">
        <f t="shared" si="41"/>
        <v>0</v>
      </c>
      <c r="OY50" s="18">
        <f t="shared" si="146"/>
        <v>4967.58</v>
      </c>
      <c r="OZ50" s="18">
        <v>536.14</v>
      </c>
      <c r="PA50" s="234">
        <v>536.14</v>
      </c>
      <c r="PB50" s="234">
        <v>536.14</v>
      </c>
      <c r="PC50" s="234">
        <v>536.14</v>
      </c>
      <c r="PD50" s="234">
        <v>536.14</v>
      </c>
      <c r="PE50" s="234">
        <v>536.14</v>
      </c>
      <c r="PF50" s="234">
        <v>536.14</v>
      </c>
      <c r="PG50" s="234">
        <v>242.92</v>
      </c>
      <c r="PH50" s="234">
        <v>242.92</v>
      </c>
      <c r="PI50" s="234">
        <v>242.92</v>
      </c>
      <c r="PJ50" s="234">
        <v>242.92</v>
      </c>
      <c r="PK50" s="234">
        <v>242.92</v>
      </c>
      <c r="PL50" s="20">
        <f t="shared" si="147"/>
        <v>0</v>
      </c>
      <c r="PM50" s="18">
        <v>0</v>
      </c>
      <c r="PN50" s="18">
        <v>0</v>
      </c>
      <c r="PO50" s="18">
        <v>0</v>
      </c>
      <c r="PP50" s="18">
        <v>0</v>
      </c>
      <c r="PQ50" s="18">
        <v>0</v>
      </c>
      <c r="PR50" s="18">
        <v>0</v>
      </c>
      <c r="PS50" s="18">
        <v>0</v>
      </c>
      <c r="PT50" s="18">
        <v>0</v>
      </c>
      <c r="PU50" s="18">
        <v>0</v>
      </c>
      <c r="PV50" s="18">
        <v>0</v>
      </c>
      <c r="PW50" s="18">
        <v>0</v>
      </c>
      <c r="PX50" s="18">
        <v>0</v>
      </c>
      <c r="PY50" s="234">
        <f t="shared" si="148"/>
        <v>-4967.58</v>
      </c>
      <c r="PZ50" s="20">
        <f t="shared" si="42"/>
        <v>-4967.58</v>
      </c>
      <c r="QA50" s="20">
        <f t="shared" si="43"/>
        <v>0</v>
      </c>
      <c r="QB50" s="18">
        <f t="shared" si="149"/>
        <v>1786.7000000000003</v>
      </c>
      <c r="QC50" s="18">
        <v>182.8</v>
      </c>
      <c r="QD50" s="234">
        <v>182.8</v>
      </c>
      <c r="QE50" s="234">
        <v>182.8</v>
      </c>
      <c r="QF50" s="234">
        <v>182.8</v>
      </c>
      <c r="QG50" s="234">
        <v>182.8</v>
      </c>
      <c r="QH50" s="234">
        <v>182.8</v>
      </c>
      <c r="QI50" s="234">
        <v>182.8</v>
      </c>
      <c r="QJ50" s="234">
        <v>101.42</v>
      </c>
      <c r="QK50" s="234">
        <v>101.42</v>
      </c>
      <c r="QL50" s="234">
        <v>101.42</v>
      </c>
      <c r="QM50" s="234">
        <v>101.42</v>
      </c>
      <c r="QN50" s="234">
        <v>101.42</v>
      </c>
      <c r="QO50" s="20">
        <f t="shared" si="150"/>
        <v>0</v>
      </c>
      <c r="QP50" s="18">
        <v>0</v>
      </c>
      <c r="QQ50" s="18">
        <v>0</v>
      </c>
      <c r="QR50" s="18">
        <v>0</v>
      </c>
      <c r="QS50" s="18">
        <v>0</v>
      </c>
      <c r="QT50" s="18">
        <v>0</v>
      </c>
      <c r="QU50" s="18">
        <v>0</v>
      </c>
      <c r="QV50" s="18">
        <v>0</v>
      </c>
      <c r="QW50" s="18">
        <v>0</v>
      </c>
      <c r="QX50" s="18">
        <v>0</v>
      </c>
      <c r="QY50" s="18">
        <v>0</v>
      </c>
      <c r="QZ50" s="18">
        <v>0</v>
      </c>
      <c r="RA50" s="18">
        <v>0</v>
      </c>
      <c r="RB50" s="234">
        <f t="shared" si="151"/>
        <v>-1786.7000000000003</v>
      </c>
      <c r="RC50" s="20">
        <f t="shared" si="44"/>
        <v>-1786.7000000000003</v>
      </c>
      <c r="RD50" s="20">
        <f t="shared" si="45"/>
        <v>0</v>
      </c>
      <c r="RE50" s="18">
        <f t="shared" si="152"/>
        <v>7189.4700000000021</v>
      </c>
      <c r="RF50" s="20">
        <v>740.21</v>
      </c>
      <c r="RG50" s="234">
        <v>740.21</v>
      </c>
      <c r="RH50" s="234">
        <v>740.21</v>
      </c>
      <c r="RI50" s="234">
        <v>740.21</v>
      </c>
      <c r="RJ50" s="234">
        <v>740.21</v>
      </c>
      <c r="RK50" s="234">
        <v>740.21</v>
      </c>
      <c r="RL50" s="234">
        <v>740.21</v>
      </c>
      <c r="RM50" s="234">
        <v>401.6</v>
      </c>
      <c r="RN50" s="234">
        <v>401.6</v>
      </c>
      <c r="RO50" s="234">
        <v>401.6</v>
      </c>
      <c r="RP50" s="234">
        <v>401.6</v>
      </c>
      <c r="RQ50" s="234">
        <v>401.6</v>
      </c>
      <c r="RR50" s="20">
        <f t="shared" si="153"/>
        <v>0</v>
      </c>
      <c r="RS50" s="18">
        <v>0</v>
      </c>
      <c r="RT50" s="18">
        <v>0</v>
      </c>
      <c r="RU50" s="18">
        <v>0</v>
      </c>
      <c r="RV50" s="18">
        <v>0</v>
      </c>
      <c r="RW50" s="18">
        <v>0</v>
      </c>
      <c r="RX50" s="18">
        <v>0</v>
      </c>
      <c r="RY50" s="18">
        <v>0</v>
      </c>
      <c r="RZ50" s="18">
        <v>0</v>
      </c>
      <c r="SA50" s="18">
        <v>0</v>
      </c>
      <c r="SB50" s="18">
        <v>0</v>
      </c>
      <c r="SC50" s="18">
        <v>0</v>
      </c>
      <c r="SD50" s="18">
        <v>0</v>
      </c>
      <c r="SE50" s="20">
        <f t="shared" si="46"/>
        <v>-7189.4700000000021</v>
      </c>
      <c r="SF50" s="20">
        <f t="shared" si="47"/>
        <v>-7189.4700000000021</v>
      </c>
      <c r="SG50" s="20">
        <f t="shared" si="48"/>
        <v>0</v>
      </c>
      <c r="SH50" s="18">
        <f t="shared" si="154"/>
        <v>1974.49</v>
      </c>
      <c r="SI50" s="18">
        <v>204.07</v>
      </c>
      <c r="SJ50" s="234">
        <v>204.07</v>
      </c>
      <c r="SK50" s="234">
        <v>204.07</v>
      </c>
      <c r="SL50" s="234">
        <v>204.07</v>
      </c>
      <c r="SM50" s="234">
        <v>204.07</v>
      </c>
      <c r="SN50" s="234">
        <v>204.07</v>
      </c>
      <c r="SO50" s="234">
        <v>204.07</v>
      </c>
      <c r="SP50" s="234">
        <v>109.2</v>
      </c>
      <c r="SQ50" s="234">
        <v>109.2</v>
      </c>
      <c r="SR50" s="234">
        <v>109.2</v>
      </c>
      <c r="SS50" s="234">
        <v>109.2</v>
      </c>
      <c r="ST50" s="234">
        <v>109.2</v>
      </c>
      <c r="SU50" s="20">
        <f t="shared" si="155"/>
        <v>0</v>
      </c>
      <c r="SV50" s="18">
        <v>0</v>
      </c>
      <c r="SW50" s="18">
        <v>0</v>
      </c>
      <c r="SX50" s="18">
        <v>0</v>
      </c>
      <c r="SY50" s="18">
        <v>0</v>
      </c>
      <c r="SZ50" s="18">
        <v>0</v>
      </c>
      <c r="TA50" s="18">
        <v>0</v>
      </c>
      <c r="TB50" s="18">
        <v>0</v>
      </c>
      <c r="TC50" s="18">
        <v>0</v>
      </c>
      <c r="TD50" s="18">
        <v>0</v>
      </c>
      <c r="TE50" s="18">
        <v>0</v>
      </c>
      <c r="TF50" s="18">
        <v>0</v>
      </c>
      <c r="TG50" s="18">
        <v>0</v>
      </c>
      <c r="TH50" s="20">
        <f t="shared" si="49"/>
        <v>-1974.49</v>
      </c>
      <c r="TI50" s="20">
        <f t="shared" si="50"/>
        <v>-1974.49</v>
      </c>
      <c r="TJ50" s="20">
        <f t="shared" si="51"/>
        <v>0</v>
      </c>
      <c r="TK50" s="18">
        <f t="shared" si="156"/>
        <v>1081.2700000000002</v>
      </c>
      <c r="TL50" s="18">
        <v>101.01</v>
      </c>
      <c r="TM50" s="234">
        <v>101.01</v>
      </c>
      <c r="TN50" s="234">
        <v>101.01</v>
      </c>
      <c r="TO50" s="234">
        <v>101.01</v>
      </c>
      <c r="TP50" s="234">
        <v>101.01</v>
      </c>
      <c r="TQ50" s="234">
        <v>101.01</v>
      </c>
      <c r="TR50" s="234">
        <v>101.01</v>
      </c>
      <c r="TS50" s="234">
        <v>74.84</v>
      </c>
      <c r="TT50" s="234">
        <v>74.84</v>
      </c>
      <c r="TU50" s="234">
        <v>74.84</v>
      </c>
      <c r="TV50" s="234">
        <v>74.84</v>
      </c>
      <c r="TW50" s="234">
        <v>74.84</v>
      </c>
      <c r="TX50" s="20">
        <f t="shared" si="157"/>
        <v>0</v>
      </c>
      <c r="TY50" s="18">
        <v>0</v>
      </c>
      <c r="TZ50" s="18">
        <v>0</v>
      </c>
      <c r="UA50" s="18">
        <v>0</v>
      </c>
      <c r="UB50" s="18">
        <v>0</v>
      </c>
      <c r="UC50" s="18">
        <v>0</v>
      </c>
      <c r="UD50" s="18">
        <v>0</v>
      </c>
      <c r="UE50" s="18">
        <v>0</v>
      </c>
      <c r="UF50" s="18">
        <v>0</v>
      </c>
      <c r="UG50" s="18">
        <v>0</v>
      </c>
      <c r="UH50" s="18">
        <v>0</v>
      </c>
      <c r="UI50" s="18">
        <v>0</v>
      </c>
      <c r="UJ50" s="18">
        <v>0</v>
      </c>
      <c r="UK50" s="20">
        <f t="shared" si="52"/>
        <v>-1081.2700000000002</v>
      </c>
      <c r="UL50" s="20">
        <f t="shared" si="53"/>
        <v>-1081.2700000000002</v>
      </c>
      <c r="UM50" s="20">
        <f t="shared" si="54"/>
        <v>0</v>
      </c>
      <c r="UN50" s="18">
        <f t="shared" si="158"/>
        <v>30.219999999999995</v>
      </c>
      <c r="UO50" s="18">
        <v>2.86</v>
      </c>
      <c r="UP50" s="234">
        <v>2.86</v>
      </c>
      <c r="UQ50" s="234">
        <v>2.86</v>
      </c>
      <c r="UR50" s="234">
        <v>2.86</v>
      </c>
      <c r="US50" s="234">
        <v>2.86</v>
      </c>
      <c r="UT50" s="234">
        <v>2.86</v>
      </c>
      <c r="UU50" s="234">
        <v>2.86</v>
      </c>
      <c r="UV50" s="234">
        <v>2.04</v>
      </c>
      <c r="UW50" s="234">
        <v>2.04</v>
      </c>
      <c r="UX50" s="234">
        <v>2.04</v>
      </c>
      <c r="UY50" s="234">
        <v>2.04</v>
      </c>
      <c r="UZ50" s="234">
        <v>2.04</v>
      </c>
      <c r="VA50" s="20">
        <f t="shared" si="55"/>
        <v>0</v>
      </c>
      <c r="VB50" s="234"/>
      <c r="VC50" s="234"/>
      <c r="VD50" s="234"/>
      <c r="VE50" s="234"/>
      <c r="VF50" s="234"/>
      <c r="VG50" s="234"/>
      <c r="VH50" s="234">
        <v>0</v>
      </c>
      <c r="VI50" s="234"/>
      <c r="VJ50" s="234"/>
      <c r="VK50" s="234"/>
      <c r="VL50" s="234"/>
      <c r="VM50" s="234"/>
      <c r="VN50" s="20">
        <f t="shared" si="56"/>
        <v>-30.219999999999995</v>
      </c>
      <c r="VO50" s="20">
        <f t="shared" si="57"/>
        <v>-30.219999999999995</v>
      </c>
      <c r="VP50" s="20">
        <f t="shared" si="58"/>
        <v>0</v>
      </c>
      <c r="VQ50" s="121">
        <f t="shared" si="59"/>
        <v>0</v>
      </c>
      <c r="VR50" s="250"/>
      <c r="VS50" s="250"/>
      <c r="VT50" s="250"/>
      <c r="VU50" s="250"/>
      <c r="VV50" s="250"/>
      <c r="VW50" s="250"/>
      <c r="VX50" s="250"/>
      <c r="VY50" s="250"/>
      <c r="VZ50" s="250"/>
      <c r="WA50" s="250"/>
      <c r="WB50" s="250"/>
      <c r="WC50" s="250"/>
      <c r="WD50" s="121">
        <f t="shared" si="60"/>
        <v>0</v>
      </c>
      <c r="WE50" s="234"/>
      <c r="WF50" s="234"/>
      <c r="WG50" s="234"/>
      <c r="WH50" s="234"/>
      <c r="WI50" s="234"/>
      <c r="WJ50" s="234"/>
      <c r="WK50" s="234"/>
      <c r="WL50" s="234"/>
      <c r="WM50" s="234"/>
      <c r="WN50" s="234"/>
      <c r="WO50" s="234"/>
      <c r="WP50" s="234"/>
      <c r="WQ50" s="121">
        <f t="shared" si="61"/>
        <v>0</v>
      </c>
      <c r="WR50" s="121">
        <f t="shared" si="62"/>
        <v>0</v>
      </c>
      <c r="WS50" s="121">
        <f t="shared" si="63"/>
        <v>0</v>
      </c>
      <c r="WT50" s="120">
        <f t="shared" si="159"/>
        <v>32472.419999999995</v>
      </c>
      <c r="WU50" s="120">
        <v>2205.91</v>
      </c>
      <c r="WV50" s="250">
        <v>2205.91</v>
      </c>
      <c r="WW50" s="250">
        <v>2205.91</v>
      </c>
      <c r="WX50" s="250">
        <v>2205.91</v>
      </c>
      <c r="WY50" s="250">
        <v>2205.91</v>
      </c>
      <c r="WZ50" s="250">
        <v>2205.91</v>
      </c>
      <c r="XA50" s="250">
        <v>2205.91</v>
      </c>
      <c r="XB50" s="250">
        <v>3406.21</v>
      </c>
      <c r="XC50" s="250">
        <v>3406.21</v>
      </c>
      <c r="XD50" s="250">
        <v>3406.21</v>
      </c>
      <c r="XE50" s="250">
        <v>3406.21</v>
      </c>
      <c r="XF50" s="250">
        <v>3406.21</v>
      </c>
      <c r="XG50" s="120">
        <f t="shared" si="160"/>
        <v>42209.685065584024</v>
      </c>
      <c r="XH50" s="18">
        <v>3591.8104084693482</v>
      </c>
      <c r="XI50" s="18">
        <v>3621.153786647691</v>
      </c>
      <c r="XJ50" s="18">
        <v>3456.742162396501</v>
      </c>
      <c r="XK50" s="18">
        <v>309.87503472373373</v>
      </c>
      <c r="XL50" s="18">
        <v>3215.940478351592</v>
      </c>
      <c r="XM50" s="18">
        <v>3021.5638464671711</v>
      </c>
      <c r="XN50" s="18">
        <v>3919.1841202873652</v>
      </c>
      <c r="XO50" s="18">
        <v>3967.8837509828181</v>
      </c>
      <c r="XP50" s="18">
        <v>4386.1780540273912</v>
      </c>
      <c r="XQ50" s="18">
        <v>4456.2754645404839</v>
      </c>
      <c r="XR50" s="18">
        <v>4165.5406592215004</v>
      </c>
      <c r="XS50" s="18">
        <v>4097.5372994684276</v>
      </c>
      <c r="XT50" s="121">
        <f t="shared" si="64"/>
        <v>9737.2650655840298</v>
      </c>
      <c r="XU50" s="121">
        <f t="shared" si="65"/>
        <v>0</v>
      </c>
      <c r="XV50" s="121">
        <f t="shared" si="66"/>
        <v>9737.2650655840298</v>
      </c>
      <c r="XW50" s="120">
        <f t="shared" si="161"/>
        <v>23549.039999999994</v>
      </c>
      <c r="XX50" s="120">
        <v>1699.87</v>
      </c>
      <c r="XY50" s="250">
        <v>1699.87</v>
      </c>
      <c r="XZ50" s="250">
        <v>1699.87</v>
      </c>
      <c r="YA50" s="250">
        <v>1699.87</v>
      </c>
      <c r="YB50" s="250">
        <v>1699.87</v>
      </c>
      <c r="YC50" s="250">
        <v>1699.87</v>
      </c>
      <c r="YD50" s="250">
        <v>1699.87</v>
      </c>
      <c r="YE50" s="250">
        <v>2329.9899999999998</v>
      </c>
      <c r="YF50" s="250">
        <v>2329.9899999999998</v>
      </c>
      <c r="YG50" s="250">
        <v>2329.9899999999998</v>
      </c>
      <c r="YH50" s="250">
        <v>2329.9899999999998</v>
      </c>
      <c r="YI50" s="250">
        <v>2329.9899999999998</v>
      </c>
      <c r="YJ50" s="121">
        <f t="shared" si="162"/>
        <v>29486.535822254664</v>
      </c>
      <c r="YK50" s="18">
        <v>2288.1079975442162</v>
      </c>
      <c r="YL50" s="18">
        <v>2133.8773116784209</v>
      </c>
      <c r="YM50" s="18">
        <v>2218.9179592020237</v>
      </c>
      <c r="YN50" s="18">
        <v>2216.055992948282</v>
      </c>
      <c r="YO50" s="18">
        <v>2123.9321991632742</v>
      </c>
      <c r="YP50" s="18">
        <v>2147.8878578196254</v>
      </c>
      <c r="YQ50" s="18">
        <v>2389.7694910557379</v>
      </c>
      <c r="YR50" s="18">
        <v>2442.5874597651655</v>
      </c>
      <c r="YS50" s="18">
        <v>2875.3703447905636</v>
      </c>
      <c r="YT50" s="18">
        <v>2786.8919734380629</v>
      </c>
      <c r="YU50" s="18">
        <v>2809.3896014064076</v>
      </c>
      <c r="YV50" s="18">
        <v>3053.7476334428861</v>
      </c>
      <c r="YW50" s="234">
        <f t="shared" si="163"/>
        <v>5937.4958222546702</v>
      </c>
      <c r="YX50" s="121">
        <f t="shared" si="67"/>
        <v>0</v>
      </c>
      <c r="YY50" s="121">
        <f t="shared" si="68"/>
        <v>5937.4958222546702</v>
      </c>
      <c r="YZ50" s="120">
        <f t="shared" si="164"/>
        <v>1121.4000000000001</v>
      </c>
      <c r="ZA50" s="120">
        <v>63.8</v>
      </c>
      <c r="ZB50" s="250">
        <v>63.8</v>
      </c>
      <c r="ZC50" s="250">
        <v>63.8</v>
      </c>
      <c r="ZD50" s="250">
        <v>63.8</v>
      </c>
      <c r="ZE50" s="250">
        <v>63.8</v>
      </c>
      <c r="ZF50" s="250">
        <v>63.8</v>
      </c>
      <c r="ZG50" s="250">
        <v>63.8</v>
      </c>
      <c r="ZH50" s="250">
        <v>134.96</v>
      </c>
      <c r="ZI50" s="250">
        <v>134.96</v>
      </c>
      <c r="ZJ50" s="250">
        <v>134.96</v>
      </c>
      <c r="ZK50" s="250">
        <v>134.96</v>
      </c>
      <c r="ZL50" s="250">
        <v>134.96</v>
      </c>
      <c r="ZM50" s="121">
        <f t="shared" si="165"/>
        <v>4377.0838225883281</v>
      </c>
      <c r="ZN50" s="120">
        <v>0</v>
      </c>
      <c r="ZO50" s="18">
        <v>89.00787085873273</v>
      </c>
      <c r="ZP50" s="18">
        <v>300.52457933731307</v>
      </c>
      <c r="ZQ50" s="18">
        <v>3861.2986495466175</v>
      </c>
      <c r="ZR50" s="18">
        <v>126.25272284566492</v>
      </c>
      <c r="ZS50" s="18">
        <v>0</v>
      </c>
      <c r="ZT50" s="18"/>
      <c r="ZU50" s="18"/>
      <c r="ZV50" s="18"/>
      <c r="ZW50" s="18"/>
      <c r="ZX50" s="18"/>
      <c r="ZY50" s="18"/>
      <c r="ZZ50" s="121">
        <f t="shared" si="69"/>
        <v>3255.683822588328</v>
      </c>
      <c r="AAA50" s="121">
        <f t="shared" si="70"/>
        <v>0</v>
      </c>
      <c r="AAB50" s="121">
        <f t="shared" si="71"/>
        <v>3255.683822588328</v>
      </c>
      <c r="AAC50" s="120">
        <f t="shared" si="166"/>
        <v>1099.33</v>
      </c>
      <c r="AAD50" s="120">
        <v>79.34</v>
      </c>
      <c r="AAE50" s="250">
        <v>79.34</v>
      </c>
      <c r="AAF50" s="250">
        <v>79.34</v>
      </c>
      <c r="AAG50" s="250">
        <v>79.34</v>
      </c>
      <c r="AAH50" s="250">
        <v>79.34</v>
      </c>
      <c r="AAI50" s="250">
        <v>79.34</v>
      </c>
      <c r="AAJ50" s="250">
        <v>79.34</v>
      </c>
      <c r="AAK50" s="250">
        <v>108.79</v>
      </c>
      <c r="AAL50" s="250">
        <v>108.79</v>
      </c>
      <c r="AAM50" s="250">
        <v>108.79</v>
      </c>
      <c r="AAN50" s="250">
        <v>108.79</v>
      </c>
      <c r="AAO50" s="250">
        <v>108.79</v>
      </c>
      <c r="AAP50" s="121">
        <f t="shared" si="167"/>
        <v>735.82007606132834</v>
      </c>
      <c r="AAQ50" s="18">
        <v>104.38727064330045</v>
      </c>
      <c r="AAR50" s="18">
        <v>104.13740981053149</v>
      </c>
      <c r="AAS50" s="18">
        <v>104.48785698338082</v>
      </c>
      <c r="AAT50" s="18">
        <v>104.91667021178199</v>
      </c>
      <c r="AAU50" s="18">
        <v>105.7358639032696</v>
      </c>
      <c r="AAV50" s="18">
        <v>104.5383098758856</v>
      </c>
      <c r="AAW50" s="18">
        <v>102.67237763407084</v>
      </c>
      <c r="AAX50" s="18">
        <v>1.0058832</v>
      </c>
      <c r="AAY50" s="18">
        <v>0.96736769999999994</v>
      </c>
      <c r="AAZ50" s="18">
        <v>0.98517959999999993</v>
      </c>
      <c r="ABA50" s="18">
        <v>0.98385965999999991</v>
      </c>
      <c r="ABB50" s="18">
        <v>1.0020268391075968</v>
      </c>
      <c r="ABC50" s="121">
        <f t="shared" si="72"/>
        <v>-363.50992393867159</v>
      </c>
      <c r="ABD50" s="121">
        <f t="shared" si="73"/>
        <v>-363.50992393867159</v>
      </c>
      <c r="ABE50" s="121">
        <f t="shared" si="74"/>
        <v>0</v>
      </c>
      <c r="ABF50" s="120">
        <f t="shared" si="168"/>
        <v>155.84</v>
      </c>
      <c r="ABG50" s="120">
        <v>5.32</v>
      </c>
      <c r="ABH50" s="250">
        <v>5.32</v>
      </c>
      <c r="ABI50" s="250">
        <v>5.32</v>
      </c>
      <c r="ABJ50" s="250">
        <v>5.32</v>
      </c>
      <c r="ABK50" s="250">
        <v>5.32</v>
      </c>
      <c r="ABL50" s="250">
        <v>5.32</v>
      </c>
      <c r="ABM50" s="250">
        <v>5.32</v>
      </c>
      <c r="ABN50" s="250">
        <v>23.72</v>
      </c>
      <c r="ABO50" s="250">
        <v>23.72</v>
      </c>
      <c r="ABP50" s="250">
        <v>23.72</v>
      </c>
      <c r="ABQ50" s="250">
        <v>23.72</v>
      </c>
      <c r="ABR50" s="250">
        <v>23.72</v>
      </c>
      <c r="ABS50" s="121">
        <f t="shared" si="169"/>
        <v>0</v>
      </c>
      <c r="ABT50" s="18">
        <v>0</v>
      </c>
      <c r="ABU50" s="18">
        <v>0</v>
      </c>
      <c r="ABV50" s="18">
        <v>0</v>
      </c>
      <c r="ABW50" s="18">
        <v>0</v>
      </c>
      <c r="ABX50" s="18">
        <v>0</v>
      </c>
      <c r="ABY50" s="18">
        <v>0</v>
      </c>
      <c r="ABZ50" s="18"/>
      <c r="ACA50" s="18"/>
      <c r="ACB50" s="18">
        <v>0</v>
      </c>
      <c r="ACC50" s="18">
        <v>0</v>
      </c>
      <c r="ACD50" s="18">
        <v>0</v>
      </c>
      <c r="ACE50" s="18">
        <v>0</v>
      </c>
      <c r="ACF50" s="121">
        <f t="shared" si="75"/>
        <v>-155.84</v>
      </c>
      <c r="ACG50" s="121">
        <f t="shared" si="76"/>
        <v>-155.84</v>
      </c>
      <c r="ACH50" s="121">
        <f t="shared" si="77"/>
        <v>0</v>
      </c>
      <c r="ACI50" s="115">
        <f t="shared" si="78"/>
        <v>31945.639999999992</v>
      </c>
      <c r="ACJ50" s="121">
        <f t="shared" si="79"/>
        <v>32727.464328580685</v>
      </c>
      <c r="ACK50" s="132">
        <f t="shared" si="80"/>
        <v>781.82432858069296</v>
      </c>
      <c r="ACL50" s="121">
        <f t="shared" si="81"/>
        <v>0</v>
      </c>
      <c r="ACM50" s="121">
        <f t="shared" si="82"/>
        <v>781.82432858069296</v>
      </c>
      <c r="ACN50" s="18">
        <f t="shared" si="170"/>
        <v>27527.239999999991</v>
      </c>
      <c r="ACO50" s="18">
        <v>2452.52</v>
      </c>
      <c r="ACP50" s="234">
        <v>2452.52</v>
      </c>
      <c r="ACQ50" s="234">
        <v>2452.52</v>
      </c>
      <c r="ACR50" s="234">
        <v>2452.52</v>
      </c>
      <c r="ACS50" s="234">
        <v>2452.52</v>
      </c>
      <c r="ACT50" s="234">
        <v>2452.52</v>
      </c>
      <c r="ACU50" s="234">
        <v>2452.52</v>
      </c>
      <c r="ACV50" s="234">
        <v>2071.92</v>
      </c>
      <c r="ACW50" s="234">
        <v>2071.92</v>
      </c>
      <c r="ACX50" s="234">
        <v>2071.92</v>
      </c>
      <c r="ACY50" s="234">
        <v>2071.92</v>
      </c>
      <c r="ACZ50" s="234">
        <v>2071.92</v>
      </c>
      <c r="ADA50" s="20">
        <f t="shared" si="171"/>
        <v>24839.893898495178</v>
      </c>
      <c r="ADB50" s="18">
        <v>0</v>
      </c>
      <c r="ADC50" s="18">
        <v>4138.3103114367068</v>
      </c>
      <c r="ADD50" s="18">
        <v>2553.5229942758583</v>
      </c>
      <c r="ADE50" s="18">
        <v>2356.4102379999995</v>
      </c>
      <c r="ADF50" s="18">
        <v>1874.9334128</v>
      </c>
      <c r="ADG50" s="18">
        <v>2066.8575928</v>
      </c>
      <c r="ADH50" s="18">
        <v>1606.6038687600358</v>
      </c>
      <c r="ADI50" s="18">
        <v>2041.943766578941</v>
      </c>
      <c r="ADJ50" s="18">
        <v>1575.5195274</v>
      </c>
      <c r="ADK50" s="18">
        <v>1789.9618687999998</v>
      </c>
      <c r="ADL50" s="18">
        <v>2324.75105884</v>
      </c>
      <c r="ADM50" s="18">
        <v>2511.0792588036375</v>
      </c>
      <c r="ADN50" s="20">
        <f t="shared" si="83"/>
        <v>-2687.3461015048124</v>
      </c>
      <c r="ADO50" s="20">
        <f t="shared" si="84"/>
        <v>-2687.3461015048124</v>
      </c>
      <c r="ADP50" s="20">
        <f t="shared" si="85"/>
        <v>0</v>
      </c>
      <c r="ADQ50" s="18">
        <f t="shared" si="172"/>
        <v>4418.3999999999996</v>
      </c>
      <c r="ADR50" s="18">
        <v>546.29999999999995</v>
      </c>
      <c r="ADS50" s="234">
        <v>546.29999999999995</v>
      </c>
      <c r="ADT50" s="234">
        <v>546.29999999999995</v>
      </c>
      <c r="ADU50" s="234">
        <v>546.29999999999995</v>
      </c>
      <c r="ADV50" s="234">
        <v>546.29999999999995</v>
      </c>
      <c r="ADW50" s="234">
        <v>546.29999999999995</v>
      </c>
      <c r="ADX50" s="234">
        <v>546.29999999999995</v>
      </c>
      <c r="ADY50" s="234">
        <v>118.86</v>
      </c>
      <c r="ADZ50" s="234">
        <v>118.86</v>
      </c>
      <c r="AEA50" s="234">
        <v>118.86</v>
      </c>
      <c r="AEB50" s="234">
        <v>118.86</v>
      </c>
      <c r="AEC50" s="234">
        <v>118.86</v>
      </c>
      <c r="AED50" s="20">
        <f t="shared" si="173"/>
        <v>7887.5704300855068</v>
      </c>
      <c r="AEE50" s="18">
        <v>0</v>
      </c>
      <c r="AEF50" s="18">
        <v>1137.2095610675556</v>
      </c>
      <c r="AEG50" s="18">
        <v>708.61052189731788</v>
      </c>
      <c r="AEH50" s="18">
        <v>638.62362199999995</v>
      </c>
      <c r="AEI50" s="18">
        <v>603.68384159999994</v>
      </c>
      <c r="AEJ50" s="18">
        <v>664.7418232</v>
      </c>
      <c r="AEK50" s="18">
        <v>0</v>
      </c>
      <c r="AEL50" s="18">
        <v>1397.2841253294976</v>
      </c>
      <c r="AEM50" s="18">
        <v>618.47041619999993</v>
      </c>
      <c r="AEN50" s="18">
        <v>691.15822159999993</v>
      </c>
      <c r="AEO50" s="18">
        <v>759.10238656000001</v>
      </c>
      <c r="AEP50" s="18">
        <v>668.68591063113627</v>
      </c>
      <c r="AEQ50" s="20">
        <f t="shared" si="86"/>
        <v>3469.1704300855072</v>
      </c>
      <c r="AER50" s="20">
        <f t="shared" si="87"/>
        <v>0</v>
      </c>
      <c r="AES50" s="20">
        <f t="shared" si="88"/>
        <v>3469.1704300855072</v>
      </c>
      <c r="AET50" s="18">
        <f t="shared" si="174"/>
        <v>0</v>
      </c>
      <c r="AEU50" s="18">
        <v>0</v>
      </c>
      <c r="AEV50" s="234">
        <v>0</v>
      </c>
      <c r="AEW50" s="234">
        <v>0</v>
      </c>
      <c r="AEX50" s="234">
        <v>0</v>
      </c>
      <c r="AEY50" s="234">
        <v>0</v>
      </c>
      <c r="AEZ50" s="234">
        <v>0</v>
      </c>
      <c r="AFA50" s="234">
        <v>0</v>
      </c>
      <c r="AFB50" s="234">
        <v>0</v>
      </c>
      <c r="AFC50" s="234">
        <v>0</v>
      </c>
      <c r="AFD50" s="234">
        <v>0</v>
      </c>
      <c r="AFE50" s="234">
        <v>0</v>
      </c>
      <c r="AFF50" s="234">
        <v>0</v>
      </c>
      <c r="AFG50" s="20">
        <f t="shared" si="175"/>
        <v>0</v>
      </c>
      <c r="AFH50" s="18">
        <v>0</v>
      </c>
      <c r="AFI50" s="18">
        <v>0</v>
      </c>
      <c r="AFJ50" s="18">
        <v>0</v>
      </c>
      <c r="AFK50" s="18">
        <v>0</v>
      </c>
      <c r="AFL50" s="18">
        <v>0</v>
      </c>
      <c r="AFM50" s="18">
        <v>0</v>
      </c>
      <c r="AFN50" s="18">
        <v>0</v>
      </c>
      <c r="AFO50" s="18">
        <v>0</v>
      </c>
      <c r="AFP50" s="18">
        <v>0</v>
      </c>
      <c r="AFQ50" s="18">
        <v>0</v>
      </c>
      <c r="AFR50" s="18">
        <v>0</v>
      </c>
      <c r="AFS50" s="18">
        <v>0</v>
      </c>
      <c r="AFT50" s="20">
        <f t="shared" si="89"/>
        <v>0</v>
      </c>
      <c r="AFU50" s="20">
        <f t="shared" si="90"/>
        <v>0</v>
      </c>
      <c r="AFV50" s="136">
        <f t="shared" si="91"/>
        <v>0</v>
      </c>
      <c r="AFW50" s="141">
        <f t="shared" si="92"/>
        <v>242112.76549999992</v>
      </c>
      <c r="AFX50" s="111">
        <f t="shared" si="93"/>
        <v>202683.72015653225</v>
      </c>
      <c r="AFY50" s="126">
        <f t="shared" si="94"/>
        <v>-39429.045343467675</v>
      </c>
      <c r="AFZ50" s="20">
        <f t="shared" si="95"/>
        <v>-39429.045343467675</v>
      </c>
      <c r="AGA50" s="140">
        <f t="shared" si="96"/>
        <v>0</v>
      </c>
      <c r="AGB50" s="215">
        <f t="shared" si="181"/>
        <v>290535.31859999988</v>
      </c>
      <c r="AGC50" s="126">
        <f t="shared" si="181"/>
        <v>243220.46418783869</v>
      </c>
      <c r="AGD50" s="126">
        <f t="shared" si="98"/>
        <v>-47314.854412161192</v>
      </c>
      <c r="AGE50" s="20">
        <f t="shared" si="99"/>
        <v>-47314.854412161192</v>
      </c>
      <c r="AGF50" s="136">
        <f t="shared" si="100"/>
        <v>0</v>
      </c>
      <c r="AGG50" s="166">
        <f t="shared" si="180"/>
        <v>15495.216991999994</v>
      </c>
      <c r="AGH50" s="220">
        <f t="shared" si="179"/>
        <v>12971.758090018064</v>
      </c>
      <c r="AGI50" s="126">
        <f t="shared" si="102"/>
        <v>-2523.4589019819305</v>
      </c>
      <c r="AGJ50" s="20">
        <f t="shared" si="103"/>
        <v>-2523.4589019819305</v>
      </c>
      <c r="AGK50" s="140">
        <f t="shared" si="104"/>
        <v>0</v>
      </c>
      <c r="AGL50" s="167">
        <f t="shared" si="182"/>
        <v>306030.53559199988</v>
      </c>
      <c r="AGM50" s="167">
        <f t="shared" si="182"/>
        <v>256192.22227785675</v>
      </c>
      <c r="AGN50" s="168">
        <f t="shared" si="106"/>
        <v>-49838.313314143132</v>
      </c>
      <c r="AGO50" s="167">
        <f t="shared" si="107"/>
        <v>-49838.313314143132</v>
      </c>
      <c r="AGP50" s="169">
        <f t="shared" si="108"/>
        <v>0</v>
      </c>
      <c r="AGQ50" s="217">
        <f t="shared" si="177"/>
        <v>5.8084772370486662E-2</v>
      </c>
      <c r="AGR50" s="294">
        <v>7.0000000000000007E-2</v>
      </c>
      <c r="AGS50" s="254">
        <v>0.03</v>
      </c>
      <c r="AGT50" s="251">
        <f t="shared" si="178"/>
        <v>5.3333333333333337E-2</v>
      </c>
      <c r="AGU50" s="22"/>
      <c r="AGV50" s="22"/>
      <c r="AGW50" s="22"/>
      <c r="AGX50" s="22"/>
      <c r="AGY50" s="22"/>
      <c r="AGZ50" s="22"/>
      <c r="AHA50" s="22"/>
      <c r="AHB50" s="22"/>
      <c r="AHC50" s="22"/>
      <c r="AHD50" s="22"/>
      <c r="AHE50" s="22"/>
      <c r="AHF50" s="22"/>
      <c r="AHG50" s="22"/>
      <c r="AHH50" s="22"/>
    </row>
    <row r="51" spans="1:892" s="225" customFormat="1" ht="12.75" x14ac:dyDescent="0.25">
      <c r="A51" s="1">
        <v>480</v>
      </c>
      <c r="B51" s="21">
        <v>3</v>
      </c>
      <c r="C51" s="252" t="s">
        <v>796</v>
      </c>
      <c r="D51" s="253">
        <v>9</v>
      </c>
      <c r="E51" s="249">
        <v>4256.12</v>
      </c>
      <c r="F51" s="132">
        <f t="shared" si="0"/>
        <v>33261.18</v>
      </c>
      <c r="G51" s="114">
        <f t="shared" si="1"/>
        <v>26927.747015714838</v>
      </c>
      <c r="H51" s="132">
        <f t="shared" si="2"/>
        <v>-6333.4329842851621</v>
      </c>
      <c r="I51" s="121">
        <f t="shared" si="3"/>
        <v>-6333.4329842851621</v>
      </c>
      <c r="J51" s="121">
        <f t="shared" si="4"/>
        <v>0</v>
      </c>
      <c r="K51" s="18">
        <f t="shared" si="109"/>
        <v>13000.01</v>
      </c>
      <c r="L51" s="234">
        <v>821.43</v>
      </c>
      <c r="M51" s="234">
        <v>821.43</v>
      </c>
      <c r="N51" s="234">
        <v>821.43</v>
      </c>
      <c r="O51" s="234">
        <v>821.43</v>
      </c>
      <c r="P51" s="234">
        <v>821.43</v>
      </c>
      <c r="Q51" s="234">
        <v>821.43</v>
      </c>
      <c r="R51" s="234">
        <v>821.43</v>
      </c>
      <c r="S51" s="234">
        <v>1450</v>
      </c>
      <c r="T51" s="234">
        <v>1450</v>
      </c>
      <c r="U51" s="234">
        <v>1450</v>
      </c>
      <c r="V51" s="234">
        <v>1450</v>
      </c>
      <c r="W51" s="234">
        <v>1450</v>
      </c>
      <c r="X51" s="234">
        <f t="shared" si="110"/>
        <v>7783.6100829937586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7783.6100829937586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20">
        <f t="shared" si="5"/>
        <v>-5216.3999170062416</v>
      </c>
      <c r="AL51" s="234">
        <f t="shared" si="111"/>
        <v>-5216.3999170062416</v>
      </c>
      <c r="AM51" s="234">
        <f t="shared" si="6"/>
        <v>0</v>
      </c>
      <c r="AN51" s="18">
        <f t="shared" si="112"/>
        <v>2771.45</v>
      </c>
      <c r="AO51" s="234">
        <v>211.1</v>
      </c>
      <c r="AP51" s="234">
        <v>211.1</v>
      </c>
      <c r="AQ51" s="234">
        <v>211.1</v>
      </c>
      <c r="AR51" s="234">
        <v>211.1</v>
      </c>
      <c r="AS51" s="234">
        <v>211.1</v>
      </c>
      <c r="AT51" s="234">
        <v>211.1</v>
      </c>
      <c r="AU51" s="234">
        <v>211.1</v>
      </c>
      <c r="AV51" s="234">
        <v>258.75</v>
      </c>
      <c r="AW51" s="234">
        <v>258.75</v>
      </c>
      <c r="AX51" s="234">
        <v>258.75</v>
      </c>
      <c r="AY51" s="234">
        <v>258.75</v>
      </c>
      <c r="AZ51" s="234">
        <v>258.75</v>
      </c>
      <c r="BA51" s="226">
        <f t="shared" si="113"/>
        <v>1397.8669461573991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1397.8669461573991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20">
        <f t="shared" si="7"/>
        <v>-1373.5830538426007</v>
      </c>
      <c r="BO51" s="20">
        <f t="shared" si="8"/>
        <v>-1373.5830538426007</v>
      </c>
      <c r="BP51" s="20">
        <f t="shared" si="9"/>
        <v>0</v>
      </c>
      <c r="BQ51" s="18">
        <f t="shared" si="114"/>
        <v>1694.32</v>
      </c>
      <c r="BR51" s="234">
        <v>128.96</v>
      </c>
      <c r="BS51" s="234">
        <v>128.96</v>
      </c>
      <c r="BT51" s="234">
        <v>128.96</v>
      </c>
      <c r="BU51" s="234">
        <v>128.96</v>
      </c>
      <c r="BV51" s="234">
        <v>128.96</v>
      </c>
      <c r="BW51" s="234">
        <v>128.96</v>
      </c>
      <c r="BX51" s="234">
        <v>128.96</v>
      </c>
      <c r="BY51" s="234">
        <v>158.32</v>
      </c>
      <c r="BZ51" s="234">
        <v>158.32</v>
      </c>
      <c r="CA51" s="234">
        <v>158.32</v>
      </c>
      <c r="CB51" s="234">
        <v>158.32</v>
      </c>
      <c r="CC51" s="234">
        <v>158.32</v>
      </c>
      <c r="CD51" s="18">
        <f t="shared" si="115"/>
        <v>1551.0199999999995</v>
      </c>
      <c r="CE51" s="18">
        <v>117.06</v>
      </c>
      <c r="CF51" s="18">
        <v>117.06</v>
      </c>
      <c r="CG51" s="18">
        <v>117.06</v>
      </c>
      <c r="CH51" s="18">
        <v>117.06</v>
      </c>
      <c r="CI51" s="18">
        <v>117.06</v>
      </c>
      <c r="CJ51" s="18">
        <v>117.06</v>
      </c>
      <c r="CK51" s="18">
        <v>117.06</v>
      </c>
      <c r="CL51" s="18">
        <v>146.32</v>
      </c>
      <c r="CM51" s="18">
        <v>146.32</v>
      </c>
      <c r="CN51" s="18">
        <v>146.32</v>
      </c>
      <c r="CO51" s="18">
        <v>146.32</v>
      </c>
      <c r="CP51" s="18">
        <v>146.32</v>
      </c>
      <c r="CQ51" s="20">
        <f t="shared" si="10"/>
        <v>-143.30000000000041</v>
      </c>
      <c r="CR51" s="20">
        <f t="shared" si="11"/>
        <v>-143.30000000000041</v>
      </c>
      <c r="CS51" s="20">
        <f t="shared" si="12"/>
        <v>0</v>
      </c>
      <c r="CT51" s="18">
        <f t="shared" si="116"/>
        <v>473.91</v>
      </c>
      <c r="CU51" s="18">
        <v>36.18</v>
      </c>
      <c r="CV51" s="234">
        <v>36.18</v>
      </c>
      <c r="CW51" s="234">
        <v>36.18</v>
      </c>
      <c r="CX51" s="234">
        <v>36.18</v>
      </c>
      <c r="CY51" s="234">
        <v>36.18</v>
      </c>
      <c r="CZ51" s="234">
        <v>36.18</v>
      </c>
      <c r="DA51" s="234">
        <v>36.18</v>
      </c>
      <c r="DB51" s="234">
        <v>44.13</v>
      </c>
      <c r="DC51" s="234">
        <v>44.13</v>
      </c>
      <c r="DD51" s="234">
        <v>44.13</v>
      </c>
      <c r="DE51" s="234">
        <v>44.13</v>
      </c>
      <c r="DF51" s="234">
        <v>44.13</v>
      </c>
      <c r="DG51" s="18">
        <f t="shared" si="117"/>
        <v>432.36000000000007</v>
      </c>
      <c r="DH51" s="18">
        <v>32.630000000000003</v>
      </c>
      <c r="DI51" s="18">
        <v>32.630000000000003</v>
      </c>
      <c r="DJ51" s="18">
        <v>32.630000000000003</v>
      </c>
      <c r="DK51" s="18">
        <v>32.630000000000003</v>
      </c>
      <c r="DL51" s="18">
        <v>32.630000000000003</v>
      </c>
      <c r="DM51" s="18">
        <v>32.630000000000003</v>
      </c>
      <c r="DN51" s="18">
        <v>32.630000000000003</v>
      </c>
      <c r="DO51" s="18">
        <v>40.79</v>
      </c>
      <c r="DP51" s="18">
        <v>40.79</v>
      </c>
      <c r="DQ51" s="18">
        <v>40.79</v>
      </c>
      <c r="DR51" s="18">
        <v>40.79</v>
      </c>
      <c r="DS51" s="18">
        <v>40.79</v>
      </c>
      <c r="DT51" s="234">
        <f t="shared" si="118"/>
        <v>-41.549999999999955</v>
      </c>
      <c r="DU51" s="20">
        <f t="shared" si="13"/>
        <v>-41.549999999999955</v>
      </c>
      <c r="DV51" s="20">
        <f t="shared" si="119"/>
        <v>0</v>
      </c>
      <c r="DW51" s="18">
        <f t="shared" si="120"/>
        <v>675.61</v>
      </c>
      <c r="DX51" s="18">
        <v>53.63</v>
      </c>
      <c r="DY51" s="234">
        <v>53.63</v>
      </c>
      <c r="DZ51" s="234">
        <v>53.63</v>
      </c>
      <c r="EA51" s="234">
        <v>53.63</v>
      </c>
      <c r="EB51" s="234">
        <v>53.63</v>
      </c>
      <c r="EC51" s="234">
        <v>53.63</v>
      </c>
      <c r="ED51" s="234">
        <v>53.63</v>
      </c>
      <c r="EE51" s="234">
        <v>60.04</v>
      </c>
      <c r="EF51" s="234">
        <v>60.04</v>
      </c>
      <c r="EG51" s="234">
        <v>60.04</v>
      </c>
      <c r="EH51" s="234">
        <v>60.04</v>
      </c>
      <c r="EI51" s="234">
        <v>60.04</v>
      </c>
      <c r="EJ51" s="234"/>
      <c r="EK51" s="18">
        <f t="shared" si="121"/>
        <v>323.44597321399209</v>
      </c>
      <c r="EL51" s="18">
        <v>0</v>
      </c>
      <c r="EM51" s="18">
        <v>0</v>
      </c>
      <c r="EN51" s="18">
        <v>0</v>
      </c>
      <c r="EO51" s="18">
        <v>0</v>
      </c>
      <c r="EP51" s="18">
        <v>0</v>
      </c>
      <c r="EQ51" s="18">
        <v>323.44597321399209</v>
      </c>
      <c r="ER51" s="18">
        <v>0</v>
      </c>
      <c r="ES51" s="18">
        <v>0</v>
      </c>
      <c r="ET51" s="18">
        <v>0</v>
      </c>
      <c r="EU51" s="18">
        <v>0</v>
      </c>
      <c r="EV51" s="18">
        <v>0</v>
      </c>
      <c r="EW51" s="18">
        <v>0</v>
      </c>
      <c r="EX51" s="20">
        <f t="shared" si="14"/>
        <v>-352.16402678600792</v>
      </c>
      <c r="EY51" s="20">
        <f t="shared" si="122"/>
        <v>-352.16402678600792</v>
      </c>
      <c r="EZ51" s="20">
        <f t="shared" si="123"/>
        <v>0</v>
      </c>
      <c r="FA51" s="18">
        <f t="shared" si="124"/>
        <v>2673.5899999999997</v>
      </c>
      <c r="FB51" s="18">
        <v>202.17</v>
      </c>
      <c r="FC51" s="234">
        <v>202.17</v>
      </c>
      <c r="FD51" s="234">
        <v>202.17</v>
      </c>
      <c r="FE51" s="234">
        <v>202.17</v>
      </c>
      <c r="FF51" s="234">
        <v>202.17</v>
      </c>
      <c r="FG51" s="234">
        <v>202.17</v>
      </c>
      <c r="FH51" s="234">
        <v>202.17</v>
      </c>
      <c r="FI51" s="234">
        <v>251.68</v>
      </c>
      <c r="FJ51" s="234">
        <v>251.68</v>
      </c>
      <c r="FK51" s="234">
        <v>251.68</v>
      </c>
      <c r="FL51" s="234">
        <v>251.68</v>
      </c>
      <c r="FM51" s="234">
        <v>251.68</v>
      </c>
      <c r="FN51" s="20">
        <f t="shared" si="125"/>
        <v>1603.1773372588184</v>
      </c>
      <c r="FO51" s="18">
        <v>0</v>
      </c>
      <c r="FP51" s="18">
        <v>0</v>
      </c>
      <c r="FQ51" s="18">
        <v>0</v>
      </c>
      <c r="FR51" s="18">
        <v>0</v>
      </c>
      <c r="FS51" s="18">
        <v>0</v>
      </c>
      <c r="FT51" s="18">
        <v>1359.2181287261997</v>
      </c>
      <c r="FU51" s="18">
        <v>243.95920853261879</v>
      </c>
      <c r="FV51" s="18">
        <v>0</v>
      </c>
      <c r="FW51" s="18">
        <v>0</v>
      </c>
      <c r="FX51" s="18">
        <v>0</v>
      </c>
      <c r="FY51" s="18">
        <v>0</v>
      </c>
      <c r="FZ51" s="18">
        <v>0</v>
      </c>
      <c r="GA51" s="234">
        <f t="shared" si="126"/>
        <v>-1070.4126627411813</v>
      </c>
      <c r="GB51" s="20">
        <f t="shared" si="127"/>
        <v>-1070.4126627411813</v>
      </c>
      <c r="GC51" s="20">
        <f t="shared" si="128"/>
        <v>0</v>
      </c>
      <c r="GD51" s="18">
        <f t="shared" si="129"/>
        <v>765.65999999999985</v>
      </c>
      <c r="GE51" s="18">
        <v>70.23</v>
      </c>
      <c r="GF51" s="234">
        <v>70.23</v>
      </c>
      <c r="GG51" s="234">
        <v>70.23</v>
      </c>
      <c r="GH51" s="234">
        <v>70.23</v>
      </c>
      <c r="GI51" s="234">
        <v>70.23</v>
      </c>
      <c r="GJ51" s="234">
        <v>70.23</v>
      </c>
      <c r="GK51" s="234">
        <v>70.23</v>
      </c>
      <c r="GL51" s="234">
        <v>54.81</v>
      </c>
      <c r="GM51" s="234">
        <v>54.81</v>
      </c>
      <c r="GN51" s="234">
        <v>54.81</v>
      </c>
      <c r="GO51" s="234">
        <v>54.81</v>
      </c>
      <c r="GP51" s="234">
        <v>54.81</v>
      </c>
      <c r="GQ51" s="20">
        <f t="shared" si="130"/>
        <v>0</v>
      </c>
      <c r="GR51" s="18">
        <v>0</v>
      </c>
      <c r="GS51" s="18">
        <v>0</v>
      </c>
      <c r="GT51" s="18">
        <v>0</v>
      </c>
      <c r="GU51" s="18"/>
      <c r="GV51" s="234">
        <f t="shared" si="131"/>
        <v>-765.65999999999985</v>
      </c>
      <c r="GW51" s="20">
        <f t="shared" si="15"/>
        <v>-765.65999999999985</v>
      </c>
      <c r="GX51" s="20">
        <f t="shared" si="16"/>
        <v>0</v>
      </c>
      <c r="GY51" s="18">
        <f t="shared" si="132"/>
        <v>11206.63</v>
      </c>
      <c r="GZ51" s="18">
        <v>617.99</v>
      </c>
      <c r="HA51" s="234">
        <v>617.99</v>
      </c>
      <c r="HB51" s="234">
        <v>617.99</v>
      </c>
      <c r="HC51" s="234">
        <v>617.99</v>
      </c>
      <c r="HD51" s="234">
        <v>617.99</v>
      </c>
      <c r="HE51" s="234">
        <v>617.99</v>
      </c>
      <c r="HF51" s="234">
        <v>617.99</v>
      </c>
      <c r="HG51" s="234">
        <v>1376.14</v>
      </c>
      <c r="HH51" s="234">
        <v>1376.14</v>
      </c>
      <c r="HI51" s="234">
        <v>1376.14</v>
      </c>
      <c r="HJ51" s="234">
        <v>1376.14</v>
      </c>
      <c r="HK51" s="234">
        <v>1376.14</v>
      </c>
      <c r="HL51" s="20">
        <f t="shared" si="133"/>
        <v>13836.266676090872</v>
      </c>
      <c r="HM51" s="18">
        <v>1179.1944683939844</v>
      </c>
      <c r="HN51" s="18">
        <v>1249.7140164843893</v>
      </c>
      <c r="HO51" s="18">
        <v>1361.7785613914925</v>
      </c>
      <c r="HP51" s="18">
        <v>1266.7190288204756</v>
      </c>
      <c r="HQ51" s="18">
        <v>1318.9149262972862</v>
      </c>
      <c r="HR51" s="18">
        <v>1107.2878241637134</v>
      </c>
      <c r="HS51" s="18">
        <v>1454.9221421886457</v>
      </c>
      <c r="HT51" s="18">
        <v>897.99030095344654</v>
      </c>
      <c r="HU51" s="18">
        <v>925.68189720514613</v>
      </c>
      <c r="HV51" s="18">
        <v>1001.4302909507519</v>
      </c>
      <c r="HW51" s="18">
        <v>911.10599253643784</v>
      </c>
      <c r="HX51" s="18">
        <v>1161.5272267051041</v>
      </c>
      <c r="HY51" s="20">
        <f t="shared" si="17"/>
        <v>2629.6366760908732</v>
      </c>
      <c r="HZ51" s="20">
        <f t="shared" si="18"/>
        <v>0</v>
      </c>
      <c r="IA51" s="20">
        <f t="shared" si="19"/>
        <v>2629.6366760908732</v>
      </c>
      <c r="IB51" s="120">
        <f t="shared" si="134"/>
        <v>28105.460000000006</v>
      </c>
      <c r="IC51" s="120">
        <v>1749.63</v>
      </c>
      <c r="ID51" s="250">
        <v>1749.63</v>
      </c>
      <c r="IE51" s="250">
        <v>1749.63</v>
      </c>
      <c r="IF51" s="120">
        <v>1749.63</v>
      </c>
      <c r="IG51" s="120">
        <v>1749.63</v>
      </c>
      <c r="IH51" s="120">
        <v>1749.63</v>
      </c>
      <c r="II51" s="120">
        <v>1749.63</v>
      </c>
      <c r="IJ51" s="120">
        <v>3171.61</v>
      </c>
      <c r="IK51" s="120">
        <v>3171.61</v>
      </c>
      <c r="IL51" s="120">
        <v>3171.61</v>
      </c>
      <c r="IM51" s="120">
        <v>3171.61</v>
      </c>
      <c r="IN51" s="120">
        <v>3171.61</v>
      </c>
      <c r="IO51" s="121">
        <f t="shared" si="20"/>
        <v>27741.814778926837</v>
      </c>
      <c r="IP51" s="18">
        <v>2324.0232028924629</v>
      </c>
      <c r="IQ51" s="18">
        <v>2318.460432937175</v>
      </c>
      <c r="IR51" s="18">
        <v>2326.2626041796143</v>
      </c>
      <c r="IS51" s="18">
        <v>2335.8094760000004</v>
      </c>
      <c r="IT51" s="18">
        <v>2354.0475728000006</v>
      </c>
      <c r="IU51" s="18">
        <v>2327.3858608000005</v>
      </c>
      <c r="IV51" s="18">
        <v>2285.8437283323292</v>
      </c>
      <c r="IW51" s="18">
        <v>3276.1057000000001</v>
      </c>
      <c r="IX51" s="18">
        <v>1979.5299659533125</v>
      </c>
      <c r="IY51" s="18">
        <v>2347.9769739707749</v>
      </c>
      <c r="IZ51" s="18">
        <v>1824.9339334019239</v>
      </c>
      <c r="JA51" s="18">
        <v>2041.4353276592444</v>
      </c>
      <c r="JB51" s="250">
        <f t="shared" si="21"/>
        <v>-363.64522107316952</v>
      </c>
      <c r="JC51" s="121">
        <f t="shared" si="22"/>
        <v>-363.64522107316952</v>
      </c>
      <c r="JD51" s="121">
        <f t="shared" si="23"/>
        <v>0</v>
      </c>
      <c r="JE51" s="120">
        <f t="shared" si="135"/>
        <v>2736.7099999999996</v>
      </c>
      <c r="JF51" s="120">
        <v>208.33</v>
      </c>
      <c r="JG51" s="250">
        <v>208.33</v>
      </c>
      <c r="JH51" s="250">
        <v>208.33</v>
      </c>
      <c r="JI51" s="250">
        <v>208.33</v>
      </c>
      <c r="JJ51" s="250">
        <v>208.33</v>
      </c>
      <c r="JK51" s="250">
        <v>208.33</v>
      </c>
      <c r="JL51" s="250">
        <v>208.33</v>
      </c>
      <c r="JM51" s="250">
        <v>255.68</v>
      </c>
      <c r="JN51" s="250">
        <v>255.68</v>
      </c>
      <c r="JO51" s="250">
        <v>255.68</v>
      </c>
      <c r="JP51" s="250">
        <v>255.68</v>
      </c>
      <c r="JQ51" s="250">
        <v>255.68</v>
      </c>
      <c r="JR51" s="120">
        <f t="shared" si="136"/>
        <v>2356.4914450777842</v>
      </c>
      <c r="JS51" s="18">
        <v>212.76141863270209</v>
      </c>
      <c r="JT51" s="18">
        <v>212.25215399810571</v>
      </c>
      <c r="JU51" s="18">
        <v>212.96643302074656</v>
      </c>
      <c r="JV51" s="18">
        <v>213.8404372</v>
      </c>
      <c r="JW51" s="18">
        <v>215.51011215999998</v>
      </c>
      <c r="JX51" s="18">
        <v>213.06926575999998</v>
      </c>
      <c r="JY51" s="18">
        <v>209.26613547031573</v>
      </c>
      <c r="JZ51" s="18">
        <v>263.93257520000003</v>
      </c>
      <c r="KA51" s="18">
        <v>150.64047694088768</v>
      </c>
      <c r="KB51" s="18">
        <v>176.59973969228801</v>
      </c>
      <c r="KC51" s="18">
        <v>119.83537762536299</v>
      </c>
      <c r="KD51" s="18">
        <v>155.81731937737541</v>
      </c>
      <c r="KE51" s="250">
        <f t="shared" si="24"/>
        <v>-380.21855492221539</v>
      </c>
      <c r="KF51" s="121">
        <f t="shared" si="25"/>
        <v>-380.21855492221539</v>
      </c>
      <c r="KG51" s="121">
        <f t="shared" si="26"/>
        <v>0</v>
      </c>
      <c r="KH51" s="120">
        <f t="shared" si="137"/>
        <v>2752.8</v>
      </c>
      <c r="KI51" s="120">
        <v>142.15</v>
      </c>
      <c r="KJ51" s="250">
        <v>142.15</v>
      </c>
      <c r="KK51" s="250">
        <v>142.15</v>
      </c>
      <c r="KL51" s="250">
        <v>142.15</v>
      </c>
      <c r="KM51" s="250">
        <v>142.15</v>
      </c>
      <c r="KN51" s="250">
        <v>142.15</v>
      </c>
      <c r="KO51" s="250">
        <v>142.15</v>
      </c>
      <c r="KP51" s="250">
        <v>351.55</v>
      </c>
      <c r="KQ51" s="250">
        <v>351.55</v>
      </c>
      <c r="KR51" s="250">
        <v>351.55</v>
      </c>
      <c r="KS51" s="250">
        <v>351.55</v>
      </c>
      <c r="KT51" s="250">
        <v>351.55</v>
      </c>
      <c r="KU51" s="121">
        <f t="shared" si="138"/>
        <v>2985.691341428811</v>
      </c>
      <c r="KV51" s="18">
        <v>171.71239708636102</v>
      </c>
      <c r="KW51" s="18">
        <v>184.92796807910901</v>
      </c>
      <c r="KX51" s="18">
        <v>164.12133445477829</v>
      </c>
      <c r="KY51" s="18">
        <v>179.9437956715137</v>
      </c>
      <c r="KZ51" s="18">
        <v>179.24619259165965</v>
      </c>
      <c r="LA51" s="18">
        <v>183.20914722912292</v>
      </c>
      <c r="LB51" s="18">
        <v>162.11830732210882</v>
      </c>
      <c r="LC51" s="18">
        <v>267.04686682101885</v>
      </c>
      <c r="LD51" s="18">
        <v>344.20849553743994</v>
      </c>
      <c r="LE51" s="18">
        <v>332.3738327638257</v>
      </c>
      <c r="LF51" s="18">
        <v>404.95660966757316</v>
      </c>
      <c r="LG51" s="18">
        <v>411.82639420430019</v>
      </c>
      <c r="LH51" s="250">
        <f t="shared" si="139"/>
        <v>232.89134142881085</v>
      </c>
      <c r="LI51" s="121">
        <f t="shared" si="27"/>
        <v>0</v>
      </c>
      <c r="LJ51" s="121">
        <f t="shared" si="28"/>
        <v>232.89134142881085</v>
      </c>
      <c r="LK51" s="121">
        <f t="shared" si="29"/>
        <v>0</v>
      </c>
      <c r="LL51" s="250"/>
      <c r="LM51" s="250"/>
      <c r="LN51" s="250"/>
      <c r="LO51" s="250"/>
      <c r="LP51" s="250"/>
      <c r="LQ51" s="250"/>
      <c r="LR51" s="250"/>
      <c r="LS51" s="250"/>
      <c r="LT51" s="250"/>
      <c r="LU51" s="250"/>
      <c r="LV51" s="250"/>
      <c r="LW51" s="250"/>
      <c r="LX51" s="121">
        <f t="shared" si="30"/>
        <v>0</v>
      </c>
      <c r="LY51" s="250"/>
      <c r="LZ51" s="250"/>
      <c r="MA51" s="250"/>
      <c r="MB51" s="250"/>
      <c r="MC51" s="250"/>
      <c r="MD51" s="250"/>
      <c r="ME51" s="250"/>
      <c r="MF51" s="250"/>
      <c r="MG51" s="250"/>
      <c r="MH51" s="250"/>
      <c r="MI51" s="250"/>
      <c r="MJ51" s="120">
        <v>0</v>
      </c>
      <c r="MK51" s="250"/>
      <c r="ML51" s="121">
        <f t="shared" si="31"/>
        <v>0</v>
      </c>
      <c r="MM51" s="121">
        <f t="shared" si="32"/>
        <v>0</v>
      </c>
      <c r="MN51" s="121">
        <f t="shared" si="140"/>
        <v>51393.12000000001</v>
      </c>
      <c r="MO51" s="121">
        <v>3446.61</v>
      </c>
      <c r="MP51" s="250">
        <v>3446.61</v>
      </c>
      <c r="MQ51" s="250">
        <v>3446.61</v>
      </c>
      <c r="MR51" s="250">
        <v>3446.61</v>
      </c>
      <c r="MS51" s="250">
        <v>3446.61</v>
      </c>
      <c r="MT51" s="250">
        <v>3446.61</v>
      </c>
      <c r="MU51" s="250">
        <v>3446.61</v>
      </c>
      <c r="MV51" s="250">
        <v>5453.37</v>
      </c>
      <c r="MW51" s="250">
        <v>5453.37</v>
      </c>
      <c r="MX51" s="250">
        <v>5453.37</v>
      </c>
      <c r="MY51" s="250">
        <v>5453.37</v>
      </c>
      <c r="MZ51" s="250">
        <v>5453.37</v>
      </c>
      <c r="NA51" s="121">
        <f t="shared" si="141"/>
        <v>21218.594699626312</v>
      </c>
      <c r="NB51" s="20">
        <v>0</v>
      </c>
      <c r="NC51" s="20">
        <v>0</v>
      </c>
      <c r="ND51" s="20">
        <v>2885.1263999999996</v>
      </c>
      <c r="NE51" s="20">
        <v>3857.7656000000002</v>
      </c>
      <c r="NF51" s="20">
        <v>0</v>
      </c>
      <c r="NG51" s="20">
        <v>1940.8940136566773</v>
      </c>
      <c r="NH51" s="20">
        <v>1079.2470705034514</v>
      </c>
      <c r="NI51" s="20">
        <v>242.60080000000002</v>
      </c>
      <c r="NJ51" s="20">
        <v>4438.5328</v>
      </c>
      <c r="NK51" s="20">
        <v>5169.84</v>
      </c>
      <c r="NL51" s="20">
        <v>1604.5880154661841</v>
      </c>
      <c r="NM51" s="20">
        <v>0</v>
      </c>
      <c r="NN51" s="250">
        <f t="shared" si="142"/>
        <v>-30174.525300373698</v>
      </c>
      <c r="NO51" s="121">
        <f t="shared" si="33"/>
        <v>-30174.525300373698</v>
      </c>
      <c r="NP51" s="121">
        <f t="shared" si="34"/>
        <v>0</v>
      </c>
      <c r="NQ51" s="115">
        <f t="shared" si="35"/>
        <v>23852.950000000004</v>
      </c>
      <c r="NR51" s="114">
        <f t="shared" si="36"/>
        <v>4102.67</v>
      </c>
      <c r="NS51" s="132">
        <f t="shared" si="37"/>
        <v>-19750.280000000006</v>
      </c>
      <c r="NT51" s="121">
        <f t="shared" si="38"/>
        <v>-19750.280000000006</v>
      </c>
      <c r="NU51" s="121">
        <f t="shared" si="39"/>
        <v>0</v>
      </c>
      <c r="NV51" s="18">
        <f t="shared" si="143"/>
        <v>7106.0000000000018</v>
      </c>
      <c r="NW51" s="18">
        <v>731.2</v>
      </c>
      <c r="NX51" s="234">
        <v>731.2</v>
      </c>
      <c r="NY51" s="234">
        <v>731.2</v>
      </c>
      <c r="NZ51" s="18">
        <v>731.2</v>
      </c>
      <c r="OA51" s="18">
        <v>731.2</v>
      </c>
      <c r="OB51" s="18">
        <v>731.2</v>
      </c>
      <c r="OC51" s="18">
        <v>731.2</v>
      </c>
      <c r="OD51" s="18">
        <v>397.52</v>
      </c>
      <c r="OE51" s="18">
        <v>397.52</v>
      </c>
      <c r="OF51" s="18">
        <v>397.52</v>
      </c>
      <c r="OG51" s="18">
        <v>397.52</v>
      </c>
      <c r="OH51" s="18">
        <v>397.52</v>
      </c>
      <c r="OI51" s="20">
        <f t="shared" si="144"/>
        <v>0</v>
      </c>
      <c r="OJ51" s="20">
        <v>0</v>
      </c>
      <c r="OK51" s="20">
        <v>0</v>
      </c>
      <c r="OL51" s="20">
        <v>0</v>
      </c>
      <c r="OM51" s="20">
        <v>0</v>
      </c>
      <c r="ON51" s="20">
        <v>0</v>
      </c>
      <c r="OO51" s="20">
        <v>0</v>
      </c>
      <c r="OP51" s="20">
        <v>0</v>
      </c>
      <c r="OQ51" s="20">
        <v>0</v>
      </c>
      <c r="OR51" s="20">
        <v>0</v>
      </c>
      <c r="OS51" s="20">
        <v>0</v>
      </c>
      <c r="OT51" s="20">
        <v>0</v>
      </c>
      <c r="OU51" s="20">
        <v>0</v>
      </c>
      <c r="OV51" s="234">
        <f t="shared" si="145"/>
        <v>-7106.0000000000018</v>
      </c>
      <c r="OW51" s="20">
        <f t="shared" si="40"/>
        <v>-7106.0000000000018</v>
      </c>
      <c r="OX51" s="20">
        <f t="shared" si="41"/>
        <v>0</v>
      </c>
      <c r="OY51" s="18">
        <f t="shared" si="146"/>
        <v>5837.6899999999978</v>
      </c>
      <c r="OZ51" s="18">
        <v>603.52</v>
      </c>
      <c r="PA51" s="234">
        <v>603.52</v>
      </c>
      <c r="PB51" s="234">
        <v>603.52</v>
      </c>
      <c r="PC51" s="234">
        <v>603.52</v>
      </c>
      <c r="PD51" s="234">
        <v>603.52</v>
      </c>
      <c r="PE51" s="234">
        <v>603.52</v>
      </c>
      <c r="PF51" s="234">
        <v>603.52</v>
      </c>
      <c r="PG51" s="234">
        <v>322.61</v>
      </c>
      <c r="PH51" s="234">
        <v>322.61</v>
      </c>
      <c r="PI51" s="234">
        <v>322.61</v>
      </c>
      <c r="PJ51" s="234">
        <v>322.61</v>
      </c>
      <c r="PK51" s="234">
        <v>322.61</v>
      </c>
      <c r="PL51" s="20">
        <f t="shared" si="147"/>
        <v>0</v>
      </c>
      <c r="PM51" s="18">
        <v>0</v>
      </c>
      <c r="PN51" s="18">
        <v>0</v>
      </c>
      <c r="PO51" s="18">
        <v>0</v>
      </c>
      <c r="PP51" s="18">
        <v>0</v>
      </c>
      <c r="PQ51" s="18">
        <v>0</v>
      </c>
      <c r="PR51" s="18">
        <v>0</v>
      </c>
      <c r="PS51" s="18">
        <v>0</v>
      </c>
      <c r="PT51" s="18">
        <v>0</v>
      </c>
      <c r="PU51" s="18">
        <v>0</v>
      </c>
      <c r="PV51" s="18">
        <v>0</v>
      </c>
      <c r="PW51" s="18">
        <v>0</v>
      </c>
      <c r="PX51" s="18">
        <v>0</v>
      </c>
      <c r="PY51" s="234">
        <f t="shared" si="148"/>
        <v>-5837.6899999999978</v>
      </c>
      <c r="PZ51" s="20">
        <f t="shared" si="42"/>
        <v>-5837.6899999999978</v>
      </c>
      <c r="QA51" s="20">
        <f t="shared" si="43"/>
        <v>0</v>
      </c>
      <c r="QB51" s="18">
        <f t="shared" si="149"/>
        <v>1744.1600000000003</v>
      </c>
      <c r="QC51" s="18">
        <v>178.33</v>
      </c>
      <c r="QD51" s="234">
        <v>178.33</v>
      </c>
      <c r="QE51" s="234">
        <v>178.33</v>
      </c>
      <c r="QF51" s="234">
        <v>178.33</v>
      </c>
      <c r="QG51" s="234">
        <v>178.33</v>
      </c>
      <c r="QH51" s="234">
        <v>178.33</v>
      </c>
      <c r="QI51" s="234">
        <v>178.33</v>
      </c>
      <c r="QJ51" s="234">
        <v>99.17</v>
      </c>
      <c r="QK51" s="234">
        <v>99.17</v>
      </c>
      <c r="QL51" s="234">
        <v>99.17</v>
      </c>
      <c r="QM51" s="234">
        <v>99.17</v>
      </c>
      <c r="QN51" s="234">
        <v>99.17</v>
      </c>
      <c r="QO51" s="20">
        <f t="shared" si="150"/>
        <v>0</v>
      </c>
      <c r="QP51" s="18">
        <v>0</v>
      </c>
      <c r="QQ51" s="18">
        <v>0</v>
      </c>
      <c r="QR51" s="18">
        <v>0</v>
      </c>
      <c r="QS51" s="18">
        <v>0</v>
      </c>
      <c r="QT51" s="18">
        <v>0</v>
      </c>
      <c r="QU51" s="18">
        <v>0</v>
      </c>
      <c r="QV51" s="18">
        <v>0</v>
      </c>
      <c r="QW51" s="18">
        <v>0</v>
      </c>
      <c r="QX51" s="18">
        <v>0</v>
      </c>
      <c r="QY51" s="18">
        <v>0</v>
      </c>
      <c r="QZ51" s="18">
        <v>0</v>
      </c>
      <c r="RA51" s="18">
        <v>0</v>
      </c>
      <c r="RB51" s="234">
        <f t="shared" si="151"/>
        <v>-1744.1600000000003</v>
      </c>
      <c r="RC51" s="20">
        <f t="shared" si="44"/>
        <v>-1744.1600000000003</v>
      </c>
      <c r="RD51" s="20">
        <f t="shared" si="45"/>
        <v>0</v>
      </c>
      <c r="RE51" s="18">
        <f t="shared" si="152"/>
        <v>6879.1900000000005</v>
      </c>
      <c r="RF51" s="20">
        <v>708.22</v>
      </c>
      <c r="RG51" s="234">
        <v>708.22</v>
      </c>
      <c r="RH51" s="234">
        <v>708.22</v>
      </c>
      <c r="RI51" s="234">
        <v>708.22</v>
      </c>
      <c r="RJ51" s="234">
        <v>708.22</v>
      </c>
      <c r="RK51" s="234">
        <v>708.22</v>
      </c>
      <c r="RL51" s="234">
        <v>708.22</v>
      </c>
      <c r="RM51" s="234">
        <v>384.33</v>
      </c>
      <c r="RN51" s="234">
        <v>384.33</v>
      </c>
      <c r="RO51" s="234">
        <v>384.33</v>
      </c>
      <c r="RP51" s="234">
        <v>384.33</v>
      </c>
      <c r="RQ51" s="234">
        <v>384.33</v>
      </c>
      <c r="RR51" s="20">
        <f t="shared" si="153"/>
        <v>0</v>
      </c>
      <c r="RS51" s="18">
        <v>0</v>
      </c>
      <c r="RT51" s="18">
        <v>0</v>
      </c>
      <c r="RU51" s="18">
        <v>0</v>
      </c>
      <c r="RV51" s="18">
        <v>0</v>
      </c>
      <c r="RW51" s="18">
        <v>0</v>
      </c>
      <c r="RX51" s="18">
        <v>0</v>
      </c>
      <c r="RY51" s="18">
        <v>0</v>
      </c>
      <c r="RZ51" s="18">
        <v>0</v>
      </c>
      <c r="SA51" s="18">
        <v>0</v>
      </c>
      <c r="SB51" s="18">
        <v>0</v>
      </c>
      <c r="SC51" s="18">
        <v>0</v>
      </c>
      <c r="SD51" s="18">
        <v>0</v>
      </c>
      <c r="SE51" s="20">
        <f t="shared" si="46"/>
        <v>-6879.1900000000005</v>
      </c>
      <c r="SF51" s="20">
        <f t="shared" si="47"/>
        <v>-6879.1900000000005</v>
      </c>
      <c r="SG51" s="20">
        <f t="shared" si="48"/>
        <v>0</v>
      </c>
      <c r="SH51" s="18">
        <f t="shared" si="154"/>
        <v>1976.9300000000003</v>
      </c>
      <c r="SI51" s="18">
        <v>204.29</v>
      </c>
      <c r="SJ51" s="234">
        <v>204.29</v>
      </c>
      <c r="SK51" s="234">
        <v>204.29</v>
      </c>
      <c r="SL51" s="234">
        <v>204.29</v>
      </c>
      <c r="SM51" s="234">
        <v>204.29</v>
      </c>
      <c r="SN51" s="234">
        <v>204.29</v>
      </c>
      <c r="SO51" s="234">
        <v>204.29</v>
      </c>
      <c r="SP51" s="234">
        <v>109.38</v>
      </c>
      <c r="SQ51" s="234">
        <v>109.38</v>
      </c>
      <c r="SR51" s="234">
        <v>109.38</v>
      </c>
      <c r="SS51" s="234">
        <v>109.38</v>
      </c>
      <c r="ST51" s="234">
        <v>109.38</v>
      </c>
      <c r="SU51" s="20">
        <f t="shared" si="155"/>
        <v>2292.4899999999998</v>
      </c>
      <c r="SV51" s="18">
        <v>0</v>
      </c>
      <c r="SW51" s="18">
        <v>0</v>
      </c>
      <c r="SX51" s="18">
        <v>0</v>
      </c>
      <c r="SY51" s="18">
        <v>0</v>
      </c>
      <c r="SZ51" s="18">
        <v>0</v>
      </c>
      <c r="TA51" s="18">
        <v>0</v>
      </c>
      <c r="TB51" s="18">
        <v>0</v>
      </c>
      <c r="TC51" s="18">
        <v>0</v>
      </c>
      <c r="TD51" s="18">
        <v>0</v>
      </c>
      <c r="TE51" s="18">
        <v>2292.4899999999998</v>
      </c>
      <c r="TF51" s="18">
        <v>0</v>
      </c>
      <c r="TG51" s="18">
        <v>0</v>
      </c>
      <c r="TH51" s="20">
        <f t="shared" si="49"/>
        <v>315.55999999999949</v>
      </c>
      <c r="TI51" s="20">
        <f t="shared" si="50"/>
        <v>0</v>
      </c>
      <c r="TJ51" s="20">
        <f t="shared" si="51"/>
        <v>315.55999999999949</v>
      </c>
      <c r="TK51" s="18">
        <f t="shared" si="156"/>
        <v>274.58</v>
      </c>
      <c r="TL51" s="18">
        <v>25.54</v>
      </c>
      <c r="TM51" s="234">
        <v>25.54</v>
      </c>
      <c r="TN51" s="234">
        <v>25.54</v>
      </c>
      <c r="TO51" s="234">
        <v>25.54</v>
      </c>
      <c r="TP51" s="234">
        <v>25.54</v>
      </c>
      <c r="TQ51" s="234">
        <v>25.54</v>
      </c>
      <c r="TR51" s="234">
        <v>25.54</v>
      </c>
      <c r="TS51" s="234">
        <v>19.16</v>
      </c>
      <c r="TT51" s="234">
        <v>19.16</v>
      </c>
      <c r="TU51" s="234">
        <v>19.16</v>
      </c>
      <c r="TV51" s="234">
        <v>19.16</v>
      </c>
      <c r="TW51" s="234">
        <v>19.16</v>
      </c>
      <c r="TX51" s="20">
        <f t="shared" si="157"/>
        <v>1810.18</v>
      </c>
      <c r="TY51" s="18">
        <v>0</v>
      </c>
      <c r="TZ51" s="18">
        <v>0</v>
      </c>
      <c r="UA51" s="18">
        <v>0</v>
      </c>
      <c r="UB51" s="18">
        <v>0</v>
      </c>
      <c r="UC51" s="18">
        <v>0</v>
      </c>
      <c r="UD51" s="18">
        <v>0</v>
      </c>
      <c r="UE51" s="18">
        <v>1810.18</v>
      </c>
      <c r="UF51" s="18">
        <v>0</v>
      </c>
      <c r="UG51" s="18">
        <v>0</v>
      </c>
      <c r="UH51" s="18">
        <v>0</v>
      </c>
      <c r="UI51" s="18">
        <v>0</v>
      </c>
      <c r="UJ51" s="18">
        <v>0</v>
      </c>
      <c r="UK51" s="20">
        <f t="shared" si="52"/>
        <v>1535.6000000000001</v>
      </c>
      <c r="UL51" s="20">
        <f t="shared" si="53"/>
        <v>0</v>
      </c>
      <c r="UM51" s="20">
        <f t="shared" si="54"/>
        <v>1535.6000000000001</v>
      </c>
      <c r="UN51" s="18">
        <f t="shared" si="158"/>
        <v>34.4</v>
      </c>
      <c r="UO51" s="18">
        <v>3.4</v>
      </c>
      <c r="UP51" s="234">
        <v>3.4</v>
      </c>
      <c r="UQ51" s="234">
        <v>3.4</v>
      </c>
      <c r="UR51" s="234">
        <v>3.4</v>
      </c>
      <c r="US51" s="234">
        <v>3.4</v>
      </c>
      <c r="UT51" s="234">
        <v>3.4</v>
      </c>
      <c r="UU51" s="234">
        <v>3.4</v>
      </c>
      <c r="UV51" s="234">
        <v>2.12</v>
      </c>
      <c r="UW51" s="234">
        <v>2.12</v>
      </c>
      <c r="UX51" s="234">
        <v>2.12</v>
      </c>
      <c r="UY51" s="234">
        <v>2.12</v>
      </c>
      <c r="UZ51" s="234">
        <v>2.12</v>
      </c>
      <c r="VA51" s="20">
        <f t="shared" si="55"/>
        <v>0</v>
      </c>
      <c r="VB51" s="234"/>
      <c r="VC51" s="234"/>
      <c r="VD51" s="234"/>
      <c r="VE51" s="234"/>
      <c r="VF51" s="234"/>
      <c r="VG51" s="234"/>
      <c r="VH51" s="234">
        <v>0</v>
      </c>
      <c r="VI51" s="234"/>
      <c r="VJ51" s="234"/>
      <c r="VK51" s="234"/>
      <c r="VL51" s="234"/>
      <c r="VM51" s="234"/>
      <c r="VN51" s="20">
        <f t="shared" si="56"/>
        <v>-34.4</v>
      </c>
      <c r="VO51" s="20">
        <f t="shared" si="57"/>
        <v>-34.4</v>
      </c>
      <c r="VP51" s="20">
        <f t="shared" si="58"/>
        <v>0</v>
      </c>
      <c r="VQ51" s="121">
        <f t="shared" si="59"/>
        <v>0</v>
      </c>
      <c r="VR51" s="250"/>
      <c r="VS51" s="250"/>
      <c r="VT51" s="250"/>
      <c r="VU51" s="250"/>
      <c r="VV51" s="250"/>
      <c r="VW51" s="250"/>
      <c r="VX51" s="250"/>
      <c r="VY51" s="250"/>
      <c r="VZ51" s="250"/>
      <c r="WA51" s="250"/>
      <c r="WB51" s="250"/>
      <c r="WC51" s="250"/>
      <c r="WD51" s="121">
        <f t="shared" si="60"/>
        <v>0</v>
      </c>
      <c r="WE51" s="234"/>
      <c r="WF51" s="234"/>
      <c r="WG51" s="234"/>
      <c r="WH51" s="234"/>
      <c r="WI51" s="234"/>
      <c r="WJ51" s="234"/>
      <c r="WK51" s="234"/>
      <c r="WL51" s="234"/>
      <c r="WM51" s="234"/>
      <c r="WN51" s="234"/>
      <c r="WO51" s="234"/>
      <c r="WP51" s="234"/>
      <c r="WQ51" s="121">
        <f t="shared" si="61"/>
        <v>0</v>
      </c>
      <c r="WR51" s="121">
        <f t="shared" si="62"/>
        <v>0</v>
      </c>
      <c r="WS51" s="121">
        <f t="shared" si="63"/>
        <v>0</v>
      </c>
      <c r="WT51" s="120">
        <f t="shared" si="159"/>
        <v>53177.260000000009</v>
      </c>
      <c r="WU51" s="120">
        <v>4053.53</v>
      </c>
      <c r="WV51" s="250">
        <v>4053.53</v>
      </c>
      <c r="WW51" s="250">
        <v>4053.53</v>
      </c>
      <c r="WX51" s="250">
        <v>4053.53</v>
      </c>
      <c r="WY51" s="250">
        <v>4053.53</v>
      </c>
      <c r="WZ51" s="250">
        <v>4053.53</v>
      </c>
      <c r="XA51" s="250">
        <v>4053.53</v>
      </c>
      <c r="XB51" s="250">
        <v>4960.51</v>
      </c>
      <c r="XC51" s="250">
        <v>4960.51</v>
      </c>
      <c r="XD51" s="250">
        <v>4960.51</v>
      </c>
      <c r="XE51" s="250">
        <v>4960.51</v>
      </c>
      <c r="XF51" s="250">
        <v>4960.51</v>
      </c>
      <c r="XG51" s="120">
        <f t="shared" si="160"/>
        <v>59783.170358418341</v>
      </c>
      <c r="XH51" s="18">
        <v>5086.6630148442409</v>
      </c>
      <c r="XI51" s="18">
        <v>5145.603435704651</v>
      </c>
      <c r="XJ51" s="18">
        <v>4913.1335439297709</v>
      </c>
      <c r="XK51" s="18">
        <v>457.62427851683714</v>
      </c>
      <c r="XL51" s="18">
        <v>4572.4134327783459</v>
      </c>
      <c r="XM51" s="18">
        <v>4278.3697801402286</v>
      </c>
      <c r="XN51" s="18">
        <v>5574.8020058652619</v>
      </c>
      <c r="XO51" s="18">
        <v>5641.4991288115416</v>
      </c>
      <c r="XP51" s="18">
        <v>6192.9839953257297</v>
      </c>
      <c r="XQ51" s="18">
        <v>6286.3915498533233</v>
      </c>
      <c r="XR51" s="18">
        <v>5875.1184141348458</v>
      </c>
      <c r="XS51" s="18">
        <v>5758.5677785135604</v>
      </c>
      <c r="XT51" s="121">
        <f t="shared" si="64"/>
        <v>6605.9103584183322</v>
      </c>
      <c r="XU51" s="121">
        <f t="shared" si="65"/>
        <v>0</v>
      </c>
      <c r="XV51" s="121">
        <f t="shared" si="66"/>
        <v>6605.9103584183322</v>
      </c>
      <c r="XW51" s="120">
        <f t="shared" si="161"/>
        <v>25085.579999999998</v>
      </c>
      <c r="XX51" s="120">
        <v>1732.24</v>
      </c>
      <c r="XY51" s="250">
        <v>1732.24</v>
      </c>
      <c r="XZ51" s="250">
        <v>1732.24</v>
      </c>
      <c r="YA51" s="250">
        <v>1732.24</v>
      </c>
      <c r="YB51" s="250">
        <v>1732.24</v>
      </c>
      <c r="YC51" s="250">
        <v>1732.24</v>
      </c>
      <c r="YD51" s="250">
        <v>1732.24</v>
      </c>
      <c r="YE51" s="250">
        <v>2591.98</v>
      </c>
      <c r="YF51" s="250">
        <v>2591.98</v>
      </c>
      <c r="YG51" s="250">
        <v>2591.98</v>
      </c>
      <c r="YH51" s="250">
        <v>2591.98</v>
      </c>
      <c r="YI51" s="250">
        <v>2591.98</v>
      </c>
      <c r="YJ51" s="121">
        <f t="shared" si="162"/>
        <v>27881.807193399705</v>
      </c>
      <c r="YK51" s="18">
        <v>2151.2436759249777</v>
      </c>
      <c r="YL51" s="18">
        <v>2066.5226007808451</v>
      </c>
      <c r="YM51" s="18">
        <v>2158.5322976516018</v>
      </c>
      <c r="YN51" s="18">
        <v>2083.4743820511699</v>
      </c>
      <c r="YO51" s="18">
        <v>2056.6028731833576</v>
      </c>
      <c r="YP51" s="18">
        <v>2019.3754966159436</v>
      </c>
      <c r="YQ51" s="18">
        <v>2314.0153197051231</v>
      </c>
      <c r="YR51" s="18">
        <v>2365.1589924345485</v>
      </c>
      <c r="YS51" s="18">
        <v>2477.7065826692428</v>
      </c>
      <c r="YT51" s="18">
        <v>2633.51170326994</v>
      </c>
      <c r="YU51" s="18">
        <v>2662.0675911131157</v>
      </c>
      <c r="YV51" s="18">
        <v>2893.595677999841</v>
      </c>
      <c r="YW51" s="234">
        <f t="shared" si="163"/>
        <v>2796.2271933997072</v>
      </c>
      <c r="YX51" s="121">
        <f t="shared" si="67"/>
        <v>0</v>
      </c>
      <c r="YY51" s="121">
        <f t="shared" si="68"/>
        <v>2796.2271933997072</v>
      </c>
      <c r="YZ51" s="120">
        <f t="shared" si="164"/>
        <v>1614.3099999999997</v>
      </c>
      <c r="ZA51" s="120">
        <v>91.08</v>
      </c>
      <c r="ZB51" s="250">
        <v>91.08</v>
      </c>
      <c r="ZC51" s="250">
        <v>91.08</v>
      </c>
      <c r="ZD51" s="250">
        <v>91.08</v>
      </c>
      <c r="ZE51" s="250">
        <v>91.08</v>
      </c>
      <c r="ZF51" s="250">
        <v>91.08</v>
      </c>
      <c r="ZG51" s="250">
        <v>91.08</v>
      </c>
      <c r="ZH51" s="250">
        <v>195.35</v>
      </c>
      <c r="ZI51" s="250">
        <v>195.35</v>
      </c>
      <c r="ZJ51" s="250">
        <v>195.35</v>
      </c>
      <c r="ZK51" s="250">
        <v>195.35</v>
      </c>
      <c r="ZL51" s="250">
        <v>195.35</v>
      </c>
      <c r="ZM51" s="121">
        <f t="shared" si="165"/>
        <v>6128.6158621975883</v>
      </c>
      <c r="ZN51" s="120">
        <v>0</v>
      </c>
      <c r="ZO51" s="18">
        <v>124.62891922653125</v>
      </c>
      <c r="ZP51" s="18">
        <v>420.81084039154024</v>
      </c>
      <c r="ZQ51" s="18">
        <v>5404.4392635351824</v>
      </c>
      <c r="ZR51" s="18">
        <v>178.736839044334</v>
      </c>
      <c r="ZS51" s="18">
        <v>0</v>
      </c>
      <c r="ZT51" s="18"/>
      <c r="ZU51" s="18"/>
      <c r="ZV51" s="18"/>
      <c r="ZW51" s="18"/>
      <c r="ZX51" s="18"/>
      <c r="ZY51" s="18"/>
      <c r="ZZ51" s="121">
        <f t="shared" si="69"/>
        <v>4514.3058621975888</v>
      </c>
      <c r="AAA51" s="121">
        <f t="shared" si="70"/>
        <v>0</v>
      </c>
      <c r="AAB51" s="121">
        <f t="shared" si="71"/>
        <v>4514.3058621975888</v>
      </c>
      <c r="AAC51" s="120">
        <f t="shared" si="166"/>
        <v>1240.6599999999999</v>
      </c>
      <c r="AAD51" s="120">
        <v>89.38</v>
      </c>
      <c r="AAE51" s="250">
        <v>89.38</v>
      </c>
      <c r="AAF51" s="250">
        <v>89.38</v>
      </c>
      <c r="AAG51" s="250">
        <v>89.38</v>
      </c>
      <c r="AAH51" s="250">
        <v>89.38</v>
      </c>
      <c r="AAI51" s="250">
        <v>89.38</v>
      </c>
      <c r="AAJ51" s="250">
        <v>89.38</v>
      </c>
      <c r="AAK51" s="250">
        <v>123</v>
      </c>
      <c r="AAL51" s="250">
        <v>123</v>
      </c>
      <c r="AAM51" s="250">
        <v>123</v>
      </c>
      <c r="AAN51" s="250">
        <v>123</v>
      </c>
      <c r="AAO51" s="250">
        <v>123</v>
      </c>
      <c r="AAP51" s="121">
        <f t="shared" si="167"/>
        <v>1416.3254926367454</v>
      </c>
      <c r="AAQ51" s="18">
        <v>117.82844094352477</v>
      </c>
      <c r="AAR51" s="18">
        <v>117.54640739483071</v>
      </c>
      <c r="AAS51" s="18">
        <v>117.94197903642485</v>
      </c>
      <c r="AAT51" s="18">
        <v>118.426007346075</v>
      </c>
      <c r="AAU51" s="18">
        <v>119.35068249951</v>
      </c>
      <c r="AAV51" s="18">
        <v>117.99892837160999</v>
      </c>
      <c r="AAW51" s="18">
        <v>115.89273395150138</v>
      </c>
      <c r="AAX51" s="18">
        <v>120.30363072</v>
      </c>
      <c r="AAY51" s="18">
        <v>115.69717692</v>
      </c>
      <c r="AAZ51" s="18">
        <v>117.82748016000001</v>
      </c>
      <c r="ABA51" s="18">
        <v>117.66961533599999</v>
      </c>
      <c r="ABB51" s="18">
        <v>119.8424099572686</v>
      </c>
      <c r="ABC51" s="121">
        <f t="shared" si="72"/>
        <v>175.66549263674551</v>
      </c>
      <c r="ABD51" s="121">
        <f t="shared" si="73"/>
        <v>0</v>
      </c>
      <c r="ABE51" s="121">
        <f t="shared" si="74"/>
        <v>175.66549263674551</v>
      </c>
      <c r="ABF51" s="120">
        <f t="shared" si="168"/>
        <v>175.77</v>
      </c>
      <c r="ABG51" s="120">
        <v>5.96</v>
      </c>
      <c r="ABH51" s="250">
        <v>5.96</v>
      </c>
      <c r="ABI51" s="250">
        <v>5.96</v>
      </c>
      <c r="ABJ51" s="250">
        <v>5.96</v>
      </c>
      <c r="ABK51" s="250">
        <v>5.96</v>
      </c>
      <c r="ABL51" s="250">
        <v>5.96</v>
      </c>
      <c r="ABM51" s="250">
        <v>5.96</v>
      </c>
      <c r="ABN51" s="250">
        <v>26.81</v>
      </c>
      <c r="ABO51" s="250">
        <v>26.81</v>
      </c>
      <c r="ABP51" s="250">
        <v>26.81</v>
      </c>
      <c r="ABQ51" s="250">
        <v>26.81</v>
      </c>
      <c r="ABR51" s="250">
        <v>26.81</v>
      </c>
      <c r="ABS51" s="121">
        <f t="shared" si="169"/>
        <v>0</v>
      </c>
      <c r="ABT51" s="18">
        <v>0</v>
      </c>
      <c r="ABU51" s="18">
        <v>0</v>
      </c>
      <c r="ABV51" s="18">
        <v>0</v>
      </c>
      <c r="ABW51" s="18">
        <v>0</v>
      </c>
      <c r="ABX51" s="18">
        <v>0</v>
      </c>
      <c r="ABY51" s="18">
        <v>0</v>
      </c>
      <c r="ABZ51" s="18"/>
      <c r="ACA51" s="18"/>
      <c r="ACB51" s="18">
        <v>0</v>
      </c>
      <c r="ACC51" s="18">
        <v>0</v>
      </c>
      <c r="ACD51" s="18">
        <v>0</v>
      </c>
      <c r="ACE51" s="18">
        <v>0</v>
      </c>
      <c r="ACF51" s="121">
        <f t="shared" si="75"/>
        <v>-175.77</v>
      </c>
      <c r="ACG51" s="121">
        <f t="shared" si="76"/>
        <v>-175.77</v>
      </c>
      <c r="ACH51" s="121">
        <f t="shared" si="77"/>
        <v>0</v>
      </c>
      <c r="ACI51" s="115">
        <f t="shared" si="78"/>
        <v>21881.5</v>
      </c>
      <c r="ACJ51" s="121">
        <f t="shared" si="79"/>
        <v>26057.268207632645</v>
      </c>
      <c r="ACK51" s="132">
        <f t="shared" si="80"/>
        <v>4175.7682076326455</v>
      </c>
      <c r="ACL51" s="121">
        <f t="shared" si="81"/>
        <v>0</v>
      </c>
      <c r="ACM51" s="121">
        <f t="shared" si="82"/>
        <v>4175.7682076326455</v>
      </c>
      <c r="ACN51" s="18">
        <f t="shared" si="170"/>
        <v>11448.12</v>
      </c>
      <c r="ACO51" s="18">
        <v>961.46</v>
      </c>
      <c r="ACP51" s="234">
        <v>961.46</v>
      </c>
      <c r="ACQ51" s="234">
        <v>961.46</v>
      </c>
      <c r="ACR51" s="234">
        <v>961.46</v>
      </c>
      <c r="ACS51" s="234">
        <v>961.46</v>
      </c>
      <c r="ACT51" s="234">
        <v>961.46</v>
      </c>
      <c r="ACU51" s="234">
        <v>961.46</v>
      </c>
      <c r="ACV51" s="234">
        <v>943.58</v>
      </c>
      <c r="ACW51" s="234">
        <v>943.58</v>
      </c>
      <c r="ACX51" s="234">
        <v>943.58</v>
      </c>
      <c r="ACY51" s="234">
        <v>943.58</v>
      </c>
      <c r="ACZ51" s="234">
        <v>943.58</v>
      </c>
      <c r="ADA51" s="20">
        <f t="shared" si="171"/>
        <v>14777.999209335789</v>
      </c>
      <c r="ADB51" s="18">
        <v>0</v>
      </c>
      <c r="ADC51" s="18">
        <v>2527.6566592469735</v>
      </c>
      <c r="ADD51" s="18">
        <v>1242.0411597621141</v>
      </c>
      <c r="ADE51" s="18">
        <v>1502.2709519999999</v>
      </c>
      <c r="ADF51" s="18">
        <v>1224.9352024</v>
      </c>
      <c r="ADG51" s="18">
        <v>1158.9560528</v>
      </c>
      <c r="ADH51" s="18">
        <v>1063.8322914762398</v>
      </c>
      <c r="ADI51" s="18">
        <v>1356.6017207846298</v>
      </c>
      <c r="ADJ51" s="18">
        <v>1035.2984096</v>
      </c>
      <c r="ADK51" s="18">
        <v>1310.2888680000001</v>
      </c>
      <c r="ADL51" s="18">
        <v>1132.5317863999999</v>
      </c>
      <c r="ADM51" s="18">
        <v>1223.5861068658323</v>
      </c>
      <c r="ADN51" s="20">
        <f t="shared" si="83"/>
        <v>3329.8792093357879</v>
      </c>
      <c r="ADO51" s="20">
        <f t="shared" si="84"/>
        <v>0</v>
      </c>
      <c r="ADP51" s="20">
        <f t="shared" si="85"/>
        <v>3329.8792093357879</v>
      </c>
      <c r="ADQ51" s="18">
        <f t="shared" si="172"/>
        <v>10433.380000000001</v>
      </c>
      <c r="ADR51" s="18">
        <v>1101.1400000000001</v>
      </c>
      <c r="ADS51" s="234">
        <v>1101.1400000000001</v>
      </c>
      <c r="ADT51" s="234">
        <v>1101.1400000000001</v>
      </c>
      <c r="ADU51" s="234">
        <v>1101.1400000000001</v>
      </c>
      <c r="ADV51" s="234">
        <v>1101.1400000000001</v>
      </c>
      <c r="ADW51" s="234">
        <v>1101.1400000000001</v>
      </c>
      <c r="ADX51" s="234">
        <v>1101.1400000000001</v>
      </c>
      <c r="ADY51" s="234">
        <v>545.08000000000004</v>
      </c>
      <c r="ADZ51" s="234">
        <v>545.08000000000004</v>
      </c>
      <c r="AEA51" s="234">
        <v>545.08000000000004</v>
      </c>
      <c r="AEB51" s="234">
        <v>545.08000000000004</v>
      </c>
      <c r="AEC51" s="234">
        <v>545.08000000000004</v>
      </c>
      <c r="AED51" s="20">
        <f t="shared" si="173"/>
        <v>11279.268998296859</v>
      </c>
      <c r="AEE51" s="18">
        <v>0</v>
      </c>
      <c r="AEF51" s="18">
        <v>1741.2046806387057</v>
      </c>
      <c r="AEG51" s="18">
        <v>872.74302585571672</v>
      </c>
      <c r="AEH51" s="18">
        <v>1101.3484299999998</v>
      </c>
      <c r="AEI51" s="18">
        <v>969.40765039999997</v>
      </c>
      <c r="AEJ51" s="18">
        <v>885.79611119999993</v>
      </c>
      <c r="AEK51" s="18">
        <v>860.68064397859064</v>
      </c>
      <c r="AEL51" s="18">
        <v>1090.6013833758789</v>
      </c>
      <c r="AEM51" s="18">
        <v>797.54092600000001</v>
      </c>
      <c r="AEN51" s="18">
        <v>1035.9710815999999</v>
      </c>
      <c r="AEO51" s="18">
        <v>899.90363567999998</v>
      </c>
      <c r="AEP51" s="18">
        <v>1024.0714295679641</v>
      </c>
      <c r="AEQ51" s="20">
        <f t="shared" si="86"/>
        <v>845.88899829685761</v>
      </c>
      <c r="AER51" s="20">
        <f t="shared" si="87"/>
        <v>0</v>
      </c>
      <c r="AES51" s="20">
        <f t="shared" si="88"/>
        <v>845.88899829685761</v>
      </c>
      <c r="AET51" s="18">
        <f t="shared" si="174"/>
        <v>0</v>
      </c>
      <c r="AEU51" s="18">
        <v>0</v>
      </c>
      <c r="AEV51" s="234">
        <v>0</v>
      </c>
      <c r="AEW51" s="234">
        <v>0</v>
      </c>
      <c r="AEX51" s="234">
        <v>0</v>
      </c>
      <c r="AEY51" s="234">
        <v>0</v>
      </c>
      <c r="AEZ51" s="234">
        <v>0</v>
      </c>
      <c r="AFA51" s="234">
        <v>0</v>
      </c>
      <c r="AFB51" s="234">
        <v>0</v>
      </c>
      <c r="AFC51" s="234">
        <v>0</v>
      </c>
      <c r="AFD51" s="234">
        <v>0</v>
      </c>
      <c r="AFE51" s="234">
        <v>0</v>
      </c>
      <c r="AFF51" s="234">
        <v>0</v>
      </c>
      <c r="AFG51" s="20">
        <f t="shared" si="175"/>
        <v>0</v>
      </c>
      <c r="AFH51" s="18">
        <v>0</v>
      </c>
      <c r="AFI51" s="18">
        <v>0</v>
      </c>
      <c r="AFJ51" s="18">
        <v>0</v>
      </c>
      <c r="AFK51" s="18">
        <v>0</v>
      </c>
      <c r="AFL51" s="18">
        <v>0</v>
      </c>
      <c r="AFM51" s="18">
        <v>0</v>
      </c>
      <c r="AFN51" s="18">
        <v>0</v>
      </c>
      <c r="AFO51" s="18">
        <v>0</v>
      </c>
      <c r="AFP51" s="18">
        <v>0</v>
      </c>
      <c r="AFQ51" s="18">
        <v>0</v>
      </c>
      <c r="AFR51" s="18">
        <v>0</v>
      </c>
      <c r="AFS51" s="18">
        <v>0</v>
      </c>
      <c r="AFT51" s="20">
        <f t="shared" si="89"/>
        <v>0</v>
      </c>
      <c r="AFU51" s="20">
        <f t="shared" si="90"/>
        <v>0</v>
      </c>
      <c r="AFV51" s="136">
        <f t="shared" si="91"/>
        <v>0</v>
      </c>
      <c r="AFW51" s="141">
        <f t="shared" si="92"/>
        <v>245277.30000000002</v>
      </c>
      <c r="AFX51" s="111">
        <f t="shared" si="93"/>
        <v>206600.19639505961</v>
      </c>
      <c r="AFY51" s="126">
        <f t="shared" si="94"/>
        <v>-38677.103604940407</v>
      </c>
      <c r="AFZ51" s="20">
        <f t="shared" si="95"/>
        <v>-38677.103604940407</v>
      </c>
      <c r="AGA51" s="140">
        <f t="shared" si="96"/>
        <v>0</v>
      </c>
      <c r="AGB51" s="215">
        <f t="shared" si="181"/>
        <v>294332.76</v>
      </c>
      <c r="AGC51" s="126">
        <f t="shared" si="181"/>
        <v>247920.23567407153</v>
      </c>
      <c r="AGD51" s="126">
        <f t="shared" si="98"/>
        <v>-46412.524325928476</v>
      </c>
      <c r="AGE51" s="20">
        <f t="shared" si="99"/>
        <v>-46412.524325928476</v>
      </c>
      <c r="AGF51" s="136">
        <f t="shared" si="100"/>
        <v>0</v>
      </c>
      <c r="AGG51" s="166">
        <f t="shared" si="180"/>
        <v>15697.747200000002</v>
      </c>
      <c r="AGH51" s="220">
        <f t="shared" si="179"/>
        <v>13222.412569283815</v>
      </c>
      <c r="AGI51" s="126">
        <f t="shared" si="102"/>
        <v>-2475.3346307161864</v>
      </c>
      <c r="AGJ51" s="20">
        <f t="shared" si="103"/>
        <v>-2475.3346307161864</v>
      </c>
      <c r="AGK51" s="140">
        <f t="shared" si="104"/>
        <v>0</v>
      </c>
      <c r="AGL51" s="167">
        <f t="shared" si="182"/>
        <v>310030.50719999999</v>
      </c>
      <c r="AGM51" s="167">
        <f t="shared" si="182"/>
        <v>261142.64824335536</v>
      </c>
      <c r="AGN51" s="168">
        <f t="shared" si="106"/>
        <v>-48887.858956644632</v>
      </c>
      <c r="AGO51" s="167">
        <f t="shared" si="107"/>
        <v>-48887.858956644632</v>
      </c>
      <c r="AGP51" s="169">
        <f t="shared" si="108"/>
        <v>0</v>
      </c>
      <c r="AGQ51" s="217">
        <f t="shared" si="177"/>
        <v>5.0632911392405063E-2</v>
      </c>
      <c r="AGR51" s="294">
        <v>7.0000000000000007E-2</v>
      </c>
      <c r="AGS51" s="254">
        <v>0.03</v>
      </c>
      <c r="AGT51" s="251">
        <f t="shared" si="178"/>
        <v>5.3333333333333337E-2</v>
      </c>
      <c r="AGU51" s="22"/>
      <c r="AGV51" s="22"/>
      <c r="AGW51" s="22"/>
      <c r="AGX51" s="22"/>
      <c r="AGY51" s="22"/>
      <c r="AGZ51" s="22"/>
      <c r="AHA51" s="22"/>
      <c r="AHB51" s="22"/>
      <c r="AHC51" s="22"/>
      <c r="AHD51" s="22"/>
      <c r="AHE51" s="22"/>
      <c r="AHF51" s="22"/>
      <c r="AHG51" s="22"/>
      <c r="AHH51" s="22"/>
    </row>
    <row r="52" spans="1:892" s="225" customFormat="1" ht="12.75" x14ac:dyDescent="0.25">
      <c r="A52" s="1">
        <v>481</v>
      </c>
      <c r="B52" s="21">
        <v>3</v>
      </c>
      <c r="C52" s="252" t="s">
        <v>797</v>
      </c>
      <c r="D52" s="253">
        <v>9</v>
      </c>
      <c r="E52" s="249">
        <v>7631.56</v>
      </c>
      <c r="F52" s="132">
        <f t="shared" si="0"/>
        <v>64290.16</v>
      </c>
      <c r="G52" s="114">
        <f t="shared" si="1"/>
        <v>59351.772593348076</v>
      </c>
      <c r="H52" s="132">
        <f t="shared" si="2"/>
        <v>-4938.3874066519274</v>
      </c>
      <c r="I52" s="121">
        <f t="shared" si="3"/>
        <v>-4938.3874066519274</v>
      </c>
      <c r="J52" s="121">
        <f t="shared" si="4"/>
        <v>0</v>
      </c>
      <c r="K52" s="18">
        <f t="shared" si="109"/>
        <v>29062.060000000005</v>
      </c>
      <c r="L52" s="234">
        <v>1834.63</v>
      </c>
      <c r="M52" s="234">
        <v>1834.63</v>
      </c>
      <c r="N52" s="234">
        <v>1834.63</v>
      </c>
      <c r="O52" s="234">
        <v>1834.63</v>
      </c>
      <c r="P52" s="234">
        <v>1834.63</v>
      </c>
      <c r="Q52" s="234">
        <v>1834.63</v>
      </c>
      <c r="R52" s="234">
        <v>1834.63</v>
      </c>
      <c r="S52" s="234">
        <v>3243.93</v>
      </c>
      <c r="T52" s="234">
        <v>3243.93</v>
      </c>
      <c r="U52" s="234">
        <v>3243.93</v>
      </c>
      <c r="V52" s="234">
        <v>3243.93</v>
      </c>
      <c r="W52" s="234">
        <v>3243.93</v>
      </c>
      <c r="X52" s="234">
        <f t="shared" si="110"/>
        <v>23251.014076747277</v>
      </c>
      <c r="Y52" s="18">
        <v>5132.5600160929707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18118.454060654305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20">
        <f t="shared" si="5"/>
        <v>-5811.0459232527282</v>
      </c>
      <c r="AL52" s="234">
        <f t="shared" si="111"/>
        <v>-5811.0459232527282</v>
      </c>
      <c r="AM52" s="234">
        <f t="shared" si="6"/>
        <v>0</v>
      </c>
      <c r="AN52" s="18">
        <f t="shared" si="112"/>
        <v>6272.8299999999981</v>
      </c>
      <c r="AO52" s="234">
        <v>477.74</v>
      </c>
      <c r="AP52" s="234">
        <v>477.74</v>
      </c>
      <c r="AQ52" s="234">
        <v>477.74</v>
      </c>
      <c r="AR52" s="234">
        <v>477.74</v>
      </c>
      <c r="AS52" s="234">
        <v>477.74</v>
      </c>
      <c r="AT52" s="234">
        <v>477.74</v>
      </c>
      <c r="AU52" s="234">
        <v>477.74</v>
      </c>
      <c r="AV52" s="234">
        <v>585.73</v>
      </c>
      <c r="AW52" s="234">
        <v>585.73</v>
      </c>
      <c r="AX52" s="234">
        <v>585.73</v>
      </c>
      <c r="AY52" s="234">
        <v>585.73</v>
      </c>
      <c r="AZ52" s="234">
        <v>585.73</v>
      </c>
      <c r="BA52" s="226">
        <f t="shared" si="113"/>
        <v>4177.1945571498436</v>
      </c>
      <c r="BB52" s="18">
        <v>901.6293413210467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3275.5652158287967</v>
      </c>
      <c r="BI52" s="18">
        <v>0</v>
      </c>
      <c r="BJ52" s="18">
        <v>0</v>
      </c>
      <c r="BK52" s="18">
        <v>0</v>
      </c>
      <c r="BL52" s="18">
        <v>0</v>
      </c>
      <c r="BM52" s="18">
        <v>0</v>
      </c>
      <c r="BN52" s="20">
        <f t="shared" si="7"/>
        <v>-2095.6354428501545</v>
      </c>
      <c r="BO52" s="20">
        <f t="shared" si="8"/>
        <v>-2095.6354428501545</v>
      </c>
      <c r="BP52" s="20">
        <f t="shared" si="9"/>
        <v>0</v>
      </c>
      <c r="BQ52" s="18">
        <f t="shared" si="114"/>
        <v>1149.92</v>
      </c>
      <c r="BR52" s="234">
        <v>87.76</v>
      </c>
      <c r="BS52" s="234">
        <v>87.76</v>
      </c>
      <c r="BT52" s="234">
        <v>87.76</v>
      </c>
      <c r="BU52" s="234">
        <v>87.76</v>
      </c>
      <c r="BV52" s="234">
        <v>87.76</v>
      </c>
      <c r="BW52" s="234">
        <v>87.76</v>
      </c>
      <c r="BX52" s="234">
        <v>87.76</v>
      </c>
      <c r="BY52" s="234">
        <v>107.12</v>
      </c>
      <c r="BZ52" s="234">
        <v>107.12</v>
      </c>
      <c r="CA52" s="234">
        <v>107.12</v>
      </c>
      <c r="CB52" s="234">
        <v>107.12</v>
      </c>
      <c r="CC52" s="234">
        <v>107.12</v>
      </c>
      <c r="CD52" s="18">
        <f t="shared" si="115"/>
        <v>1052.8700000000001</v>
      </c>
      <c r="CE52" s="18">
        <v>79.459999999999994</v>
      </c>
      <c r="CF52" s="18">
        <v>79.459999999999994</v>
      </c>
      <c r="CG52" s="18">
        <v>79.459999999999994</v>
      </c>
      <c r="CH52" s="18">
        <v>79.459999999999994</v>
      </c>
      <c r="CI52" s="18">
        <v>79.459999999999994</v>
      </c>
      <c r="CJ52" s="18">
        <v>79.459999999999994</v>
      </c>
      <c r="CK52" s="18">
        <v>79.459999999999994</v>
      </c>
      <c r="CL52" s="18">
        <v>99.33</v>
      </c>
      <c r="CM52" s="18">
        <v>99.33</v>
      </c>
      <c r="CN52" s="18">
        <v>99.33</v>
      </c>
      <c r="CO52" s="18">
        <v>99.33</v>
      </c>
      <c r="CP52" s="18">
        <v>99.33</v>
      </c>
      <c r="CQ52" s="20">
        <f t="shared" si="10"/>
        <v>-97.049999999999955</v>
      </c>
      <c r="CR52" s="20">
        <f t="shared" si="11"/>
        <v>-97.049999999999955</v>
      </c>
      <c r="CS52" s="20">
        <f t="shared" si="12"/>
        <v>0</v>
      </c>
      <c r="CT52" s="18">
        <f t="shared" si="116"/>
        <v>893.34000000000026</v>
      </c>
      <c r="CU52" s="18">
        <v>67.92</v>
      </c>
      <c r="CV52" s="234">
        <v>67.92</v>
      </c>
      <c r="CW52" s="234">
        <v>67.92</v>
      </c>
      <c r="CX52" s="234">
        <v>67.92</v>
      </c>
      <c r="CY52" s="234">
        <v>67.92</v>
      </c>
      <c r="CZ52" s="234">
        <v>67.92</v>
      </c>
      <c r="DA52" s="234">
        <v>67.92</v>
      </c>
      <c r="DB52" s="234">
        <v>83.58</v>
      </c>
      <c r="DC52" s="234">
        <v>83.58</v>
      </c>
      <c r="DD52" s="234">
        <v>83.58</v>
      </c>
      <c r="DE52" s="234">
        <v>83.58</v>
      </c>
      <c r="DF52" s="234">
        <v>83.58</v>
      </c>
      <c r="DG52" s="18">
        <f t="shared" si="117"/>
        <v>818.9</v>
      </c>
      <c r="DH52" s="18">
        <v>61.8</v>
      </c>
      <c r="DI52" s="18">
        <v>61.8</v>
      </c>
      <c r="DJ52" s="18">
        <v>61.8</v>
      </c>
      <c r="DK52" s="18">
        <v>61.8</v>
      </c>
      <c r="DL52" s="18">
        <v>61.8</v>
      </c>
      <c r="DM52" s="18">
        <v>61.8</v>
      </c>
      <c r="DN52" s="18">
        <v>61.8</v>
      </c>
      <c r="DO52" s="18">
        <v>77.260000000000005</v>
      </c>
      <c r="DP52" s="18">
        <v>77.260000000000005</v>
      </c>
      <c r="DQ52" s="18">
        <v>77.260000000000005</v>
      </c>
      <c r="DR52" s="18">
        <v>77.260000000000005</v>
      </c>
      <c r="DS52" s="18">
        <v>77.260000000000005</v>
      </c>
      <c r="DT52" s="234">
        <f t="shared" si="118"/>
        <v>-74.440000000000282</v>
      </c>
      <c r="DU52" s="20">
        <f t="shared" si="13"/>
        <v>-74.440000000000282</v>
      </c>
      <c r="DV52" s="20">
        <f t="shared" si="119"/>
        <v>0</v>
      </c>
      <c r="DW52" s="18">
        <f t="shared" si="120"/>
        <v>1353.35</v>
      </c>
      <c r="DX52" s="18">
        <v>107.6</v>
      </c>
      <c r="DY52" s="234">
        <v>107.6</v>
      </c>
      <c r="DZ52" s="234">
        <v>107.6</v>
      </c>
      <c r="EA52" s="234">
        <v>107.6</v>
      </c>
      <c r="EB52" s="234">
        <v>107.6</v>
      </c>
      <c r="EC52" s="234">
        <v>107.6</v>
      </c>
      <c r="ED52" s="234">
        <v>107.6</v>
      </c>
      <c r="EE52" s="234">
        <v>120.03</v>
      </c>
      <c r="EF52" s="234">
        <v>120.03</v>
      </c>
      <c r="EG52" s="234">
        <v>120.03</v>
      </c>
      <c r="EH52" s="234">
        <v>120.03</v>
      </c>
      <c r="EI52" s="234">
        <v>120.03</v>
      </c>
      <c r="EJ52" s="234"/>
      <c r="EK52" s="18">
        <f t="shared" si="121"/>
        <v>882.54183436102994</v>
      </c>
      <c r="EL52" s="18">
        <v>213.27976100964952</v>
      </c>
      <c r="EM52" s="18">
        <v>0</v>
      </c>
      <c r="EN52" s="18">
        <v>0</v>
      </c>
      <c r="EO52" s="18">
        <v>0</v>
      </c>
      <c r="EP52" s="18">
        <v>0</v>
      </c>
      <c r="EQ52" s="18">
        <v>0</v>
      </c>
      <c r="ER52" s="18">
        <v>669.26207335138042</v>
      </c>
      <c r="ES52" s="18">
        <v>0</v>
      </c>
      <c r="ET52" s="18">
        <v>0</v>
      </c>
      <c r="EU52" s="18">
        <v>0</v>
      </c>
      <c r="EV52" s="18">
        <v>0</v>
      </c>
      <c r="EW52" s="18">
        <v>0</v>
      </c>
      <c r="EX52" s="20">
        <f t="shared" si="14"/>
        <v>-470.80816563896997</v>
      </c>
      <c r="EY52" s="20">
        <f t="shared" si="122"/>
        <v>-470.80816563896997</v>
      </c>
      <c r="EZ52" s="20">
        <f t="shared" si="123"/>
        <v>0</v>
      </c>
      <c r="FA52" s="18">
        <f t="shared" si="124"/>
        <v>4157.1399999999994</v>
      </c>
      <c r="FB52" s="18">
        <v>314.42</v>
      </c>
      <c r="FC52" s="234">
        <v>314.42</v>
      </c>
      <c r="FD52" s="234">
        <v>314.42</v>
      </c>
      <c r="FE52" s="234">
        <v>314.42</v>
      </c>
      <c r="FF52" s="234">
        <v>314.42</v>
      </c>
      <c r="FG52" s="234">
        <v>314.42</v>
      </c>
      <c r="FH52" s="234">
        <v>314.42</v>
      </c>
      <c r="FI52" s="234">
        <v>391.24</v>
      </c>
      <c r="FJ52" s="234">
        <v>391.24</v>
      </c>
      <c r="FK52" s="234">
        <v>391.24</v>
      </c>
      <c r="FL52" s="234">
        <v>391.24</v>
      </c>
      <c r="FM52" s="234">
        <v>391.24</v>
      </c>
      <c r="FN52" s="20">
        <f t="shared" si="125"/>
        <v>4375.9039479449075</v>
      </c>
      <c r="FO52" s="18">
        <v>1904.9946650728079</v>
      </c>
      <c r="FP52" s="18">
        <v>0</v>
      </c>
      <c r="FQ52" s="18">
        <v>0</v>
      </c>
      <c r="FR52" s="18">
        <v>0</v>
      </c>
      <c r="FS52" s="18">
        <v>0</v>
      </c>
      <c r="FT52" s="18">
        <v>0</v>
      </c>
      <c r="FU52" s="18">
        <v>2470.9092828720995</v>
      </c>
      <c r="FV52" s="18">
        <v>0</v>
      </c>
      <c r="FW52" s="18">
        <v>0</v>
      </c>
      <c r="FX52" s="18">
        <v>0</v>
      </c>
      <c r="FY52" s="18">
        <v>0</v>
      </c>
      <c r="FZ52" s="18">
        <v>0</v>
      </c>
      <c r="GA52" s="234">
        <f t="shared" si="126"/>
        <v>218.76394794490807</v>
      </c>
      <c r="GB52" s="20">
        <f t="shared" si="127"/>
        <v>0</v>
      </c>
      <c r="GC52" s="20">
        <f t="shared" si="128"/>
        <v>218.76394794490807</v>
      </c>
      <c r="GD52" s="18">
        <f t="shared" si="129"/>
        <v>1428.3900000000003</v>
      </c>
      <c r="GE52" s="18">
        <v>125.92</v>
      </c>
      <c r="GF52" s="234">
        <v>125.92</v>
      </c>
      <c r="GG52" s="234">
        <v>125.92</v>
      </c>
      <c r="GH52" s="234">
        <v>125.92</v>
      </c>
      <c r="GI52" s="234">
        <v>125.92</v>
      </c>
      <c r="GJ52" s="234">
        <v>125.92</v>
      </c>
      <c r="GK52" s="234">
        <v>125.92</v>
      </c>
      <c r="GL52" s="234">
        <v>109.39</v>
      </c>
      <c r="GM52" s="234">
        <v>109.39</v>
      </c>
      <c r="GN52" s="234">
        <v>109.39</v>
      </c>
      <c r="GO52" s="234">
        <v>109.39</v>
      </c>
      <c r="GP52" s="234">
        <v>109.39</v>
      </c>
      <c r="GQ52" s="20">
        <f t="shared" si="130"/>
        <v>0</v>
      </c>
      <c r="GR52" s="18">
        <v>0</v>
      </c>
      <c r="GS52" s="18">
        <v>0</v>
      </c>
      <c r="GT52" s="18">
        <v>0</v>
      </c>
      <c r="GU52" s="18"/>
      <c r="GV52" s="234">
        <f t="shared" si="131"/>
        <v>-1428.3900000000003</v>
      </c>
      <c r="GW52" s="20">
        <f t="shared" si="15"/>
        <v>-1428.3900000000003</v>
      </c>
      <c r="GX52" s="20">
        <f t="shared" si="16"/>
        <v>0</v>
      </c>
      <c r="GY52" s="18">
        <f t="shared" si="132"/>
        <v>19973.130000000005</v>
      </c>
      <c r="GZ52" s="18">
        <v>1098.94</v>
      </c>
      <c r="HA52" s="234">
        <v>1098.94</v>
      </c>
      <c r="HB52" s="234">
        <v>1098.94</v>
      </c>
      <c r="HC52" s="234">
        <v>1098.94</v>
      </c>
      <c r="HD52" s="234">
        <v>1098.94</v>
      </c>
      <c r="HE52" s="234">
        <v>1098.94</v>
      </c>
      <c r="HF52" s="234">
        <v>1098.94</v>
      </c>
      <c r="HG52" s="234">
        <v>2456.11</v>
      </c>
      <c r="HH52" s="234">
        <v>2456.11</v>
      </c>
      <c r="HI52" s="234">
        <v>2456.11</v>
      </c>
      <c r="HJ52" s="234">
        <v>2456.11</v>
      </c>
      <c r="HK52" s="234">
        <v>2456.11</v>
      </c>
      <c r="HL52" s="20">
        <f t="shared" si="133"/>
        <v>24793.348177145017</v>
      </c>
      <c r="HM52" s="18">
        <v>2128.7046879142495</v>
      </c>
      <c r="HN52" s="18">
        <v>2257.1716826084362</v>
      </c>
      <c r="HO52" s="18">
        <v>2454.1000485288509</v>
      </c>
      <c r="HP52" s="18">
        <v>2285.9907674782812</v>
      </c>
      <c r="HQ52" s="18">
        <v>2378.0243436264418</v>
      </c>
      <c r="HR52" s="18">
        <v>2001.1211536441187</v>
      </c>
      <c r="HS52" s="18">
        <v>2623.6694913226902</v>
      </c>
      <c r="HT52" s="18">
        <v>1584.360863206268</v>
      </c>
      <c r="HU52" s="18">
        <v>1640.5250510313574</v>
      </c>
      <c r="HV52" s="18">
        <v>1772.6180242605326</v>
      </c>
      <c r="HW52" s="18">
        <v>1611.6234705118975</v>
      </c>
      <c r="HX52" s="18">
        <v>2055.438593011896</v>
      </c>
      <c r="HY52" s="20">
        <f t="shared" si="17"/>
        <v>4820.2181771450123</v>
      </c>
      <c r="HZ52" s="20">
        <f t="shared" si="18"/>
        <v>0</v>
      </c>
      <c r="IA52" s="20">
        <f t="shared" si="19"/>
        <v>4820.2181771450123</v>
      </c>
      <c r="IB52" s="120">
        <f t="shared" si="134"/>
        <v>97197.63</v>
      </c>
      <c r="IC52" s="120">
        <v>7224.79</v>
      </c>
      <c r="ID52" s="250">
        <v>7224.79</v>
      </c>
      <c r="IE52" s="250">
        <v>7224.79</v>
      </c>
      <c r="IF52" s="120">
        <v>7224.79</v>
      </c>
      <c r="IG52" s="120">
        <v>7224.79</v>
      </c>
      <c r="IH52" s="120">
        <v>7224.79</v>
      </c>
      <c r="II52" s="120">
        <v>7224.79</v>
      </c>
      <c r="IJ52" s="120">
        <v>9324.82</v>
      </c>
      <c r="IK52" s="120">
        <v>9324.82</v>
      </c>
      <c r="IL52" s="120">
        <v>9324.82</v>
      </c>
      <c r="IM52" s="120">
        <v>9324.82</v>
      </c>
      <c r="IN52" s="120">
        <v>9324.82</v>
      </c>
      <c r="IO52" s="121">
        <f t="shared" si="20"/>
        <v>88084.428568229938</v>
      </c>
      <c r="IP52" s="18">
        <v>7764.350246027092</v>
      </c>
      <c r="IQ52" s="18">
        <v>7745.7655373128327</v>
      </c>
      <c r="IR52" s="18">
        <v>7771.8318821455287</v>
      </c>
      <c r="IS52" s="18">
        <v>7803.7271129999999</v>
      </c>
      <c r="IT52" s="18">
        <v>7864.6589364000001</v>
      </c>
      <c r="IU52" s="18">
        <v>7775.5845804</v>
      </c>
      <c r="IV52" s="18">
        <v>7636.7960923830087</v>
      </c>
      <c r="IW52" s="18">
        <v>9631.7414442666668</v>
      </c>
      <c r="IX52" s="18">
        <v>5819.812472241144</v>
      </c>
      <c r="IY52" s="18">
        <v>6903.0456283440881</v>
      </c>
      <c r="IZ52" s="18">
        <v>5365.3005760454844</v>
      </c>
      <c r="JA52" s="18">
        <v>6001.8140596640842</v>
      </c>
      <c r="JB52" s="250">
        <f t="shared" si="21"/>
        <v>-9113.2014317700668</v>
      </c>
      <c r="JC52" s="121">
        <f t="shared" si="22"/>
        <v>-9113.2014317700668</v>
      </c>
      <c r="JD52" s="121">
        <f t="shared" si="23"/>
        <v>0</v>
      </c>
      <c r="JE52" s="120">
        <f t="shared" si="135"/>
        <v>0</v>
      </c>
      <c r="JF52" s="120">
        <v>0</v>
      </c>
      <c r="JG52" s="250">
        <v>0</v>
      </c>
      <c r="JH52" s="250">
        <v>0</v>
      </c>
      <c r="JI52" s="250">
        <v>0</v>
      </c>
      <c r="JJ52" s="250">
        <v>0</v>
      </c>
      <c r="JK52" s="250">
        <v>0</v>
      </c>
      <c r="JL52" s="250">
        <v>0</v>
      </c>
      <c r="JM52" s="250">
        <v>0</v>
      </c>
      <c r="JN52" s="250">
        <v>0</v>
      </c>
      <c r="JO52" s="250">
        <v>0</v>
      </c>
      <c r="JP52" s="250">
        <v>0</v>
      </c>
      <c r="JQ52" s="250">
        <v>0</v>
      </c>
      <c r="JR52" s="120">
        <f t="shared" si="136"/>
        <v>0</v>
      </c>
      <c r="JS52" s="18">
        <v>0</v>
      </c>
      <c r="JT52" s="18">
        <v>0</v>
      </c>
      <c r="JU52" s="18">
        <v>0</v>
      </c>
      <c r="JV52" s="18">
        <v>0</v>
      </c>
      <c r="JW52" s="18">
        <v>0</v>
      </c>
      <c r="JX52" s="18">
        <v>0</v>
      </c>
      <c r="JY52" s="18">
        <v>0</v>
      </c>
      <c r="JZ52" s="18">
        <v>0</v>
      </c>
      <c r="KA52" s="18">
        <v>0</v>
      </c>
      <c r="KB52" s="18">
        <v>0</v>
      </c>
      <c r="KC52" s="18">
        <v>0</v>
      </c>
      <c r="KD52" s="18">
        <v>0</v>
      </c>
      <c r="KE52" s="250">
        <f t="shared" si="24"/>
        <v>0</v>
      </c>
      <c r="KF52" s="121">
        <f t="shared" si="25"/>
        <v>0</v>
      </c>
      <c r="KG52" s="121">
        <f t="shared" si="26"/>
        <v>0</v>
      </c>
      <c r="KH52" s="120">
        <f t="shared" si="137"/>
        <v>5476.51</v>
      </c>
      <c r="KI52" s="120">
        <v>283.13</v>
      </c>
      <c r="KJ52" s="250">
        <v>283.13</v>
      </c>
      <c r="KK52" s="250">
        <v>283.13</v>
      </c>
      <c r="KL52" s="250">
        <v>283.13</v>
      </c>
      <c r="KM52" s="250">
        <v>283.13</v>
      </c>
      <c r="KN52" s="250">
        <v>283.13</v>
      </c>
      <c r="KO52" s="250">
        <v>283.13</v>
      </c>
      <c r="KP52" s="250">
        <v>698.92</v>
      </c>
      <c r="KQ52" s="250">
        <v>698.92</v>
      </c>
      <c r="KR52" s="250">
        <v>698.92</v>
      </c>
      <c r="KS52" s="250">
        <v>698.92</v>
      </c>
      <c r="KT52" s="250">
        <v>698.92</v>
      </c>
      <c r="KU52" s="121">
        <f t="shared" si="138"/>
        <v>5940.2655652595986</v>
      </c>
      <c r="KV52" s="18">
        <v>342.0879329497314</v>
      </c>
      <c r="KW52" s="18">
        <v>368.41618554168519</v>
      </c>
      <c r="KX52" s="18">
        <v>326.96490765515085</v>
      </c>
      <c r="KY52" s="18">
        <v>358.48664483693432</v>
      </c>
      <c r="KZ52" s="18">
        <v>357.09686984307285</v>
      </c>
      <c r="LA52" s="18">
        <v>364.99192566493946</v>
      </c>
      <c r="LB52" s="18">
        <v>322.97444789170987</v>
      </c>
      <c r="LC52" s="18">
        <v>530.82048334157275</v>
      </c>
      <c r="LD52" s="18">
        <v>684.1979542636534</v>
      </c>
      <c r="LE52" s="18">
        <v>660.67368869762163</v>
      </c>
      <c r="LF52" s="18">
        <v>804.94957995585298</v>
      </c>
      <c r="LG52" s="18">
        <v>818.60494461767439</v>
      </c>
      <c r="LH52" s="250">
        <f t="shared" si="139"/>
        <v>463.75556525959837</v>
      </c>
      <c r="LI52" s="121">
        <f t="shared" si="27"/>
        <v>0</v>
      </c>
      <c r="LJ52" s="121">
        <f t="shared" si="28"/>
        <v>463.75556525959837</v>
      </c>
      <c r="LK52" s="121">
        <f t="shared" si="29"/>
        <v>0</v>
      </c>
      <c r="LL52" s="250"/>
      <c r="LM52" s="250"/>
      <c r="LN52" s="250"/>
      <c r="LO52" s="250"/>
      <c r="LP52" s="250"/>
      <c r="LQ52" s="250"/>
      <c r="LR52" s="250"/>
      <c r="LS52" s="250"/>
      <c r="LT52" s="250"/>
      <c r="LU52" s="250"/>
      <c r="LV52" s="250"/>
      <c r="LW52" s="250"/>
      <c r="LX52" s="121">
        <f t="shared" si="30"/>
        <v>0</v>
      </c>
      <c r="LY52" s="250"/>
      <c r="LZ52" s="250"/>
      <c r="MA52" s="250"/>
      <c r="MB52" s="250"/>
      <c r="MC52" s="250"/>
      <c r="MD52" s="250"/>
      <c r="ME52" s="250"/>
      <c r="MF52" s="250"/>
      <c r="MG52" s="250"/>
      <c r="MH52" s="250"/>
      <c r="MI52" s="250"/>
      <c r="MJ52" s="120">
        <v>0</v>
      </c>
      <c r="MK52" s="250"/>
      <c r="ML52" s="121">
        <f t="shared" si="31"/>
        <v>0</v>
      </c>
      <c r="MM52" s="121">
        <f t="shared" si="32"/>
        <v>0</v>
      </c>
      <c r="MN52" s="121">
        <f t="shared" si="140"/>
        <v>91940.319999999992</v>
      </c>
      <c r="MO52" s="121">
        <v>6106.01</v>
      </c>
      <c r="MP52" s="250">
        <v>6106.01</v>
      </c>
      <c r="MQ52" s="250">
        <v>6106.01</v>
      </c>
      <c r="MR52" s="250">
        <v>6106.01</v>
      </c>
      <c r="MS52" s="250">
        <v>6106.01</v>
      </c>
      <c r="MT52" s="250">
        <v>6106.01</v>
      </c>
      <c r="MU52" s="250">
        <v>6106.01</v>
      </c>
      <c r="MV52" s="250">
        <v>9839.65</v>
      </c>
      <c r="MW52" s="250">
        <v>9839.65</v>
      </c>
      <c r="MX52" s="250">
        <v>9839.65</v>
      </c>
      <c r="MY52" s="250">
        <v>9839.65</v>
      </c>
      <c r="MZ52" s="250">
        <v>9839.65</v>
      </c>
      <c r="NA52" s="121">
        <f t="shared" si="141"/>
        <v>82753.649159703113</v>
      </c>
      <c r="NB52" s="20">
        <v>1279.5517870333338</v>
      </c>
      <c r="NC52" s="20">
        <v>0</v>
      </c>
      <c r="ND52" s="20">
        <v>4248.6505982499875</v>
      </c>
      <c r="NE52" s="20">
        <v>12178.2544</v>
      </c>
      <c r="NF52" s="20">
        <v>0</v>
      </c>
      <c r="NG52" s="20">
        <v>4889.7240733706358</v>
      </c>
      <c r="NH52" s="20">
        <v>995.61279999999988</v>
      </c>
      <c r="NI52" s="20">
        <v>0</v>
      </c>
      <c r="NJ52" s="20">
        <v>607.6627994393474</v>
      </c>
      <c r="NK52" s="20">
        <v>1022.9023999999999</v>
      </c>
      <c r="NL52" s="20">
        <v>14232.811010569631</v>
      </c>
      <c r="NM52" s="20">
        <v>43298.479291040181</v>
      </c>
      <c r="NN52" s="250">
        <f t="shared" si="142"/>
        <v>-9186.6708402968798</v>
      </c>
      <c r="NO52" s="121">
        <f t="shared" si="33"/>
        <v>-9186.6708402968798</v>
      </c>
      <c r="NP52" s="121">
        <f t="shared" si="34"/>
        <v>0</v>
      </c>
      <c r="NQ52" s="115">
        <f t="shared" si="35"/>
        <v>46665.429999999993</v>
      </c>
      <c r="NR52" s="114">
        <f t="shared" si="36"/>
        <v>34693.26</v>
      </c>
      <c r="NS52" s="132">
        <f t="shared" si="37"/>
        <v>-11972.169999999991</v>
      </c>
      <c r="NT52" s="121">
        <f t="shared" si="38"/>
        <v>-11972.169999999991</v>
      </c>
      <c r="NU52" s="121">
        <f t="shared" si="39"/>
        <v>0</v>
      </c>
      <c r="NV52" s="18">
        <f t="shared" si="143"/>
        <v>14695.62</v>
      </c>
      <c r="NW52" s="18">
        <v>1558.36</v>
      </c>
      <c r="NX52" s="234">
        <v>1558.36</v>
      </c>
      <c r="NY52" s="234">
        <v>1558.36</v>
      </c>
      <c r="NZ52" s="18">
        <v>1558.36</v>
      </c>
      <c r="OA52" s="18">
        <v>1558.36</v>
      </c>
      <c r="OB52" s="18">
        <v>1558.36</v>
      </c>
      <c r="OC52" s="18">
        <v>1558.36</v>
      </c>
      <c r="OD52" s="18">
        <v>757.42</v>
      </c>
      <c r="OE52" s="18">
        <v>757.42</v>
      </c>
      <c r="OF52" s="18">
        <v>757.42</v>
      </c>
      <c r="OG52" s="18">
        <v>757.42</v>
      </c>
      <c r="OH52" s="18">
        <v>757.42</v>
      </c>
      <c r="OI52" s="20">
        <f t="shared" si="144"/>
        <v>7584.11</v>
      </c>
      <c r="OJ52" s="20">
        <v>0</v>
      </c>
      <c r="OK52" s="20">
        <v>0</v>
      </c>
      <c r="OL52" s="20">
        <v>0</v>
      </c>
      <c r="OM52" s="20">
        <v>0</v>
      </c>
      <c r="ON52" s="20">
        <v>7316.65</v>
      </c>
      <c r="OO52" s="20">
        <v>0</v>
      </c>
      <c r="OP52" s="20">
        <v>267.45999999999998</v>
      </c>
      <c r="OQ52" s="20">
        <v>0</v>
      </c>
      <c r="OR52" s="20">
        <v>0</v>
      </c>
      <c r="OS52" s="20">
        <v>0</v>
      </c>
      <c r="OT52" s="20">
        <v>0</v>
      </c>
      <c r="OU52" s="20">
        <v>0</v>
      </c>
      <c r="OV52" s="234">
        <f t="shared" si="145"/>
        <v>-7111.5100000000011</v>
      </c>
      <c r="OW52" s="20">
        <f t="shared" si="40"/>
        <v>-7111.5100000000011</v>
      </c>
      <c r="OX52" s="20">
        <f t="shared" si="41"/>
        <v>0</v>
      </c>
      <c r="OY52" s="18">
        <f t="shared" si="146"/>
        <v>12498.249999999996</v>
      </c>
      <c r="OZ52" s="18">
        <v>1354.6</v>
      </c>
      <c r="PA52" s="234">
        <v>1354.6</v>
      </c>
      <c r="PB52" s="234">
        <v>1354.6</v>
      </c>
      <c r="PC52" s="234">
        <v>1354.6</v>
      </c>
      <c r="PD52" s="234">
        <v>1354.6</v>
      </c>
      <c r="PE52" s="234">
        <v>1354.6</v>
      </c>
      <c r="PF52" s="234">
        <v>1354.6</v>
      </c>
      <c r="PG52" s="234">
        <v>603.21</v>
      </c>
      <c r="PH52" s="234">
        <v>603.21</v>
      </c>
      <c r="PI52" s="234">
        <v>603.21</v>
      </c>
      <c r="PJ52" s="234">
        <v>603.21</v>
      </c>
      <c r="PK52" s="234">
        <v>603.21</v>
      </c>
      <c r="PL52" s="20">
        <f t="shared" si="147"/>
        <v>3228.3999999999996</v>
      </c>
      <c r="PM52" s="18">
        <v>0</v>
      </c>
      <c r="PN52" s="18">
        <v>0</v>
      </c>
      <c r="PO52" s="18">
        <v>0</v>
      </c>
      <c r="PP52" s="18">
        <v>0</v>
      </c>
      <c r="PQ52" s="18">
        <v>0</v>
      </c>
      <c r="PR52" s="18">
        <v>0</v>
      </c>
      <c r="PS52" s="18">
        <v>563.78</v>
      </c>
      <c r="PT52" s="18">
        <v>2664.62</v>
      </c>
      <c r="PU52" s="18">
        <v>0</v>
      </c>
      <c r="PV52" s="18">
        <v>0</v>
      </c>
      <c r="PW52" s="18">
        <v>0</v>
      </c>
      <c r="PX52" s="18">
        <v>0</v>
      </c>
      <c r="PY52" s="234">
        <f t="shared" si="148"/>
        <v>-9269.8499999999967</v>
      </c>
      <c r="PZ52" s="20">
        <f t="shared" si="42"/>
        <v>-9269.8499999999967</v>
      </c>
      <c r="QA52" s="20">
        <f t="shared" si="43"/>
        <v>0</v>
      </c>
      <c r="QB52" s="18">
        <f t="shared" si="149"/>
        <v>790.33000000000027</v>
      </c>
      <c r="QC52" s="18">
        <v>80.89</v>
      </c>
      <c r="QD52" s="234">
        <v>80.89</v>
      </c>
      <c r="QE52" s="234">
        <v>80.89</v>
      </c>
      <c r="QF52" s="234">
        <v>80.89</v>
      </c>
      <c r="QG52" s="234">
        <v>80.89</v>
      </c>
      <c r="QH52" s="234">
        <v>80.89</v>
      </c>
      <c r="QI52" s="234">
        <v>80.89</v>
      </c>
      <c r="QJ52" s="234">
        <v>44.82</v>
      </c>
      <c r="QK52" s="234">
        <v>44.82</v>
      </c>
      <c r="QL52" s="234">
        <v>44.82</v>
      </c>
      <c r="QM52" s="234">
        <v>44.82</v>
      </c>
      <c r="QN52" s="234">
        <v>44.82</v>
      </c>
      <c r="QO52" s="20">
        <f t="shared" si="150"/>
        <v>11591.54</v>
      </c>
      <c r="QP52" s="18">
        <v>0</v>
      </c>
      <c r="QQ52" s="18">
        <v>0</v>
      </c>
      <c r="QR52" s="18">
        <v>0</v>
      </c>
      <c r="QS52" s="18">
        <v>0</v>
      </c>
      <c r="QT52" s="18">
        <v>11591.54</v>
      </c>
      <c r="QU52" s="18">
        <v>0</v>
      </c>
      <c r="QV52" s="18">
        <v>0</v>
      </c>
      <c r="QW52" s="18">
        <v>0</v>
      </c>
      <c r="QX52" s="18">
        <v>0</v>
      </c>
      <c r="QY52" s="18">
        <v>0</v>
      </c>
      <c r="QZ52" s="18">
        <v>0</v>
      </c>
      <c r="RA52" s="18">
        <v>0</v>
      </c>
      <c r="RB52" s="234">
        <f t="shared" si="151"/>
        <v>10801.210000000001</v>
      </c>
      <c r="RC52" s="20">
        <f t="shared" si="44"/>
        <v>0</v>
      </c>
      <c r="RD52" s="20">
        <f t="shared" si="45"/>
        <v>10801.210000000001</v>
      </c>
      <c r="RE52" s="18">
        <f t="shared" si="152"/>
        <v>14232.35</v>
      </c>
      <c r="RF52" s="20">
        <v>1464.5</v>
      </c>
      <c r="RG52" s="234">
        <v>1464.5</v>
      </c>
      <c r="RH52" s="234">
        <v>1464.5</v>
      </c>
      <c r="RI52" s="234">
        <v>1464.5</v>
      </c>
      <c r="RJ52" s="234">
        <v>1464.5</v>
      </c>
      <c r="RK52" s="234">
        <v>1464.5</v>
      </c>
      <c r="RL52" s="234">
        <v>1464.5</v>
      </c>
      <c r="RM52" s="234">
        <v>796.17</v>
      </c>
      <c r="RN52" s="234">
        <v>796.17</v>
      </c>
      <c r="RO52" s="234">
        <v>796.17</v>
      </c>
      <c r="RP52" s="234">
        <v>796.17</v>
      </c>
      <c r="RQ52" s="234">
        <v>796.17</v>
      </c>
      <c r="RR52" s="20">
        <f t="shared" si="153"/>
        <v>705.58</v>
      </c>
      <c r="RS52" s="18">
        <v>0</v>
      </c>
      <c r="RT52" s="18">
        <v>0</v>
      </c>
      <c r="RU52" s="18">
        <v>0</v>
      </c>
      <c r="RV52" s="18">
        <v>0</v>
      </c>
      <c r="RW52" s="18">
        <v>0</v>
      </c>
      <c r="RX52" s="18">
        <v>0</v>
      </c>
      <c r="RY52" s="18">
        <v>705.58</v>
      </c>
      <c r="RZ52" s="18">
        <v>0</v>
      </c>
      <c r="SA52" s="18">
        <v>0</v>
      </c>
      <c r="SB52" s="18">
        <v>0</v>
      </c>
      <c r="SC52" s="18">
        <v>0</v>
      </c>
      <c r="SD52" s="18">
        <v>0</v>
      </c>
      <c r="SE52" s="20">
        <f t="shared" si="46"/>
        <v>-13526.77</v>
      </c>
      <c r="SF52" s="20">
        <f t="shared" si="47"/>
        <v>-13526.77</v>
      </c>
      <c r="SG52" s="20">
        <f t="shared" si="48"/>
        <v>0</v>
      </c>
      <c r="SH52" s="18">
        <f t="shared" si="154"/>
        <v>3952.0300000000011</v>
      </c>
      <c r="SI52" s="18">
        <v>408.29</v>
      </c>
      <c r="SJ52" s="234">
        <v>408.29</v>
      </c>
      <c r="SK52" s="234">
        <v>408.29</v>
      </c>
      <c r="SL52" s="234">
        <v>408.29</v>
      </c>
      <c r="SM52" s="234">
        <v>408.29</v>
      </c>
      <c r="SN52" s="234">
        <v>408.29</v>
      </c>
      <c r="SO52" s="234">
        <v>408.29</v>
      </c>
      <c r="SP52" s="234">
        <v>218.8</v>
      </c>
      <c r="SQ52" s="234">
        <v>218.8</v>
      </c>
      <c r="SR52" s="234">
        <v>218.8</v>
      </c>
      <c r="SS52" s="234">
        <v>218.8</v>
      </c>
      <c r="ST52" s="234">
        <v>218.8</v>
      </c>
      <c r="SU52" s="20">
        <f t="shared" si="155"/>
        <v>1544.19</v>
      </c>
      <c r="SV52" s="18">
        <v>0</v>
      </c>
      <c r="SW52" s="18">
        <v>0</v>
      </c>
      <c r="SX52" s="18">
        <v>1544.19</v>
      </c>
      <c r="SY52" s="18">
        <v>0</v>
      </c>
      <c r="SZ52" s="18">
        <v>0</v>
      </c>
      <c r="TA52" s="18">
        <v>0</v>
      </c>
      <c r="TB52" s="18">
        <v>0</v>
      </c>
      <c r="TC52" s="18">
        <v>0</v>
      </c>
      <c r="TD52" s="18">
        <v>0</v>
      </c>
      <c r="TE52" s="18">
        <v>0</v>
      </c>
      <c r="TF52" s="18">
        <v>0</v>
      </c>
      <c r="TG52" s="18">
        <v>0</v>
      </c>
      <c r="TH52" s="20">
        <f t="shared" si="49"/>
        <v>-2407.8400000000011</v>
      </c>
      <c r="TI52" s="20">
        <f t="shared" si="50"/>
        <v>-2407.8400000000011</v>
      </c>
      <c r="TJ52" s="20">
        <f t="shared" si="51"/>
        <v>0</v>
      </c>
      <c r="TK52" s="18">
        <f t="shared" si="156"/>
        <v>416.79000000000008</v>
      </c>
      <c r="TL52" s="18">
        <v>38.92</v>
      </c>
      <c r="TM52" s="234">
        <v>38.92</v>
      </c>
      <c r="TN52" s="234">
        <v>38.92</v>
      </c>
      <c r="TO52" s="234">
        <v>38.92</v>
      </c>
      <c r="TP52" s="234">
        <v>38.92</v>
      </c>
      <c r="TQ52" s="234">
        <v>38.92</v>
      </c>
      <c r="TR52" s="234">
        <v>38.92</v>
      </c>
      <c r="TS52" s="234">
        <v>28.87</v>
      </c>
      <c r="TT52" s="234">
        <v>28.87</v>
      </c>
      <c r="TU52" s="234">
        <v>28.87</v>
      </c>
      <c r="TV52" s="234">
        <v>28.87</v>
      </c>
      <c r="TW52" s="234">
        <v>28.87</v>
      </c>
      <c r="TX52" s="20">
        <f t="shared" si="157"/>
        <v>10039.44</v>
      </c>
      <c r="TY52" s="18">
        <v>0</v>
      </c>
      <c r="TZ52" s="18">
        <v>6739.18</v>
      </c>
      <c r="UA52" s="18">
        <v>116.85</v>
      </c>
      <c r="UB52" s="18">
        <v>0</v>
      </c>
      <c r="UC52" s="18">
        <v>0</v>
      </c>
      <c r="UD52" s="18">
        <v>0</v>
      </c>
      <c r="UE52" s="18">
        <v>3102.11</v>
      </c>
      <c r="UF52" s="18">
        <v>81.3</v>
      </c>
      <c r="UG52" s="18">
        <v>0</v>
      </c>
      <c r="UH52" s="18">
        <v>0</v>
      </c>
      <c r="UI52" s="18">
        <v>0</v>
      </c>
      <c r="UJ52" s="18">
        <v>0</v>
      </c>
      <c r="UK52" s="20">
        <f t="shared" si="52"/>
        <v>9622.65</v>
      </c>
      <c r="UL52" s="20">
        <f t="shared" si="53"/>
        <v>0</v>
      </c>
      <c r="UM52" s="20">
        <f t="shared" si="54"/>
        <v>9622.65</v>
      </c>
      <c r="UN52" s="18">
        <f t="shared" si="158"/>
        <v>80.06</v>
      </c>
      <c r="UO52" s="18">
        <v>7.63</v>
      </c>
      <c r="UP52" s="234">
        <v>7.63</v>
      </c>
      <c r="UQ52" s="234">
        <v>7.63</v>
      </c>
      <c r="UR52" s="234">
        <v>7.63</v>
      </c>
      <c r="US52" s="234">
        <v>7.63</v>
      </c>
      <c r="UT52" s="234">
        <v>7.63</v>
      </c>
      <c r="UU52" s="234">
        <v>7.63</v>
      </c>
      <c r="UV52" s="234">
        <v>5.33</v>
      </c>
      <c r="UW52" s="234">
        <v>5.33</v>
      </c>
      <c r="UX52" s="234">
        <v>5.33</v>
      </c>
      <c r="UY52" s="234">
        <v>5.33</v>
      </c>
      <c r="UZ52" s="234">
        <v>5.33</v>
      </c>
      <c r="VA52" s="20">
        <f t="shared" si="55"/>
        <v>0</v>
      </c>
      <c r="VB52" s="234"/>
      <c r="VC52" s="234"/>
      <c r="VD52" s="234"/>
      <c r="VE52" s="234"/>
      <c r="VF52" s="234"/>
      <c r="VG52" s="234"/>
      <c r="VH52" s="234">
        <v>0</v>
      </c>
      <c r="VI52" s="234"/>
      <c r="VJ52" s="234"/>
      <c r="VK52" s="234"/>
      <c r="VL52" s="234"/>
      <c r="VM52" s="234"/>
      <c r="VN52" s="20">
        <f t="shared" si="56"/>
        <v>-80.06</v>
      </c>
      <c r="VO52" s="20">
        <f t="shared" si="57"/>
        <v>-80.06</v>
      </c>
      <c r="VP52" s="20">
        <f t="shared" si="58"/>
        <v>0</v>
      </c>
      <c r="VQ52" s="121">
        <f t="shared" si="59"/>
        <v>0</v>
      </c>
      <c r="VR52" s="250"/>
      <c r="VS52" s="250"/>
      <c r="VT52" s="250"/>
      <c r="VU52" s="250"/>
      <c r="VV52" s="250"/>
      <c r="VW52" s="250"/>
      <c r="VX52" s="250"/>
      <c r="VY52" s="250"/>
      <c r="VZ52" s="250"/>
      <c r="WA52" s="250"/>
      <c r="WB52" s="250"/>
      <c r="WC52" s="250"/>
      <c r="WD52" s="121">
        <f t="shared" si="60"/>
        <v>0</v>
      </c>
      <c r="WE52" s="234"/>
      <c r="WF52" s="234"/>
      <c r="WG52" s="234"/>
      <c r="WH52" s="234"/>
      <c r="WI52" s="234"/>
      <c r="WJ52" s="234"/>
      <c r="WK52" s="234"/>
      <c r="WL52" s="234"/>
      <c r="WM52" s="234"/>
      <c r="WN52" s="234"/>
      <c r="WO52" s="234"/>
      <c r="WP52" s="234"/>
      <c r="WQ52" s="121">
        <f t="shared" si="61"/>
        <v>0</v>
      </c>
      <c r="WR52" s="121">
        <f t="shared" si="62"/>
        <v>0</v>
      </c>
      <c r="WS52" s="121">
        <f t="shared" si="63"/>
        <v>0</v>
      </c>
      <c r="WT52" s="120">
        <f t="shared" si="159"/>
        <v>81496.680000000008</v>
      </c>
      <c r="WU52" s="120">
        <v>6031.99</v>
      </c>
      <c r="WV52" s="250">
        <v>6031.99</v>
      </c>
      <c r="WW52" s="250">
        <v>6031.99</v>
      </c>
      <c r="WX52" s="250">
        <v>6031.99</v>
      </c>
      <c r="WY52" s="250">
        <v>6031.99</v>
      </c>
      <c r="WZ52" s="250">
        <v>6031.99</v>
      </c>
      <c r="XA52" s="250">
        <v>6031.99</v>
      </c>
      <c r="XB52" s="250">
        <v>7854.55</v>
      </c>
      <c r="XC52" s="250">
        <v>7854.55</v>
      </c>
      <c r="XD52" s="250">
        <v>7854.55</v>
      </c>
      <c r="XE52" s="250">
        <v>7854.55</v>
      </c>
      <c r="XF52" s="250">
        <v>7854.55</v>
      </c>
      <c r="XG52" s="120">
        <f t="shared" si="160"/>
        <v>83563.70246314707</v>
      </c>
      <c r="XH52" s="18">
        <v>7344.0673779321078</v>
      </c>
      <c r="XI52" s="18">
        <v>7301.5323237415896</v>
      </c>
      <c r="XJ52" s="18">
        <v>6965.5533770518587</v>
      </c>
      <c r="XK52" s="18">
        <v>532.37037970093866</v>
      </c>
      <c r="XL52" s="18">
        <v>6472.0923389978288</v>
      </c>
      <c r="XM52" s="18">
        <v>6128.63315585084</v>
      </c>
      <c r="XN52" s="18">
        <v>8562.3309687417895</v>
      </c>
      <c r="XO52" s="18">
        <v>8791.5242344849812</v>
      </c>
      <c r="XP52" s="18">
        <v>8283.0620369838125</v>
      </c>
      <c r="XQ52" s="18">
        <v>7576.4800520335093</v>
      </c>
      <c r="XR52" s="18">
        <v>8601.9260700435789</v>
      </c>
      <c r="XS52" s="18">
        <v>7004.1301475842183</v>
      </c>
      <c r="XT52" s="121">
        <f t="shared" si="64"/>
        <v>2067.0224631470628</v>
      </c>
      <c r="XU52" s="121">
        <f t="shared" si="65"/>
        <v>0</v>
      </c>
      <c r="XV52" s="121">
        <f t="shared" si="66"/>
        <v>2067.0224631470628</v>
      </c>
      <c r="XW52" s="120">
        <f t="shared" si="161"/>
        <v>45055.23</v>
      </c>
      <c r="XX52" s="120">
        <v>3222.14</v>
      </c>
      <c r="XY52" s="250">
        <v>3222.14</v>
      </c>
      <c r="XZ52" s="250">
        <v>3222.14</v>
      </c>
      <c r="YA52" s="250">
        <v>3222.14</v>
      </c>
      <c r="YB52" s="250">
        <v>3222.14</v>
      </c>
      <c r="YC52" s="250">
        <v>3222.14</v>
      </c>
      <c r="YD52" s="250">
        <v>3222.14</v>
      </c>
      <c r="YE52" s="250">
        <v>4500.05</v>
      </c>
      <c r="YF52" s="250">
        <v>4500.05</v>
      </c>
      <c r="YG52" s="250">
        <v>4500.05</v>
      </c>
      <c r="YH52" s="250">
        <v>4500.05</v>
      </c>
      <c r="YI52" s="250">
        <v>4500.05</v>
      </c>
      <c r="YJ52" s="121">
        <f t="shared" si="162"/>
        <v>50179.349426539542</v>
      </c>
      <c r="YK52" s="18">
        <v>3800.3316890692508</v>
      </c>
      <c r="YL52" s="18">
        <v>3592.7289408558058</v>
      </c>
      <c r="YM52" s="18">
        <v>3743.6842581030651</v>
      </c>
      <c r="YN52" s="18">
        <v>3680.6117410058473</v>
      </c>
      <c r="YO52" s="18">
        <v>3575.7331229874708</v>
      </c>
      <c r="YP52" s="18">
        <v>3567.3974687142668</v>
      </c>
      <c r="YQ52" s="18">
        <v>4023.2837535531462</v>
      </c>
      <c r="YR52" s="18">
        <v>4112.2051646765431</v>
      </c>
      <c r="YS52" s="18">
        <v>4928.216911930469</v>
      </c>
      <c r="YT52" s="18">
        <v>4883.1634193845312</v>
      </c>
      <c r="YU52" s="18">
        <v>4921.9492962424702</v>
      </c>
      <c r="YV52" s="18">
        <v>5350.0436600166786</v>
      </c>
      <c r="YW52" s="234">
        <f t="shared" si="163"/>
        <v>5124.1194265395388</v>
      </c>
      <c r="YX52" s="121">
        <f t="shared" si="67"/>
        <v>0</v>
      </c>
      <c r="YY52" s="121">
        <f t="shared" si="68"/>
        <v>5124.1194265395388</v>
      </c>
      <c r="YZ52" s="120">
        <f t="shared" si="164"/>
        <v>3667.59</v>
      </c>
      <c r="ZA52" s="120">
        <v>134.32</v>
      </c>
      <c r="ZB52" s="250">
        <v>134.32</v>
      </c>
      <c r="ZC52" s="250">
        <v>134.32</v>
      </c>
      <c r="ZD52" s="250">
        <v>134.32</v>
      </c>
      <c r="ZE52" s="250">
        <v>134.32</v>
      </c>
      <c r="ZF52" s="250">
        <v>134.32</v>
      </c>
      <c r="ZG52" s="250">
        <v>134.32</v>
      </c>
      <c r="ZH52" s="250">
        <v>545.47</v>
      </c>
      <c r="ZI52" s="250">
        <v>545.47</v>
      </c>
      <c r="ZJ52" s="250">
        <v>545.47</v>
      </c>
      <c r="ZK52" s="250">
        <v>545.47</v>
      </c>
      <c r="ZL52" s="250">
        <v>545.47</v>
      </c>
      <c r="ZM52" s="121">
        <f t="shared" si="165"/>
        <v>8817.4527668255068</v>
      </c>
      <c r="ZN52" s="120">
        <v>0</v>
      </c>
      <c r="ZO52" s="18">
        <v>176.44948959074063</v>
      </c>
      <c r="ZP52" s="18">
        <v>595.83398159285071</v>
      </c>
      <c r="ZQ52" s="18">
        <v>7787.1113741814561</v>
      </c>
      <c r="ZR52" s="18">
        <v>258.05792146045854</v>
      </c>
      <c r="ZS52" s="18">
        <v>0</v>
      </c>
      <c r="ZT52" s="18"/>
      <c r="ZU52" s="18"/>
      <c r="ZV52" s="18"/>
      <c r="ZW52" s="18"/>
      <c r="ZX52" s="18"/>
      <c r="ZY52" s="18"/>
      <c r="ZZ52" s="121">
        <f t="shared" si="69"/>
        <v>5149.8627668255067</v>
      </c>
      <c r="AAA52" s="121">
        <f t="shared" si="70"/>
        <v>0</v>
      </c>
      <c r="AAB52" s="121">
        <f t="shared" si="71"/>
        <v>5149.8627668255067</v>
      </c>
      <c r="AAC52" s="120">
        <f t="shared" si="166"/>
        <v>1885.3299999999995</v>
      </c>
      <c r="AAD52" s="120">
        <v>135.84</v>
      </c>
      <c r="AAE52" s="250">
        <v>135.84</v>
      </c>
      <c r="AAF52" s="250">
        <v>135.84</v>
      </c>
      <c r="AAG52" s="250">
        <v>135.84</v>
      </c>
      <c r="AAH52" s="250">
        <v>135.84</v>
      </c>
      <c r="AAI52" s="250">
        <v>135.84</v>
      </c>
      <c r="AAJ52" s="250">
        <v>135.84</v>
      </c>
      <c r="AAK52" s="250">
        <v>186.89</v>
      </c>
      <c r="AAL52" s="250">
        <v>186.89</v>
      </c>
      <c r="AAM52" s="250">
        <v>186.89</v>
      </c>
      <c r="AAN52" s="250">
        <v>186.89</v>
      </c>
      <c r="AAO52" s="250">
        <v>186.89</v>
      </c>
      <c r="AAP52" s="121">
        <f t="shared" si="167"/>
        <v>1987.4590821490885</v>
      </c>
      <c r="AAQ52" s="18">
        <v>188.52550550963963</v>
      </c>
      <c r="AAR52" s="18">
        <v>188.07425183172913</v>
      </c>
      <c r="AAS52" s="18">
        <v>188.70716645827974</v>
      </c>
      <c r="AAT52" s="18">
        <v>189.48161175371999</v>
      </c>
      <c r="AAU52" s="18">
        <v>190.96109199921599</v>
      </c>
      <c r="AAV52" s="18">
        <v>188.798285394576</v>
      </c>
      <c r="AAW52" s="18">
        <v>185.42837432240219</v>
      </c>
      <c r="AAX52" s="18">
        <v>135.79423199999999</v>
      </c>
      <c r="AAY52" s="18">
        <v>130.5946395</v>
      </c>
      <c r="AAZ52" s="18">
        <v>132.999246</v>
      </c>
      <c r="ABA52" s="18">
        <v>132.8210541</v>
      </c>
      <c r="ABB52" s="18">
        <v>135.27362327952559</v>
      </c>
      <c r="ABC52" s="121">
        <f t="shared" si="72"/>
        <v>102.12908214908907</v>
      </c>
      <c r="ABD52" s="121">
        <f t="shared" si="73"/>
        <v>0</v>
      </c>
      <c r="ABE52" s="121">
        <f t="shared" si="74"/>
        <v>102.12908214908907</v>
      </c>
      <c r="ABF52" s="120">
        <f t="shared" si="168"/>
        <v>269.27</v>
      </c>
      <c r="ABG52" s="120">
        <v>9.16</v>
      </c>
      <c r="ABH52" s="250">
        <v>9.16</v>
      </c>
      <c r="ABI52" s="250">
        <v>9.16</v>
      </c>
      <c r="ABJ52" s="250">
        <v>9.16</v>
      </c>
      <c r="ABK52" s="250">
        <v>9.16</v>
      </c>
      <c r="ABL52" s="250">
        <v>9.16</v>
      </c>
      <c r="ABM52" s="250">
        <v>9.16</v>
      </c>
      <c r="ABN52" s="250">
        <v>41.03</v>
      </c>
      <c r="ABO52" s="250">
        <v>41.03</v>
      </c>
      <c r="ABP52" s="250">
        <v>41.03</v>
      </c>
      <c r="ABQ52" s="250">
        <v>41.03</v>
      </c>
      <c r="ABR52" s="250">
        <v>41.03</v>
      </c>
      <c r="ABS52" s="121">
        <f t="shared" si="169"/>
        <v>0</v>
      </c>
      <c r="ABT52" s="18">
        <v>0</v>
      </c>
      <c r="ABU52" s="18">
        <v>0</v>
      </c>
      <c r="ABV52" s="18">
        <v>0</v>
      </c>
      <c r="ABW52" s="18">
        <v>0</v>
      </c>
      <c r="ABX52" s="18">
        <v>0</v>
      </c>
      <c r="ABY52" s="18">
        <v>0</v>
      </c>
      <c r="ABZ52" s="18"/>
      <c r="ACA52" s="18"/>
      <c r="ACB52" s="18">
        <v>0</v>
      </c>
      <c r="ACC52" s="18">
        <v>0</v>
      </c>
      <c r="ACD52" s="18">
        <v>0</v>
      </c>
      <c r="ACE52" s="18">
        <v>0</v>
      </c>
      <c r="ACF52" s="121">
        <f t="shared" si="75"/>
        <v>-269.27</v>
      </c>
      <c r="ACG52" s="121">
        <f t="shared" si="76"/>
        <v>-269.27</v>
      </c>
      <c r="ACH52" s="121">
        <f t="shared" si="77"/>
        <v>0</v>
      </c>
      <c r="ACI52" s="115">
        <f t="shared" si="78"/>
        <v>41573.270000000004</v>
      </c>
      <c r="ACJ52" s="121">
        <f t="shared" si="79"/>
        <v>24611.636986677811</v>
      </c>
      <c r="ACK52" s="132">
        <f t="shared" si="80"/>
        <v>-16961.633013322193</v>
      </c>
      <c r="ACL52" s="121">
        <f t="shared" si="81"/>
        <v>-16961.633013322193</v>
      </c>
      <c r="ACM52" s="121">
        <f t="shared" si="82"/>
        <v>0</v>
      </c>
      <c r="ACN52" s="18">
        <f t="shared" si="170"/>
        <v>36565.120000000003</v>
      </c>
      <c r="ACO52" s="18">
        <v>3074.76</v>
      </c>
      <c r="ACP52" s="234">
        <v>3074.76</v>
      </c>
      <c r="ACQ52" s="234">
        <v>3074.76</v>
      </c>
      <c r="ACR52" s="234">
        <v>3074.76</v>
      </c>
      <c r="ACS52" s="234">
        <v>3074.76</v>
      </c>
      <c r="ACT52" s="234">
        <v>3074.76</v>
      </c>
      <c r="ACU52" s="234">
        <v>3074.76</v>
      </c>
      <c r="ACV52" s="234">
        <v>3008.36</v>
      </c>
      <c r="ACW52" s="234">
        <v>3008.36</v>
      </c>
      <c r="ACX52" s="234">
        <v>3008.36</v>
      </c>
      <c r="ACY52" s="234">
        <v>3008.36</v>
      </c>
      <c r="ACZ52" s="234">
        <v>3008.36</v>
      </c>
      <c r="ADA52" s="20">
        <f t="shared" si="171"/>
        <v>16933.268098806271</v>
      </c>
      <c r="ADB52" s="18">
        <v>0</v>
      </c>
      <c r="ADC52" s="18">
        <v>4844.5441882269315</v>
      </c>
      <c r="ADD52" s="18">
        <v>1319.3728202809748</v>
      </c>
      <c r="ADE52" s="18">
        <v>1090.2557119999999</v>
      </c>
      <c r="ADF52" s="18">
        <v>1170.6355976</v>
      </c>
      <c r="ADG52" s="18">
        <v>1094.2187256</v>
      </c>
      <c r="ADH52" s="18">
        <v>1052.9768599305639</v>
      </c>
      <c r="ADI52" s="18">
        <v>1347.2134735819679</v>
      </c>
      <c r="ADJ52" s="18">
        <v>1382.9058697999999</v>
      </c>
      <c r="ADK52" s="18">
        <v>1264.3138200000001</v>
      </c>
      <c r="ADL52" s="18">
        <v>1143.2449249199999</v>
      </c>
      <c r="ADM52" s="18">
        <v>1223.5861068658323</v>
      </c>
      <c r="ADN52" s="20">
        <f t="shared" si="83"/>
        <v>-19631.851901193731</v>
      </c>
      <c r="ADO52" s="20">
        <f t="shared" si="84"/>
        <v>-19631.851901193731</v>
      </c>
      <c r="ADP52" s="20">
        <f t="shared" si="85"/>
        <v>0</v>
      </c>
      <c r="ADQ52" s="18">
        <f t="shared" si="172"/>
        <v>5008.1499999999996</v>
      </c>
      <c r="ADR52" s="18">
        <v>351.85</v>
      </c>
      <c r="ADS52" s="234">
        <v>351.85</v>
      </c>
      <c r="ADT52" s="234">
        <v>351.85</v>
      </c>
      <c r="ADU52" s="234">
        <v>351.85</v>
      </c>
      <c r="ADV52" s="234">
        <v>351.85</v>
      </c>
      <c r="ADW52" s="234">
        <v>351.85</v>
      </c>
      <c r="ADX52" s="234">
        <v>351.85</v>
      </c>
      <c r="ADY52" s="234">
        <v>509.04</v>
      </c>
      <c r="ADZ52" s="234">
        <v>509.04</v>
      </c>
      <c r="AEA52" s="234">
        <v>509.04</v>
      </c>
      <c r="AEB52" s="234">
        <v>509.04</v>
      </c>
      <c r="AEC52" s="234">
        <v>509.04</v>
      </c>
      <c r="AED52" s="20">
        <f t="shared" si="173"/>
        <v>7678.3688878715384</v>
      </c>
      <c r="AEE52" s="18">
        <v>0</v>
      </c>
      <c r="AEF52" s="18">
        <v>158.86329967887013</v>
      </c>
      <c r="AEG52" s="18">
        <v>0</v>
      </c>
      <c r="AEH52" s="18">
        <v>0</v>
      </c>
      <c r="AEI52" s="18">
        <v>801.71769439999991</v>
      </c>
      <c r="AEJ52" s="18">
        <v>0</v>
      </c>
      <c r="AEK52" s="18">
        <v>0</v>
      </c>
      <c r="AEL52" s="18">
        <v>145.51783164125786</v>
      </c>
      <c r="AEM52" s="18">
        <v>0</v>
      </c>
      <c r="AEN52" s="18">
        <v>0</v>
      </c>
      <c r="AEO52" s="18">
        <v>4686.2328783200001</v>
      </c>
      <c r="AEP52" s="18">
        <v>1886.0371838314102</v>
      </c>
      <c r="AEQ52" s="20">
        <f t="shared" si="86"/>
        <v>2670.2188878715388</v>
      </c>
      <c r="AER52" s="20">
        <f t="shared" si="87"/>
        <v>0</v>
      </c>
      <c r="AES52" s="20">
        <f t="shared" si="88"/>
        <v>2670.2188878715388</v>
      </c>
      <c r="AET52" s="18">
        <f t="shared" si="174"/>
        <v>0</v>
      </c>
      <c r="AEU52" s="18">
        <v>0</v>
      </c>
      <c r="AEV52" s="234">
        <v>0</v>
      </c>
      <c r="AEW52" s="234">
        <v>0</v>
      </c>
      <c r="AEX52" s="234">
        <v>0</v>
      </c>
      <c r="AEY52" s="234">
        <v>0</v>
      </c>
      <c r="AEZ52" s="234">
        <v>0</v>
      </c>
      <c r="AFA52" s="234">
        <v>0</v>
      </c>
      <c r="AFB52" s="234">
        <v>0</v>
      </c>
      <c r="AFC52" s="234">
        <v>0</v>
      </c>
      <c r="AFD52" s="234">
        <v>0</v>
      </c>
      <c r="AFE52" s="234">
        <v>0</v>
      </c>
      <c r="AFF52" s="234">
        <v>0</v>
      </c>
      <c r="AFG52" s="20">
        <f t="shared" si="175"/>
        <v>0</v>
      </c>
      <c r="AFH52" s="18">
        <v>0</v>
      </c>
      <c r="AFI52" s="18">
        <v>0</v>
      </c>
      <c r="AFJ52" s="18">
        <v>0</v>
      </c>
      <c r="AFK52" s="18">
        <v>0</v>
      </c>
      <c r="AFL52" s="18">
        <v>0</v>
      </c>
      <c r="AFM52" s="18">
        <v>0</v>
      </c>
      <c r="AFN52" s="18">
        <v>0</v>
      </c>
      <c r="AFO52" s="18">
        <v>0</v>
      </c>
      <c r="AFP52" s="18">
        <v>0</v>
      </c>
      <c r="AFQ52" s="18">
        <v>0</v>
      </c>
      <c r="AFR52" s="18">
        <v>0</v>
      </c>
      <c r="AFS52" s="18">
        <v>0</v>
      </c>
      <c r="AFT52" s="20">
        <f t="shared" si="89"/>
        <v>0</v>
      </c>
      <c r="AFU52" s="20">
        <f t="shared" si="90"/>
        <v>0</v>
      </c>
      <c r="AFV52" s="136">
        <f t="shared" si="91"/>
        <v>0</v>
      </c>
      <c r="AFW52" s="141">
        <f t="shared" si="92"/>
        <v>479517.42000000004</v>
      </c>
      <c r="AFX52" s="111">
        <f t="shared" si="93"/>
        <v>439982.97661187971</v>
      </c>
      <c r="AFY52" s="126">
        <f t="shared" si="94"/>
        <v>-39534.443388120329</v>
      </c>
      <c r="AFZ52" s="20">
        <f t="shared" si="95"/>
        <v>-39534.443388120329</v>
      </c>
      <c r="AGA52" s="140">
        <f t="shared" si="96"/>
        <v>0</v>
      </c>
      <c r="AGB52" s="215">
        <f t="shared" si="181"/>
        <v>575420.90399999998</v>
      </c>
      <c r="AGC52" s="126">
        <f t="shared" si="181"/>
        <v>527979.57193425565</v>
      </c>
      <c r="AGD52" s="126">
        <f t="shared" si="98"/>
        <v>-47441.332065744326</v>
      </c>
      <c r="AGE52" s="20">
        <f t="shared" si="99"/>
        <v>-47441.332065744326</v>
      </c>
      <c r="AGF52" s="136">
        <f t="shared" si="100"/>
        <v>0</v>
      </c>
      <c r="AGG52" s="166">
        <f t="shared" si="180"/>
        <v>30689.114880000001</v>
      </c>
      <c r="AGH52" s="220">
        <f t="shared" si="179"/>
        <v>28158.910503160303</v>
      </c>
      <c r="AGI52" s="126">
        <f t="shared" si="102"/>
        <v>-2530.2043768396979</v>
      </c>
      <c r="AGJ52" s="20">
        <f t="shared" si="103"/>
        <v>-2530.2043768396979</v>
      </c>
      <c r="AGK52" s="140">
        <f t="shared" si="104"/>
        <v>0</v>
      </c>
      <c r="AGL52" s="167">
        <f t="shared" si="182"/>
        <v>606110.01887999999</v>
      </c>
      <c r="AGM52" s="167">
        <f t="shared" si="182"/>
        <v>556138.48243741598</v>
      </c>
      <c r="AGN52" s="168">
        <f t="shared" si="106"/>
        <v>-49971.536442584009</v>
      </c>
      <c r="AGO52" s="167">
        <f t="shared" si="107"/>
        <v>-49971.536442584009</v>
      </c>
      <c r="AGP52" s="169">
        <f t="shared" si="108"/>
        <v>0</v>
      </c>
      <c r="AGQ52" s="217">
        <f t="shared" si="177"/>
        <v>5.0632911392405069E-2</v>
      </c>
      <c r="AGR52" s="294">
        <v>7.0000000000000007E-2</v>
      </c>
      <c r="AGS52" s="254">
        <v>0.03</v>
      </c>
      <c r="AGT52" s="251">
        <f t="shared" si="178"/>
        <v>5.3333333333333337E-2</v>
      </c>
      <c r="AGU52" s="22"/>
      <c r="AGV52" s="22"/>
      <c r="AGW52" s="22"/>
      <c r="AGX52" s="22"/>
      <c r="AGY52" s="22"/>
      <c r="AGZ52" s="22"/>
      <c r="AHA52" s="22"/>
      <c r="AHB52" s="22"/>
      <c r="AHC52" s="22"/>
      <c r="AHD52" s="22"/>
      <c r="AHE52" s="22"/>
      <c r="AHF52" s="22"/>
      <c r="AHG52" s="22"/>
      <c r="AHH52" s="22"/>
    </row>
    <row r="53" spans="1:892" s="225" customFormat="1" ht="12.75" x14ac:dyDescent="0.25">
      <c r="A53" s="22">
        <v>482</v>
      </c>
      <c r="B53" s="21">
        <v>3</v>
      </c>
      <c r="C53" s="252" t="s">
        <v>798</v>
      </c>
      <c r="D53" s="253">
        <v>9</v>
      </c>
      <c r="E53" s="249">
        <v>4289.0600000000004</v>
      </c>
      <c r="F53" s="132">
        <f t="shared" si="0"/>
        <v>35086.32</v>
      </c>
      <c r="G53" s="114">
        <f t="shared" si="1"/>
        <v>36242.313730827591</v>
      </c>
      <c r="H53" s="132">
        <f t="shared" si="2"/>
        <v>1155.9937308275912</v>
      </c>
      <c r="I53" s="121">
        <f t="shared" si="3"/>
        <v>0</v>
      </c>
      <c r="J53" s="121">
        <f t="shared" si="4"/>
        <v>1155.9937308275912</v>
      </c>
      <c r="K53" s="18">
        <f t="shared" si="109"/>
        <v>13000.999999999998</v>
      </c>
      <c r="L53" s="234">
        <v>821.35</v>
      </c>
      <c r="M53" s="234">
        <v>821.35</v>
      </c>
      <c r="N53" s="234">
        <v>821.35</v>
      </c>
      <c r="O53" s="234">
        <v>821.35</v>
      </c>
      <c r="P53" s="234">
        <v>821.35</v>
      </c>
      <c r="Q53" s="234">
        <v>821.35</v>
      </c>
      <c r="R53" s="234">
        <v>821.35</v>
      </c>
      <c r="S53" s="234">
        <v>1450.31</v>
      </c>
      <c r="T53" s="234">
        <v>1450.31</v>
      </c>
      <c r="U53" s="234">
        <v>1450.31</v>
      </c>
      <c r="V53" s="234">
        <v>1450.31</v>
      </c>
      <c r="W53" s="234">
        <v>1450.31</v>
      </c>
      <c r="X53" s="234">
        <f t="shared" si="110"/>
        <v>12903.389424423043</v>
      </c>
      <c r="Y53" s="18">
        <v>0</v>
      </c>
      <c r="Z53" s="18">
        <v>4424.7962696604909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8478.5931547625532</v>
      </c>
      <c r="AG53" s="18">
        <v>0</v>
      </c>
      <c r="AH53" s="18">
        <v>0</v>
      </c>
      <c r="AI53" s="18">
        <v>0</v>
      </c>
      <c r="AJ53" s="18">
        <v>0</v>
      </c>
      <c r="AK53" s="20">
        <f t="shared" si="5"/>
        <v>-97.610575576954943</v>
      </c>
      <c r="AL53" s="234">
        <f t="shared" si="111"/>
        <v>-97.610575576954943</v>
      </c>
      <c r="AM53" s="234">
        <f t="shared" si="6"/>
        <v>0</v>
      </c>
      <c r="AN53" s="18">
        <f t="shared" si="112"/>
        <v>2327.0300000000002</v>
      </c>
      <c r="AO53" s="234">
        <v>177.14</v>
      </c>
      <c r="AP53" s="234">
        <v>177.14</v>
      </c>
      <c r="AQ53" s="234">
        <v>177.14</v>
      </c>
      <c r="AR53" s="234">
        <v>177.14</v>
      </c>
      <c r="AS53" s="234">
        <v>177.14</v>
      </c>
      <c r="AT53" s="234">
        <v>177.14</v>
      </c>
      <c r="AU53" s="234">
        <v>177.14</v>
      </c>
      <c r="AV53" s="234">
        <v>217.41</v>
      </c>
      <c r="AW53" s="234">
        <v>217.41</v>
      </c>
      <c r="AX53" s="234">
        <v>217.41</v>
      </c>
      <c r="AY53" s="234">
        <v>217.41</v>
      </c>
      <c r="AZ53" s="234">
        <v>217.41</v>
      </c>
      <c r="BA53" s="226">
        <f t="shared" si="113"/>
        <v>1945.7867368829116</v>
      </c>
      <c r="BB53" s="18">
        <v>0</v>
      </c>
      <c r="BC53" s="18">
        <v>667.28081347642785</v>
      </c>
      <c r="BD53" s="18">
        <v>0</v>
      </c>
      <c r="BE53" s="18">
        <v>0</v>
      </c>
      <c r="BF53" s="18">
        <v>0</v>
      </c>
      <c r="BG53" s="18">
        <v>0</v>
      </c>
      <c r="BH53" s="18">
        <v>0</v>
      </c>
      <c r="BI53" s="18">
        <v>1278.5059234064838</v>
      </c>
      <c r="BJ53" s="18">
        <v>0</v>
      </c>
      <c r="BK53" s="18">
        <v>0</v>
      </c>
      <c r="BL53" s="18">
        <v>0</v>
      </c>
      <c r="BM53" s="18">
        <v>0</v>
      </c>
      <c r="BN53" s="20">
        <f t="shared" si="7"/>
        <v>-381.24326311708865</v>
      </c>
      <c r="BO53" s="20">
        <f t="shared" si="8"/>
        <v>-381.24326311708865</v>
      </c>
      <c r="BP53" s="20">
        <f t="shared" si="9"/>
        <v>0</v>
      </c>
      <c r="BQ53" s="18">
        <f t="shared" si="114"/>
        <v>2332.2399999999993</v>
      </c>
      <c r="BR53" s="234">
        <v>177.57</v>
      </c>
      <c r="BS53" s="234">
        <v>177.57</v>
      </c>
      <c r="BT53" s="234">
        <v>177.57</v>
      </c>
      <c r="BU53" s="234">
        <v>177.57</v>
      </c>
      <c r="BV53" s="234">
        <v>177.57</v>
      </c>
      <c r="BW53" s="234">
        <v>177.57</v>
      </c>
      <c r="BX53" s="234">
        <v>177.57</v>
      </c>
      <c r="BY53" s="234">
        <v>217.85</v>
      </c>
      <c r="BZ53" s="234">
        <v>217.85</v>
      </c>
      <c r="CA53" s="234">
        <v>217.85</v>
      </c>
      <c r="CB53" s="234">
        <v>217.85</v>
      </c>
      <c r="CC53" s="234">
        <v>217.85</v>
      </c>
      <c r="CD53" s="18">
        <f t="shared" si="115"/>
        <v>2132.4300000000003</v>
      </c>
      <c r="CE53" s="18">
        <v>160.94</v>
      </c>
      <c r="CF53" s="18">
        <v>160.94</v>
      </c>
      <c r="CG53" s="18">
        <v>160.94</v>
      </c>
      <c r="CH53" s="18">
        <v>160.94</v>
      </c>
      <c r="CI53" s="18">
        <v>160.94</v>
      </c>
      <c r="CJ53" s="18">
        <v>160.94</v>
      </c>
      <c r="CK53" s="18">
        <v>160.94</v>
      </c>
      <c r="CL53" s="18">
        <v>201.17</v>
      </c>
      <c r="CM53" s="18">
        <v>201.17</v>
      </c>
      <c r="CN53" s="18">
        <v>201.17</v>
      </c>
      <c r="CO53" s="18">
        <v>201.17</v>
      </c>
      <c r="CP53" s="18">
        <v>201.17</v>
      </c>
      <c r="CQ53" s="20">
        <f t="shared" si="10"/>
        <v>-199.80999999999904</v>
      </c>
      <c r="CR53" s="20">
        <f t="shared" si="11"/>
        <v>-199.80999999999904</v>
      </c>
      <c r="CS53" s="20">
        <f t="shared" si="12"/>
        <v>0</v>
      </c>
      <c r="CT53" s="18">
        <f t="shared" si="116"/>
        <v>399.7</v>
      </c>
      <c r="CU53" s="18">
        <v>30.45</v>
      </c>
      <c r="CV53" s="234">
        <v>30.45</v>
      </c>
      <c r="CW53" s="234">
        <v>30.45</v>
      </c>
      <c r="CX53" s="234">
        <v>30.45</v>
      </c>
      <c r="CY53" s="234">
        <v>30.45</v>
      </c>
      <c r="CZ53" s="234">
        <v>30.45</v>
      </c>
      <c r="DA53" s="234">
        <v>30.45</v>
      </c>
      <c r="DB53" s="234">
        <v>37.31</v>
      </c>
      <c r="DC53" s="234">
        <v>37.31</v>
      </c>
      <c r="DD53" s="234">
        <v>37.31</v>
      </c>
      <c r="DE53" s="234">
        <v>37.31</v>
      </c>
      <c r="DF53" s="234">
        <v>37.31</v>
      </c>
      <c r="DG53" s="18">
        <f t="shared" si="117"/>
        <v>364.88000000000005</v>
      </c>
      <c r="DH53" s="18">
        <v>27.54</v>
      </c>
      <c r="DI53" s="18">
        <v>27.54</v>
      </c>
      <c r="DJ53" s="18">
        <v>27.54</v>
      </c>
      <c r="DK53" s="18">
        <v>27.54</v>
      </c>
      <c r="DL53" s="18">
        <v>27.54</v>
      </c>
      <c r="DM53" s="18">
        <v>27.54</v>
      </c>
      <c r="DN53" s="18">
        <v>27.54</v>
      </c>
      <c r="DO53" s="18">
        <v>34.42</v>
      </c>
      <c r="DP53" s="18">
        <v>34.42</v>
      </c>
      <c r="DQ53" s="18">
        <v>34.42</v>
      </c>
      <c r="DR53" s="18">
        <v>34.42</v>
      </c>
      <c r="DS53" s="18">
        <v>34.42</v>
      </c>
      <c r="DT53" s="234">
        <f t="shared" si="118"/>
        <v>-34.819999999999936</v>
      </c>
      <c r="DU53" s="20">
        <f t="shared" si="13"/>
        <v>-34.819999999999936</v>
      </c>
      <c r="DV53" s="20">
        <f t="shared" si="119"/>
        <v>0</v>
      </c>
      <c r="DW53" s="18">
        <f t="shared" si="120"/>
        <v>675.47</v>
      </c>
      <c r="DX53" s="18">
        <v>53.61</v>
      </c>
      <c r="DY53" s="234">
        <v>53.61</v>
      </c>
      <c r="DZ53" s="234">
        <v>53.61</v>
      </c>
      <c r="EA53" s="234">
        <v>53.61</v>
      </c>
      <c r="EB53" s="234">
        <v>53.61</v>
      </c>
      <c r="EC53" s="234">
        <v>53.61</v>
      </c>
      <c r="ED53" s="234">
        <v>53.61</v>
      </c>
      <c r="EE53" s="234">
        <v>60.04</v>
      </c>
      <c r="EF53" s="234">
        <v>60.04</v>
      </c>
      <c r="EG53" s="234">
        <v>60.04</v>
      </c>
      <c r="EH53" s="234">
        <v>60.04</v>
      </c>
      <c r="EI53" s="234">
        <v>60.04</v>
      </c>
      <c r="EJ53" s="234"/>
      <c r="EK53" s="18">
        <f t="shared" si="121"/>
        <v>536.15499549453693</v>
      </c>
      <c r="EL53" s="18">
        <v>0</v>
      </c>
      <c r="EM53" s="18">
        <v>183.87535624253309</v>
      </c>
      <c r="EN53" s="18">
        <v>0</v>
      </c>
      <c r="EO53" s="18">
        <v>0</v>
      </c>
      <c r="EP53" s="18">
        <v>0</v>
      </c>
      <c r="EQ53" s="18">
        <v>0</v>
      </c>
      <c r="ER53" s="18">
        <v>0</v>
      </c>
      <c r="ES53" s="18">
        <v>352.27963925200379</v>
      </c>
      <c r="ET53" s="18">
        <v>0</v>
      </c>
      <c r="EU53" s="18">
        <v>0</v>
      </c>
      <c r="EV53" s="18">
        <v>0</v>
      </c>
      <c r="EW53" s="18">
        <v>0</v>
      </c>
      <c r="EX53" s="20">
        <f t="shared" si="14"/>
        <v>-139.31500450546309</v>
      </c>
      <c r="EY53" s="20">
        <f t="shared" si="122"/>
        <v>-139.31500450546309</v>
      </c>
      <c r="EZ53" s="20">
        <f t="shared" si="123"/>
        <v>0</v>
      </c>
      <c r="FA53" s="18">
        <f t="shared" si="124"/>
        <v>4289.55</v>
      </c>
      <c r="FB53" s="18">
        <v>324.25</v>
      </c>
      <c r="FC53" s="234">
        <v>324.25</v>
      </c>
      <c r="FD53" s="234">
        <v>324.25</v>
      </c>
      <c r="FE53" s="234">
        <v>324.25</v>
      </c>
      <c r="FF53" s="234">
        <v>324.25</v>
      </c>
      <c r="FG53" s="234">
        <v>324.25</v>
      </c>
      <c r="FH53" s="234">
        <v>324.25</v>
      </c>
      <c r="FI53" s="234">
        <v>403.96</v>
      </c>
      <c r="FJ53" s="234">
        <v>403.96</v>
      </c>
      <c r="FK53" s="234">
        <v>403.96</v>
      </c>
      <c r="FL53" s="234">
        <v>403.96</v>
      </c>
      <c r="FM53" s="234">
        <v>403.96</v>
      </c>
      <c r="FN53" s="20">
        <f t="shared" si="125"/>
        <v>4368.9153636432129</v>
      </c>
      <c r="FO53" s="18">
        <v>0</v>
      </c>
      <c r="FP53" s="18">
        <v>1750.7134885277676</v>
      </c>
      <c r="FQ53" s="18">
        <v>0</v>
      </c>
      <c r="FR53" s="18">
        <v>0</v>
      </c>
      <c r="FS53" s="18">
        <v>0</v>
      </c>
      <c r="FT53" s="18">
        <v>0</v>
      </c>
      <c r="FU53" s="18">
        <v>243.95920853261879</v>
      </c>
      <c r="FV53" s="18">
        <v>2374.242666582827</v>
      </c>
      <c r="FW53" s="18">
        <v>0</v>
      </c>
      <c r="FX53" s="18">
        <v>0</v>
      </c>
      <c r="FY53" s="18">
        <v>0</v>
      </c>
      <c r="FZ53" s="18">
        <v>0</v>
      </c>
      <c r="GA53" s="234">
        <f t="shared" si="126"/>
        <v>79.365363643212731</v>
      </c>
      <c r="GB53" s="20">
        <f t="shared" si="127"/>
        <v>0</v>
      </c>
      <c r="GC53" s="20">
        <f t="shared" si="128"/>
        <v>79.365363643212731</v>
      </c>
      <c r="GD53" s="18">
        <f t="shared" si="129"/>
        <v>769.83999999999992</v>
      </c>
      <c r="GE53" s="18">
        <v>70.77</v>
      </c>
      <c r="GF53" s="234">
        <v>70.77</v>
      </c>
      <c r="GG53" s="234">
        <v>70.77</v>
      </c>
      <c r="GH53" s="234">
        <v>70.77</v>
      </c>
      <c r="GI53" s="234">
        <v>70.77</v>
      </c>
      <c r="GJ53" s="234">
        <v>70.77</v>
      </c>
      <c r="GK53" s="234">
        <v>70.77</v>
      </c>
      <c r="GL53" s="234">
        <v>54.89</v>
      </c>
      <c r="GM53" s="234">
        <v>54.89</v>
      </c>
      <c r="GN53" s="234">
        <v>54.89</v>
      </c>
      <c r="GO53" s="234">
        <v>54.89</v>
      </c>
      <c r="GP53" s="234">
        <v>54.89</v>
      </c>
      <c r="GQ53" s="20">
        <f t="shared" si="130"/>
        <v>0</v>
      </c>
      <c r="GR53" s="18">
        <v>0</v>
      </c>
      <c r="GS53" s="18">
        <v>0</v>
      </c>
      <c r="GT53" s="18">
        <v>0</v>
      </c>
      <c r="GU53" s="18"/>
      <c r="GV53" s="234">
        <f t="shared" si="131"/>
        <v>-769.83999999999992</v>
      </c>
      <c r="GW53" s="20">
        <f t="shared" si="15"/>
        <v>-769.83999999999992</v>
      </c>
      <c r="GX53" s="20">
        <f t="shared" si="16"/>
        <v>0</v>
      </c>
      <c r="GY53" s="18">
        <f t="shared" si="132"/>
        <v>11291.49</v>
      </c>
      <c r="GZ53" s="18">
        <v>622.77</v>
      </c>
      <c r="HA53" s="234">
        <v>622.77</v>
      </c>
      <c r="HB53" s="234">
        <v>622.77</v>
      </c>
      <c r="HC53" s="234">
        <v>622.77</v>
      </c>
      <c r="HD53" s="234">
        <v>622.77</v>
      </c>
      <c r="HE53" s="234">
        <v>622.77</v>
      </c>
      <c r="HF53" s="234">
        <v>622.77</v>
      </c>
      <c r="HG53" s="234">
        <v>1386.42</v>
      </c>
      <c r="HH53" s="234">
        <v>1386.42</v>
      </c>
      <c r="HI53" s="234">
        <v>1386.42</v>
      </c>
      <c r="HJ53" s="234">
        <v>1386.42</v>
      </c>
      <c r="HK53" s="234">
        <v>1386.42</v>
      </c>
      <c r="HL53" s="20">
        <f t="shared" si="133"/>
        <v>13990.757210383881</v>
      </c>
      <c r="HM53" s="18">
        <v>1191.8898138868678</v>
      </c>
      <c r="HN53" s="18">
        <v>1262.7885205370885</v>
      </c>
      <c r="HO53" s="18">
        <v>1375.9999148317788</v>
      </c>
      <c r="HP53" s="18">
        <v>1280.2649643682055</v>
      </c>
      <c r="HQ53" s="18">
        <v>1333.2142868009423</v>
      </c>
      <c r="HR53" s="18">
        <v>1119.4274228443867</v>
      </c>
      <c r="HS53" s="18">
        <v>1469.1247659740702</v>
      </c>
      <c r="HT53" s="18">
        <v>910.32528683388364</v>
      </c>
      <c r="HU53" s="18">
        <v>936.21241007954359</v>
      </c>
      <c r="HV53" s="18">
        <v>1013.4656742563595</v>
      </c>
      <c r="HW53" s="18">
        <v>922.38857267217202</v>
      </c>
      <c r="HX53" s="18">
        <v>1175.6555772985814</v>
      </c>
      <c r="HY53" s="20">
        <f t="shared" si="17"/>
        <v>2699.2672103838813</v>
      </c>
      <c r="HZ53" s="20">
        <f t="shared" si="18"/>
        <v>0</v>
      </c>
      <c r="IA53" s="20">
        <f t="shared" si="19"/>
        <v>2699.2672103838813</v>
      </c>
      <c r="IB53" s="120">
        <f t="shared" si="134"/>
        <v>49910.69999999999</v>
      </c>
      <c r="IC53" s="120">
        <v>3799.85</v>
      </c>
      <c r="ID53" s="250">
        <v>3799.85</v>
      </c>
      <c r="IE53" s="250">
        <v>3799.85</v>
      </c>
      <c r="IF53" s="120">
        <v>3799.85</v>
      </c>
      <c r="IG53" s="120">
        <v>3799.85</v>
      </c>
      <c r="IH53" s="120">
        <v>3799.85</v>
      </c>
      <c r="II53" s="120">
        <v>3799.85</v>
      </c>
      <c r="IJ53" s="120">
        <v>4662.3500000000004</v>
      </c>
      <c r="IK53" s="120">
        <v>4662.3500000000004</v>
      </c>
      <c r="IL53" s="120">
        <v>4662.3500000000004</v>
      </c>
      <c r="IM53" s="120">
        <v>4662.3500000000004</v>
      </c>
      <c r="IN53" s="120">
        <v>4662.3500000000004</v>
      </c>
      <c r="IO53" s="121">
        <f t="shared" si="20"/>
        <v>44042.214284114969</v>
      </c>
      <c r="IP53" s="18">
        <v>3882.175123013546</v>
      </c>
      <c r="IQ53" s="18">
        <v>3872.8827686564164</v>
      </c>
      <c r="IR53" s="18">
        <v>3885.9159410727643</v>
      </c>
      <c r="IS53" s="18">
        <v>3901.8635565</v>
      </c>
      <c r="IT53" s="18">
        <v>3932.3294682000001</v>
      </c>
      <c r="IU53" s="18">
        <v>3887.7922902</v>
      </c>
      <c r="IV53" s="18">
        <v>3818.3980461915044</v>
      </c>
      <c r="IW53" s="18">
        <v>4815.8707221333334</v>
      </c>
      <c r="IX53" s="18">
        <v>2909.906236120572</v>
      </c>
      <c r="IY53" s="18">
        <v>3451.522814172044</v>
      </c>
      <c r="IZ53" s="18">
        <v>2682.6502880227422</v>
      </c>
      <c r="JA53" s="18">
        <v>3000.9070298320421</v>
      </c>
      <c r="JB53" s="250">
        <f t="shared" si="21"/>
        <v>-5868.4857158850209</v>
      </c>
      <c r="JC53" s="121">
        <f t="shared" si="22"/>
        <v>-5868.4857158850209</v>
      </c>
      <c r="JD53" s="121">
        <f t="shared" si="23"/>
        <v>0</v>
      </c>
      <c r="JE53" s="120">
        <f t="shared" si="135"/>
        <v>0</v>
      </c>
      <c r="JF53" s="120">
        <v>0</v>
      </c>
      <c r="JG53" s="250">
        <v>0</v>
      </c>
      <c r="JH53" s="250">
        <v>0</v>
      </c>
      <c r="JI53" s="250">
        <v>0</v>
      </c>
      <c r="JJ53" s="250">
        <v>0</v>
      </c>
      <c r="JK53" s="250">
        <v>0</v>
      </c>
      <c r="JL53" s="250">
        <v>0</v>
      </c>
      <c r="JM53" s="250">
        <v>0</v>
      </c>
      <c r="JN53" s="250">
        <v>0</v>
      </c>
      <c r="JO53" s="250">
        <v>0</v>
      </c>
      <c r="JP53" s="250">
        <v>0</v>
      </c>
      <c r="JQ53" s="250">
        <v>0</v>
      </c>
      <c r="JR53" s="120">
        <f t="shared" si="136"/>
        <v>0</v>
      </c>
      <c r="JS53" s="18">
        <v>0</v>
      </c>
      <c r="JT53" s="18">
        <v>0</v>
      </c>
      <c r="JU53" s="18">
        <v>0</v>
      </c>
      <c r="JV53" s="18">
        <v>0</v>
      </c>
      <c r="JW53" s="18">
        <v>0</v>
      </c>
      <c r="JX53" s="18">
        <v>0</v>
      </c>
      <c r="JY53" s="18">
        <v>0</v>
      </c>
      <c r="JZ53" s="18">
        <v>0</v>
      </c>
      <c r="KA53" s="18">
        <v>0</v>
      </c>
      <c r="KB53" s="18">
        <v>0</v>
      </c>
      <c r="KC53" s="18">
        <v>0</v>
      </c>
      <c r="KD53" s="18">
        <v>0</v>
      </c>
      <c r="KE53" s="250">
        <f t="shared" si="24"/>
        <v>0</v>
      </c>
      <c r="KF53" s="121">
        <f t="shared" si="25"/>
        <v>0</v>
      </c>
      <c r="KG53" s="121">
        <f t="shared" si="26"/>
        <v>0</v>
      </c>
      <c r="KH53" s="120">
        <f t="shared" si="137"/>
        <v>2751.99</v>
      </c>
      <c r="KI53" s="120">
        <v>141.97</v>
      </c>
      <c r="KJ53" s="250">
        <v>141.97</v>
      </c>
      <c r="KK53" s="250">
        <v>141.97</v>
      </c>
      <c r="KL53" s="250">
        <v>141.97</v>
      </c>
      <c r="KM53" s="250">
        <v>141.97</v>
      </c>
      <c r="KN53" s="250">
        <v>141.97</v>
      </c>
      <c r="KO53" s="250">
        <v>141.97</v>
      </c>
      <c r="KP53" s="250">
        <v>351.64</v>
      </c>
      <c r="KQ53" s="250">
        <v>351.64</v>
      </c>
      <c r="KR53" s="250">
        <v>351.64</v>
      </c>
      <c r="KS53" s="250">
        <v>351.64</v>
      </c>
      <c r="KT53" s="250">
        <v>351.64</v>
      </c>
      <c r="KU53" s="121">
        <f t="shared" si="138"/>
        <v>2985.691341428811</v>
      </c>
      <c r="KV53" s="18">
        <v>171.71239708636102</v>
      </c>
      <c r="KW53" s="18">
        <v>184.92796807910901</v>
      </c>
      <c r="KX53" s="18">
        <v>164.12133445477829</v>
      </c>
      <c r="KY53" s="18">
        <v>179.9437956715137</v>
      </c>
      <c r="KZ53" s="18">
        <v>179.24619259165965</v>
      </c>
      <c r="LA53" s="18">
        <v>183.20914722912292</v>
      </c>
      <c r="LB53" s="18">
        <v>162.11830732210882</v>
      </c>
      <c r="LC53" s="18">
        <v>267.04686682101885</v>
      </c>
      <c r="LD53" s="18">
        <v>344.20849553743994</v>
      </c>
      <c r="LE53" s="18">
        <v>332.3738327638257</v>
      </c>
      <c r="LF53" s="18">
        <v>404.95660966757316</v>
      </c>
      <c r="LG53" s="18">
        <v>411.82639420430019</v>
      </c>
      <c r="LH53" s="250">
        <f t="shared" si="139"/>
        <v>233.70134142881125</v>
      </c>
      <c r="LI53" s="121">
        <f t="shared" si="27"/>
        <v>0</v>
      </c>
      <c r="LJ53" s="121">
        <f t="shared" si="28"/>
        <v>233.70134142881125</v>
      </c>
      <c r="LK53" s="121">
        <f t="shared" si="29"/>
        <v>0</v>
      </c>
      <c r="LL53" s="250"/>
      <c r="LM53" s="250"/>
      <c r="LN53" s="250"/>
      <c r="LO53" s="250"/>
      <c r="LP53" s="250"/>
      <c r="LQ53" s="250"/>
      <c r="LR53" s="250"/>
      <c r="LS53" s="250"/>
      <c r="LT53" s="250"/>
      <c r="LU53" s="250"/>
      <c r="LV53" s="250"/>
      <c r="LW53" s="250"/>
      <c r="LX53" s="121">
        <f t="shared" si="30"/>
        <v>0</v>
      </c>
      <c r="LY53" s="250"/>
      <c r="LZ53" s="250"/>
      <c r="MA53" s="250"/>
      <c r="MB53" s="250"/>
      <c r="MC53" s="250"/>
      <c r="MD53" s="250"/>
      <c r="ME53" s="250"/>
      <c r="MF53" s="250"/>
      <c r="MG53" s="250"/>
      <c r="MH53" s="250"/>
      <c r="MI53" s="250"/>
      <c r="MJ53" s="120">
        <v>0</v>
      </c>
      <c r="MK53" s="250"/>
      <c r="ML53" s="121">
        <f t="shared" si="31"/>
        <v>0</v>
      </c>
      <c r="MM53" s="121">
        <f t="shared" si="32"/>
        <v>0</v>
      </c>
      <c r="MN53" s="121">
        <f t="shared" si="140"/>
        <v>57202.890000000007</v>
      </c>
      <c r="MO53" s="121">
        <v>3908.62</v>
      </c>
      <c r="MP53" s="250">
        <v>3908.62</v>
      </c>
      <c r="MQ53" s="250">
        <v>3908.62</v>
      </c>
      <c r="MR53" s="250">
        <v>3908.62</v>
      </c>
      <c r="MS53" s="250">
        <v>3908.62</v>
      </c>
      <c r="MT53" s="250">
        <v>3908.62</v>
      </c>
      <c r="MU53" s="250">
        <v>3908.62</v>
      </c>
      <c r="MV53" s="250">
        <v>5968.51</v>
      </c>
      <c r="MW53" s="250">
        <v>5968.51</v>
      </c>
      <c r="MX53" s="250">
        <v>5968.51</v>
      </c>
      <c r="MY53" s="250">
        <v>5968.51</v>
      </c>
      <c r="MZ53" s="250">
        <v>5968.51</v>
      </c>
      <c r="NA53" s="121">
        <f t="shared" si="141"/>
        <v>19697.965788334521</v>
      </c>
      <c r="NB53" s="20">
        <v>0</v>
      </c>
      <c r="NC53" s="20">
        <v>1092.75870325698</v>
      </c>
      <c r="ND53" s="20">
        <v>0</v>
      </c>
      <c r="NE53" s="20">
        <v>3025.672</v>
      </c>
      <c r="NF53" s="20">
        <v>0</v>
      </c>
      <c r="NG53" s="20">
        <v>0</v>
      </c>
      <c r="NH53" s="20">
        <v>0</v>
      </c>
      <c r="NI53" s="20">
        <v>0</v>
      </c>
      <c r="NJ53" s="20">
        <v>0</v>
      </c>
      <c r="NK53" s="20">
        <v>0</v>
      </c>
      <c r="NL53" s="20">
        <v>1269.8658968950404</v>
      </c>
      <c r="NM53" s="20">
        <v>14309.669188182503</v>
      </c>
      <c r="NN53" s="250">
        <f t="shared" si="142"/>
        <v>-37504.924211665486</v>
      </c>
      <c r="NO53" s="121">
        <f t="shared" si="33"/>
        <v>-37504.924211665486</v>
      </c>
      <c r="NP53" s="121">
        <f t="shared" si="34"/>
        <v>0</v>
      </c>
      <c r="NQ53" s="115">
        <f t="shared" si="35"/>
        <v>21768.12</v>
      </c>
      <c r="NR53" s="114">
        <f t="shared" si="36"/>
        <v>5583.3000000000011</v>
      </c>
      <c r="NS53" s="132">
        <f t="shared" si="37"/>
        <v>-16184.819999999998</v>
      </c>
      <c r="NT53" s="121">
        <f t="shared" si="38"/>
        <v>-16184.819999999998</v>
      </c>
      <c r="NU53" s="121">
        <f t="shared" si="39"/>
        <v>0</v>
      </c>
      <c r="NV53" s="18">
        <f t="shared" si="143"/>
        <v>6911.94</v>
      </c>
      <c r="NW53" s="18">
        <v>732.57</v>
      </c>
      <c r="NX53" s="234">
        <v>732.57</v>
      </c>
      <c r="NY53" s="234">
        <v>732.57</v>
      </c>
      <c r="NZ53" s="18">
        <v>732.57</v>
      </c>
      <c r="OA53" s="18">
        <v>732.57</v>
      </c>
      <c r="OB53" s="18">
        <v>732.57</v>
      </c>
      <c r="OC53" s="18">
        <v>732.57</v>
      </c>
      <c r="OD53" s="18">
        <v>356.79</v>
      </c>
      <c r="OE53" s="18">
        <v>356.79</v>
      </c>
      <c r="OF53" s="18">
        <v>356.79</v>
      </c>
      <c r="OG53" s="18">
        <v>356.79</v>
      </c>
      <c r="OH53" s="18">
        <v>356.79</v>
      </c>
      <c r="OI53" s="20">
        <f t="shared" si="144"/>
        <v>1228.51</v>
      </c>
      <c r="OJ53" s="20">
        <v>0</v>
      </c>
      <c r="OK53" s="20">
        <v>0</v>
      </c>
      <c r="OL53" s="20">
        <v>0</v>
      </c>
      <c r="OM53" s="20">
        <v>0</v>
      </c>
      <c r="ON53" s="20">
        <v>0</v>
      </c>
      <c r="OO53" s="20">
        <v>0</v>
      </c>
      <c r="OP53" s="20">
        <v>0</v>
      </c>
      <c r="OQ53" s="20">
        <v>0</v>
      </c>
      <c r="OR53" s="20">
        <v>0</v>
      </c>
      <c r="OS53" s="20">
        <v>0</v>
      </c>
      <c r="OT53" s="20">
        <v>1228.51</v>
      </c>
      <c r="OU53" s="20">
        <v>0</v>
      </c>
      <c r="OV53" s="234">
        <f t="shared" si="145"/>
        <v>-5683.4299999999994</v>
      </c>
      <c r="OW53" s="20">
        <f t="shared" si="40"/>
        <v>-5683.4299999999994</v>
      </c>
      <c r="OX53" s="20">
        <f t="shared" si="41"/>
        <v>0</v>
      </c>
      <c r="OY53" s="18">
        <f t="shared" si="146"/>
        <v>4866.170000000001</v>
      </c>
      <c r="OZ53" s="18">
        <v>503.11</v>
      </c>
      <c r="PA53" s="234">
        <v>503.11</v>
      </c>
      <c r="PB53" s="234">
        <v>503.11</v>
      </c>
      <c r="PC53" s="234">
        <v>503.11</v>
      </c>
      <c r="PD53" s="234">
        <v>503.11</v>
      </c>
      <c r="PE53" s="234">
        <v>503.11</v>
      </c>
      <c r="PF53" s="234">
        <v>503.11</v>
      </c>
      <c r="PG53" s="234">
        <v>268.88</v>
      </c>
      <c r="PH53" s="234">
        <v>268.88</v>
      </c>
      <c r="PI53" s="234">
        <v>268.88</v>
      </c>
      <c r="PJ53" s="234">
        <v>268.88</v>
      </c>
      <c r="PK53" s="234">
        <v>268.88</v>
      </c>
      <c r="PL53" s="20">
        <f t="shared" si="147"/>
        <v>2199.4700000000003</v>
      </c>
      <c r="PM53" s="18">
        <v>0</v>
      </c>
      <c r="PN53" s="18">
        <v>0</v>
      </c>
      <c r="PO53" s="18">
        <v>0</v>
      </c>
      <c r="PP53" s="18">
        <v>0</v>
      </c>
      <c r="PQ53" s="18">
        <v>1054.8800000000001</v>
      </c>
      <c r="PR53" s="18">
        <v>0</v>
      </c>
      <c r="PS53" s="18">
        <v>0</v>
      </c>
      <c r="PT53" s="18">
        <v>0</v>
      </c>
      <c r="PU53" s="18">
        <v>1144.5899999999999</v>
      </c>
      <c r="PV53" s="18">
        <v>0</v>
      </c>
      <c r="PW53" s="18">
        <v>0</v>
      </c>
      <c r="PX53" s="18">
        <v>0</v>
      </c>
      <c r="PY53" s="234">
        <f t="shared" si="148"/>
        <v>-2666.7000000000007</v>
      </c>
      <c r="PZ53" s="20">
        <f t="shared" si="42"/>
        <v>-2666.7000000000007</v>
      </c>
      <c r="QA53" s="20">
        <f t="shared" si="43"/>
        <v>0</v>
      </c>
      <c r="QB53" s="18">
        <f t="shared" si="149"/>
        <v>1242.47</v>
      </c>
      <c r="QC53" s="18">
        <v>126.96</v>
      </c>
      <c r="QD53" s="234">
        <v>126.96</v>
      </c>
      <c r="QE53" s="234">
        <v>126.96</v>
      </c>
      <c r="QF53" s="234">
        <v>126.96</v>
      </c>
      <c r="QG53" s="234">
        <v>126.96</v>
      </c>
      <c r="QH53" s="234">
        <v>126.96</v>
      </c>
      <c r="QI53" s="234">
        <v>126.96</v>
      </c>
      <c r="QJ53" s="234">
        <v>70.75</v>
      </c>
      <c r="QK53" s="234">
        <v>70.75</v>
      </c>
      <c r="QL53" s="234">
        <v>70.75</v>
      </c>
      <c r="QM53" s="234">
        <v>70.75</v>
      </c>
      <c r="QN53" s="234">
        <v>70.75</v>
      </c>
      <c r="QO53" s="20">
        <f t="shared" si="150"/>
        <v>0</v>
      </c>
      <c r="QP53" s="18">
        <v>0</v>
      </c>
      <c r="QQ53" s="18">
        <v>0</v>
      </c>
      <c r="QR53" s="18">
        <v>0</v>
      </c>
      <c r="QS53" s="18">
        <v>0</v>
      </c>
      <c r="QT53" s="18">
        <v>0</v>
      </c>
      <c r="QU53" s="18">
        <v>0</v>
      </c>
      <c r="QV53" s="18">
        <v>0</v>
      </c>
      <c r="QW53" s="18">
        <v>0</v>
      </c>
      <c r="QX53" s="18">
        <v>0</v>
      </c>
      <c r="QY53" s="18">
        <v>0</v>
      </c>
      <c r="QZ53" s="18">
        <v>0</v>
      </c>
      <c r="RA53" s="18">
        <v>0</v>
      </c>
      <c r="RB53" s="234">
        <f t="shared" si="151"/>
        <v>-1242.47</v>
      </c>
      <c r="RC53" s="20">
        <f t="shared" si="44"/>
        <v>-1242.47</v>
      </c>
      <c r="RD53" s="20">
        <f t="shared" si="45"/>
        <v>0</v>
      </c>
      <c r="RE53" s="18">
        <f t="shared" si="152"/>
        <v>5581.55</v>
      </c>
      <c r="RF53" s="20">
        <v>592.75</v>
      </c>
      <c r="RG53" s="234">
        <v>592.75</v>
      </c>
      <c r="RH53" s="234">
        <v>592.75</v>
      </c>
      <c r="RI53" s="234">
        <v>592.75</v>
      </c>
      <c r="RJ53" s="234">
        <v>592.75</v>
      </c>
      <c r="RK53" s="234">
        <v>592.75</v>
      </c>
      <c r="RL53" s="234">
        <v>592.75</v>
      </c>
      <c r="RM53" s="234">
        <v>286.45999999999998</v>
      </c>
      <c r="RN53" s="234">
        <v>286.45999999999998</v>
      </c>
      <c r="RO53" s="234">
        <v>286.45999999999998</v>
      </c>
      <c r="RP53" s="234">
        <v>286.45999999999998</v>
      </c>
      <c r="RQ53" s="234">
        <v>286.45999999999998</v>
      </c>
      <c r="RR53" s="20">
        <f t="shared" si="153"/>
        <v>0</v>
      </c>
      <c r="RS53" s="18">
        <v>0</v>
      </c>
      <c r="RT53" s="18">
        <v>0</v>
      </c>
      <c r="RU53" s="18">
        <v>0</v>
      </c>
      <c r="RV53" s="18">
        <v>0</v>
      </c>
      <c r="RW53" s="18">
        <v>0</v>
      </c>
      <c r="RX53" s="18">
        <v>0</v>
      </c>
      <c r="RY53" s="18">
        <v>0</v>
      </c>
      <c r="RZ53" s="18">
        <v>0</v>
      </c>
      <c r="SA53" s="18">
        <v>0</v>
      </c>
      <c r="SB53" s="18">
        <v>0</v>
      </c>
      <c r="SC53" s="18">
        <v>0</v>
      </c>
      <c r="SD53" s="18">
        <v>0</v>
      </c>
      <c r="SE53" s="20">
        <f t="shared" si="46"/>
        <v>-5581.55</v>
      </c>
      <c r="SF53" s="20">
        <f t="shared" si="47"/>
        <v>-5581.55</v>
      </c>
      <c r="SG53" s="20">
        <f t="shared" si="48"/>
        <v>0</v>
      </c>
      <c r="SH53" s="18">
        <f t="shared" si="154"/>
        <v>1975.8699999999997</v>
      </c>
      <c r="SI53" s="18">
        <v>204.16</v>
      </c>
      <c r="SJ53" s="234">
        <v>204.16</v>
      </c>
      <c r="SK53" s="234">
        <v>204.16</v>
      </c>
      <c r="SL53" s="234">
        <v>204.16</v>
      </c>
      <c r="SM53" s="234">
        <v>204.16</v>
      </c>
      <c r="SN53" s="234">
        <v>204.16</v>
      </c>
      <c r="SO53" s="234">
        <v>204.16</v>
      </c>
      <c r="SP53" s="234">
        <v>109.35</v>
      </c>
      <c r="SQ53" s="234">
        <v>109.35</v>
      </c>
      <c r="SR53" s="234">
        <v>109.35</v>
      </c>
      <c r="SS53" s="234">
        <v>109.35</v>
      </c>
      <c r="ST53" s="234">
        <v>109.35</v>
      </c>
      <c r="SU53" s="20">
        <f t="shared" si="155"/>
        <v>0</v>
      </c>
      <c r="SV53" s="18">
        <v>0</v>
      </c>
      <c r="SW53" s="18">
        <v>0</v>
      </c>
      <c r="SX53" s="18">
        <v>0</v>
      </c>
      <c r="SY53" s="18">
        <v>0</v>
      </c>
      <c r="SZ53" s="18">
        <v>0</v>
      </c>
      <c r="TA53" s="18">
        <v>0</v>
      </c>
      <c r="TB53" s="18">
        <v>0</v>
      </c>
      <c r="TC53" s="18">
        <v>0</v>
      </c>
      <c r="TD53" s="18">
        <v>0</v>
      </c>
      <c r="TE53" s="18">
        <v>0</v>
      </c>
      <c r="TF53" s="18">
        <v>0</v>
      </c>
      <c r="TG53" s="18">
        <v>0</v>
      </c>
      <c r="TH53" s="20">
        <f t="shared" si="49"/>
        <v>-1975.8699999999997</v>
      </c>
      <c r="TI53" s="20">
        <f t="shared" si="50"/>
        <v>-1975.8699999999997</v>
      </c>
      <c r="TJ53" s="20">
        <f t="shared" si="51"/>
        <v>0</v>
      </c>
      <c r="TK53" s="18">
        <f t="shared" si="156"/>
        <v>1155.3600000000001</v>
      </c>
      <c r="TL53" s="18">
        <v>108.08</v>
      </c>
      <c r="TM53" s="234">
        <v>108.08</v>
      </c>
      <c r="TN53" s="234">
        <v>108.08</v>
      </c>
      <c r="TO53" s="234">
        <v>108.08</v>
      </c>
      <c r="TP53" s="234">
        <v>108.08</v>
      </c>
      <c r="TQ53" s="234">
        <v>108.08</v>
      </c>
      <c r="TR53" s="234">
        <v>108.08</v>
      </c>
      <c r="TS53" s="234">
        <v>79.760000000000005</v>
      </c>
      <c r="TT53" s="234">
        <v>79.760000000000005</v>
      </c>
      <c r="TU53" s="234">
        <v>79.760000000000005</v>
      </c>
      <c r="TV53" s="234">
        <v>79.760000000000005</v>
      </c>
      <c r="TW53" s="234">
        <v>79.760000000000005</v>
      </c>
      <c r="TX53" s="20">
        <f t="shared" si="157"/>
        <v>2155.3200000000002</v>
      </c>
      <c r="TY53" s="18">
        <v>0</v>
      </c>
      <c r="TZ53" s="18">
        <v>0</v>
      </c>
      <c r="UA53" s="18">
        <v>0</v>
      </c>
      <c r="UB53" s="18">
        <v>188.38</v>
      </c>
      <c r="UC53" s="18">
        <v>0</v>
      </c>
      <c r="UD53" s="18">
        <v>156.76</v>
      </c>
      <c r="UE53" s="18">
        <v>1810.18</v>
      </c>
      <c r="UF53" s="18">
        <v>0</v>
      </c>
      <c r="UG53" s="18">
        <v>0</v>
      </c>
      <c r="UH53" s="18">
        <v>0</v>
      </c>
      <c r="UI53" s="18">
        <v>0</v>
      </c>
      <c r="UJ53" s="18">
        <v>0</v>
      </c>
      <c r="UK53" s="20">
        <f t="shared" si="52"/>
        <v>999.96</v>
      </c>
      <c r="UL53" s="20">
        <f t="shared" si="53"/>
        <v>0</v>
      </c>
      <c r="UM53" s="20">
        <f t="shared" si="54"/>
        <v>999.96</v>
      </c>
      <c r="UN53" s="18">
        <f t="shared" si="158"/>
        <v>34.76</v>
      </c>
      <c r="UO53" s="18">
        <v>3.43</v>
      </c>
      <c r="UP53" s="234">
        <v>3.43</v>
      </c>
      <c r="UQ53" s="234">
        <v>3.43</v>
      </c>
      <c r="UR53" s="234">
        <v>3.43</v>
      </c>
      <c r="US53" s="234">
        <v>3.43</v>
      </c>
      <c r="UT53" s="234">
        <v>3.43</v>
      </c>
      <c r="UU53" s="234">
        <v>3.43</v>
      </c>
      <c r="UV53" s="234">
        <v>2.15</v>
      </c>
      <c r="UW53" s="234">
        <v>2.15</v>
      </c>
      <c r="UX53" s="234">
        <v>2.15</v>
      </c>
      <c r="UY53" s="234">
        <v>2.15</v>
      </c>
      <c r="UZ53" s="234">
        <v>2.15</v>
      </c>
      <c r="VA53" s="20">
        <f t="shared" si="55"/>
        <v>0</v>
      </c>
      <c r="VB53" s="234"/>
      <c r="VC53" s="234"/>
      <c r="VD53" s="234"/>
      <c r="VE53" s="234"/>
      <c r="VF53" s="234"/>
      <c r="VG53" s="234"/>
      <c r="VH53" s="234">
        <v>0</v>
      </c>
      <c r="VI53" s="234"/>
      <c r="VJ53" s="234"/>
      <c r="VK53" s="234"/>
      <c r="VL53" s="234"/>
      <c r="VM53" s="234"/>
      <c r="VN53" s="20">
        <f t="shared" si="56"/>
        <v>-34.76</v>
      </c>
      <c r="VO53" s="20">
        <f t="shared" si="57"/>
        <v>-34.76</v>
      </c>
      <c r="VP53" s="20">
        <f t="shared" si="58"/>
        <v>0</v>
      </c>
      <c r="VQ53" s="121">
        <f t="shared" si="59"/>
        <v>0</v>
      </c>
      <c r="VR53" s="250"/>
      <c r="VS53" s="250"/>
      <c r="VT53" s="250"/>
      <c r="VU53" s="250"/>
      <c r="VV53" s="250"/>
      <c r="VW53" s="250"/>
      <c r="VX53" s="250"/>
      <c r="VY53" s="250"/>
      <c r="VZ53" s="250"/>
      <c r="WA53" s="250"/>
      <c r="WB53" s="250"/>
      <c r="WC53" s="250"/>
      <c r="WD53" s="121">
        <f t="shared" si="60"/>
        <v>0</v>
      </c>
      <c r="WE53" s="234"/>
      <c r="WF53" s="234"/>
      <c r="WG53" s="234"/>
      <c r="WH53" s="234"/>
      <c r="WI53" s="234"/>
      <c r="WJ53" s="234"/>
      <c r="WK53" s="234"/>
      <c r="WL53" s="234"/>
      <c r="WM53" s="234"/>
      <c r="WN53" s="234"/>
      <c r="WO53" s="234"/>
      <c r="WP53" s="234"/>
      <c r="WQ53" s="121">
        <f t="shared" si="61"/>
        <v>0</v>
      </c>
      <c r="WR53" s="121">
        <f t="shared" si="62"/>
        <v>0</v>
      </c>
      <c r="WS53" s="121">
        <f t="shared" si="63"/>
        <v>0</v>
      </c>
      <c r="WT53" s="120">
        <f t="shared" si="159"/>
        <v>53317.389999999985</v>
      </c>
      <c r="WU53" s="120">
        <v>4012.42</v>
      </c>
      <c r="WV53" s="250">
        <v>4012.42</v>
      </c>
      <c r="WW53" s="250">
        <v>4012.42</v>
      </c>
      <c r="WX53" s="250">
        <v>4012.42</v>
      </c>
      <c r="WY53" s="250">
        <v>4012.42</v>
      </c>
      <c r="WZ53" s="250">
        <v>4012.42</v>
      </c>
      <c r="XA53" s="250">
        <v>4012.42</v>
      </c>
      <c r="XB53" s="250">
        <v>5046.09</v>
      </c>
      <c r="XC53" s="250">
        <v>5046.09</v>
      </c>
      <c r="XD53" s="250">
        <v>5046.09</v>
      </c>
      <c r="XE53" s="250">
        <v>5046.09</v>
      </c>
      <c r="XF53" s="250">
        <v>5046.09</v>
      </c>
      <c r="XG53" s="120">
        <f t="shared" si="160"/>
        <v>58176.165512620617</v>
      </c>
      <c r="XH53" s="18">
        <v>4724.1839392819493</v>
      </c>
      <c r="XI53" s="18">
        <v>4761.0354593349484</v>
      </c>
      <c r="XJ53" s="18">
        <v>4545.1660583442099</v>
      </c>
      <c r="XK53" s="18">
        <v>407.32936470148314</v>
      </c>
      <c r="XL53" s="18">
        <v>4228.5200894159952</v>
      </c>
      <c r="XM53" s="18">
        <v>3954.7777986403134</v>
      </c>
      <c r="XN53" s="18">
        <v>5217.146552834055</v>
      </c>
      <c r="XO53" s="18">
        <v>5955.8979105585504</v>
      </c>
      <c r="XP53" s="18">
        <v>6324.4443572019763</v>
      </c>
      <c r="XQ53" s="18">
        <v>6190.0402015490909</v>
      </c>
      <c r="XR53" s="18">
        <v>6588.6260728567413</v>
      </c>
      <c r="XS53" s="18">
        <v>5278.9977079013006</v>
      </c>
      <c r="XT53" s="121">
        <f t="shared" si="64"/>
        <v>4858.7755126206321</v>
      </c>
      <c r="XU53" s="121">
        <f t="shared" si="65"/>
        <v>0</v>
      </c>
      <c r="XV53" s="121">
        <f t="shared" si="66"/>
        <v>4858.7755126206321</v>
      </c>
      <c r="XW53" s="120">
        <f t="shared" si="161"/>
        <v>24585.47</v>
      </c>
      <c r="XX53" s="120">
        <v>1815.56</v>
      </c>
      <c r="XY53" s="250">
        <v>1815.56</v>
      </c>
      <c r="XZ53" s="250">
        <v>1815.56</v>
      </c>
      <c r="YA53" s="250">
        <v>1815.56</v>
      </c>
      <c r="YB53" s="250">
        <v>1815.56</v>
      </c>
      <c r="YC53" s="250">
        <v>1815.56</v>
      </c>
      <c r="YD53" s="250">
        <v>1815.56</v>
      </c>
      <c r="YE53" s="250">
        <v>2375.31</v>
      </c>
      <c r="YF53" s="250">
        <v>2375.31</v>
      </c>
      <c r="YG53" s="250">
        <v>2375.31</v>
      </c>
      <c r="YH53" s="250">
        <v>2375.31</v>
      </c>
      <c r="YI53" s="250">
        <v>2375.31</v>
      </c>
      <c r="YJ53" s="121">
        <f t="shared" si="162"/>
        <v>26678.884260986768</v>
      </c>
      <c r="YK53" s="18">
        <v>2109.3130946331421</v>
      </c>
      <c r="YL53" s="18">
        <v>2016.9335194715861</v>
      </c>
      <c r="YM53" s="18">
        <v>1985.130437390214</v>
      </c>
      <c r="YN53" s="18">
        <v>2042.870650364508</v>
      </c>
      <c r="YO53" s="18">
        <v>1908.0881046428315</v>
      </c>
      <c r="YP53" s="18">
        <v>1980.0292010051239</v>
      </c>
      <c r="YQ53" s="18">
        <v>2146.9207170591217</v>
      </c>
      <c r="YR53" s="18">
        <v>2194.3713149848468</v>
      </c>
      <c r="YS53" s="18">
        <v>2395.1042974734619</v>
      </c>
      <c r="YT53" s="18">
        <v>2541.2801256401362</v>
      </c>
      <c r="YU53" s="18">
        <v>2567.7529317897556</v>
      </c>
      <c r="YV53" s="18">
        <v>2791.0898665320365</v>
      </c>
      <c r="YW53" s="234">
        <f t="shared" si="163"/>
        <v>2093.4142609867667</v>
      </c>
      <c r="YX53" s="121">
        <f t="shared" si="67"/>
        <v>0</v>
      </c>
      <c r="YY53" s="121">
        <f t="shared" si="68"/>
        <v>2093.4142609867667</v>
      </c>
      <c r="YZ53" s="120">
        <f t="shared" si="164"/>
        <v>1799.9199999999996</v>
      </c>
      <c r="ZA53" s="120">
        <v>66.91</v>
      </c>
      <c r="ZB53" s="250">
        <v>66.91</v>
      </c>
      <c r="ZC53" s="250">
        <v>66.91</v>
      </c>
      <c r="ZD53" s="250">
        <v>66.91</v>
      </c>
      <c r="ZE53" s="250">
        <v>66.91</v>
      </c>
      <c r="ZF53" s="250">
        <v>66.91</v>
      </c>
      <c r="ZG53" s="250">
        <v>66.91</v>
      </c>
      <c r="ZH53" s="250">
        <v>266.31</v>
      </c>
      <c r="ZI53" s="250">
        <v>266.31</v>
      </c>
      <c r="ZJ53" s="250">
        <v>266.31</v>
      </c>
      <c r="ZK53" s="250">
        <v>266.31</v>
      </c>
      <c r="ZL53" s="250">
        <v>266.31</v>
      </c>
      <c r="ZM53" s="121">
        <f t="shared" si="165"/>
        <v>6168.2655427611517</v>
      </c>
      <c r="ZN53" s="120">
        <v>0</v>
      </c>
      <c r="ZO53" s="18">
        <v>120.53428866666493</v>
      </c>
      <c r="ZP53" s="18">
        <v>860.21198874268555</v>
      </c>
      <c r="ZQ53" s="18">
        <v>5021.5178667620567</v>
      </c>
      <c r="ZR53" s="18">
        <v>166.00139858974509</v>
      </c>
      <c r="ZS53" s="18">
        <v>0</v>
      </c>
      <c r="ZT53" s="18"/>
      <c r="ZU53" s="18"/>
      <c r="ZV53" s="18"/>
      <c r="ZW53" s="18"/>
      <c r="ZX53" s="18"/>
      <c r="ZY53" s="18"/>
      <c r="ZZ53" s="121">
        <f t="shared" si="69"/>
        <v>4368.3455427611516</v>
      </c>
      <c r="AAA53" s="121">
        <f t="shared" si="70"/>
        <v>0</v>
      </c>
      <c r="AAB53" s="121">
        <f t="shared" si="71"/>
        <v>4368.3455427611516</v>
      </c>
      <c r="AAC53" s="120">
        <f t="shared" si="166"/>
        <v>1117.6099999999999</v>
      </c>
      <c r="AAD53" s="120">
        <v>80.63</v>
      </c>
      <c r="AAE53" s="250">
        <v>80.63</v>
      </c>
      <c r="AAF53" s="250">
        <v>80.63</v>
      </c>
      <c r="AAG53" s="250">
        <v>80.63</v>
      </c>
      <c r="AAH53" s="250">
        <v>80.63</v>
      </c>
      <c r="AAI53" s="250">
        <v>80.63</v>
      </c>
      <c r="AAJ53" s="250">
        <v>80.63</v>
      </c>
      <c r="AAK53" s="250">
        <v>110.64</v>
      </c>
      <c r="AAL53" s="250">
        <v>110.64</v>
      </c>
      <c r="AAM53" s="250">
        <v>110.64</v>
      </c>
      <c r="AAN53" s="250">
        <v>110.64</v>
      </c>
      <c r="AAO53" s="250">
        <v>110.64</v>
      </c>
      <c r="AAP53" s="121">
        <f t="shared" si="167"/>
        <v>1910.0684550745821</v>
      </c>
      <c r="AAQ53" s="18">
        <v>120.2722900890201</v>
      </c>
      <c r="AAR53" s="18">
        <v>119.98440695561239</v>
      </c>
      <c r="AAS53" s="18">
        <v>120.38818304606922</v>
      </c>
      <c r="AAT53" s="18">
        <v>120.882250461401</v>
      </c>
      <c r="AAU53" s="18">
        <v>121.8261040624628</v>
      </c>
      <c r="AAV53" s="18">
        <v>120.44631355265079</v>
      </c>
      <c r="AAW53" s="18">
        <v>118.29643510012511</v>
      </c>
      <c r="AAX53" s="18">
        <v>217.27077120000001</v>
      </c>
      <c r="AAY53" s="18">
        <v>208.95142319999999</v>
      </c>
      <c r="AAZ53" s="18">
        <v>212.79879360000001</v>
      </c>
      <c r="ABA53" s="18">
        <v>212.51368656</v>
      </c>
      <c r="ABB53" s="18">
        <v>216.43779724724095</v>
      </c>
      <c r="ABC53" s="121">
        <f t="shared" si="72"/>
        <v>792.45845507458216</v>
      </c>
      <c r="ABD53" s="121">
        <f t="shared" si="73"/>
        <v>0</v>
      </c>
      <c r="ABE53" s="121">
        <f t="shared" si="74"/>
        <v>792.45845507458216</v>
      </c>
      <c r="ABF53" s="120">
        <f t="shared" si="168"/>
        <v>156.1</v>
      </c>
      <c r="ABG53" s="120">
        <v>5.15</v>
      </c>
      <c r="ABH53" s="250">
        <v>5.15</v>
      </c>
      <c r="ABI53" s="250">
        <v>5.15</v>
      </c>
      <c r="ABJ53" s="250">
        <v>5.15</v>
      </c>
      <c r="ABK53" s="250">
        <v>5.15</v>
      </c>
      <c r="ABL53" s="250">
        <v>5.15</v>
      </c>
      <c r="ABM53" s="250">
        <v>5.15</v>
      </c>
      <c r="ABN53" s="250">
        <v>24.01</v>
      </c>
      <c r="ABO53" s="250">
        <v>24.01</v>
      </c>
      <c r="ABP53" s="250">
        <v>24.01</v>
      </c>
      <c r="ABQ53" s="250">
        <v>24.01</v>
      </c>
      <c r="ABR53" s="250">
        <v>24.01</v>
      </c>
      <c r="ABS53" s="121">
        <f t="shared" si="169"/>
        <v>0</v>
      </c>
      <c r="ABT53" s="18">
        <v>0</v>
      </c>
      <c r="ABU53" s="18">
        <v>0</v>
      </c>
      <c r="ABV53" s="18">
        <v>0</v>
      </c>
      <c r="ABW53" s="18">
        <v>0</v>
      </c>
      <c r="ABX53" s="18">
        <v>0</v>
      </c>
      <c r="ABY53" s="18">
        <v>0</v>
      </c>
      <c r="ABZ53" s="18"/>
      <c r="ACA53" s="18"/>
      <c r="ACB53" s="18">
        <v>0</v>
      </c>
      <c r="ACC53" s="18">
        <v>0</v>
      </c>
      <c r="ACD53" s="18">
        <v>0</v>
      </c>
      <c r="ACE53" s="18">
        <v>0</v>
      </c>
      <c r="ACF53" s="121">
        <f t="shared" si="75"/>
        <v>-156.1</v>
      </c>
      <c r="ACG53" s="121">
        <f t="shared" si="76"/>
        <v>-156.1</v>
      </c>
      <c r="ACH53" s="121">
        <f t="shared" si="77"/>
        <v>0</v>
      </c>
      <c r="ACI53" s="115">
        <f t="shared" si="78"/>
        <v>19414.04</v>
      </c>
      <c r="ACJ53" s="121">
        <f t="shared" si="79"/>
        <v>16521.682484364435</v>
      </c>
      <c r="ACK53" s="132">
        <f t="shared" si="80"/>
        <v>-2892.3575156355655</v>
      </c>
      <c r="ACL53" s="121">
        <f t="shared" si="81"/>
        <v>-2892.3575156355655</v>
      </c>
      <c r="ACM53" s="121">
        <f t="shared" si="82"/>
        <v>0</v>
      </c>
      <c r="ACN53" s="18">
        <f t="shared" si="170"/>
        <v>7845.0000000000018</v>
      </c>
      <c r="ACO53" s="18">
        <v>658.8</v>
      </c>
      <c r="ACP53" s="234">
        <v>658.8</v>
      </c>
      <c r="ACQ53" s="234">
        <v>658.8</v>
      </c>
      <c r="ACR53" s="234">
        <v>658.8</v>
      </c>
      <c r="ACS53" s="234">
        <v>658.8</v>
      </c>
      <c r="ACT53" s="234">
        <v>658.8</v>
      </c>
      <c r="ACU53" s="234">
        <v>658.8</v>
      </c>
      <c r="ACV53" s="234">
        <v>646.67999999999995</v>
      </c>
      <c r="ACW53" s="234">
        <v>646.67999999999995</v>
      </c>
      <c r="ACX53" s="234">
        <v>646.67999999999995</v>
      </c>
      <c r="ACY53" s="234">
        <v>646.67999999999995</v>
      </c>
      <c r="ACZ53" s="234">
        <v>646.67999999999995</v>
      </c>
      <c r="ADA53" s="20">
        <f t="shared" si="171"/>
        <v>7654.3435291795749</v>
      </c>
      <c r="ADB53" s="18">
        <v>0</v>
      </c>
      <c r="ADC53" s="18">
        <v>1143.5011768964218</v>
      </c>
      <c r="ADD53" s="18">
        <v>594.98032684919565</v>
      </c>
      <c r="ADE53" s="18">
        <v>719.4419959999999</v>
      </c>
      <c r="ADF53" s="18">
        <v>638.81888000000004</v>
      </c>
      <c r="ADG53" s="18">
        <v>588.95178159999989</v>
      </c>
      <c r="ADH53" s="18">
        <v>583.09175159630638</v>
      </c>
      <c r="ADI53" s="18">
        <v>747.93036047872329</v>
      </c>
      <c r="ADJ53" s="18">
        <v>582.35535540000001</v>
      </c>
      <c r="ADK53" s="18">
        <v>720.27575200000001</v>
      </c>
      <c r="ADL53" s="18">
        <v>635.1360694</v>
      </c>
      <c r="ADM53" s="18">
        <v>699.86007895892817</v>
      </c>
      <c r="ADN53" s="20">
        <f t="shared" si="83"/>
        <v>-190.65647082042688</v>
      </c>
      <c r="ADO53" s="20">
        <f t="shared" si="84"/>
        <v>-190.65647082042688</v>
      </c>
      <c r="ADP53" s="20">
        <f t="shared" si="85"/>
        <v>0</v>
      </c>
      <c r="ADQ53" s="18">
        <f t="shared" si="172"/>
        <v>11569.039999999997</v>
      </c>
      <c r="ADR53" s="18">
        <v>756.07</v>
      </c>
      <c r="ADS53" s="234">
        <v>756.07</v>
      </c>
      <c r="ADT53" s="234">
        <v>756.07</v>
      </c>
      <c r="ADU53" s="234">
        <v>756.07</v>
      </c>
      <c r="ADV53" s="234">
        <v>756.07</v>
      </c>
      <c r="ADW53" s="234">
        <v>756.07</v>
      </c>
      <c r="ADX53" s="234">
        <v>756.07</v>
      </c>
      <c r="ADY53" s="234">
        <v>1255.31</v>
      </c>
      <c r="ADZ53" s="234">
        <v>1255.31</v>
      </c>
      <c r="AEA53" s="234">
        <v>1255.31</v>
      </c>
      <c r="AEB53" s="234">
        <v>1255.31</v>
      </c>
      <c r="AEC53" s="234">
        <v>1255.31</v>
      </c>
      <c r="AED53" s="20">
        <f t="shared" si="173"/>
        <v>8867.3389551848613</v>
      </c>
      <c r="AEE53" s="18">
        <v>0</v>
      </c>
      <c r="AEF53" s="18">
        <v>1733.3401608526228</v>
      </c>
      <c r="AEG53" s="18">
        <v>1036.8755298141155</v>
      </c>
      <c r="AEH53" s="18">
        <v>1075.9936459999999</v>
      </c>
      <c r="AEI53" s="18">
        <v>804.91178879999995</v>
      </c>
      <c r="AEJ53" s="18">
        <v>620.53096559999994</v>
      </c>
      <c r="AEK53" s="18">
        <v>629.61502964920317</v>
      </c>
      <c r="AEL53" s="18">
        <v>718.20091100362754</v>
      </c>
      <c r="AEM53" s="18">
        <v>484.54373239999995</v>
      </c>
      <c r="AEN53" s="18">
        <v>593.07811919999995</v>
      </c>
      <c r="AEO53" s="18">
        <v>524.94378747999997</v>
      </c>
      <c r="AEP53" s="18">
        <v>645.30528438529234</v>
      </c>
      <c r="AEQ53" s="20">
        <f t="shared" si="86"/>
        <v>-2701.7010448151359</v>
      </c>
      <c r="AER53" s="20">
        <f t="shared" si="87"/>
        <v>-2701.7010448151359</v>
      </c>
      <c r="AES53" s="20">
        <f t="shared" si="88"/>
        <v>0</v>
      </c>
      <c r="AET53" s="18">
        <f t="shared" si="174"/>
        <v>0</v>
      </c>
      <c r="AEU53" s="18">
        <v>0</v>
      </c>
      <c r="AEV53" s="234">
        <v>0</v>
      </c>
      <c r="AEW53" s="234">
        <v>0</v>
      </c>
      <c r="AEX53" s="234">
        <v>0</v>
      </c>
      <c r="AEY53" s="234">
        <v>0</v>
      </c>
      <c r="AEZ53" s="234">
        <v>0</v>
      </c>
      <c r="AFA53" s="234">
        <v>0</v>
      </c>
      <c r="AFB53" s="234">
        <v>0</v>
      </c>
      <c r="AFC53" s="234">
        <v>0</v>
      </c>
      <c r="AFD53" s="234">
        <v>0</v>
      </c>
      <c r="AFE53" s="234">
        <v>0</v>
      </c>
      <c r="AFF53" s="234">
        <v>0</v>
      </c>
      <c r="AFG53" s="20">
        <f t="shared" si="175"/>
        <v>0</v>
      </c>
      <c r="AFH53" s="18">
        <v>0</v>
      </c>
      <c r="AFI53" s="18">
        <v>0</v>
      </c>
      <c r="AFJ53" s="18">
        <v>0</v>
      </c>
      <c r="AFK53" s="18">
        <v>0</v>
      </c>
      <c r="AFL53" s="18">
        <v>0</v>
      </c>
      <c r="AFM53" s="18">
        <v>0</v>
      </c>
      <c r="AFN53" s="18">
        <v>0</v>
      </c>
      <c r="AFO53" s="18">
        <v>0</v>
      </c>
      <c r="AFP53" s="18">
        <v>0</v>
      </c>
      <c r="AFQ53" s="18">
        <v>0</v>
      </c>
      <c r="AFR53" s="18">
        <v>0</v>
      </c>
      <c r="AFS53" s="18">
        <v>0</v>
      </c>
      <c r="AFT53" s="20">
        <f t="shared" si="89"/>
        <v>0</v>
      </c>
      <c r="AFU53" s="20">
        <f t="shared" si="90"/>
        <v>0</v>
      </c>
      <c r="AFV53" s="136">
        <f t="shared" si="91"/>
        <v>0</v>
      </c>
      <c r="AFW53" s="141">
        <f t="shared" si="92"/>
        <v>267110.55</v>
      </c>
      <c r="AFX53" s="111">
        <f t="shared" si="93"/>
        <v>218006.55140051345</v>
      </c>
      <c r="AFY53" s="126">
        <f t="shared" si="94"/>
        <v>-49103.998599486542</v>
      </c>
      <c r="AFZ53" s="20">
        <f t="shared" si="95"/>
        <v>-49103.998599486542</v>
      </c>
      <c r="AGA53" s="140">
        <f t="shared" si="96"/>
        <v>0</v>
      </c>
      <c r="AGB53" s="215">
        <f t="shared" si="181"/>
        <v>320532.65999999997</v>
      </c>
      <c r="AGC53" s="126">
        <f t="shared" si="181"/>
        <v>261607.86168061613</v>
      </c>
      <c r="AGD53" s="126">
        <f t="shared" si="98"/>
        <v>-58924.798319383845</v>
      </c>
      <c r="AGE53" s="20">
        <f t="shared" si="99"/>
        <v>-58924.798319383845</v>
      </c>
      <c r="AGF53" s="136">
        <f t="shared" si="100"/>
        <v>0</v>
      </c>
      <c r="AGG53" s="166">
        <f t="shared" si="180"/>
        <v>17095.075199999999</v>
      </c>
      <c r="AGH53" s="220">
        <f t="shared" si="179"/>
        <v>13952.41928963286</v>
      </c>
      <c r="AGI53" s="126">
        <f t="shared" si="102"/>
        <v>-3142.6559103671389</v>
      </c>
      <c r="AGJ53" s="20">
        <f t="shared" si="103"/>
        <v>-3142.6559103671389</v>
      </c>
      <c r="AGK53" s="140">
        <f t="shared" si="104"/>
        <v>0</v>
      </c>
      <c r="AGL53" s="167">
        <f t="shared" si="182"/>
        <v>337627.7352</v>
      </c>
      <c r="AGM53" s="167">
        <f t="shared" si="182"/>
        <v>275560.28097024898</v>
      </c>
      <c r="AGN53" s="168">
        <f t="shared" si="106"/>
        <v>-62067.45422975102</v>
      </c>
      <c r="AGO53" s="167">
        <f t="shared" si="107"/>
        <v>-62067.45422975102</v>
      </c>
      <c r="AGP53" s="169">
        <f t="shared" si="108"/>
        <v>0</v>
      </c>
      <c r="AGQ53" s="217">
        <f t="shared" si="177"/>
        <v>5.0632911392405063E-2</v>
      </c>
      <c r="AGR53" s="294">
        <v>7.0000000000000007E-2</v>
      </c>
      <c r="AGS53" s="254">
        <v>0.03</v>
      </c>
      <c r="AGT53" s="251">
        <f t="shared" si="178"/>
        <v>5.3333333333333337E-2</v>
      </c>
      <c r="AGU53" s="22"/>
      <c r="AGV53" s="22"/>
      <c r="AGW53" s="22"/>
      <c r="AGX53" s="22"/>
      <c r="AGY53" s="22"/>
      <c r="AGZ53" s="22"/>
      <c r="AHA53" s="22"/>
      <c r="AHB53" s="22"/>
      <c r="AHC53" s="22"/>
      <c r="AHD53" s="22"/>
      <c r="AHE53" s="22"/>
      <c r="AHF53" s="22"/>
      <c r="AHG53" s="22"/>
      <c r="AHH53" s="22"/>
    </row>
    <row r="54" spans="1:892" s="225" customFormat="1" ht="12.75" x14ac:dyDescent="0.25">
      <c r="A54" s="1">
        <v>483</v>
      </c>
      <c r="B54" s="21">
        <v>3</v>
      </c>
      <c r="C54" s="252" t="s">
        <v>799</v>
      </c>
      <c r="D54" s="253">
        <v>5</v>
      </c>
      <c r="E54" s="249">
        <v>2874.39</v>
      </c>
      <c r="F54" s="132">
        <f t="shared" si="0"/>
        <v>21093.719999999998</v>
      </c>
      <c r="G54" s="114">
        <f t="shared" si="1"/>
        <v>20010.758449844237</v>
      </c>
      <c r="H54" s="132">
        <f t="shared" si="2"/>
        <v>-1082.9615501557601</v>
      </c>
      <c r="I54" s="121">
        <f t="shared" si="3"/>
        <v>-1082.9615501557601</v>
      </c>
      <c r="J54" s="121">
        <f t="shared" si="4"/>
        <v>0</v>
      </c>
      <c r="K54" s="18">
        <f t="shared" si="109"/>
        <v>5444.8600000000006</v>
      </c>
      <c r="L54" s="234">
        <v>343.78</v>
      </c>
      <c r="M54" s="234">
        <v>343.78</v>
      </c>
      <c r="N54" s="234">
        <v>343.78</v>
      </c>
      <c r="O54" s="234">
        <v>343.78</v>
      </c>
      <c r="P54" s="234">
        <v>343.78</v>
      </c>
      <c r="Q54" s="234">
        <v>343.78</v>
      </c>
      <c r="R54" s="234">
        <v>343.78</v>
      </c>
      <c r="S54" s="234">
        <v>607.67999999999995</v>
      </c>
      <c r="T54" s="234">
        <v>607.67999999999995</v>
      </c>
      <c r="U54" s="234">
        <v>607.67999999999995</v>
      </c>
      <c r="V54" s="234">
        <v>607.67999999999995</v>
      </c>
      <c r="W54" s="234">
        <v>607.67999999999995</v>
      </c>
      <c r="X54" s="234">
        <f t="shared" si="110"/>
        <v>3489.9527000649673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3489.9527000649673</v>
      </c>
      <c r="AH54" s="18">
        <v>0</v>
      </c>
      <c r="AI54" s="18">
        <v>0</v>
      </c>
      <c r="AJ54" s="18">
        <v>0</v>
      </c>
      <c r="AK54" s="20">
        <f t="shared" si="5"/>
        <v>-1954.9072999350333</v>
      </c>
      <c r="AL54" s="234">
        <f t="shared" si="111"/>
        <v>-1954.9072999350333</v>
      </c>
      <c r="AM54" s="234">
        <f t="shared" si="6"/>
        <v>0</v>
      </c>
      <c r="AN54" s="18">
        <f t="shared" si="112"/>
        <v>1411.3999999999999</v>
      </c>
      <c r="AO54" s="234">
        <v>107.5</v>
      </c>
      <c r="AP54" s="234">
        <v>107.5</v>
      </c>
      <c r="AQ54" s="234">
        <v>107.5</v>
      </c>
      <c r="AR54" s="234">
        <v>107.5</v>
      </c>
      <c r="AS54" s="234">
        <v>107.5</v>
      </c>
      <c r="AT54" s="234">
        <v>107.5</v>
      </c>
      <c r="AU54" s="234">
        <v>107.5</v>
      </c>
      <c r="AV54" s="234">
        <v>131.78</v>
      </c>
      <c r="AW54" s="234">
        <v>131.78</v>
      </c>
      <c r="AX54" s="234">
        <v>131.78</v>
      </c>
      <c r="AY54" s="234">
        <v>131.78</v>
      </c>
      <c r="AZ54" s="234">
        <v>131.78</v>
      </c>
      <c r="BA54" s="226">
        <f t="shared" si="113"/>
        <v>782.79601737776943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18">
        <v>0</v>
      </c>
      <c r="BH54" s="18">
        <v>0</v>
      </c>
      <c r="BI54" s="18">
        <v>0</v>
      </c>
      <c r="BJ54" s="18">
        <v>782.79601737776943</v>
      </c>
      <c r="BK54" s="18">
        <v>0</v>
      </c>
      <c r="BL54" s="18">
        <v>0</v>
      </c>
      <c r="BM54" s="18">
        <v>0</v>
      </c>
      <c r="BN54" s="20">
        <f t="shared" si="7"/>
        <v>-628.60398262223043</v>
      </c>
      <c r="BO54" s="20">
        <f t="shared" si="8"/>
        <v>-628.60398262223043</v>
      </c>
      <c r="BP54" s="20">
        <f t="shared" si="9"/>
        <v>0</v>
      </c>
      <c r="BQ54" s="18">
        <f t="shared" si="114"/>
        <v>1755.0200000000004</v>
      </c>
      <c r="BR54" s="234">
        <v>133.66</v>
      </c>
      <c r="BS54" s="234">
        <v>133.66</v>
      </c>
      <c r="BT54" s="234">
        <v>133.66</v>
      </c>
      <c r="BU54" s="234">
        <v>133.66</v>
      </c>
      <c r="BV54" s="234">
        <v>133.66</v>
      </c>
      <c r="BW54" s="234">
        <v>133.66</v>
      </c>
      <c r="BX54" s="234">
        <v>133.66</v>
      </c>
      <c r="BY54" s="234">
        <v>163.88</v>
      </c>
      <c r="BZ54" s="234">
        <v>163.88</v>
      </c>
      <c r="CA54" s="234">
        <v>163.88</v>
      </c>
      <c r="CB54" s="234">
        <v>163.88</v>
      </c>
      <c r="CC54" s="234">
        <v>163.88</v>
      </c>
      <c r="CD54" s="18">
        <f t="shared" si="115"/>
        <v>1605.49</v>
      </c>
      <c r="CE54" s="18">
        <v>121.17</v>
      </c>
      <c r="CF54" s="18">
        <v>121.17</v>
      </c>
      <c r="CG54" s="18">
        <v>121.17</v>
      </c>
      <c r="CH54" s="18">
        <v>121.17</v>
      </c>
      <c r="CI54" s="18">
        <v>121.17</v>
      </c>
      <c r="CJ54" s="18">
        <v>121.17</v>
      </c>
      <c r="CK54" s="18">
        <v>121.17</v>
      </c>
      <c r="CL54" s="18">
        <v>151.46</v>
      </c>
      <c r="CM54" s="18">
        <v>151.46</v>
      </c>
      <c r="CN54" s="18">
        <v>151.46</v>
      </c>
      <c r="CO54" s="18">
        <v>151.46</v>
      </c>
      <c r="CP54" s="18">
        <v>151.46</v>
      </c>
      <c r="CQ54" s="20">
        <f t="shared" si="10"/>
        <v>-149.53000000000043</v>
      </c>
      <c r="CR54" s="20">
        <f t="shared" si="11"/>
        <v>-149.53000000000043</v>
      </c>
      <c r="CS54" s="20">
        <f t="shared" si="12"/>
        <v>0</v>
      </c>
      <c r="CT54" s="18">
        <f t="shared" si="116"/>
        <v>0</v>
      </c>
      <c r="CU54" s="18">
        <v>0</v>
      </c>
      <c r="CV54" s="234">
        <v>0</v>
      </c>
      <c r="CW54" s="234">
        <v>0</v>
      </c>
      <c r="CX54" s="234">
        <v>0</v>
      </c>
      <c r="CY54" s="234">
        <v>0</v>
      </c>
      <c r="CZ54" s="234">
        <v>0</v>
      </c>
      <c r="DA54" s="234">
        <v>0</v>
      </c>
      <c r="DB54" s="234">
        <v>0</v>
      </c>
      <c r="DC54" s="234">
        <v>0</v>
      </c>
      <c r="DD54" s="234">
        <v>0</v>
      </c>
      <c r="DE54" s="234">
        <v>0</v>
      </c>
      <c r="DF54" s="234">
        <v>0</v>
      </c>
      <c r="DG54" s="18">
        <f t="shared" si="117"/>
        <v>0</v>
      </c>
      <c r="DH54" s="18">
        <v>0</v>
      </c>
      <c r="DI54" s="18">
        <v>0</v>
      </c>
      <c r="DJ54" s="18">
        <v>0</v>
      </c>
      <c r="DK54" s="18">
        <v>0</v>
      </c>
      <c r="DL54" s="18">
        <v>0</v>
      </c>
      <c r="DM54" s="18">
        <v>0</v>
      </c>
      <c r="DN54" s="18">
        <v>0</v>
      </c>
      <c r="DO54" s="18">
        <v>0</v>
      </c>
      <c r="DP54" s="18">
        <v>0</v>
      </c>
      <c r="DQ54" s="18">
        <v>0</v>
      </c>
      <c r="DR54" s="18">
        <v>0</v>
      </c>
      <c r="DS54" s="18">
        <v>0</v>
      </c>
      <c r="DT54" s="234">
        <f t="shared" si="118"/>
        <v>0</v>
      </c>
      <c r="DU54" s="20">
        <f t="shared" si="13"/>
        <v>0</v>
      </c>
      <c r="DV54" s="20">
        <f t="shared" si="119"/>
        <v>0</v>
      </c>
      <c r="DW54" s="18">
        <f t="shared" si="120"/>
        <v>737.98</v>
      </c>
      <c r="DX54" s="18">
        <v>58.64</v>
      </c>
      <c r="DY54" s="234">
        <v>58.64</v>
      </c>
      <c r="DZ54" s="234">
        <v>58.64</v>
      </c>
      <c r="EA54" s="234">
        <v>58.64</v>
      </c>
      <c r="EB54" s="234">
        <v>58.64</v>
      </c>
      <c r="EC54" s="234">
        <v>58.64</v>
      </c>
      <c r="ED54" s="234">
        <v>58.64</v>
      </c>
      <c r="EE54" s="234">
        <v>65.5</v>
      </c>
      <c r="EF54" s="234">
        <v>65.5</v>
      </c>
      <c r="EG54" s="234">
        <v>65.5</v>
      </c>
      <c r="EH54" s="234">
        <v>65.5</v>
      </c>
      <c r="EI54" s="234">
        <v>65.5</v>
      </c>
      <c r="EJ54" s="234"/>
      <c r="EK54" s="18">
        <f t="shared" si="121"/>
        <v>386.72648023458481</v>
      </c>
      <c r="EL54" s="18">
        <v>0</v>
      </c>
      <c r="EM54" s="18">
        <v>0</v>
      </c>
      <c r="EN54" s="18">
        <v>0</v>
      </c>
      <c r="EO54" s="18">
        <v>0</v>
      </c>
      <c r="EP54" s="18">
        <v>0</v>
      </c>
      <c r="EQ54" s="18">
        <v>0</v>
      </c>
      <c r="ER54" s="18">
        <v>0</v>
      </c>
      <c r="ES54" s="18">
        <v>0</v>
      </c>
      <c r="ET54" s="18">
        <v>386.72648023458481</v>
      </c>
      <c r="EU54" s="18">
        <v>0</v>
      </c>
      <c r="EV54" s="18">
        <v>0</v>
      </c>
      <c r="EW54" s="18">
        <v>0</v>
      </c>
      <c r="EX54" s="20">
        <f t="shared" si="14"/>
        <v>-351.25351976541521</v>
      </c>
      <c r="EY54" s="20">
        <f t="shared" si="122"/>
        <v>-351.25351976541521</v>
      </c>
      <c r="EZ54" s="20">
        <f t="shared" si="123"/>
        <v>0</v>
      </c>
      <c r="FA54" s="18">
        <f t="shared" si="124"/>
        <v>3578.8599999999997</v>
      </c>
      <c r="FB54" s="18">
        <v>270.48</v>
      </c>
      <c r="FC54" s="234">
        <v>270.48</v>
      </c>
      <c r="FD54" s="234">
        <v>270.48</v>
      </c>
      <c r="FE54" s="234">
        <v>270.48</v>
      </c>
      <c r="FF54" s="234">
        <v>270.48</v>
      </c>
      <c r="FG54" s="234">
        <v>270.48</v>
      </c>
      <c r="FH54" s="234">
        <v>270.48</v>
      </c>
      <c r="FI54" s="234">
        <v>337.1</v>
      </c>
      <c r="FJ54" s="234">
        <v>337.1</v>
      </c>
      <c r="FK54" s="234">
        <v>337.1</v>
      </c>
      <c r="FL54" s="234">
        <v>337.1</v>
      </c>
      <c r="FM54" s="234">
        <v>337.1</v>
      </c>
      <c r="FN54" s="20">
        <f t="shared" si="125"/>
        <v>3765.9178210805967</v>
      </c>
      <c r="FO54" s="18">
        <v>0</v>
      </c>
      <c r="FP54" s="18">
        <v>0</v>
      </c>
      <c r="FQ54" s="18">
        <v>1786.9515986538754</v>
      </c>
      <c r="FR54" s="18">
        <v>0</v>
      </c>
      <c r="FS54" s="18">
        <v>0</v>
      </c>
      <c r="FT54" s="18">
        <v>0</v>
      </c>
      <c r="FU54" s="18">
        <v>0</v>
      </c>
      <c r="FV54" s="18">
        <v>0</v>
      </c>
      <c r="FW54" s="18">
        <v>1978.9662224267211</v>
      </c>
      <c r="FX54" s="18">
        <v>0</v>
      </c>
      <c r="FY54" s="18">
        <v>0</v>
      </c>
      <c r="FZ54" s="18">
        <v>0</v>
      </c>
      <c r="GA54" s="234">
        <f t="shared" si="126"/>
        <v>187.05782108059702</v>
      </c>
      <c r="GB54" s="20">
        <f t="shared" si="127"/>
        <v>0</v>
      </c>
      <c r="GC54" s="20">
        <f t="shared" si="128"/>
        <v>187.05782108059702</v>
      </c>
      <c r="GD54" s="18">
        <f t="shared" si="129"/>
        <v>599.21</v>
      </c>
      <c r="GE54" s="18">
        <v>47.43</v>
      </c>
      <c r="GF54" s="234">
        <v>47.43</v>
      </c>
      <c r="GG54" s="234">
        <v>47.43</v>
      </c>
      <c r="GH54" s="234">
        <v>47.43</v>
      </c>
      <c r="GI54" s="234">
        <v>47.43</v>
      </c>
      <c r="GJ54" s="234">
        <v>47.43</v>
      </c>
      <c r="GK54" s="234">
        <v>47.43</v>
      </c>
      <c r="GL54" s="234">
        <v>53.44</v>
      </c>
      <c r="GM54" s="234">
        <v>53.44</v>
      </c>
      <c r="GN54" s="234">
        <v>53.44</v>
      </c>
      <c r="GO54" s="234">
        <v>53.44</v>
      </c>
      <c r="GP54" s="234">
        <v>53.44</v>
      </c>
      <c r="GQ54" s="20">
        <f t="shared" si="130"/>
        <v>0</v>
      </c>
      <c r="GR54" s="18">
        <v>0</v>
      </c>
      <c r="GS54" s="18">
        <v>0</v>
      </c>
      <c r="GT54" s="18">
        <v>0</v>
      </c>
      <c r="GU54" s="18"/>
      <c r="GV54" s="234">
        <f t="shared" si="131"/>
        <v>-599.21</v>
      </c>
      <c r="GW54" s="20">
        <f t="shared" si="15"/>
        <v>-599.21</v>
      </c>
      <c r="GX54" s="20">
        <f t="shared" si="16"/>
        <v>0</v>
      </c>
      <c r="GY54" s="18">
        <f t="shared" si="132"/>
        <v>7566.39</v>
      </c>
      <c r="GZ54" s="18">
        <v>417.07</v>
      </c>
      <c r="HA54" s="234">
        <v>417.07</v>
      </c>
      <c r="HB54" s="234">
        <v>417.07</v>
      </c>
      <c r="HC54" s="234">
        <v>417.07</v>
      </c>
      <c r="HD54" s="234">
        <v>417.07</v>
      </c>
      <c r="HE54" s="234">
        <v>417.07</v>
      </c>
      <c r="HF54" s="234">
        <v>417.07</v>
      </c>
      <c r="HG54" s="234">
        <v>929.38</v>
      </c>
      <c r="HH54" s="234">
        <v>929.38</v>
      </c>
      <c r="HI54" s="234">
        <v>929.38</v>
      </c>
      <c r="HJ54" s="234">
        <v>929.38</v>
      </c>
      <c r="HK54" s="234">
        <v>929.38</v>
      </c>
      <c r="HL54" s="20">
        <f t="shared" si="133"/>
        <v>9979.8754310863205</v>
      </c>
      <c r="HM54" s="18">
        <v>775.23224193087037</v>
      </c>
      <c r="HN54" s="18">
        <v>821.49600550415971</v>
      </c>
      <c r="HO54" s="18">
        <v>900.0090757617902</v>
      </c>
      <c r="HP54" s="18">
        <v>833.61966123646107</v>
      </c>
      <c r="HQ54" s="18">
        <v>869.38632780303453</v>
      </c>
      <c r="HR54" s="18">
        <v>725.48758674914041</v>
      </c>
      <c r="HS54" s="18">
        <v>962.46989195279195</v>
      </c>
      <c r="HT54" s="18">
        <v>609.41415321579541</v>
      </c>
      <c r="HU54" s="18">
        <v>627.04187143950867</v>
      </c>
      <c r="HV54" s="18">
        <v>975.41313896696022</v>
      </c>
      <c r="HW54" s="18">
        <v>867.93672629436014</v>
      </c>
      <c r="HX54" s="18">
        <v>1012.3687502314482</v>
      </c>
      <c r="HY54" s="20">
        <f t="shared" si="17"/>
        <v>2413.4854310863202</v>
      </c>
      <c r="HZ54" s="20">
        <f t="shared" si="18"/>
        <v>0</v>
      </c>
      <c r="IA54" s="20">
        <f t="shared" si="19"/>
        <v>2413.4854310863202</v>
      </c>
      <c r="IB54" s="120">
        <f t="shared" si="134"/>
        <v>0</v>
      </c>
      <c r="IC54" s="120">
        <v>0</v>
      </c>
      <c r="ID54" s="250">
        <v>0</v>
      </c>
      <c r="IE54" s="250">
        <v>0</v>
      </c>
      <c r="IF54" s="120">
        <v>0</v>
      </c>
      <c r="IG54" s="120">
        <v>0</v>
      </c>
      <c r="IH54" s="120">
        <v>0</v>
      </c>
      <c r="II54" s="120">
        <v>0</v>
      </c>
      <c r="IJ54" s="120">
        <v>0</v>
      </c>
      <c r="IK54" s="120">
        <v>0</v>
      </c>
      <c r="IL54" s="120">
        <v>0</v>
      </c>
      <c r="IM54" s="120">
        <v>0</v>
      </c>
      <c r="IN54" s="120">
        <v>0</v>
      </c>
      <c r="IO54" s="121">
        <f t="shared" si="20"/>
        <v>0</v>
      </c>
      <c r="IP54" s="18">
        <v>0</v>
      </c>
      <c r="IQ54" s="18">
        <v>0</v>
      </c>
      <c r="IR54" s="18">
        <v>0</v>
      </c>
      <c r="IS54" s="18">
        <v>0</v>
      </c>
      <c r="IT54" s="18">
        <v>0</v>
      </c>
      <c r="IU54" s="18">
        <v>0</v>
      </c>
      <c r="IV54" s="18">
        <v>0</v>
      </c>
      <c r="IW54" s="18">
        <v>0</v>
      </c>
      <c r="IX54" s="18">
        <v>0</v>
      </c>
      <c r="IY54" s="18">
        <v>0</v>
      </c>
      <c r="IZ54" s="18">
        <v>0</v>
      </c>
      <c r="JA54" s="18">
        <v>0</v>
      </c>
      <c r="JB54" s="250">
        <f t="shared" si="21"/>
        <v>0</v>
      </c>
      <c r="JC54" s="121">
        <f t="shared" si="22"/>
        <v>0</v>
      </c>
      <c r="JD54" s="121">
        <f t="shared" si="23"/>
        <v>0</v>
      </c>
      <c r="JE54" s="120">
        <f t="shared" si="135"/>
        <v>0</v>
      </c>
      <c r="JF54" s="120">
        <v>0</v>
      </c>
      <c r="JG54" s="250">
        <v>0</v>
      </c>
      <c r="JH54" s="250">
        <v>0</v>
      </c>
      <c r="JI54" s="250">
        <v>0</v>
      </c>
      <c r="JJ54" s="250">
        <v>0</v>
      </c>
      <c r="JK54" s="250">
        <v>0</v>
      </c>
      <c r="JL54" s="250">
        <v>0</v>
      </c>
      <c r="JM54" s="250">
        <v>0</v>
      </c>
      <c r="JN54" s="250">
        <v>0</v>
      </c>
      <c r="JO54" s="250">
        <v>0</v>
      </c>
      <c r="JP54" s="250">
        <v>0</v>
      </c>
      <c r="JQ54" s="250">
        <v>0</v>
      </c>
      <c r="JR54" s="120">
        <f t="shared" si="136"/>
        <v>0</v>
      </c>
      <c r="JS54" s="18">
        <v>0</v>
      </c>
      <c r="JT54" s="18">
        <v>0</v>
      </c>
      <c r="JU54" s="18">
        <v>0</v>
      </c>
      <c r="JV54" s="18">
        <v>0</v>
      </c>
      <c r="JW54" s="18">
        <v>0</v>
      </c>
      <c r="JX54" s="18">
        <v>0</v>
      </c>
      <c r="JY54" s="18">
        <v>0</v>
      </c>
      <c r="JZ54" s="18">
        <v>0</v>
      </c>
      <c r="KA54" s="18">
        <v>0</v>
      </c>
      <c r="KB54" s="18">
        <v>0</v>
      </c>
      <c r="KC54" s="18">
        <v>0</v>
      </c>
      <c r="KD54" s="18">
        <v>0</v>
      </c>
      <c r="KE54" s="250">
        <f t="shared" si="24"/>
        <v>0</v>
      </c>
      <c r="KF54" s="121">
        <f t="shared" si="25"/>
        <v>0</v>
      </c>
      <c r="KG54" s="121">
        <f t="shared" si="26"/>
        <v>0</v>
      </c>
      <c r="KH54" s="120">
        <f t="shared" si="137"/>
        <v>1566.99</v>
      </c>
      <c r="KI54" s="120">
        <v>73.87</v>
      </c>
      <c r="KJ54" s="250">
        <v>73.87</v>
      </c>
      <c r="KK54" s="250">
        <v>73.87</v>
      </c>
      <c r="KL54" s="250">
        <v>73.87</v>
      </c>
      <c r="KM54" s="250">
        <v>73.87</v>
      </c>
      <c r="KN54" s="250">
        <v>73.87</v>
      </c>
      <c r="KO54" s="250">
        <v>73.87</v>
      </c>
      <c r="KP54" s="250">
        <v>209.98</v>
      </c>
      <c r="KQ54" s="250">
        <v>209.98</v>
      </c>
      <c r="KR54" s="250">
        <v>209.98</v>
      </c>
      <c r="KS54" s="250">
        <v>209.98</v>
      </c>
      <c r="KT54" s="250">
        <v>209.98</v>
      </c>
      <c r="KU54" s="121">
        <f t="shared" si="138"/>
        <v>1688.7854910589058</v>
      </c>
      <c r="KV54" s="18">
        <v>89.302329695778752</v>
      </c>
      <c r="KW54" s="18">
        <v>96.175341184394753</v>
      </c>
      <c r="KX54" s="18">
        <v>85.354451794301653</v>
      </c>
      <c r="KY54" s="18">
        <v>93.583226607019057</v>
      </c>
      <c r="KZ54" s="18">
        <v>93.220424728465218</v>
      </c>
      <c r="LA54" s="18">
        <v>95.281435392862193</v>
      </c>
      <c r="LB54" s="18">
        <v>84.312739067518876</v>
      </c>
      <c r="LC54" s="18">
        <v>159.51639797599736</v>
      </c>
      <c r="LD54" s="18">
        <v>205.60772726709985</v>
      </c>
      <c r="LE54" s="18">
        <v>198.53847085012478</v>
      </c>
      <c r="LF54" s="18">
        <v>241.8946924175591</v>
      </c>
      <c r="LG54" s="18">
        <v>245.99825407778394</v>
      </c>
      <c r="LH54" s="250">
        <f t="shared" si="139"/>
        <v>121.79549105890578</v>
      </c>
      <c r="LI54" s="121">
        <f t="shared" si="27"/>
        <v>0</v>
      </c>
      <c r="LJ54" s="121">
        <f t="shared" si="28"/>
        <v>121.79549105890578</v>
      </c>
      <c r="LK54" s="121">
        <f t="shared" si="29"/>
        <v>0</v>
      </c>
      <c r="LL54" s="250"/>
      <c r="LM54" s="250"/>
      <c r="LN54" s="250"/>
      <c r="LO54" s="250"/>
      <c r="LP54" s="250"/>
      <c r="LQ54" s="250"/>
      <c r="LR54" s="250"/>
      <c r="LS54" s="250"/>
      <c r="LT54" s="250"/>
      <c r="LU54" s="250"/>
      <c r="LV54" s="250"/>
      <c r="LW54" s="250"/>
      <c r="LX54" s="121">
        <f t="shared" si="30"/>
        <v>0</v>
      </c>
      <c r="LY54" s="250"/>
      <c r="LZ54" s="250"/>
      <c r="MA54" s="250"/>
      <c r="MB54" s="250"/>
      <c r="MC54" s="250"/>
      <c r="MD54" s="250"/>
      <c r="ME54" s="250"/>
      <c r="MF54" s="250"/>
      <c r="MG54" s="250"/>
      <c r="MH54" s="250"/>
      <c r="MI54" s="250"/>
      <c r="MJ54" s="120">
        <v>0</v>
      </c>
      <c r="MK54" s="250"/>
      <c r="ML54" s="121">
        <f t="shared" si="31"/>
        <v>0</v>
      </c>
      <c r="MM54" s="121">
        <f t="shared" si="32"/>
        <v>0</v>
      </c>
      <c r="MN54" s="121">
        <f t="shared" si="140"/>
        <v>45981.89</v>
      </c>
      <c r="MO54" s="121">
        <v>4135.67</v>
      </c>
      <c r="MP54" s="250">
        <v>4135.67</v>
      </c>
      <c r="MQ54" s="250">
        <v>4135.67</v>
      </c>
      <c r="MR54" s="250">
        <v>4135.67</v>
      </c>
      <c r="MS54" s="250">
        <v>4135.67</v>
      </c>
      <c r="MT54" s="250">
        <v>4135.67</v>
      </c>
      <c r="MU54" s="250">
        <v>4135.67</v>
      </c>
      <c r="MV54" s="250">
        <v>3406.44</v>
      </c>
      <c r="MW54" s="250">
        <v>3406.44</v>
      </c>
      <c r="MX54" s="250">
        <v>3406.44</v>
      </c>
      <c r="MY54" s="250">
        <v>3406.44</v>
      </c>
      <c r="MZ54" s="250">
        <v>3406.44</v>
      </c>
      <c r="NA54" s="121">
        <f t="shared" si="141"/>
        <v>10238.943005652463</v>
      </c>
      <c r="NB54" s="20">
        <v>0</v>
      </c>
      <c r="NC54" s="20">
        <v>1397.8468794591358</v>
      </c>
      <c r="ND54" s="20">
        <v>472.03688751213275</v>
      </c>
      <c r="NE54" s="20">
        <v>0</v>
      </c>
      <c r="NF54" s="20">
        <v>0</v>
      </c>
      <c r="NG54" s="20">
        <v>0</v>
      </c>
      <c r="NH54" s="20">
        <v>8235.440102623852</v>
      </c>
      <c r="NI54" s="20">
        <v>0</v>
      </c>
      <c r="NJ54" s="20">
        <v>0</v>
      </c>
      <c r="NK54" s="20">
        <v>133.6191360573429</v>
      </c>
      <c r="NL54" s="20">
        <v>0</v>
      </c>
      <c r="NM54" s="20">
        <v>0</v>
      </c>
      <c r="NN54" s="250">
        <f t="shared" si="142"/>
        <v>-35742.946994347534</v>
      </c>
      <c r="NO54" s="121">
        <f t="shared" si="33"/>
        <v>-35742.946994347534</v>
      </c>
      <c r="NP54" s="121">
        <f t="shared" si="34"/>
        <v>0</v>
      </c>
      <c r="NQ54" s="115">
        <f t="shared" si="35"/>
        <v>9119.3700000000008</v>
      </c>
      <c r="NR54" s="114">
        <f t="shared" si="36"/>
        <v>36782.720000000001</v>
      </c>
      <c r="NS54" s="132">
        <f t="shared" si="37"/>
        <v>27663.35</v>
      </c>
      <c r="NT54" s="121">
        <f t="shared" si="38"/>
        <v>0</v>
      </c>
      <c r="NU54" s="121">
        <f t="shared" si="39"/>
        <v>27663.35</v>
      </c>
      <c r="NV54" s="18">
        <f t="shared" si="143"/>
        <v>3704.9200000000014</v>
      </c>
      <c r="NW54" s="18">
        <v>380.86</v>
      </c>
      <c r="NX54" s="234">
        <v>380.86</v>
      </c>
      <c r="NY54" s="234">
        <v>380.86</v>
      </c>
      <c r="NZ54" s="18">
        <v>380.86</v>
      </c>
      <c r="OA54" s="18">
        <v>380.86</v>
      </c>
      <c r="OB54" s="18">
        <v>380.86</v>
      </c>
      <c r="OC54" s="18">
        <v>380.86</v>
      </c>
      <c r="OD54" s="18">
        <v>207.78</v>
      </c>
      <c r="OE54" s="18">
        <v>207.78</v>
      </c>
      <c r="OF54" s="18">
        <v>207.78</v>
      </c>
      <c r="OG54" s="18">
        <v>207.78</v>
      </c>
      <c r="OH54" s="18">
        <v>207.78</v>
      </c>
      <c r="OI54" s="20">
        <f t="shared" si="144"/>
        <v>18509.21</v>
      </c>
      <c r="OJ54" s="20">
        <v>4200.6000000000004</v>
      </c>
      <c r="OK54" s="20">
        <v>434.15</v>
      </c>
      <c r="OL54" s="20">
        <v>224.43</v>
      </c>
      <c r="OM54" s="20">
        <v>0</v>
      </c>
      <c r="ON54" s="20">
        <v>0</v>
      </c>
      <c r="OO54" s="20">
        <v>0</v>
      </c>
      <c r="OP54" s="20">
        <v>0</v>
      </c>
      <c r="OQ54" s="20">
        <v>0</v>
      </c>
      <c r="OR54" s="20">
        <v>0</v>
      </c>
      <c r="OS54" s="20">
        <v>9159.65</v>
      </c>
      <c r="OT54" s="20">
        <v>0</v>
      </c>
      <c r="OU54" s="20">
        <v>4490.38</v>
      </c>
      <c r="OV54" s="234">
        <f t="shared" si="145"/>
        <v>14804.289999999997</v>
      </c>
      <c r="OW54" s="20">
        <f t="shared" si="40"/>
        <v>0</v>
      </c>
      <c r="OX54" s="20">
        <f t="shared" si="41"/>
        <v>14804.289999999997</v>
      </c>
      <c r="OY54" s="18">
        <f t="shared" si="146"/>
        <v>2933.5000000000005</v>
      </c>
      <c r="OZ54" s="18">
        <v>303.25</v>
      </c>
      <c r="PA54" s="234">
        <v>303.25</v>
      </c>
      <c r="PB54" s="234">
        <v>303.25</v>
      </c>
      <c r="PC54" s="234">
        <v>303.25</v>
      </c>
      <c r="PD54" s="234">
        <v>303.25</v>
      </c>
      <c r="PE54" s="234">
        <v>303.25</v>
      </c>
      <c r="PF54" s="234">
        <v>303.25</v>
      </c>
      <c r="PG54" s="234">
        <v>162.15</v>
      </c>
      <c r="PH54" s="234">
        <v>162.15</v>
      </c>
      <c r="PI54" s="234">
        <v>162.15</v>
      </c>
      <c r="PJ54" s="234">
        <v>162.15</v>
      </c>
      <c r="PK54" s="234">
        <v>162.15</v>
      </c>
      <c r="PL54" s="20">
        <f t="shared" si="147"/>
        <v>6942.64</v>
      </c>
      <c r="PM54" s="18">
        <v>0</v>
      </c>
      <c r="PN54" s="18">
        <v>0</v>
      </c>
      <c r="PO54" s="18">
        <v>0</v>
      </c>
      <c r="PP54" s="18">
        <v>0</v>
      </c>
      <c r="PQ54" s="18">
        <v>0</v>
      </c>
      <c r="PR54" s="18">
        <v>0</v>
      </c>
      <c r="PS54" s="18">
        <v>0</v>
      </c>
      <c r="PT54" s="18">
        <v>0</v>
      </c>
      <c r="PU54" s="18">
        <v>3064.38</v>
      </c>
      <c r="PV54" s="18">
        <v>3878.26</v>
      </c>
      <c r="PW54" s="18">
        <v>0</v>
      </c>
      <c r="PX54" s="18">
        <v>0</v>
      </c>
      <c r="PY54" s="234">
        <f t="shared" si="148"/>
        <v>4009.14</v>
      </c>
      <c r="PZ54" s="20">
        <f t="shared" si="42"/>
        <v>0</v>
      </c>
      <c r="QA54" s="20">
        <f t="shared" si="43"/>
        <v>4009.14</v>
      </c>
      <c r="QB54" s="18">
        <f t="shared" si="149"/>
        <v>1321.0499999999997</v>
      </c>
      <c r="QC54" s="18">
        <v>135.1</v>
      </c>
      <c r="QD54" s="234">
        <v>135.1</v>
      </c>
      <c r="QE54" s="234">
        <v>135.1</v>
      </c>
      <c r="QF54" s="234">
        <v>135.1</v>
      </c>
      <c r="QG54" s="234">
        <v>135.1</v>
      </c>
      <c r="QH54" s="234">
        <v>135.1</v>
      </c>
      <c r="QI54" s="234">
        <v>135.1</v>
      </c>
      <c r="QJ54" s="234">
        <v>75.069999999999993</v>
      </c>
      <c r="QK54" s="234">
        <v>75.069999999999993</v>
      </c>
      <c r="QL54" s="234">
        <v>75.069999999999993</v>
      </c>
      <c r="QM54" s="234">
        <v>75.069999999999993</v>
      </c>
      <c r="QN54" s="234">
        <v>75.069999999999993</v>
      </c>
      <c r="QO54" s="20">
        <f t="shared" si="150"/>
        <v>455.95</v>
      </c>
      <c r="QP54" s="18">
        <v>0</v>
      </c>
      <c r="QQ54" s="18">
        <v>0</v>
      </c>
      <c r="QR54" s="18">
        <v>0</v>
      </c>
      <c r="QS54" s="18">
        <v>0</v>
      </c>
      <c r="QT54" s="18">
        <v>0</v>
      </c>
      <c r="QU54" s="18">
        <v>0</v>
      </c>
      <c r="QV54" s="18">
        <v>455.95</v>
      </c>
      <c r="QW54" s="18">
        <v>0</v>
      </c>
      <c r="QX54" s="18">
        <v>0</v>
      </c>
      <c r="QY54" s="18">
        <v>0</v>
      </c>
      <c r="QZ54" s="18">
        <v>0</v>
      </c>
      <c r="RA54" s="18">
        <v>0</v>
      </c>
      <c r="RB54" s="234">
        <f t="shared" si="151"/>
        <v>-865.09999999999968</v>
      </c>
      <c r="RC54" s="20">
        <f t="shared" si="44"/>
        <v>-865.09999999999968</v>
      </c>
      <c r="RD54" s="20">
        <f t="shared" si="45"/>
        <v>0</v>
      </c>
      <c r="RE54" s="18">
        <f t="shared" si="152"/>
        <v>0</v>
      </c>
      <c r="RF54" s="20">
        <v>0</v>
      </c>
      <c r="RG54" s="234">
        <v>0</v>
      </c>
      <c r="RH54" s="234">
        <v>0</v>
      </c>
      <c r="RI54" s="234">
        <v>0</v>
      </c>
      <c r="RJ54" s="234">
        <v>0</v>
      </c>
      <c r="RK54" s="234">
        <v>0</v>
      </c>
      <c r="RL54" s="234">
        <v>0</v>
      </c>
      <c r="RM54" s="234">
        <v>0</v>
      </c>
      <c r="RN54" s="234">
        <v>0</v>
      </c>
      <c r="RO54" s="234">
        <v>0</v>
      </c>
      <c r="RP54" s="234">
        <v>0</v>
      </c>
      <c r="RQ54" s="234">
        <v>0</v>
      </c>
      <c r="RR54" s="20">
        <f t="shared" si="153"/>
        <v>0</v>
      </c>
      <c r="RS54" s="18">
        <v>0</v>
      </c>
      <c r="RT54" s="18">
        <v>0</v>
      </c>
      <c r="RU54" s="18">
        <v>0</v>
      </c>
      <c r="RV54" s="18">
        <v>0</v>
      </c>
      <c r="RW54" s="18">
        <v>0</v>
      </c>
      <c r="RX54" s="18">
        <v>0</v>
      </c>
      <c r="RY54" s="18">
        <v>0</v>
      </c>
      <c r="RZ54" s="18">
        <v>0</v>
      </c>
      <c r="SA54" s="18">
        <v>0</v>
      </c>
      <c r="SB54" s="18">
        <v>0</v>
      </c>
      <c r="SC54" s="18">
        <v>0</v>
      </c>
      <c r="SD54" s="18">
        <v>0</v>
      </c>
      <c r="SE54" s="20">
        <f t="shared" si="46"/>
        <v>0</v>
      </c>
      <c r="SF54" s="20">
        <f t="shared" si="47"/>
        <v>0</v>
      </c>
      <c r="SG54" s="20">
        <f t="shared" si="48"/>
        <v>0</v>
      </c>
      <c r="SH54" s="18">
        <f t="shared" si="154"/>
        <v>0</v>
      </c>
      <c r="SI54" s="18">
        <v>0</v>
      </c>
      <c r="SJ54" s="234">
        <v>0</v>
      </c>
      <c r="SK54" s="234">
        <v>0</v>
      </c>
      <c r="SL54" s="234">
        <v>0</v>
      </c>
      <c r="SM54" s="234">
        <v>0</v>
      </c>
      <c r="SN54" s="234">
        <v>0</v>
      </c>
      <c r="SO54" s="234">
        <v>0</v>
      </c>
      <c r="SP54" s="234">
        <v>0</v>
      </c>
      <c r="SQ54" s="234">
        <v>0</v>
      </c>
      <c r="SR54" s="234">
        <v>0</v>
      </c>
      <c r="SS54" s="234">
        <v>0</v>
      </c>
      <c r="ST54" s="234">
        <v>0</v>
      </c>
      <c r="SU54" s="20">
        <f t="shared" si="155"/>
        <v>1249.8800000000001</v>
      </c>
      <c r="SV54" s="18">
        <v>0</v>
      </c>
      <c r="SW54" s="18">
        <v>687.83</v>
      </c>
      <c r="SX54" s="18">
        <v>0</v>
      </c>
      <c r="SY54" s="18">
        <v>0</v>
      </c>
      <c r="SZ54" s="18">
        <v>0</v>
      </c>
      <c r="TA54" s="18">
        <v>562.04999999999995</v>
      </c>
      <c r="TB54" s="18">
        <v>0</v>
      </c>
      <c r="TC54" s="18">
        <v>0</v>
      </c>
      <c r="TD54" s="18">
        <v>0</v>
      </c>
      <c r="TE54" s="18">
        <v>0</v>
      </c>
      <c r="TF54" s="18">
        <v>0</v>
      </c>
      <c r="TG54" s="18">
        <v>0</v>
      </c>
      <c r="TH54" s="20">
        <f t="shared" si="49"/>
        <v>1249.8800000000001</v>
      </c>
      <c r="TI54" s="20">
        <f t="shared" si="50"/>
        <v>0</v>
      </c>
      <c r="TJ54" s="20">
        <f t="shared" si="51"/>
        <v>1249.8800000000001</v>
      </c>
      <c r="TK54" s="18">
        <f t="shared" si="156"/>
        <v>1107.1599999999999</v>
      </c>
      <c r="TL54" s="18">
        <v>103.48</v>
      </c>
      <c r="TM54" s="234">
        <v>103.48</v>
      </c>
      <c r="TN54" s="234">
        <v>103.48</v>
      </c>
      <c r="TO54" s="234">
        <v>103.48</v>
      </c>
      <c r="TP54" s="234">
        <v>103.48</v>
      </c>
      <c r="TQ54" s="234">
        <v>103.48</v>
      </c>
      <c r="TR54" s="234">
        <v>103.48</v>
      </c>
      <c r="TS54" s="234">
        <v>76.56</v>
      </c>
      <c r="TT54" s="234">
        <v>76.56</v>
      </c>
      <c r="TU54" s="234">
        <v>76.56</v>
      </c>
      <c r="TV54" s="234">
        <v>76.56</v>
      </c>
      <c r="TW54" s="234">
        <v>76.56</v>
      </c>
      <c r="TX54" s="20">
        <f t="shared" si="157"/>
        <v>9625.0400000000009</v>
      </c>
      <c r="TY54" s="18">
        <v>0</v>
      </c>
      <c r="TZ54" s="18">
        <v>0</v>
      </c>
      <c r="UA54" s="18">
        <v>0</v>
      </c>
      <c r="UB54" s="18">
        <v>0</v>
      </c>
      <c r="UC54" s="18">
        <v>0</v>
      </c>
      <c r="UD54" s="18">
        <v>404</v>
      </c>
      <c r="UE54" s="18">
        <v>2767.8</v>
      </c>
      <c r="UF54" s="18">
        <v>0</v>
      </c>
      <c r="UG54" s="18">
        <v>6453.24</v>
      </c>
      <c r="UH54" s="18">
        <v>0</v>
      </c>
      <c r="UI54" s="18">
        <v>0</v>
      </c>
      <c r="UJ54" s="18">
        <v>0</v>
      </c>
      <c r="UK54" s="20">
        <f t="shared" si="52"/>
        <v>8517.880000000001</v>
      </c>
      <c r="UL54" s="20">
        <f t="shared" si="53"/>
        <v>0</v>
      </c>
      <c r="UM54" s="20">
        <f t="shared" si="54"/>
        <v>8517.880000000001</v>
      </c>
      <c r="UN54" s="18">
        <f t="shared" si="158"/>
        <v>52.740000000000016</v>
      </c>
      <c r="UO54" s="18">
        <v>5.17</v>
      </c>
      <c r="UP54" s="234">
        <v>5.17</v>
      </c>
      <c r="UQ54" s="234">
        <v>5.17</v>
      </c>
      <c r="UR54" s="234">
        <v>5.17</v>
      </c>
      <c r="US54" s="234">
        <v>5.17</v>
      </c>
      <c r="UT54" s="234">
        <v>5.17</v>
      </c>
      <c r="UU54" s="234">
        <v>5.17</v>
      </c>
      <c r="UV54" s="234">
        <v>3.31</v>
      </c>
      <c r="UW54" s="234">
        <v>3.31</v>
      </c>
      <c r="UX54" s="234">
        <v>3.31</v>
      </c>
      <c r="UY54" s="234">
        <v>3.31</v>
      </c>
      <c r="UZ54" s="234">
        <v>3.31</v>
      </c>
      <c r="VA54" s="20">
        <f t="shared" si="55"/>
        <v>0</v>
      </c>
      <c r="VB54" s="234"/>
      <c r="VC54" s="234"/>
      <c r="VD54" s="234"/>
      <c r="VE54" s="234"/>
      <c r="VF54" s="234"/>
      <c r="VG54" s="234"/>
      <c r="VH54" s="234">
        <v>0</v>
      </c>
      <c r="VI54" s="234"/>
      <c r="VJ54" s="234"/>
      <c r="VK54" s="234"/>
      <c r="VL54" s="234"/>
      <c r="VM54" s="234"/>
      <c r="VN54" s="20">
        <f t="shared" si="56"/>
        <v>-52.740000000000016</v>
      </c>
      <c r="VO54" s="20">
        <f t="shared" si="57"/>
        <v>-52.740000000000016</v>
      </c>
      <c r="VP54" s="20">
        <f t="shared" si="58"/>
        <v>0</v>
      </c>
      <c r="VQ54" s="121">
        <f t="shared" si="59"/>
        <v>0</v>
      </c>
      <c r="VR54" s="250"/>
      <c r="VS54" s="250"/>
      <c r="VT54" s="250"/>
      <c r="VU54" s="250"/>
      <c r="VV54" s="250"/>
      <c r="VW54" s="250"/>
      <c r="VX54" s="250"/>
      <c r="VY54" s="250"/>
      <c r="VZ54" s="250"/>
      <c r="WA54" s="250"/>
      <c r="WB54" s="250"/>
      <c r="WC54" s="250"/>
      <c r="WD54" s="121">
        <f t="shared" si="60"/>
        <v>0</v>
      </c>
      <c r="WE54" s="234"/>
      <c r="WF54" s="234"/>
      <c r="WG54" s="234"/>
      <c r="WH54" s="234"/>
      <c r="WI54" s="234"/>
      <c r="WJ54" s="234"/>
      <c r="WK54" s="234"/>
      <c r="WL54" s="234"/>
      <c r="WM54" s="234"/>
      <c r="WN54" s="234"/>
      <c r="WO54" s="234"/>
      <c r="WP54" s="234"/>
      <c r="WQ54" s="121">
        <f t="shared" si="61"/>
        <v>0</v>
      </c>
      <c r="WR54" s="121">
        <f t="shared" si="62"/>
        <v>0</v>
      </c>
      <c r="WS54" s="121">
        <f t="shared" si="63"/>
        <v>0</v>
      </c>
      <c r="WT54" s="120">
        <f t="shared" si="159"/>
        <v>30102.850000000006</v>
      </c>
      <c r="WU54" s="120">
        <v>2347.8000000000002</v>
      </c>
      <c r="WV54" s="250">
        <v>2347.8000000000002</v>
      </c>
      <c r="WW54" s="250">
        <v>2347.8000000000002</v>
      </c>
      <c r="WX54" s="250">
        <v>2347.8000000000002</v>
      </c>
      <c r="WY54" s="250">
        <v>2347.8000000000002</v>
      </c>
      <c r="WZ54" s="250">
        <v>2347.8000000000002</v>
      </c>
      <c r="XA54" s="250">
        <v>2347.8000000000002</v>
      </c>
      <c r="XB54" s="250">
        <v>2733.65</v>
      </c>
      <c r="XC54" s="250">
        <v>2733.65</v>
      </c>
      <c r="XD54" s="250">
        <v>2733.65</v>
      </c>
      <c r="XE54" s="250">
        <v>2733.65</v>
      </c>
      <c r="XF54" s="250">
        <v>2733.65</v>
      </c>
      <c r="XG54" s="120">
        <f t="shared" si="160"/>
        <v>29552.297221217392</v>
      </c>
      <c r="XH54" s="18">
        <v>2233.1236838273226</v>
      </c>
      <c r="XI54" s="18">
        <v>2438.9370991452383</v>
      </c>
      <c r="XJ54" s="18">
        <v>2335.8387216878082</v>
      </c>
      <c r="XK54" s="18">
        <v>170.84735708297936</v>
      </c>
      <c r="XL54" s="18">
        <v>1915.180444251172</v>
      </c>
      <c r="XM54" s="18">
        <v>1838.7661074439668</v>
      </c>
      <c r="XN54" s="18">
        <v>3124.2184716772454</v>
      </c>
      <c r="XO54" s="18">
        <v>3353.8028482349559</v>
      </c>
      <c r="XP54" s="18">
        <v>3683.1369594981729</v>
      </c>
      <c r="XQ54" s="18">
        <v>2894.0791331315004</v>
      </c>
      <c r="XR54" s="18">
        <v>3100.8852125245407</v>
      </c>
      <c r="XS54" s="18">
        <v>2463.4811827124922</v>
      </c>
      <c r="XT54" s="121">
        <f t="shared" si="64"/>
        <v>-550.55277878261404</v>
      </c>
      <c r="XU54" s="121">
        <f t="shared" si="65"/>
        <v>-550.55277878261404</v>
      </c>
      <c r="XV54" s="121">
        <f t="shared" si="66"/>
        <v>0</v>
      </c>
      <c r="XW54" s="120">
        <f t="shared" si="161"/>
        <v>7970.670000000001</v>
      </c>
      <c r="XX54" s="120">
        <v>475.71</v>
      </c>
      <c r="XY54" s="250">
        <v>475.71</v>
      </c>
      <c r="XZ54" s="250">
        <v>475.71</v>
      </c>
      <c r="YA54" s="250">
        <v>475.71</v>
      </c>
      <c r="YB54" s="250">
        <v>475.71</v>
      </c>
      <c r="YC54" s="250">
        <v>475.71</v>
      </c>
      <c r="YD54" s="250">
        <v>475.71</v>
      </c>
      <c r="YE54" s="250">
        <v>928.14</v>
      </c>
      <c r="YF54" s="250">
        <v>928.14</v>
      </c>
      <c r="YG54" s="250">
        <v>928.14</v>
      </c>
      <c r="YH54" s="250">
        <v>928.14</v>
      </c>
      <c r="YI54" s="250">
        <v>928.14</v>
      </c>
      <c r="YJ54" s="121">
        <f t="shared" si="162"/>
        <v>6860.9723808078224</v>
      </c>
      <c r="YK54" s="18">
        <v>539.4964401834518</v>
      </c>
      <c r="YL54" s="18">
        <v>473.25726451336288</v>
      </c>
      <c r="YM54" s="18">
        <v>487.30299163295825</v>
      </c>
      <c r="YN54" s="18">
        <v>522.50010497331391</v>
      </c>
      <c r="YO54" s="18">
        <v>471.15181221374507</v>
      </c>
      <c r="YP54" s="18">
        <v>506.43022809872662</v>
      </c>
      <c r="YQ54" s="18">
        <v>530.13075888340347</v>
      </c>
      <c r="YR54" s="18">
        <v>541.8475499544279</v>
      </c>
      <c r="YS54" s="18">
        <v>638.44833754740853</v>
      </c>
      <c r="YT54" s="18">
        <v>689.70267693422386</v>
      </c>
      <c r="YU54" s="18">
        <v>699.90886515363582</v>
      </c>
      <c r="YV54" s="18">
        <v>760.79535071916473</v>
      </c>
      <c r="YW54" s="234">
        <f t="shared" si="163"/>
        <v>-1109.6976191921785</v>
      </c>
      <c r="YX54" s="121">
        <f t="shared" si="67"/>
        <v>-1109.6976191921785</v>
      </c>
      <c r="YY54" s="121">
        <f t="shared" si="68"/>
        <v>0</v>
      </c>
      <c r="YZ54" s="120">
        <f t="shared" si="164"/>
        <v>3035.91</v>
      </c>
      <c r="ZA54" s="120">
        <v>90.83</v>
      </c>
      <c r="ZB54" s="250">
        <v>90.83</v>
      </c>
      <c r="ZC54" s="250">
        <v>90.83</v>
      </c>
      <c r="ZD54" s="250">
        <v>90.83</v>
      </c>
      <c r="ZE54" s="250">
        <v>90.83</v>
      </c>
      <c r="ZF54" s="250">
        <v>90.83</v>
      </c>
      <c r="ZG54" s="250">
        <v>90.83</v>
      </c>
      <c r="ZH54" s="250">
        <v>480.02</v>
      </c>
      <c r="ZI54" s="250">
        <v>480.02</v>
      </c>
      <c r="ZJ54" s="250">
        <v>480.02</v>
      </c>
      <c r="ZK54" s="250">
        <v>480.02</v>
      </c>
      <c r="ZL54" s="250">
        <v>480.02</v>
      </c>
      <c r="ZM54" s="121">
        <f t="shared" si="165"/>
        <v>3461.160679597921</v>
      </c>
      <c r="ZN54" s="120">
        <v>0</v>
      </c>
      <c r="ZO54" s="18">
        <v>163.89709754656039</v>
      </c>
      <c r="ZP54" s="18">
        <v>553.32579253406846</v>
      </c>
      <c r="ZQ54" s="18">
        <v>2676.2504658555322</v>
      </c>
      <c r="ZR54" s="18">
        <v>67.687323661759621</v>
      </c>
      <c r="ZS54" s="18">
        <v>0</v>
      </c>
      <c r="ZT54" s="18"/>
      <c r="ZU54" s="18"/>
      <c r="ZV54" s="18"/>
      <c r="ZW54" s="18"/>
      <c r="ZX54" s="18"/>
      <c r="ZY54" s="18"/>
      <c r="ZZ54" s="121">
        <f t="shared" si="69"/>
        <v>425.25067959792113</v>
      </c>
      <c r="AAA54" s="121">
        <f t="shared" si="70"/>
        <v>0</v>
      </c>
      <c r="AAB54" s="121">
        <f t="shared" si="71"/>
        <v>425.25067959792113</v>
      </c>
      <c r="AAC54" s="120">
        <f t="shared" si="166"/>
        <v>11.12</v>
      </c>
      <c r="AAD54" s="120">
        <v>0.86</v>
      </c>
      <c r="AAE54" s="250">
        <v>0.86</v>
      </c>
      <c r="AAF54" s="250">
        <v>0.86</v>
      </c>
      <c r="AAG54" s="250">
        <v>0.86</v>
      </c>
      <c r="AAH54" s="250">
        <v>0.86</v>
      </c>
      <c r="AAI54" s="250">
        <v>0.86</v>
      </c>
      <c r="AAJ54" s="250">
        <v>0.86</v>
      </c>
      <c r="AAK54" s="250">
        <v>1.02</v>
      </c>
      <c r="AAL54" s="250">
        <v>1.02</v>
      </c>
      <c r="AAM54" s="250">
        <v>1.02</v>
      </c>
      <c r="AAN54" s="250">
        <v>1.02</v>
      </c>
      <c r="AAO54" s="250">
        <v>1.02</v>
      </c>
      <c r="AAP54" s="121">
        <f t="shared" si="167"/>
        <v>687.43788380697845</v>
      </c>
      <c r="AAQ54" s="18">
        <v>0.8728032662483316</v>
      </c>
      <c r="AAR54" s="18">
        <v>0.87071412885059785</v>
      </c>
      <c r="AAS54" s="18">
        <v>0.87364428915870251</v>
      </c>
      <c r="AAT54" s="18">
        <v>0.8772296840449999</v>
      </c>
      <c r="AAU54" s="18">
        <v>0.88407912962599999</v>
      </c>
      <c r="AAV54" s="18">
        <v>0.87406613608599992</v>
      </c>
      <c r="AAW54" s="18">
        <v>0.85846469593704722</v>
      </c>
      <c r="AAX54" s="18">
        <v>138.61070495999999</v>
      </c>
      <c r="AAY54" s="18">
        <v>133.30326905999999</v>
      </c>
      <c r="AAZ54" s="18">
        <v>135.75774888000001</v>
      </c>
      <c r="ABA54" s="18">
        <v>135.575861148</v>
      </c>
      <c r="ABB54" s="18">
        <v>138.07929842902686</v>
      </c>
      <c r="ABC54" s="121">
        <f t="shared" si="72"/>
        <v>676.31788380697844</v>
      </c>
      <c r="ABD54" s="121">
        <f t="shared" si="73"/>
        <v>0</v>
      </c>
      <c r="ABE54" s="121">
        <f t="shared" si="74"/>
        <v>676.31788380697844</v>
      </c>
      <c r="ABF54" s="120">
        <f t="shared" si="168"/>
        <v>1.1500000000000001</v>
      </c>
      <c r="ABG54" s="120">
        <v>0</v>
      </c>
      <c r="ABH54" s="250">
        <v>0</v>
      </c>
      <c r="ABI54" s="250">
        <v>0</v>
      </c>
      <c r="ABJ54" s="250">
        <v>0</v>
      </c>
      <c r="ABK54" s="250">
        <v>0</v>
      </c>
      <c r="ABL54" s="250">
        <v>0</v>
      </c>
      <c r="ABM54" s="250">
        <v>0</v>
      </c>
      <c r="ABN54" s="250">
        <v>0.23</v>
      </c>
      <c r="ABO54" s="250">
        <v>0.23</v>
      </c>
      <c r="ABP54" s="250">
        <v>0.23</v>
      </c>
      <c r="ABQ54" s="250">
        <v>0.23</v>
      </c>
      <c r="ABR54" s="250">
        <v>0.23</v>
      </c>
      <c r="ABS54" s="121">
        <f t="shared" si="169"/>
        <v>0</v>
      </c>
      <c r="ABT54" s="18">
        <v>0</v>
      </c>
      <c r="ABU54" s="18">
        <v>0</v>
      </c>
      <c r="ABV54" s="18">
        <v>0</v>
      </c>
      <c r="ABW54" s="18">
        <v>0</v>
      </c>
      <c r="ABX54" s="18">
        <v>0</v>
      </c>
      <c r="ABY54" s="18">
        <v>0</v>
      </c>
      <c r="ABZ54" s="18"/>
      <c r="ACA54" s="18"/>
      <c r="ACB54" s="18">
        <v>0</v>
      </c>
      <c r="ACC54" s="18">
        <v>0</v>
      </c>
      <c r="ACD54" s="18">
        <v>0</v>
      </c>
      <c r="ACE54" s="18">
        <v>0</v>
      </c>
      <c r="ACF54" s="121">
        <f t="shared" si="75"/>
        <v>-1.1500000000000001</v>
      </c>
      <c r="ACG54" s="121">
        <f t="shared" si="76"/>
        <v>-1.1500000000000001</v>
      </c>
      <c r="ACH54" s="121">
        <f t="shared" si="77"/>
        <v>0</v>
      </c>
      <c r="ACI54" s="115">
        <f t="shared" si="78"/>
        <v>0</v>
      </c>
      <c r="ACJ54" s="121">
        <f t="shared" si="79"/>
        <v>0</v>
      </c>
      <c r="ACK54" s="132">
        <f t="shared" si="80"/>
        <v>0</v>
      </c>
      <c r="ACL54" s="121">
        <f t="shared" si="81"/>
        <v>0</v>
      </c>
      <c r="ACM54" s="121">
        <f t="shared" si="82"/>
        <v>0</v>
      </c>
      <c r="ACN54" s="18">
        <f t="shared" si="170"/>
        <v>0</v>
      </c>
      <c r="ACO54" s="18">
        <v>0</v>
      </c>
      <c r="ACP54" s="234">
        <v>0</v>
      </c>
      <c r="ACQ54" s="234">
        <v>0</v>
      </c>
      <c r="ACR54" s="234">
        <v>0</v>
      </c>
      <c r="ACS54" s="234">
        <v>0</v>
      </c>
      <c r="ACT54" s="234">
        <v>0</v>
      </c>
      <c r="ACU54" s="234">
        <v>0</v>
      </c>
      <c r="ACV54" s="234">
        <v>0</v>
      </c>
      <c r="ACW54" s="234">
        <v>0</v>
      </c>
      <c r="ACX54" s="234">
        <v>0</v>
      </c>
      <c r="ACY54" s="234">
        <v>0</v>
      </c>
      <c r="ACZ54" s="234">
        <v>0</v>
      </c>
      <c r="ADA54" s="20">
        <f t="shared" si="171"/>
        <v>0</v>
      </c>
      <c r="ADB54" s="18">
        <v>0</v>
      </c>
      <c r="ADC54" s="18">
        <v>0</v>
      </c>
      <c r="ADD54" s="18">
        <v>0</v>
      </c>
      <c r="ADE54" s="18">
        <v>0</v>
      </c>
      <c r="ADF54" s="18">
        <v>0</v>
      </c>
      <c r="ADG54" s="18">
        <v>0</v>
      </c>
      <c r="ADH54" s="18">
        <v>0</v>
      </c>
      <c r="ADI54" s="18">
        <v>0</v>
      </c>
      <c r="ADJ54" s="18">
        <v>0</v>
      </c>
      <c r="ADK54" s="18">
        <v>0</v>
      </c>
      <c r="ADL54" s="18">
        <v>0</v>
      </c>
      <c r="ADM54" s="18">
        <v>0</v>
      </c>
      <c r="ADN54" s="20">
        <f t="shared" si="83"/>
        <v>0</v>
      </c>
      <c r="ADO54" s="20">
        <f t="shared" si="84"/>
        <v>0</v>
      </c>
      <c r="ADP54" s="20">
        <f t="shared" si="85"/>
        <v>0</v>
      </c>
      <c r="ADQ54" s="18">
        <f t="shared" si="172"/>
        <v>0</v>
      </c>
      <c r="ADR54" s="18">
        <v>0</v>
      </c>
      <c r="ADS54" s="234">
        <v>0</v>
      </c>
      <c r="ADT54" s="234">
        <v>0</v>
      </c>
      <c r="ADU54" s="234">
        <v>0</v>
      </c>
      <c r="ADV54" s="234">
        <v>0</v>
      </c>
      <c r="ADW54" s="234">
        <v>0</v>
      </c>
      <c r="ADX54" s="234">
        <v>0</v>
      </c>
      <c r="ADY54" s="234">
        <v>0</v>
      </c>
      <c r="ADZ54" s="234">
        <v>0</v>
      </c>
      <c r="AEA54" s="234">
        <v>0</v>
      </c>
      <c r="AEB54" s="234">
        <v>0</v>
      </c>
      <c r="AEC54" s="234">
        <v>0</v>
      </c>
      <c r="AED54" s="20">
        <f t="shared" si="173"/>
        <v>0</v>
      </c>
      <c r="AEE54" s="18">
        <v>0</v>
      </c>
      <c r="AEF54" s="18">
        <v>0</v>
      </c>
      <c r="AEG54" s="18">
        <v>0</v>
      </c>
      <c r="AEH54" s="18">
        <v>0</v>
      </c>
      <c r="AEI54" s="18">
        <v>0</v>
      </c>
      <c r="AEJ54" s="18">
        <v>0</v>
      </c>
      <c r="AEK54" s="18">
        <v>0</v>
      </c>
      <c r="AEL54" s="18">
        <v>0</v>
      </c>
      <c r="AEM54" s="18">
        <v>0</v>
      </c>
      <c r="AEN54" s="18">
        <v>0</v>
      </c>
      <c r="AEO54" s="18">
        <v>0</v>
      </c>
      <c r="AEP54" s="18">
        <v>0</v>
      </c>
      <c r="AEQ54" s="20">
        <f t="shared" si="86"/>
        <v>0</v>
      </c>
      <c r="AER54" s="20">
        <f t="shared" si="87"/>
        <v>0</v>
      </c>
      <c r="AES54" s="20">
        <f t="shared" si="88"/>
        <v>0</v>
      </c>
      <c r="AET54" s="18">
        <f t="shared" si="174"/>
        <v>6001.16</v>
      </c>
      <c r="AEU54" s="18">
        <v>405.43</v>
      </c>
      <c r="AEV54" s="234">
        <v>405.43</v>
      </c>
      <c r="AEW54" s="234">
        <v>405.43</v>
      </c>
      <c r="AEX54" s="234">
        <v>405.43</v>
      </c>
      <c r="AEY54" s="234">
        <v>405.43</v>
      </c>
      <c r="AEZ54" s="234">
        <v>405.43</v>
      </c>
      <c r="AFA54" s="234">
        <v>405.43</v>
      </c>
      <c r="AFB54" s="234">
        <v>632.63</v>
      </c>
      <c r="AFC54" s="234">
        <v>632.63</v>
      </c>
      <c r="AFD54" s="234">
        <v>632.63</v>
      </c>
      <c r="AFE54" s="234">
        <v>632.63</v>
      </c>
      <c r="AFF54" s="234">
        <v>632.63</v>
      </c>
      <c r="AFG54" s="20">
        <f t="shared" si="175"/>
        <v>0</v>
      </c>
      <c r="AFH54" s="18">
        <v>0</v>
      </c>
      <c r="AFI54" s="18">
        <v>0</v>
      </c>
      <c r="AFJ54" s="18">
        <v>0</v>
      </c>
      <c r="AFK54" s="18">
        <v>0</v>
      </c>
      <c r="AFL54" s="18">
        <v>0</v>
      </c>
      <c r="AFM54" s="18">
        <v>0</v>
      </c>
      <c r="AFN54" s="18">
        <v>0</v>
      </c>
      <c r="AFO54" s="18">
        <v>0</v>
      </c>
      <c r="AFP54" s="18">
        <v>0</v>
      </c>
      <c r="AFQ54" s="18">
        <v>0</v>
      </c>
      <c r="AFR54" s="18">
        <v>0</v>
      </c>
      <c r="AFS54" s="18">
        <v>0</v>
      </c>
      <c r="AFT54" s="20">
        <f t="shared" si="89"/>
        <v>-6001.16</v>
      </c>
      <c r="AFU54" s="20">
        <f t="shared" si="90"/>
        <v>-6001.16</v>
      </c>
      <c r="AFV54" s="136">
        <f t="shared" si="91"/>
        <v>0</v>
      </c>
      <c r="AFW54" s="141">
        <f t="shared" si="92"/>
        <v>124884.83</v>
      </c>
      <c r="AFX54" s="111">
        <f t="shared" si="93"/>
        <v>109283.07511198573</v>
      </c>
      <c r="AFY54" s="126">
        <f t="shared" si="94"/>
        <v>-15601.754888014271</v>
      </c>
      <c r="AFZ54" s="20">
        <f t="shared" si="95"/>
        <v>-15601.754888014271</v>
      </c>
      <c r="AGA54" s="140">
        <f t="shared" si="96"/>
        <v>0</v>
      </c>
      <c r="AGB54" s="215">
        <f t="shared" si="181"/>
        <v>149861.796</v>
      </c>
      <c r="AGC54" s="126">
        <f t="shared" si="181"/>
        <v>131139.69013438286</v>
      </c>
      <c r="AGD54" s="126">
        <f t="shared" si="98"/>
        <v>-18722.105865617137</v>
      </c>
      <c r="AGE54" s="20">
        <f t="shared" si="99"/>
        <v>-18722.105865617137</v>
      </c>
      <c r="AGF54" s="136">
        <f t="shared" si="100"/>
        <v>0</v>
      </c>
      <c r="AGG54" s="166">
        <f t="shared" si="180"/>
        <v>9241.4774200000011</v>
      </c>
      <c r="AGH54" s="220">
        <f t="shared" si="179"/>
        <v>8086.9475582869436</v>
      </c>
      <c r="AGI54" s="126">
        <f t="shared" si="102"/>
        <v>-1154.5298617130575</v>
      </c>
      <c r="AGJ54" s="20">
        <f t="shared" si="103"/>
        <v>-1154.5298617130575</v>
      </c>
      <c r="AGK54" s="140">
        <f t="shared" si="104"/>
        <v>0</v>
      </c>
      <c r="AGL54" s="167">
        <f t="shared" si="182"/>
        <v>159103.27342000001</v>
      </c>
      <c r="AGM54" s="167">
        <f t="shared" si="182"/>
        <v>139226.63769266981</v>
      </c>
      <c r="AGN54" s="168">
        <f t="shared" si="106"/>
        <v>-19876.635727330198</v>
      </c>
      <c r="AGO54" s="167">
        <f t="shared" si="107"/>
        <v>-19876.635727330198</v>
      </c>
      <c r="AGP54" s="169">
        <f t="shared" si="108"/>
        <v>0</v>
      </c>
      <c r="AGQ54" s="217">
        <f t="shared" si="177"/>
        <v>5.0632911392405063E-2</v>
      </c>
      <c r="AGR54" s="294">
        <v>7.0000000000000007E-2</v>
      </c>
      <c r="AGS54" s="294">
        <v>0.05</v>
      </c>
      <c r="AGT54" s="251">
        <f t="shared" si="178"/>
        <v>6.1666666666666668E-2</v>
      </c>
      <c r="AGU54" s="22"/>
      <c r="AGV54" s="22"/>
      <c r="AGW54" s="22"/>
      <c r="AGX54" s="22"/>
      <c r="AGY54" s="22"/>
      <c r="AGZ54" s="22"/>
      <c r="AHA54" s="22"/>
      <c r="AHB54" s="22"/>
      <c r="AHC54" s="22"/>
      <c r="AHD54" s="22"/>
      <c r="AHE54" s="22"/>
      <c r="AHF54" s="22"/>
      <c r="AHG54" s="22"/>
      <c r="AHH54" s="22"/>
    </row>
    <row r="55" spans="1:892" s="225" customFormat="1" ht="12.75" x14ac:dyDescent="0.25">
      <c r="A55" s="1">
        <v>484</v>
      </c>
      <c r="B55" s="21">
        <v>3</v>
      </c>
      <c r="C55" s="252" t="s">
        <v>800</v>
      </c>
      <c r="D55" s="253">
        <v>5</v>
      </c>
      <c r="E55" s="249">
        <v>4589.1000000000004</v>
      </c>
      <c r="F55" s="132">
        <f t="shared" si="0"/>
        <v>45044.84</v>
      </c>
      <c r="G55" s="114">
        <f t="shared" si="1"/>
        <v>55204.964951897178</v>
      </c>
      <c r="H55" s="132">
        <f t="shared" si="2"/>
        <v>10160.124951897182</v>
      </c>
      <c r="I55" s="121">
        <f t="shared" si="3"/>
        <v>0</v>
      </c>
      <c r="J55" s="121">
        <f t="shared" si="4"/>
        <v>10160.124951897182</v>
      </c>
      <c r="K55" s="18">
        <f t="shared" si="109"/>
        <v>14798.5</v>
      </c>
      <c r="L55" s="234">
        <v>932.05</v>
      </c>
      <c r="M55" s="234">
        <v>932.05</v>
      </c>
      <c r="N55" s="234">
        <v>932.05</v>
      </c>
      <c r="O55" s="234">
        <v>932.05</v>
      </c>
      <c r="P55" s="234">
        <v>932.05</v>
      </c>
      <c r="Q55" s="234">
        <v>932.05</v>
      </c>
      <c r="R55" s="234">
        <v>932.05</v>
      </c>
      <c r="S55" s="234">
        <v>1654.83</v>
      </c>
      <c r="T55" s="234">
        <v>1654.83</v>
      </c>
      <c r="U55" s="234">
        <v>1654.83</v>
      </c>
      <c r="V55" s="234">
        <v>1654.83</v>
      </c>
      <c r="W55" s="234">
        <v>1654.83</v>
      </c>
      <c r="X55" s="234">
        <f t="shared" si="110"/>
        <v>18815.890452620508</v>
      </c>
      <c r="Y55" s="18">
        <v>0</v>
      </c>
      <c r="Z55" s="18">
        <v>0</v>
      </c>
      <c r="AA55" s="18">
        <v>0</v>
      </c>
      <c r="AB55" s="18">
        <v>8972.8173811787055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9843.0730714418005</v>
      </c>
      <c r="AI55" s="18">
        <v>0</v>
      </c>
      <c r="AJ55" s="18">
        <v>0</v>
      </c>
      <c r="AK55" s="20">
        <f t="shared" si="5"/>
        <v>4017.3904526205079</v>
      </c>
      <c r="AL55" s="234">
        <f t="shared" si="111"/>
        <v>0</v>
      </c>
      <c r="AM55" s="234">
        <f t="shared" si="6"/>
        <v>4017.3904526205079</v>
      </c>
      <c r="AN55" s="18">
        <f t="shared" si="112"/>
        <v>3705.71</v>
      </c>
      <c r="AO55" s="234">
        <v>282.23</v>
      </c>
      <c r="AP55" s="234">
        <v>282.23</v>
      </c>
      <c r="AQ55" s="234">
        <v>282.23</v>
      </c>
      <c r="AR55" s="234">
        <v>282.23</v>
      </c>
      <c r="AS55" s="234">
        <v>282.23</v>
      </c>
      <c r="AT55" s="234">
        <v>282.23</v>
      </c>
      <c r="AU55" s="234">
        <v>282.23</v>
      </c>
      <c r="AV55" s="234">
        <v>346.02</v>
      </c>
      <c r="AW55" s="234">
        <v>346.02</v>
      </c>
      <c r="AX55" s="234">
        <v>346.02</v>
      </c>
      <c r="AY55" s="234">
        <v>346.02</v>
      </c>
      <c r="AZ55" s="234">
        <v>346.02</v>
      </c>
      <c r="BA55" s="226">
        <f t="shared" si="113"/>
        <v>3991.2704441433798</v>
      </c>
      <c r="BB55" s="18">
        <v>0</v>
      </c>
      <c r="BC55" s="18">
        <v>0</v>
      </c>
      <c r="BD55" s="18">
        <v>0</v>
      </c>
      <c r="BE55" s="18">
        <v>1903.3348613514029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8">
        <v>2087.9355827919771</v>
      </c>
      <c r="BL55" s="18">
        <v>0</v>
      </c>
      <c r="BM55" s="18">
        <v>0</v>
      </c>
      <c r="BN55" s="20">
        <f t="shared" si="7"/>
        <v>285.56044414337975</v>
      </c>
      <c r="BO55" s="20">
        <f t="shared" si="8"/>
        <v>0</v>
      </c>
      <c r="BP55" s="20">
        <f t="shared" si="9"/>
        <v>285.56044414337975</v>
      </c>
      <c r="BQ55" s="18">
        <f t="shared" si="114"/>
        <v>2736.5000000000005</v>
      </c>
      <c r="BR55" s="234">
        <v>208.35</v>
      </c>
      <c r="BS55" s="234">
        <v>208.35</v>
      </c>
      <c r="BT55" s="234">
        <v>208.35</v>
      </c>
      <c r="BU55" s="234">
        <v>208.35</v>
      </c>
      <c r="BV55" s="234">
        <v>208.35</v>
      </c>
      <c r="BW55" s="234">
        <v>208.35</v>
      </c>
      <c r="BX55" s="234">
        <v>208.35</v>
      </c>
      <c r="BY55" s="234">
        <v>255.61</v>
      </c>
      <c r="BZ55" s="234">
        <v>255.61</v>
      </c>
      <c r="CA55" s="234">
        <v>255.61</v>
      </c>
      <c r="CB55" s="234">
        <v>255.61</v>
      </c>
      <c r="CC55" s="234">
        <v>255.61</v>
      </c>
      <c r="CD55" s="18">
        <f t="shared" si="115"/>
        <v>2503.7199999999998</v>
      </c>
      <c r="CE55" s="18">
        <v>188.96</v>
      </c>
      <c r="CF55" s="18">
        <v>188.96</v>
      </c>
      <c r="CG55" s="18">
        <v>188.96</v>
      </c>
      <c r="CH55" s="18">
        <v>188.96</v>
      </c>
      <c r="CI55" s="18">
        <v>188.96</v>
      </c>
      <c r="CJ55" s="18">
        <v>188.96</v>
      </c>
      <c r="CK55" s="18">
        <v>188.96</v>
      </c>
      <c r="CL55" s="18">
        <v>236.2</v>
      </c>
      <c r="CM55" s="18">
        <v>236.2</v>
      </c>
      <c r="CN55" s="18">
        <v>236.2</v>
      </c>
      <c r="CO55" s="18">
        <v>236.2</v>
      </c>
      <c r="CP55" s="18">
        <v>236.2</v>
      </c>
      <c r="CQ55" s="20">
        <f t="shared" si="10"/>
        <v>-232.78000000000065</v>
      </c>
      <c r="CR55" s="20">
        <f t="shared" si="11"/>
        <v>-232.78000000000065</v>
      </c>
      <c r="CS55" s="20">
        <f t="shared" si="12"/>
        <v>0</v>
      </c>
      <c r="CT55" s="18">
        <f t="shared" si="116"/>
        <v>644.30000000000007</v>
      </c>
      <c r="CU55" s="18">
        <v>49.1</v>
      </c>
      <c r="CV55" s="234">
        <v>49.1</v>
      </c>
      <c r="CW55" s="234">
        <v>49.1</v>
      </c>
      <c r="CX55" s="234">
        <v>49.1</v>
      </c>
      <c r="CY55" s="234">
        <v>49.1</v>
      </c>
      <c r="CZ55" s="234">
        <v>49.1</v>
      </c>
      <c r="DA55" s="234">
        <v>49.1</v>
      </c>
      <c r="DB55" s="234">
        <v>60.12</v>
      </c>
      <c r="DC55" s="234">
        <v>60.12</v>
      </c>
      <c r="DD55" s="234">
        <v>60.12</v>
      </c>
      <c r="DE55" s="234">
        <v>60.12</v>
      </c>
      <c r="DF55" s="234">
        <v>60.12</v>
      </c>
      <c r="DG55" s="18">
        <f t="shared" si="117"/>
        <v>587.89</v>
      </c>
      <c r="DH55" s="18">
        <v>44.37</v>
      </c>
      <c r="DI55" s="18">
        <v>44.37</v>
      </c>
      <c r="DJ55" s="18">
        <v>44.37</v>
      </c>
      <c r="DK55" s="18">
        <v>44.37</v>
      </c>
      <c r="DL55" s="18">
        <v>44.37</v>
      </c>
      <c r="DM55" s="18">
        <v>44.37</v>
      </c>
      <c r="DN55" s="18">
        <v>44.37</v>
      </c>
      <c r="DO55" s="18">
        <v>55.46</v>
      </c>
      <c r="DP55" s="18">
        <v>55.46</v>
      </c>
      <c r="DQ55" s="18">
        <v>55.46</v>
      </c>
      <c r="DR55" s="18">
        <v>55.46</v>
      </c>
      <c r="DS55" s="18">
        <v>55.46</v>
      </c>
      <c r="DT55" s="234">
        <f t="shared" si="118"/>
        <v>-56.410000000000082</v>
      </c>
      <c r="DU55" s="20">
        <f t="shared" si="13"/>
        <v>-56.410000000000082</v>
      </c>
      <c r="DV55" s="20">
        <f t="shared" si="119"/>
        <v>0</v>
      </c>
      <c r="DW55" s="18">
        <f t="shared" si="120"/>
        <v>0</v>
      </c>
      <c r="DX55" s="18">
        <v>0</v>
      </c>
      <c r="DY55" s="234">
        <v>0</v>
      </c>
      <c r="DZ55" s="234">
        <v>0</v>
      </c>
      <c r="EA55" s="234">
        <v>0</v>
      </c>
      <c r="EB55" s="234">
        <v>0</v>
      </c>
      <c r="EC55" s="234">
        <v>0</v>
      </c>
      <c r="ED55" s="234">
        <v>0</v>
      </c>
      <c r="EE55" s="234">
        <v>0</v>
      </c>
      <c r="EF55" s="234">
        <v>0</v>
      </c>
      <c r="EG55" s="234">
        <v>0</v>
      </c>
      <c r="EH55" s="234">
        <v>0</v>
      </c>
      <c r="EI55" s="234">
        <v>0</v>
      </c>
      <c r="EJ55" s="234"/>
      <c r="EK55" s="18">
        <f t="shared" si="121"/>
        <v>0</v>
      </c>
      <c r="EL55" s="18">
        <v>0</v>
      </c>
      <c r="EM55" s="18">
        <v>0</v>
      </c>
      <c r="EN55" s="18">
        <v>0</v>
      </c>
      <c r="EO55" s="18">
        <v>0</v>
      </c>
      <c r="EP55" s="18">
        <v>0</v>
      </c>
      <c r="EQ55" s="18">
        <v>0</v>
      </c>
      <c r="ER55" s="18">
        <v>0</v>
      </c>
      <c r="ES55" s="18">
        <v>0</v>
      </c>
      <c r="ET55" s="18">
        <v>0</v>
      </c>
      <c r="EU55" s="18">
        <v>0</v>
      </c>
      <c r="EV55" s="18">
        <v>0</v>
      </c>
      <c r="EW55" s="18">
        <v>0</v>
      </c>
      <c r="EX55" s="20">
        <f t="shared" si="14"/>
        <v>0</v>
      </c>
      <c r="EY55" s="20">
        <f t="shared" si="122"/>
        <v>0</v>
      </c>
      <c r="EZ55" s="20">
        <f t="shared" si="123"/>
        <v>0</v>
      </c>
      <c r="FA55" s="18">
        <f t="shared" si="124"/>
        <v>9799.11</v>
      </c>
      <c r="FB55" s="18">
        <v>740.68</v>
      </c>
      <c r="FC55" s="234">
        <v>740.68</v>
      </c>
      <c r="FD55" s="234">
        <v>740.68</v>
      </c>
      <c r="FE55" s="234">
        <v>740.68</v>
      </c>
      <c r="FF55" s="234">
        <v>740.68</v>
      </c>
      <c r="FG55" s="234">
        <v>740.68</v>
      </c>
      <c r="FH55" s="234">
        <v>740.68</v>
      </c>
      <c r="FI55" s="234">
        <v>922.87</v>
      </c>
      <c r="FJ55" s="234">
        <v>922.87</v>
      </c>
      <c r="FK55" s="234">
        <v>922.87</v>
      </c>
      <c r="FL55" s="234">
        <v>922.87</v>
      </c>
      <c r="FM55" s="234">
        <v>922.87</v>
      </c>
      <c r="FN55" s="20">
        <f t="shared" si="125"/>
        <v>10787.559501547928</v>
      </c>
      <c r="FO55" s="18">
        <v>0</v>
      </c>
      <c r="FP55" s="18">
        <v>0</v>
      </c>
      <c r="FQ55" s="18">
        <v>0</v>
      </c>
      <c r="FR55" s="18">
        <v>5166.4608042209111</v>
      </c>
      <c r="FS55" s="18">
        <v>0</v>
      </c>
      <c r="FT55" s="18">
        <v>0</v>
      </c>
      <c r="FU55" s="18">
        <v>0</v>
      </c>
      <c r="FV55" s="18">
        <v>0</v>
      </c>
      <c r="FW55" s="18">
        <v>0</v>
      </c>
      <c r="FX55" s="18">
        <v>5621.0986973270174</v>
      </c>
      <c r="FY55" s="18">
        <v>0</v>
      </c>
      <c r="FZ55" s="18">
        <v>0</v>
      </c>
      <c r="GA55" s="234">
        <f t="shared" si="126"/>
        <v>988.44950154792787</v>
      </c>
      <c r="GB55" s="20">
        <f t="shared" si="127"/>
        <v>0</v>
      </c>
      <c r="GC55" s="20">
        <f t="shared" si="128"/>
        <v>988.44950154792787</v>
      </c>
      <c r="GD55" s="18">
        <f t="shared" si="129"/>
        <v>1278.04</v>
      </c>
      <c r="GE55" s="18">
        <v>75.72</v>
      </c>
      <c r="GF55" s="234">
        <v>75.72</v>
      </c>
      <c r="GG55" s="234">
        <v>75.72</v>
      </c>
      <c r="GH55" s="234">
        <v>75.72</v>
      </c>
      <c r="GI55" s="234">
        <v>75.72</v>
      </c>
      <c r="GJ55" s="234">
        <v>75.72</v>
      </c>
      <c r="GK55" s="234">
        <v>75.72</v>
      </c>
      <c r="GL55" s="234">
        <v>149.6</v>
      </c>
      <c r="GM55" s="234">
        <v>149.6</v>
      </c>
      <c r="GN55" s="234">
        <v>149.6</v>
      </c>
      <c r="GO55" s="234">
        <v>149.6</v>
      </c>
      <c r="GP55" s="234">
        <v>149.6</v>
      </c>
      <c r="GQ55" s="20">
        <f t="shared" si="130"/>
        <v>0</v>
      </c>
      <c r="GR55" s="18">
        <v>0</v>
      </c>
      <c r="GS55" s="18">
        <v>0</v>
      </c>
      <c r="GT55" s="18">
        <v>0</v>
      </c>
      <c r="GU55" s="18"/>
      <c r="GV55" s="234">
        <f t="shared" si="131"/>
        <v>-1278.04</v>
      </c>
      <c r="GW55" s="20">
        <f t="shared" si="15"/>
        <v>-1278.04</v>
      </c>
      <c r="GX55" s="20">
        <f t="shared" si="16"/>
        <v>0</v>
      </c>
      <c r="GY55" s="18">
        <f t="shared" si="132"/>
        <v>12082.68</v>
      </c>
      <c r="GZ55" s="18">
        <v>666.34</v>
      </c>
      <c r="HA55" s="234">
        <v>666.34</v>
      </c>
      <c r="HB55" s="234">
        <v>666.34</v>
      </c>
      <c r="HC55" s="234">
        <v>666.34</v>
      </c>
      <c r="HD55" s="234">
        <v>666.34</v>
      </c>
      <c r="HE55" s="234">
        <v>666.34</v>
      </c>
      <c r="HF55" s="234">
        <v>666.34</v>
      </c>
      <c r="HG55" s="234">
        <v>1483.66</v>
      </c>
      <c r="HH55" s="234">
        <v>1483.66</v>
      </c>
      <c r="HI55" s="234">
        <v>1483.66</v>
      </c>
      <c r="HJ55" s="234">
        <v>1483.66</v>
      </c>
      <c r="HK55" s="234">
        <v>1483.66</v>
      </c>
      <c r="HL55" s="20">
        <f t="shared" si="133"/>
        <v>18518.634553585362</v>
      </c>
      <c r="HM55" s="18">
        <v>1284.0561008993309</v>
      </c>
      <c r="HN55" s="18">
        <v>1360.0938473998135</v>
      </c>
      <c r="HO55" s="18">
        <v>3702.4717555848893</v>
      </c>
      <c r="HP55" s="18">
        <v>1378.9638437990914</v>
      </c>
      <c r="HQ55" s="18">
        <v>1435.8285652049781</v>
      </c>
      <c r="HR55" s="18">
        <v>1206.8221125015498</v>
      </c>
      <c r="HS55" s="18">
        <v>1579.8167270367685</v>
      </c>
      <c r="HT55" s="18">
        <v>978.82302178098678</v>
      </c>
      <c r="HU55" s="18">
        <v>1004.8332873205599</v>
      </c>
      <c r="HV55" s="18">
        <v>1566.8632008332004</v>
      </c>
      <c r="HW55" s="18">
        <v>1394.4414560471109</v>
      </c>
      <c r="HX55" s="18">
        <v>1625.6206351770832</v>
      </c>
      <c r="HY55" s="20">
        <f t="shared" si="17"/>
        <v>6435.9545535853613</v>
      </c>
      <c r="HZ55" s="20">
        <f t="shared" si="18"/>
        <v>0</v>
      </c>
      <c r="IA55" s="20">
        <f t="shared" si="19"/>
        <v>6435.9545535853613</v>
      </c>
      <c r="IB55" s="120">
        <f t="shared" si="134"/>
        <v>0</v>
      </c>
      <c r="IC55" s="120">
        <v>0</v>
      </c>
      <c r="ID55" s="250">
        <v>0</v>
      </c>
      <c r="IE55" s="250">
        <v>0</v>
      </c>
      <c r="IF55" s="120">
        <v>0</v>
      </c>
      <c r="IG55" s="120">
        <v>0</v>
      </c>
      <c r="IH55" s="120">
        <v>0</v>
      </c>
      <c r="II55" s="120">
        <v>0</v>
      </c>
      <c r="IJ55" s="120">
        <v>0</v>
      </c>
      <c r="IK55" s="120">
        <v>0</v>
      </c>
      <c r="IL55" s="120">
        <v>0</v>
      </c>
      <c r="IM55" s="120">
        <v>0</v>
      </c>
      <c r="IN55" s="120">
        <v>0</v>
      </c>
      <c r="IO55" s="121">
        <f t="shared" si="20"/>
        <v>0</v>
      </c>
      <c r="IP55" s="18">
        <v>0</v>
      </c>
      <c r="IQ55" s="18">
        <v>0</v>
      </c>
      <c r="IR55" s="18">
        <v>0</v>
      </c>
      <c r="IS55" s="18">
        <v>0</v>
      </c>
      <c r="IT55" s="18">
        <v>0</v>
      </c>
      <c r="IU55" s="18">
        <v>0</v>
      </c>
      <c r="IV55" s="18">
        <v>0</v>
      </c>
      <c r="IW55" s="18">
        <v>0</v>
      </c>
      <c r="IX55" s="18">
        <v>0</v>
      </c>
      <c r="IY55" s="18">
        <v>0</v>
      </c>
      <c r="IZ55" s="18">
        <v>0</v>
      </c>
      <c r="JA55" s="18">
        <v>0</v>
      </c>
      <c r="JB55" s="250">
        <f t="shared" si="21"/>
        <v>0</v>
      </c>
      <c r="JC55" s="121">
        <f t="shared" si="22"/>
        <v>0</v>
      </c>
      <c r="JD55" s="121">
        <f t="shared" si="23"/>
        <v>0</v>
      </c>
      <c r="JE55" s="120">
        <f t="shared" si="135"/>
        <v>0</v>
      </c>
      <c r="JF55" s="120">
        <v>0</v>
      </c>
      <c r="JG55" s="250">
        <v>0</v>
      </c>
      <c r="JH55" s="250">
        <v>0</v>
      </c>
      <c r="JI55" s="250">
        <v>0</v>
      </c>
      <c r="JJ55" s="250">
        <v>0</v>
      </c>
      <c r="JK55" s="250">
        <v>0</v>
      </c>
      <c r="JL55" s="250">
        <v>0</v>
      </c>
      <c r="JM55" s="250">
        <v>0</v>
      </c>
      <c r="JN55" s="250">
        <v>0</v>
      </c>
      <c r="JO55" s="250">
        <v>0</v>
      </c>
      <c r="JP55" s="250">
        <v>0</v>
      </c>
      <c r="JQ55" s="250">
        <v>0</v>
      </c>
      <c r="JR55" s="120">
        <f t="shared" si="136"/>
        <v>0</v>
      </c>
      <c r="JS55" s="18">
        <v>0</v>
      </c>
      <c r="JT55" s="18">
        <v>0</v>
      </c>
      <c r="JU55" s="18">
        <v>0</v>
      </c>
      <c r="JV55" s="18">
        <v>0</v>
      </c>
      <c r="JW55" s="18">
        <v>0</v>
      </c>
      <c r="JX55" s="18">
        <v>0</v>
      </c>
      <c r="JY55" s="18">
        <v>0</v>
      </c>
      <c r="JZ55" s="18">
        <v>0</v>
      </c>
      <c r="KA55" s="18">
        <v>0</v>
      </c>
      <c r="KB55" s="18">
        <v>0</v>
      </c>
      <c r="KC55" s="18">
        <v>0</v>
      </c>
      <c r="KD55" s="18">
        <v>0</v>
      </c>
      <c r="KE55" s="250">
        <f t="shared" si="24"/>
        <v>0</v>
      </c>
      <c r="KF55" s="121">
        <f t="shared" si="25"/>
        <v>0</v>
      </c>
      <c r="KG55" s="121">
        <f t="shared" si="26"/>
        <v>0</v>
      </c>
      <c r="KH55" s="120">
        <f t="shared" si="137"/>
        <v>3403.73</v>
      </c>
      <c r="KI55" s="120">
        <v>156.49</v>
      </c>
      <c r="KJ55" s="250">
        <v>156.49</v>
      </c>
      <c r="KK55" s="250">
        <v>156.49</v>
      </c>
      <c r="KL55" s="250">
        <v>156.49</v>
      </c>
      <c r="KM55" s="250">
        <v>156.49</v>
      </c>
      <c r="KN55" s="250">
        <v>156.49</v>
      </c>
      <c r="KO55" s="250">
        <v>156.49</v>
      </c>
      <c r="KP55" s="250">
        <v>461.66</v>
      </c>
      <c r="KQ55" s="250">
        <v>461.66</v>
      </c>
      <c r="KR55" s="250">
        <v>461.66</v>
      </c>
      <c r="KS55" s="250">
        <v>461.66</v>
      </c>
      <c r="KT55" s="250">
        <v>461.66</v>
      </c>
      <c r="KU55" s="121">
        <f t="shared" si="138"/>
        <v>3660.9776084636324</v>
      </c>
      <c r="KV55" s="18">
        <v>189.12130101241769</v>
      </c>
      <c r="KW55" s="18">
        <v>203.67672055218131</v>
      </c>
      <c r="KX55" s="18">
        <v>180.76062545659491</v>
      </c>
      <c r="KY55" s="18">
        <v>198.18723239530385</v>
      </c>
      <c r="KZ55" s="18">
        <v>197.41890346686941</v>
      </c>
      <c r="LA55" s="18">
        <v>201.78363862640077</v>
      </c>
      <c r="LB55" s="18">
        <v>178.55452325476548</v>
      </c>
      <c r="LC55" s="18">
        <v>350.64064372520357</v>
      </c>
      <c r="LD55" s="18">
        <v>451.95620487029868</v>
      </c>
      <c r="LE55" s="18">
        <v>436.41693334612819</v>
      </c>
      <c r="LF55" s="18">
        <v>531.72032304644767</v>
      </c>
      <c r="LG55" s="18">
        <v>540.74055871102041</v>
      </c>
      <c r="LH55" s="250">
        <f t="shared" si="139"/>
        <v>257.24760846363233</v>
      </c>
      <c r="LI55" s="121">
        <f t="shared" si="27"/>
        <v>0</v>
      </c>
      <c r="LJ55" s="121">
        <f t="shared" si="28"/>
        <v>257.24760846363233</v>
      </c>
      <c r="LK55" s="121">
        <f t="shared" si="29"/>
        <v>0</v>
      </c>
      <c r="LL55" s="250"/>
      <c r="LM55" s="250"/>
      <c r="LN55" s="250"/>
      <c r="LO55" s="250"/>
      <c r="LP55" s="250"/>
      <c r="LQ55" s="250"/>
      <c r="LR55" s="250"/>
      <c r="LS55" s="250"/>
      <c r="LT55" s="250"/>
      <c r="LU55" s="250"/>
      <c r="LV55" s="250"/>
      <c r="LW55" s="250"/>
      <c r="LX55" s="121">
        <f t="shared" si="30"/>
        <v>0</v>
      </c>
      <c r="LY55" s="250"/>
      <c r="LZ55" s="250"/>
      <c r="MA55" s="250"/>
      <c r="MB55" s="250"/>
      <c r="MC55" s="250"/>
      <c r="MD55" s="250"/>
      <c r="ME55" s="250"/>
      <c r="MF55" s="250"/>
      <c r="MG55" s="250"/>
      <c r="MH55" s="250"/>
      <c r="MI55" s="250"/>
      <c r="MJ55" s="120">
        <v>0</v>
      </c>
      <c r="MK55" s="250"/>
      <c r="ML55" s="121">
        <f t="shared" si="31"/>
        <v>0</v>
      </c>
      <c r="MM55" s="121">
        <f t="shared" si="32"/>
        <v>0</v>
      </c>
      <c r="MN55" s="121">
        <f t="shared" si="140"/>
        <v>41498.300000000003</v>
      </c>
      <c r="MO55" s="121">
        <v>3489.55</v>
      </c>
      <c r="MP55" s="250">
        <v>3489.55</v>
      </c>
      <c r="MQ55" s="250">
        <v>3489.55</v>
      </c>
      <c r="MR55" s="250">
        <v>3489.55</v>
      </c>
      <c r="MS55" s="250">
        <v>3489.55</v>
      </c>
      <c r="MT55" s="250">
        <v>3489.55</v>
      </c>
      <c r="MU55" s="250">
        <v>3489.55</v>
      </c>
      <c r="MV55" s="250">
        <v>3414.29</v>
      </c>
      <c r="MW55" s="250">
        <v>3414.29</v>
      </c>
      <c r="MX55" s="250">
        <v>3414.29</v>
      </c>
      <c r="MY55" s="250">
        <v>3414.29</v>
      </c>
      <c r="MZ55" s="250">
        <v>3414.29</v>
      </c>
      <c r="NA55" s="121">
        <f t="shared" si="141"/>
        <v>65951.03860282019</v>
      </c>
      <c r="NB55" s="20">
        <v>940.86627011762289</v>
      </c>
      <c r="NC55" s="20">
        <v>0</v>
      </c>
      <c r="ND55" s="20">
        <v>0</v>
      </c>
      <c r="NE55" s="20">
        <v>38200.323199999999</v>
      </c>
      <c r="NF55" s="20">
        <v>598.26402538143702</v>
      </c>
      <c r="NG55" s="20">
        <v>0</v>
      </c>
      <c r="NH55" s="20">
        <v>2063.7746165055746</v>
      </c>
      <c r="NI55" s="20">
        <v>0</v>
      </c>
      <c r="NJ55" s="20">
        <v>17027.919999999998</v>
      </c>
      <c r="NK55" s="20">
        <v>0</v>
      </c>
      <c r="NL55" s="20">
        <v>0</v>
      </c>
      <c r="NM55" s="20">
        <v>7119.890490815561</v>
      </c>
      <c r="NN55" s="250">
        <f t="shared" si="142"/>
        <v>24452.738602820187</v>
      </c>
      <c r="NO55" s="121">
        <f t="shared" si="33"/>
        <v>0</v>
      </c>
      <c r="NP55" s="121">
        <f t="shared" si="34"/>
        <v>24452.738602820187</v>
      </c>
      <c r="NQ55" s="115">
        <f t="shared" si="35"/>
        <v>31344.920000000002</v>
      </c>
      <c r="NR55" s="114">
        <f t="shared" si="36"/>
        <v>6942.4299999999994</v>
      </c>
      <c r="NS55" s="132">
        <f t="shared" si="37"/>
        <v>-24402.49</v>
      </c>
      <c r="NT55" s="121">
        <f t="shared" si="38"/>
        <v>-24402.49</v>
      </c>
      <c r="NU55" s="121">
        <f t="shared" si="39"/>
        <v>0</v>
      </c>
      <c r="NV55" s="18">
        <f t="shared" si="143"/>
        <v>8133.2499999999991</v>
      </c>
      <c r="NW55" s="18">
        <v>837.05</v>
      </c>
      <c r="NX55" s="234">
        <v>837.05</v>
      </c>
      <c r="NY55" s="234">
        <v>837.05</v>
      </c>
      <c r="NZ55" s="18">
        <v>837.05</v>
      </c>
      <c r="OA55" s="18">
        <v>837.05</v>
      </c>
      <c r="OB55" s="18">
        <v>837.05</v>
      </c>
      <c r="OC55" s="18">
        <v>837.05</v>
      </c>
      <c r="OD55" s="18">
        <v>454.78</v>
      </c>
      <c r="OE55" s="18">
        <v>454.78</v>
      </c>
      <c r="OF55" s="18">
        <v>454.78</v>
      </c>
      <c r="OG55" s="18">
        <v>454.78</v>
      </c>
      <c r="OH55" s="18">
        <v>454.78</v>
      </c>
      <c r="OI55" s="20">
        <f t="shared" si="144"/>
        <v>698.85</v>
      </c>
      <c r="OJ55" s="20">
        <v>0</v>
      </c>
      <c r="OK55" s="20">
        <v>0</v>
      </c>
      <c r="OL55" s="20">
        <v>0</v>
      </c>
      <c r="OM55" s="20">
        <v>0</v>
      </c>
      <c r="ON55" s="20">
        <v>0</v>
      </c>
      <c r="OO55" s="20">
        <v>0</v>
      </c>
      <c r="OP55" s="20">
        <v>0</v>
      </c>
      <c r="OQ55" s="20">
        <v>0</v>
      </c>
      <c r="OR55" s="20">
        <v>698.85</v>
      </c>
      <c r="OS55" s="20">
        <v>0</v>
      </c>
      <c r="OT55" s="20">
        <v>0</v>
      </c>
      <c r="OU55" s="20">
        <v>0</v>
      </c>
      <c r="OV55" s="234">
        <f t="shared" si="145"/>
        <v>-7434.3999999999987</v>
      </c>
      <c r="OW55" s="20">
        <f t="shared" si="40"/>
        <v>-7434.3999999999987</v>
      </c>
      <c r="OX55" s="20">
        <f t="shared" si="41"/>
        <v>0</v>
      </c>
      <c r="OY55" s="18">
        <f t="shared" si="146"/>
        <v>7702.82</v>
      </c>
      <c r="OZ55" s="18">
        <v>796.21</v>
      </c>
      <c r="PA55" s="234">
        <v>796.21</v>
      </c>
      <c r="PB55" s="234">
        <v>796.21</v>
      </c>
      <c r="PC55" s="234">
        <v>796.21</v>
      </c>
      <c r="PD55" s="234">
        <v>796.21</v>
      </c>
      <c r="PE55" s="234">
        <v>796.21</v>
      </c>
      <c r="PF55" s="234">
        <v>796.21</v>
      </c>
      <c r="PG55" s="234">
        <v>425.87</v>
      </c>
      <c r="PH55" s="234">
        <v>425.87</v>
      </c>
      <c r="PI55" s="234">
        <v>425.87</v>
      </c>
      <c r="PJ55" s="234">
        <v>425.87</v>
      </c>
      <c r="PK55" s="234">
        <v>425.87</v>
      </c>
      <c r="PL55" s="20">
        <f t="shared" si="147"/>
        <v>2428.6799999999998</v>
      </c>
      <c r="PM55" s="18">
        <v>0</v>
      </c>
      <c r="PN55" s="18">
        <v>0</v>
      </c>
      <c r="PO55" s="18">
        <v>0</v>
      </c>
      <c r="PP55" s="18">
        <v>0</v>
      </c>
      <c r="PQ55" s="18">
        <v>0</v>
      </c>
      <c r="PR55" s="18">
        <v>0</v>
      </c>
      <c r="PS55" s="18">
        <v>0</v>
      </c>
      <c r="PT55" s="18">
        <v>0</v>
      </c>
      <c r="PU55" s="18">
        <v>0</v>
      </c>
      <c r="PV55" s="18">
        <v>2428.6799999999998</v>
      </c>
      <c r="PW55" s="18">
        <v>0</v>
      </c>
      <c r="PX55" s="18">
        <v>0</v>
      </c>
      <c r="PY55" s="234">
        <f t="shared" si="148"/>
        <v>-5274.1399999999994</v>
      </c>
      <c r="PZ55" s="20">
        <f t="shared" si="42"/>
        <v>-5274.1399999999994</v>
      </c>
      <c r="QA55" s="20">
        <f t="shared" si="43"/>
        <v>0</v>
      </c>
      <c r="QB55" s="18">
        <f t="shared" si="149"/>
        <v>1817.27</v>
      </c>
      <c r="QC55" s="18">
        <v>185.86</v>
      </c>
      <c r="QD55" s="234">
        <v>185.86</v>
      </c>
      <c r="QE55" s="234">
        <v>185.86</v>
      </c>
      <c r="QF55" s="234">
        <v>185.86</v>
      </c>
      <c r="QG55" s="234">
        <v>185.86</v>
      </c>
      <c r="QH55" s="234">
        <v>185.86</v>
      </c>
      <c r="QI55" s="234">
        <v>185.86</v>
      </c>
      <c r="QJ55" s="234">
        <v>103.25</v>
      </c>
      <c r="QK55" s="234">
        <v>103.25</v>
      </c>
      <c r="QL55" s="234">
        <v>103.25</v>
      </c>
      <c r="QM55" s="234">
        <v>103.25</v>
      </c>
      <c r="QN55" s="234">
        <v>103.25</v>
      </c>
      <c r="QO55" s="20">
        <f t="shared" si="150"/>
        <v>0</v>
      </c>
      <c r="QP55" s="18">
        <v>0</v>
      </c>
      <c r="QQ55" s="18">
        <v>0</v>
      </c>
      <c r="QR55" s="18">
        <v>0</v>
      </c>
      <c r="QS55" s="18">
        <v>0</v>
      </c>
      <c r="QT55" s="18">
        <v>0</v>
      </c>
      <c r="QU55" s="18">
        <v>0</v>
      </c>
      <c r="QV55" s="18">
        <v>0</v>
      </c>
      <c r="QW55" s="18">
        <v>0</v>
      </c>
      <c r="QX55" s="18">
        <v>0</v>
      </c>
      <c r="QY55" s="18">
        <v>0</v>
      </c>
      <c r="QZ55" s="18">
        <v>0</v>
      </c>
      <c r="RA55" s="18">
        <v>0</v>
      </c>
      <c r="RB55" s="234">
        <f t="shared" si="151"/>
        <v>-1817.27</v>
      </c>
      <c r="RC55" s="20">
        <f t="shared" si="44"/>
        <v>-1817.27</v>
      </c>
      <c r="RD55" s="20">
        <f t="shared" si="45"/>
        <v>0</v>
      </c>
      <c r="RE55" s="18">
        <f t="shared" si="152"/>
        <v>9945.51</v>
      </c>
      <c r="RF55" s="20">
        <v>1023.83</v>
      </c>
      <c r="RG55" s="234">
        <v>1023.83</v>
      </c>
      <c r="RH55" s="234">
        <v>1023.83</v>
      </c>
      <c r="RI55" s="234">
        <v>1023.83</v>
      </c>
      <c r="RJ55" s="234">
        <v>1023.83</v>
      </c>
      <c r="RK55" s="234">
        <v>1023.83</v>
      </c>
      <c r="RL55" s="234">
        <v>1023.83</v>
      </c>
      <c r="RM55" s="234">
        <v>555.74</v>
      </c>
      <c r="RN55" s="234">
        <v>555.74</v>
      </c>
      <c r="RO55" s="234">
        <v>555.74</v>
      </c>
      <c r="RP55" s="234">
        <v>555.74</v>
      </c>
      <c r="RQ55" s="234">
        <v>555.74</v>
      </c>
      <c r="RR55" s="20">
        <f t="shared" si="153"/>
        <v>0</v>
      </c>
      <c r="RS55" s="18">
        <v>0</v>
      </c>
      <c r="RT55" s="18">
        <v>0</v>
      </c>
      <c r="RU55" s="18">
        <v>0</v>
      </c>
      <c r="RV55" s="18">
        <v>0</v>
      </c>
      <c r="RW55" s="18">
        <v>0</v>
      </c>
      <c r="RX55" s="18">
        <v>0</v>
      </c>
      <c r="RY55" s="18">
        <v>0</v>
      </c>
      <c r="RZ55" s="18">
        <v>0</v>
      </c>
      <c r="SA55" s="18">
        <v>0</v>
      </c>
      <c r="SB55" s="18">
        <v>0</v>
      </c>
      <c r="SC55" s="18">
        <v>0</v>
      </c>
      <c r="SD55" s="18">
        <v>0</v>
      </c>
      <c r="SE55" s="20">
        <f t="shared" si="46"/>
        <v>-9945.51</v>
      </c>
      <c r="SF55" s="20">
        <f t="shared" si="47"/>
        <v>-9945.51</v>
      </c>
      <c r="SG55" s="20">
        <f t="shared" si="48"/>
        <v>0</v>
      </c>
      <c r="SH55" s="18">
        <f t="shared" si="154"/>
        <v>0</v>
      </c>
      <c r="SI55" s="18">
        <v>0</v>
      </c>
      <c r="SJ55" s="234">
        <v>0</v>
      </c>
      <c r="SK55" s="234">
        <v>0</v>
      </c>
      <c r="SL55" s="234">
        <v>0</v>
      </c>
      <c r="SM55" s="234">
        <v>0</v>
      </c>
      <c r="SN55" s="234">
        <v>0</v>
      </c>
      <c r="SO55" s="234">
        <v>0</v>
      </c>
      <c r="SP55" s="234">
        <v>0</v>
      </c>
      <c r="SQ55" s="234">
        <v>0</v>
      </c>
      <c r="SR55" s="234">
        <v>0</v>
      </c>
      <c r="SS55" s="234">
        <v>0</v>
      </c>
      <c r="ST55" s="234">
        <v>0</v>
      </c>
      <c r="SU55" s="20">
        <f t="shared" si="155"/>
        <v>0</v>
      </c>
      <c r="SV55" s="18">
        <v>0</v>
      </c>
      <c r="SW55" s="18">
        <v>0</v>
      </c>
      <c r="SX55" s="18">
        <v>0</v>
      </c>
      <c r="SY55" s="18">
        <v>0</v>
      </c>
      <c r="SZ55" s="18">
        <v>0</v>
      </c>
      <c r="TA55" s="18">
        <v>0</v>
      </c>
      <c r="TB55" s="18">
        <v>0</v>
      </c>
      <c r="TC55" s="18">
        <v>0</v>
      </c>
      <c r="TD55" s="18">
        <v>0</v>
      </c>
      <c r="TE55" s="18">
        <v>0</v>
      </c>
      <c r="TF55" s="18">
        <v>0</v>
      </c>
      <c r="TG55" s="18">
        <v>0</v>
      </c>
      <c r="TH55" s="20">
        <f t="shared" si="49"/>
        <v>0</v>
      </c>
      <c r="TI55" s="20">
        <f t="shared" si="50"/>
        <v>0</v>
      </c>
      <c r="TJ55" s="20">
        <f t="shared" si="51"/>
        <v>0</v>
      </c>
      <c r="TK55" s="18">
        <f t="shared" si="156"/>
        <v>3646.4900000000002</v>
      </c>
      <c r="TL55" s="18">
        <v>340.97</v>
      </c>
      <c r="TM55" s="234">
        <v>340.97</v>
      </c>
      <c r="TN55" s="234">
        <v>340.97</v>
      </c>
      <c r="TO55" s="234">
        <v>340.97</v>
      </c>
      <c r="TP55" s="234">
        <v>340.97</v>
      </c>
      <c r="TQ55" s="234">
        <v>340.97</v>
      </c>
      <c r="TR55" s="234">
        <v>340.97</v>
      </c>
      <c r="TS55" s="234">
        <v>251.94</v>
      </c>
      <c r="TT55" s="234">
        <v>251.94</v>
      </c>
      <c r="TU55" s="234">
        <v>251.94</v>
      </c>
      <c r="TV55" s="234">
        <v>251.94</v>
      </c>
      <c r="TW55" s="234">
        <v>251.94</v>
      </c>
      <c r="TX55" s="20">
        <f t="shared" si="157"/>
        <v>3814.8999999999996</v>
      </c>
      <c r="TY55" s="18">
        <v>0</v>
      </c>
      <c r="TZ55" s="18">
        <v>0</v>
      </c>
      <c r="UA55" s="18">
        <v>3378.35</v>
      </c>
      <c r="UB55" s="18">
        <v>240.44</v>
      </c>
      <c r="UC55" s="18">
        <v>80.41</v>
      </c>
      <c r="UD55" s="18">
        <v>0</v>
      </c>
      <c r="UE55" s="18">
        <v>0</v>
      </c>
      <c r="UF55" s="18">
        <v>0</v>
      </c>
      <c r="UG55" s="18">
        <v>115.7</v>
      </c>
      <c r="UH55" s="18">
        <v>0</v>
      </c>
      <c r="UI55" s="18">
        <v>0</v>
      </c>
      <c r="UJ55" s="18">
        <v>0</v>
      </c>
      <c r="UK55" s="20">
        <f t="shared" si="52"/>
        <v>168.4099999999994</v>
      </c>
      <c r="UL55" s="20">
        <f t="shared" si="53"/>
        <v>0</v>
      </c>
      <c r="UM55" s="20">
        <f t="shared" si="54"/>
        <v>168.4099999999994</v>
      </c>
      <c r="UN55" s="18">
        <f t="shared" si="158"/>
        <v>99.580000000000013</v>
      </c>
      <c r="UO55" s="18">
        <v>9.64</v>
      </c>
      <c r="UP55" s="234">
        <v>9.64</v>
      </c>
      <c r="UQ55" s="234">
        <v>9.64</v>
      </c>
      <c r="UR55" s="234">
        <v>9.64</v>
      </c>
      <c r="US55" s="234">
        <v>9.64</v>
      </c>
      <c r="UT55" s="234">
        <v>9.64</v>
      </c>
      <c r="UU55" s="234">
        <v>9.64</v>
      </c>
      <c r="UV55" s="234">
        <v>6.42</v>
      </c>
      <c r="UW55" s="234">
        <v>6.42</v>
      </c>
      <c r="UX55" s="234">
        <v>6.42</v>
      </c>
      <c r="UY55" s="234">
        <v>6.42</v>
      </c>
      <c r="UZ55" s="234">
        <v>6.42</v>
      </c>
      <c r="VA55" s="20">
        <f t="shared" si="55"/>
        <v>0</v>
      </c>
      <c r="VB55" s="234"/>
      <c r="VC55" s="234"/>
      <c r="VD55" s="234"/>
      <c r="VE55" s="234"/>
      <c r="VF55" s="234"/>
      <c r="VG55" s="234"/>
      <c r="VH55" s="234">
        <v>0</v>
      </c>
      <c r="VI55" s="234"/>
      <c r="VJ55" s="234"/>
      <c r="VK55" s="234"/>
      <c r="VL55" s="234"/>
      <c r="VM55" s="234"/>
      <c r="VN55" s="20">
        <f t="shared" si="56"/>
        <v>-99.580000000000013</v>
      </c>
      <c r="VO55" s="20">
        <f t="shared" si="57"/>
        <v>-99.580000000000013</v>
      </c>
      <c r="VP55" s="20">
        <f t="shared" si="58"/>
        <v>0</v>
      </c>
      <c r="VQ55" s="121">
        <f t="shared" si="59"/>
        <v>0</v>
      </c>
      <c r="VR55" s="250"/>
      <c r="VS55" s="250"/>
      <c r="VT55" s="250"/>
      <c r="VU55" s="250"/>
      <c r="VV55" s="250"/>
      <c r="VW55" s="250"/>
      <c r="VX55" s="250"/>
      <c r="VY55" s="250"/>
      <c r="VZ55" s="250"/>
      <c r="WA55" s="250"/>
      <c r="WB55" s="250"/>
      <c r="WC55" s="250"/>
      <c r="WD55" s="121">
        <f t="shared" si="60"/>
        <v>0</v>
      </c>
      <c r="WE55" s="234"/>
      <c r="WF55" s="234"/>
      <c r="WG55" s="234"/>
      <c r="WH55" s="234"/>
      <c r="WI55" s="234"/>
      <c r="WJ55" s="234"/>
      <c r="WK55" s="234"/>
      <c r="WL55" s="234"/>
      <c r="WM55" s="234"/>
      <c r="WN55" s="234"/>
      <c r="WO55" s="234"/>
      <c r="WP55" s="234"/>
      <c r="WQ55" s="121">
        <f t="shared" si="61"/>
        <v>0</v>
      </c>
      <c r="WR55" s="121">
        <f t="shared" si="62"/>
        <v>0</v>
      </c>
      <c r="WS55" s="121">
        <f t="shared" si="63"/>
        <v>0</v>
      </c>
      <c r="WT55" s="120">
        <f t="shared" si="159"/>
        <v>47737.68</v>
      </c>
      <c r="WU55" s="120">
        <v>3128.39</v>
      </c>
      <c r="WV55" s="250">
        <v>3128.39</v>
      </c>
      <c r="WW55" s="250">
        <v>3128.39</v>
      </c>
      <c r="WX55" s="250">
        <v>3128.39</v>
      </c>
      <c r="WY55" s="250">
        <v>3128.39</v>
      </c>
      <c r="WZ55" s="250">
        <v>3128.39</v>
      </c>
      <c r="XA55" s="250">
        <v>3128.39</v>
      </c>
      <c r="XB55" s="250">
        <v>5167.79</v>
      </c>
      <c r="XC55" s="250">
        <v>5167.79</v>
      </c>
      <c r="XD55" s="250">
        <v>5167.79</v>
      </c>
      <c r="XE55" s="250">
        <v>5167.79</v>
      </c>
      <c r="XF55" s="250">
        <v>5167.79</v>
      </c>
      <c r="XG55" s="120">
        <f t="shared" si="160"/>
        <v>51739.956591741531</v>
      </c>
      <c r="XH55" s="18">
        <v>4111.8822782310644</v>
      </c>
      <c r="XI55" s="18">
        <v>4573.0063042860302</v>
      </c>
      <c r="XJ55" s="18">
        <v>4383.5825351853018</v>
      </c>
      <c r="XK55" s="18">
        <v>449.30718609062308</v>
      </c>
      <c r="XL55" s="18">
        <v>3683.3823014109471</v>
      </c>
      <c r="XM55" s="18">
        <v>3276.1519101376962</v>
      </c>
      <c r="XN55" s="18">
        <v>4928.5289858628848</v>
      </c>
      <c r="XO55" s="18">
        <v>5290.4776735111873</v>
      </c>
      <c r="XP55" s="18">
        <v>6473.3420968188693</v>
      </c>
      <c r="XQ55" s="18">
        <v>5439.3778248375111</v>
      </c>
      <c r="XR55" s="18">
        <v>4407.3578550871662</v>
      </c>
      <c r="XS55" s="18">
        <v>4723.5596402822521</v>
      </c>
      <c r="XT55" s="121">
        <f t="shared" si="64"/>
        <v>4002.2765917415309</v>
      </c>
      <c r="XU55" s="121">
        <f t="shared" si="65"/>
        <v>0</v>
      </c>
      <c r="XV55" s="121">
        <f t="shared" si="66"/>
        <v>4002.2765917415309</v>
      </c>
      <c r="XW55" s="120">
        <f t="shared" si="161"/>
        <v>17941.57</v>
      </c>
      <c r="XX55" s="120">
        <v>1082.1099999999999</v>
      </c>
      <c r="XY55" s="250">
        <v>1082.1099999999999</v>
      </c>
      <c r="XZ55" s="250">
        <v>1082.1099999999999</v>
      </c>
      <c r="YA55" s="250">
        <v>1082.1099999999999</v>
      </c>
      <c r="YB55" s="250">
        <v>1082.1099999999999</v>
      </c>
      <c r="YC55" s="250">
        <v>1082.1099999999999</v>
      </c>
      <c r="YD55" s="250">
        <v>1082.1099999999999</v>
      </c>
      <c r="YE55" s="250">
        <v>2073.36</v>
      </c>
      <c r="YF55" s="250">
        <v>2073.36</v>
      </c>
      <c r="YG55" s="250">
        <v>2073.36</v>
      </c>
      <c r="YH55" s="250">
        <v>2073.36</v>
      </c>
      <c r="YI55" s="250">
        <v>2073.36</v>
      </c>
      <c r="YJ55" s="121">
        <f t="shared" si="162"/>
        <v>15907.509316002372</v>
      </c>
      <c r="YK55" s="18">
        <v>1206.599800921711</v>
      </c>
      <c r="YL55" s="18">
        <v>1058.4539185326262</v>
      </c>
      <c r="YM55" s="18">
        <v>1089.9124380101505</v>
      </c>
      <c r="YN55" s="18">
        <v>1168.6023853166589</v>
      </c>
      <c r="YO55" s="18">
        <v>1053.788359890817</v>
      </c>
      <c r="YP55" s="18">
        <v>1132.6685109980228</v>
      </c>
      <c r="YQ55" s="18">
        <v>1185.6938001794845</v>
      </c>
      <c r="YR55" s="18">
        <v>1211.8996490160496</v>
      </c>
      <c r="YS55" s="18">
        <v>1570.6982591610263</v>
      </c>
      <c r="YT55" s="18">
        <v>1679.8897809340256</v>
      </c>
      <c r="YU55" s="18">
        <v>1700.6935630664359</v>
      </c>
      <c r="YV55" s="18">
        <v>1848.6088499753637</v>
      </c>
      <c r="YW55" s="234">
        <f t="shared" si="163"/>
        <v>-2034.0606839976281</v>
      </c>
      <c r="YX55" s="121">
        <f t="shared" si="67"/>
        <v>-2034.0606839976281</v>
      </c>
      <c r="YY55" s="121">
        <f t="shared" si="68"/>
        <v>0</v>
      </c>
      <c r="YZ55" s="120">
        <f t="shared" si="164"/>
        <v>4651.5</v>
      </c>
      <c r="ZA55" s="120">
        <v>139.05000000000001</v>
      </c>
      <c r="ZB55" s="250">
        <v>139.05000000000001</v>
      </c>
      <c r="ZC55" s="250">
        <v>139.05000000000001</v>
      </c>
      <c r="ZD55" s="250">
        <v>139.05000000000001</v>
      </c>
      <c r="ZE55" s="250">
        <v>139.05000000000001</v>
      </c>
      <c r="ZF55" s="250">
        <v>139.05000000000001</v>
      </c>
      <c r="ZG55" s="250">
        <v>139.05000000000001</v>
      </c>
      <c r="ZH55" s="250">
        <v>735.63</v>
      </c>
      <c r="ZI55" s="250">
        <v>735.63</v>
      </c>
      <c r="ZJ55" s="250">
        <v>735.63</v>
      </c>
      <c r="ZK55" s="250">
        <v>735.63</v>
      </c>
      <c r="ZL55" s="250">
        <v>735.63</v>
      </c>
      <c r="ZM55" s="121">
        <f t="shared" si="165"/>
        <v>5262.4902984264299</v>
      </c>
      <c r="ZN55" s="120">
        <v>0</v>
      </c>
      <c r="ZO55" s="18">
        <v>66.834215750385781</v>
      </c>
      <c r="ZP55" s="18">
        <v>225.6463256330278</v>
      </c>
      <c r="ZQ55" s="18">
        <v>4842.5892515951136</v>
      </c>
      <c r="ZR55" s="18">
        <v>127.4205054479023</v>
      </c>
      <c r="ZS55" s="18">
        <v>0</v>
      </c>
      <c r="ZT55" s="18"/>
      <c r="ZU55" s="18"/>
      <c r="ZV55" s="18"/>
      <c r="ZW55" s="18"/>
      <c r="ZX55" s="18"/>
      <c r="ZY55" s="18"/>
      <c r="ZZ55" s="121">
        <f t="shared" si="69"/>
        <v>610.99029842642994</v>
      </c>
      <c r="AAA55" s="121">
        <f t="shared" si="70"/>
        <v>0</v>
      </c>
      <c r="AAB55" s="121">
        <f t="shared" si="71"/>
        <v>610.99029842642994</v>
      </c>
      <c r="AAC55" s="120">
        <f t="shared" si="166"/>
        <v>2080.6699999999996</v>
      </c>
      <c r="AAD55" s="120">
        <v>150.06</v>
      </c>
      <c r="AAE55" s="250">
        <v>150.06</v>
      </c>
      <c r="AAF55" s="250">
        <v>150.06</v>
      </c>
      <c r="AAG55" s="250">
        <v>150.06</v>
      </c>
      <c r="AAH55" s="250">
        <v>150.06</v>
      </c>
      <c r="AAI55" s="250">
        <v>150.06</v>
      </c>
      <c r="AAJ55" s="250">
        <v>150.06</v>
      </c>
      <c r="AAK55" s="250">
        <v>206.05</v>
      </c>
      <c r="AAL55" s="250">
        <v>206.05</v>
      </c>
      <c r="AAM55" s="250">
        <v>206.05</v>
      </c>
      <c r="AAN55" s="250">
        <v>206.05</v>
      </c>
      <c r="AAO55" s="250">
        <v>206.05</v>
      </c>
      <c r="AAP55" s="121">
        <f t="shared" si="167"/>
        <v>1240.5887859153372</v>
      </c>
      <c r="AAQ55" s="18">
        <v>176.48082043541265</v>
      </c>
      <c r="AAR55" s="18">
        <v>176.05839685359086</v>
      </c>
      <c r="AAS55" s="18">
        <v>176.65087526788966</v>
      </c>
      <c r="AAT55" s="18">
        <v>177.37584211389898</v>
      </c>
      <c r="AAU55" s="18">
        <v>178.76080001037718</v>
      </c>
      <c r="AAV55" s="18">
        <v>176.73617271658918</v>
      </c>
      <c r="AAW55" s="18">
        <v>173.58156151847095</v>
      </c>
      <c r="AAX55" s="18">
        <v>1.0058832</v>
      </c>
      <c r="AAY55" s="18">
        <v>0.96736769999999994</v>
      </c>
      <c r="AAZ55" s="18">
        <v>0.98517959999999993</v>
      </c>
      <c r="ABA55" s="18">
        <v>0.98385965999999991</v>
      </c>
      <c r="ABB55" s="18">
        <v>1.0020268391075968</v>
      </c>
      <c r="ABC55" s="121">
        <f t="shared" si="72"/>
        <v>-840.08121408466241</v>
      </c>
      <c r="ABD55" s="121">
        <f t="shared" si="73"/>
        <v>-840.08121408466241</v>
      </c>
      <c r="ABE55" s="121">
        <f t="shared" si="74"/>
        <v>0</v>
      </c>
      <c r="ABF55" s="120">
        <f t="shared" si="168"/>
        <v>300.14999999999998</v>
      </c>
      <c r="ABG55" s="120">
        <v>10.1</v>
      </c>
      <c r="ABH55" s="250">
        <v>10.1</v>
      </c>
      <c r="ABI55" s="250">
        <v>10.1</v>
      </c>
      <c r="ABJ55" s="250">
        <v>10.1</v>
      </c>
      <c r="ABK55" s="250">
        <v>10.1</v>
      </c>
      <c r="ABL55" s="250">
        <v>10.1</v>
      </c>
      <c r="ABM55" s="250">
        <v>10.1</v>
      </c>
      <c r="ABN55" s="250">
        <v>45.89</v>
      </c>
      <c r="ABO55" s="250">
        <v>45.89</v>
      </c>
      <c r="ABP55" s="250">
        <v>45.89</v>
      </c>
      <c r="ABQ55" s="250">
        <v>45.89</v>
      </c>
      <c r="ABR55" s="250">
        <v>45.89</v>
      </c>
      <c r="ABS55" s="121">
        <f t="shared" si="169"/>
        <v>3233.7212</v>
      </c>
      <c r="ABT55" s="18">
        <v>0</v>
      </c>
      <c r="ABU55" s="18">
        <v>0</v>
      </c>
      <c r="ABV55" s="18">
        <v>0</v>
      </c>
      <c r="ABW55" s="18">
        <v>0</v>
      </c>
      <c r="ABX55" s="18">
        <v>0</v>
      </c>
      <c r="ABY55" s="18">
        <v>0</v>
      </c>
      <c r="ABZ55" s="18"/>
      <c r="ACA55" s="18"/>
      <c r="ACB55" s="18">
        <v>2687.1325000000002</v>
      </c>
      <c r="ACC55" s="18">
        <v>0</v>
      </c>
      <c r="ACD55" s="18">
        <v>546.58870000000002</v>
      </c>
      <c r="ACE55" s="18">
        <v>0</v>
      </c>
      <c r="ACF55" s="121">
        <f t="shared" si="75"/>
        <v>2933.5711999999999</v>
      </c>
      <c r="ACG55" s="121">
        <f t="shared" si="76"/>
        <v>0</v>
      </c>
      <c r="ACH55" s="121">
        <f t="shared" si="77"/>
        <v>2933.5711999999999</v>
      </c>
      <c r="ACI55" s="115">
        <f t="shared" si="78"/>
        <v>22510.9</v>
      </c>
      <c r="ACJ55" s="121">
        <f t="shared" si="79"/>
        <v>9181.1494139387996</v>
      </c>
      <c r="ACK55" s="132">
        <f t="shared" si="80"/>
        <v>-13329.750586061202</v>
      </c>
      <c r="ACL55" s="121">
        <f t="shared" si="81"/>
        <v>-13329.750586061202</v>
      </c>
      <c r="ACM55" s="121">
        <f t="shared" si="82"/>
        <v>0</v>
      </c>
      <c r="ACN55" s="18">
        <f t="shared" si="170"/>
        <v>22510.9</v>
      </c>
      <c r="ACO55" s="18">
        <v>1890.25</v>
      </c>
      <c r="ACP55" s="234">
        <v>1890.25</v>
      </c>
      <c r="ACQ55" s="234">
        <v>1890.25</v>
      </c>
      <c r="ACR55" s="234">
        <v>1890.25</v>
      </c>
      <c r="ACS55" s="234">
        <v>1890.25</v>
      </c>
      <c r="ACT55" s="234">
        <v>1890.25</v>
      </c>
      <c r="ACU55" s="234">
        <v>1890.25</v>
      </c>
      <c r="ACV55" s="234">
        <v>1855.83</v>
      </c>
      <c r="ACW55" s="234">
        <v>1855.83</v>
      </c>
      <c r="ACX55" s="234">
        <v>1855.83</v>
      </c>
      <c r="ACY55" s="234">
        <v>1855.83</v>
      </c>
      <c r="ACZ55" s="234">
        <v>1855.83</v>
      </c>
      <c r="ADA55" s="20">
        <f t="shared" si="171"/>
        <v>9181.1494139387996</v>
      </c>
      <c r="ADB55" s="18">
        <v>0</v>
      </c>
      <c r="ADC55" s="18">
        <v>1867.0369972160286</v>
      </c>
      <c r="ADD55" s="18">
        <v>1436.1594096359895</v>
      </c>
      <c r="ADE55" s="18">
        <v>908.01820199999997</v>
      </c>
      <c r="ADF55" s="18">
        <v>824.07635519999997</v>
      </c>
      <c r="ADG55" s="18">
        <v>682.11037439999996</v>
      </c>
      <c r="ADH55" s="18">
        <v>547.42390508908557</v>
      </c>
      <c r="ADI55" s="18">
        <v>638.40080978100229</v>
      </c>
      <c r="ADJ55" s="18">
        <v>436.39031799999998</v>
      </c>
      <c r="ADK55" s="18">
        <v>306.50031999999999</v>
      </c>
      <c r="ADL55" s="18">
        <v>860.11197831999993</v>
      </c>
      <c r="ADM55" s="18">
        <v>674.92074429669469</v>
      </c>
      <c r="ADN55" s="20">
        <f t="shared" si="83"/>
        <v>-13329.750586061202</v>
      </c>
      <c r="ADO55" s="20">
        <f t="shared" si="84"/>
        <v>-13329.750586061202</v>
      </c>
      <c r="ADP55" s="20">
        <f t="shared" si="85"/>
        <v>0</v>
      </c>
      <c r="ADQ55" s="18">
        <f t="shared" si="172"/>
        <v>0</v>
      </c>
      <c r="ADR55" s="18">
        <v>0</v>
      </c>
      <c r="ADS55" s="234">
        <v>0</v>
      </c>
      <c r="ADT55" s="234">
        <v>0</v>
      </c>
      <c r="ADU55" s="234">
        <v>0</v>
      </c>
      <c r="ADV55" s="234">
        <v>0</v>
      </c>
      <c r="ADW55" s="234">
        <v>0</v>
      </c>
      <c r="ADX55" s="234">
        <v>0</v>
      </c>
      <c r="ADY55" s="234">
        <v>0</v>
      </c>
      <c r="ADZ55" s="234">
        <v>0</v>
      </c>
      <c r="AEA55" s="234">
        <v>0</v>
      </c>
      <c r="AEB55" s="234">
        <v>0</v>
      </c>
      <c r="AEC55" s="234">
        <v>0</v>
      </c>
      <c r="AED55" s="20">
        <f t="shared" si="173"/>
        <v>0</v>
      </c>
      <c r="AEE55" s="18">
        <v>0</v>
      </c>
      <c r="AEF55" s="18">
        <v>0</v>
      </c>
      <c r="AEG55" s="18">
        <v>0</v>
      </c>
      <c r="AEH55" s="18">
        <v>0</v>
      </c>
      <c r="AEI55" s="18">
        <v>0</v>
      </c>
      <c r="AEJ55" s="18">
        <v>0</v>
      </c>
      <c r="AEK55" s="18">
        <v>0</v>
      </c>
      <c r="AEL55" s="18">
        <v>0</v>
      </c>
      <c r="AEM55" s="18">
        <v>0</v>
      </c>
      <c r="AEN55" s="18">
        <v>0</v>
      </c>
      <c r="AEO55" s="18">
        <v>0</v>
      </c>
      <c r="AEP55" s="18">
        <v>0</v>
      </c>
      <c r="AEQ55" s="20">
        <f t="shared" si="86"/>
        <v>0</v>
      </c>
      <c r="AER55" s="20">
        <f t="shared" si="87"/>
        <v>0</v>
      </c>
      <c r="AES55" s="20">
        <f t="shared" si="88"/>
        <v>0</v>
      </c>
      <c r="AET55" s="18">
        <f t="shared" si="174"/>
        <v>0</v>
      </c>
      <c r="AEU55" s="18">
        <v>0</v>
      </c>
      <c r="AEV55" s="234">
        <v>0</v>
      </c>
      <c r="AEW55" s="234">
        <v>0</v>
      </c>
      <c r="AEX55" s="234">
        <v>0</v>
      </c>
      <c r="AEY55" s="234">
        <v>0</v>
      </c>
      <c r="AEZ55" s="234">
        <v>0</v>
      </c>
      <c r="AFA55" s="234">
        <v>0</v>
      </c>
      <c r="AFB55" s="234">
        <v>0</v>
      </c>
      <c r="AFC55" s="234">
        <v>0</v>
      </c>
      <c r="AFD55" s="234">
        <v>0</v>
      </c>
      <c r="AFE55" s="234">
        <v>0</v>
      </c>
      <c r="AFF55" s="234">
        <v>0</v>
      </c>
      <c r="AFG55" s="20">
        <f t="shared" si="175"/>
        <v>0</v>
      </c>
      <c r="AFH55" s="18">
        <v>0</v>
      </c>
      <c r="AFI55" s="18">
        <v>0</v>
      </c>
      <c r="AFJ55" s="18">
        <v>0</v>
      </c>
      <c r="AFK55" s="18">
        <v>0</v>
      </c>
      <c r="AFL55" s="18">
        <v>0</v>
      </c>
      <c r="AFM55" s="18">
        <v>0</v>
      </c>
      <c r="AFN55" s="18">
        <v>0</v>
      </c>
      <c r="AFO55" s="18">
        <v>0</v>
      </c>
      <c r="AFP55" s="18">
        <v>0</v>
      </c>
      <c r="AFQ55" s="18">
        <v>0</v>
      </c>
      <c r="AFR55" s="18">
        <v>0</v>
      </c>
      <c r="AFS55" s="18">
        <v>0</v>
      </c>
      <c r="AFT55" s="20">
        <f t="shared" si="89"/>
        <v>0</v>
      </c>
      <c r="AFU55" s="20">
        <f t="shared" si="90"/>
        <v>0</v>
      </c>
      <c r="AFV55" s="136">
        <f t="shared" si="91"/>
        <v>0</v>
      </c>
      <c r="AFW55" s="141">
        <f t="shared" si="92"/>
        <v>216514.26</v>
      </c>
      <c r="AFX55" s="111">
        <f t="shared" si="93"/>
        <v>218324.82676920548</v>
      </c>
      <c r="AFY55" s="126">
        <f t="shared" si="94"/>
        <v>1810.5667692054703</v>
      </c>
      <c r="AFZ55" s="20">
        <f t="shared" si="95"/>
        <v>0</v>
      </c>
      <c r="AGA55" s="140">
        <f t="shared" si="96"/>
        <v>1810.5667692054703</v>
      </c>
      <c r="AGB55" s="215">
        <f t="shared" si="181"/>
        <v>259817.11199999999</v>
      </c>
      <c r="AGC55" s="126">
        <f t="shared" si="181"/>
        <v>261989.79212304656</v>
      </c>
      <c r="AGD55" s="126">
        <f t="shared" si="98"/>
        <v>2172.6801230465644</v>
      </c>
      <c r="AGE55" s="20">
        <f t="shared" si="99"/>
        <v>0</v>
      </c>
      <c r="AGF55" s="136">
        <f t="shared" si="100"/>
        <v>2172.6801230465644</v>
      </c>
      <c r="AGG55" s="166">
        <f t="shared" si="180"/>
        <v>16022.05524</v>
      </c>
      <c r="AGH55" s="220">
        <f t="shared" si="179"/>
        <v>16156.037180921205</v>
      </c>
      <c r="AGI55" s="126">
        <f t="shared" si="102"/>
        <v>133.98194092120502</v>
      </c>
      <c r="AGJ55" s="20">
        <f t="shared" si="103"/>
        <v>0</v>
      </c>
      <c r="AGK55" s="140">
        <f t="shared" si="104"/>
        <v>133.98194092120502</v>
      </c>
      <c r="AGL55" s="167">
        <f t="shared" si="182"/>
        <v>275839.16723999998</v>
      </c>
      <c r="AGM55" s="167">
        <f t="shared" si="182"/>
        <v>278145.82930396777</v>
      </c>
      <c r="AGN55" s="168">
        <f t="shared" si="106"/>
        <v>2306.6620639677858</v>
      </c>
      <c r="AGO55" s="167">
        <f t="shared" si="107"/>
        <v>0</v>
      </c>
      <c r="AGP55" s="169">
        <f t="shared" si="108"/>
        <v>2306.6620639677858</v>
      </c>
      <c r="AGQ55" s="217">
        <f t="shared" si="177"/>
        <v>5.8084772370486655E-2</v>
      </c>
      <c r="AGR55" s="294">
        <v>7.0000000000000007E-2</v>
      </c>
      <c r="AGS55" s="294">
        <v>0.05</v>
      </c>
      <c r="AGT55" s="251">
        <f t="shared" si="178"/>
        <v>6.1666666666666668E-2</v>
      </c>
      <c r="AGU55" s="22"/>
      <c r="AGV55" s="22"/>
      <c r="AGW55" s="22"/>
      <c r="AGX55" s="22"/>
      <c r="AGY55" s="22"/>
      <c r="AGZ55" s="22"/>
      <c r="AHA55" s="22"/>
      <c r="AHB55" s="22"/>
      <c r="AHC55" s="22"/>
      <c r="AHD55" s="22"/>
      <c r="AHE55" s="22"/>
      <c r="AHF55" s="22"/>
      <c r="AHG55" s="22"/>
      <c r="AHH55" s="22"/>
    </row>
    <row r="56" spans="1:892" s="225" customFormat="1" ht="12.75" x14ac:dyDescent="0.25">
      <c r="A56" s="22">
        <v>485</v>
      </c>
      <c r="B56" s="21">
        <v>3</v>
      </c>
      <c r="C56" s="252" t="s">
        <v>801</v>
      </c>
      <c r="D56" s="253">
        <v>3</v>
      </c>
      <c r="E56" s="249">
        <v>516.1</v>
      </c>
      <c r="F56" s="132">
        <f t="shared" si="0"/>
        <v>5861.01</v>
      </c>
      <c r="G56" s="114">
        <f t="shared" si="1"/>
        <v>7093.8542655389874</v>
      </c>
      <c r="H56" s="132">
        <f t="shared" si="2"/>
        <v>1232.8442655389872</v>
      </c>
      <c r="I56" s="121">
        <f t="shared" si="3"/>
        <v>0</v>
      </c>
      <c r="J56" s="121">
        <f t="shared" si="4"/>
        <v>1232.8442655389872</v>
      </c>
      <c r="K56" s="18">
        <f t="shared" si="109"/>
        <v>2013.9700000000003</v>
      </c>
      <c r="L56" s="234">
        <v>126.86</v>
      </c>
      <c r="M56" s="234">
        <v>126.86</v>
      </c>
      <c r="N56" s="234">
        <v>126.86</v>
      </c>
      <c r="O56" s="234">
        <v>126.86</v>
      </c>
      <c r="P56" s="234">
        <v>126.86</v>
      </c>
      <c r="Q56" s="234">
        <v>126.86</v>
      </c>
      <c r="R56" s="234">
        <v>126.86</v>
      </c>
      <c r="S56" s="234">
        <v>225.19</v>
      </c>
      <c r="T56" s="234">
        <v>225.19</v>
      </c>
      <c r="U56" s="234">
        <v>225.19</v>
      </c>
      <c r="V56" s="234">
        <v>225.19</v>
      </c>
      <c r="W56" s="234">
        <v>225.19</v>
      </c>
      <c r="X56" s="234">
        <f t="shared" si="110"/>
        <v>2281.8205656208502</v>
      </c>
      <c r="Y56" s="18">
        <v>0</v>
      </c>
      <c r="Z56" s="18">
        <v>0</v>
      </c>
      <c r="AA56" s="18">
        <v>0</v>
      </c>
      <c r="AB56" s="18">
        <v>0</v>
      </c>
      <c r="AC56" s="18">
        <v>1129.8156526917332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1152.0049129291172</v>
      </c>
      <c r="AJ56" s="18">
        <v>0</v>
      </c>
      <c r="AK56" s="20">
        <f t="shared" si="5"/>
        <v>267.85056562084992</v>
      </c>
      <c r="AL56" s="234">
        <f t="shared" si="111"/>
        <v>0</v>
      </c>
      <c r="AM56" s="234">
        <f t="shared" si="6"/>
        <v>267.85056562084992</v>
      </c>
      <c r="AN56" s="18">
        <f t="shared" si="112"/>
        <v>543.42999999999995</v>
      </c>
      <c r="AO56" s="234">
        <v>41.39</v>
      </c>
      <c r="AP56" s="234">
        <v>41.39</v>
      </c>
      <c r="AQ56" s="234">
        <v>41.39</v>
      </c>
      <c r="AR56" s="234">
        <v>41.39</v>
      </c>
      <c r="AS56" s="234">
        <v>41.39</v>
      </c>
      <c r="AT56" s="234">
        <v>41.39</v>
      </c>
      <c r="AU56" s="234">
        <v>41.39</v>
      </c>
      <c r="AV56" s="234">
        <v>50.74</v>
      </c>
      <c r="AW56" s="234">
        <v>50.74</v>
      </c>
      <c r="AX56" s="234">
        <v>50.74</v>
      </c>
      <c r="AY56" s="234">
        <v>50.74</v>
      </c>
      <c r="AZ56" s="234">
        <v>50.74</v>
      </c>
      <c r="BA56" s="226">
        <f t="shared" si="113"/>
        <v>514.36594828355055</v>
      </c>
      <c r="BB56" s="18">
        <v>0</v>
      </c>
      <c r="BC56" s="18">
        <v>0</v>
      </c>
      <c r="BD56" s="18">
        <v>0</v>
      </c>
      <c r="BE56" s="18">
        <v>0</v>
      </c>
      <c r="BF56" s="18">
        <v>254.75680920936568</v>
      </c>
      <c r="BG56" s="18">
        <v>0</v>
      </c>
      <c r="BH56" s="18">
        <v>0</v>
      </c>
      <c r="BI56" s="18">
        <v>0</v>
      </c>
      <c r="BJ56" s="18">
        <v>0</v>
      </c>
      <c r="BK56" s="18">
        <v>0</v>
      </c>
      <c r="BL56" s="18">
        <v>259.60913907418484</v>
      </c>
      <c r="BM56" s="18">
        <v>0</v>
      </c>
      <c r="BN56" s="20">
        <f t="shared" si="7"/>
        <v>-29.064051716449399</v>
      </c>
      <c r="BO56" s="20">
        <f t="shared" si="8"/>
        <v>-29.064051716449399</v>
      </c>
      <c r="BP56" s="20">
        <f t="shared" si="9"/>
        <v>0</v>
      </c>
      <c r="BQ56" s="18">
        <f t="shared" si="114"/>
        <v>399.04000000000008</v>
      </c>
      <c r="BR56" s="234">
        <v>37.47</v>
      </c>
      <c r="BS56" s="234">
        <v>37.47</v>
      </c>
      <c r="BT56" s="234">
        <v>37.47</v>
      </c>
      <c r="BU56" s="234">
        <v>37.47</v>
      </c>
      <c r="BV56" s="234">
        <v>37.47</v>
      </c>
      <c r="BW56" s="234">
        <v>37.47</v>
      </c>
      <c r="BX56" s="234">
        <v>37.47</v>
      </c>
      <c r="BY56" s="234">
        <v>27.35</v>
      </c>
      <c r="BZ56" s="234">
        <v>27.35</v>
      </c>
      <c r="CA56" s="234">
        <v>27.35</v>
      </c>
      <c r="CB56" s="234">
        <v>27.35</v>
      </c>
      <c r="CC56" s="234">
        <v>27.35</v>
      </c>
      <c r="CD56" s="18">
        <f t="shared" si="115"/>
        <v>598.41327112733916</v>
      </c>
      <c r="CE56" s="18">
        <v>0</v>
      </c>
      <c r="CF56" s="18">
        <v>0</v>
      </c>
      <c r="CG56" s="18">
        <v>0</v>
      </c>
      <c r="CH56" s="18">
        <v>0</v>
      </c>
      <c r="CI56" s="18">
        <v>308.00764235223653</v>
      </c>
      <c r="CJ56" s="18">
        <v>0</v>
      </c>
      <c r="CK56" s="18">
        <v>0</v>
      </c>
      <c r="CL56" s="18">
        <v>0</v>
      </c>
      <c r="CM56" s="18">
        <v>0</v>
      </c>
      <c r="CN56" s="18">
        <v>0</v>
      </c>
      <c r="CO56" s="18">
        <v>290.40562877510257</v>
      </c>
      <c r="CP56" s="18">
        <v>0</v>
      </c>
      <c r="CQ56" s="20">
        <f t="shared" si="10"/>
        <v>199.37327112733908</v>
      </c>
      <c r="CR56" s="20">
        <f t="shared" si="11"/>
        <v>0</v>
      </c>
      <c r="CS56" s="20">
        <f t="shared" si="12"/>
        <v>199.37327112733908</v>
      </c>
      <c r="CT56" s="18">
        <f t="shared" si="116"/>
        <v>94.54</v>
      </c>
      <c r="CU56" s="18">
        <v>8.7200000000000006</v>
      </c>
      <c r="CV56" s="234">
        <v>8.7200000000000006</v>
      </c>
      <c r="CW56" s="234">
        <v>8.7200000000000006</v>
      </c>
      <c r="CX56" s="234">
        <v>8.7200000000000006</v>
      </c>
      <c r="CY56" s="234">
        <v>8.7200000000000006</v>
      </c>
      <c r="CZ56" s="234">
        <v>8.7200000000000006</v>
      </c>
      <c r="DA56" s="234">
        <v>8.7200000000000006</v>
      </c>
      <c r="DB56" s="234">
        <v>6.7</v>
      </c>
      <c r="DC56" s="234">
        <v>6.7</v>
      </c>
      <c r="DD56" s="234">
        <v>6.7</v>
      </c>
      <c r="DE56" s="234">
        <v>6.7</v>
      </c>
      <c r="DF56" s="234">
        <v>6.7</v>
      </c>
      <c r="DG56" s="18">
        <f t="shared" si="117"/>
        <v>107.17185631825285</v>
      </c>
      <c r="DH56" s="18">
        <v>0</v>
      </c>
      <c r="DI56" s="18">
        <v>0</v>
      </c>
      <c r="DJ56" s="18">
        <v>0</v>
      </c>
      <c r="DK56" s="18">
        <v>0</v>
      </c>
      <c r="DL56" s="18">
        <v>55.182857115858575</v>
      </c>
      <c r="DM56" s="18">
        <v>0</v>
      </c>
      <c r="DN56" s="18">
        <v>0</v>
      </c>
      <c r="DO56" s="18">
        <v>0</v>
      </c>
      <c r="DP56" s="18">
        <v>0</v>
      </c>
      <c r="DQ56" s="18">
        <v>0</v>
      </c>
      <c r="DR56" s="18">
        <v>51.988999202394282</v>
      </c>
      <c r="DS56" s="18">
        <v>0</v>
      </c>
      <c r="DT56" s="234">
        <f t="shared" si="118"/>
        <v>12.631856318252844</v>
      </c>
      <c r="DU56" s="20">
        <f t="shared" si="13"/>
        <v>0</v>
      </c>
      <c r="DV56" s="20">
        <f t="shared" si="119"/>
        <v>12.631856318252844</v>
      </c>
      <c r="DW56" s="18">
        <f t="shared" si="120"/>
        <v>307.37000000000006</v>
      </c>
      <c r="DX56" s="18">
        <v>24.41</v>
      </c>
      <c r="DY56" s="234">
        <v>24.41</v>
      </c>
      <c r="DZ56" s="234">
        <v>24.41</v>
      </c>
      <c r="EA56" s="234">
        <v>24.41</v>
      </c>
      <c r="EB56" s="234">
        <v>24.41</v>
      </c>
      <c r="EC56" s="234">
        <v>24.41</v>
      </c>
      <c r="ED56" s="234">
        <v>24.41</v>
      </c>
      <c r="EE56" s="234">
        <v>27.3</v>
      </c>
      <c r="EF56" s="234">
        <v>27.3</v>
      </c>
      <c r="EG56" s="234">
        <v>27.3</v>
      </c>
      <c r="EH56" s="234">
        <v>27.3</v>
      </c>
      <c r="EI56" s="234">
        <v>27.3</v>
      </c>
      <c r="EJ56" s="234"/>
      <c r="EK56" s="18">
        <f t="shared" si="121"/>
        <v>276.02632920503726</v>
      </c>
      <c r="EL56" s="18">
        <v>0</v>
      </c>
      <c r="EM56" s="18">
        <v>0</v>
      </c>
      <c r="EN56" s="18">
        <v>0</v>
      </c>
      <c r="EO56" s="18">
        <v>0</v>
      </c>
      <c r="EP56" s="18">
        <v>136.77191889868399</v>
      </c>
      <c r="EQ56" s="18">
        <v>0</v>
      </c>
      <c r="ER56" s="18">
        <v>0</v>
      </c>
      <c r="ES56" s="18">
        <v>0</v>
      </c>
      <c r="ET56" s="18">
        <v>0</v>
      </c>
      <c r="EU56" s="18">
        <v>0</v>
      </c>
      <c r="EV56" s="18">
        <v>139.25441030635326</v>
      </c>
      <c r="EW56" s="18">
        <v>0</v>
      </c>
      <c r="EX56" s="20">
        <f t="shared" si="14"/>
        <v>-31.343670794962804</v>
      </c>
      <c r="EY56" s="20">
        <f t="shared" si="122"/>
        <v>-31.343670794962804</v>
      </c>
      <c r="EZ56" s="20">
        <f t="shared" si="123"/>
        <v>0</v>
      </c>
      <c r="FA56" s="18">
        <f t="shared" si="124"/>
        <v>955.7</v>
      </c>
      <c r="FB56" s="18">
        <v>72.25</v>
      </c>
      <c r="FC56" s="234">
        <v>72.25</v>
      </c>
      <c r="FD56" s="234">
        <v>72.25</v>
      </c>
      <c r="FE56" s="234">
        <v>72.25</v>
      </c>
      <c r="FF56" s="234">
        <v>72.25</v>
      </c>
      <c r="FG56" s="234">
        <v>72.25</v>
      </c>
      <c r="FH56" s="234">
        <v>72.25</v>
      </c>
      <c r="FI56" s="234">
        <v>89.99</v>
      </c>
      <c r="FJ56" s="234">
        <v>89.99</v>
      </c>
      <c r="FK56" s="234">
        <v>89.99</v>
      </c>
      <c r="FL56" s="234">
        <v>89.99</v>
      </c>
      <c r="FM56" s="234">
        <v>89.99</v>
      </c>
      <c r="FN56" s="20">
        <f t="shared" si="125"/>
        <v>991.54716533733108</v>
      </c>
      <c r="FO56" s="18">
        <v>0</v>
      </c>
      <c r="FP56" s="18">
        <v>0</v>
      </c>
      <c r="FQ56" s="18">
        <v>0</v>
      </c>
      <c r="FR56" s="18">
        <v>0</v>
      </c>
      <c r="FS56" s="18">
        <v>458.96750596629352</v>
      </c>
      <c r="FT56" s="18">
        <v>0</v>
      </c>
      <c r="FU56" s="18">
        <v>0</v>
      </c>
      <c r="FV56" s="18">
        <v>0</v>
      </c>
      <c r="FW56" s="18">
        <v>0</v>
      </c>
      <c r="FX56" s="18">
        <v>0</v>
      </c>
      <c r="FY56" s="18">
        <v>532.57965937103756</v>
      </c>
      <c r="FZ56" s="18">
        <v>0</v>
      </c>
      <c r="GA56" s="234">
        <f t="shared" si="126"/>
        <v>35.847165337331035</v>
      </c>
      <c r="GB56" s="20">
        <f t="shared" si="127"/>
        <v>0</v>
      </c>
      <c r="GC56" s="20">
        <f t="shared" si="128"/>
        <v>35.847165337331035</v>
      </c>
      <c r="GD56" s="18">
        <f t="shared" si="129"/>
        <v>194.83999999999995</v>
      </c>
      <c r="GE56" s="18">
        <v>8.52</v>
      </c>
      <c r="GF56" s="234">
        <v>8.52</v>
      </c>
      <c r="GG56" s="234">
        <v>8.52</v>
      </c>
      <c r="GH56" s="234">
        <v>8.52</v>
      </c>
      <c r="GI56" s="234">
        <v>8.52</v>
      </c>
      <c r="GJ56" s="234">
        <v>8.52</v>
      </c>
      <c r="GK56" s="234">
        <v>8.52</v>
      </c>
      <c r="GL56" s="234">
        <v>27.04</v>
      </c>
      <c r="GM56" s="234">
        <v>27.04</v>
      </c>
      <c r="GN56" s="234">
        <v>27.04</v>
      </c>
      <c r="GO56" s="234">
        <v>27.04</v>
      </c>
      <c r="GP56" s="234">
        <v>27.04</v>
      </c>
      <c r="GQ56" s="20">
        <f t="shared" si="130"/>
        <v>0</v>
      </c>
      <c r="GR56" s="18">
        <v>0</v>
      </c>
      <c r="GS56" s="18">
        <v>0</v>
      </c>
      <c r="GT56" s="18">
        <v>0</v>
      </c>
      <c r="GU56" s="18"/>
      <c r="GV56" s="234">
        <f t="shared" si="131"/>
        <v>-194.83999999999995</v>
      </c>
      <c r="GW56" s="20">
        <f t="shared" si="15"/>
        <v>-194.83999999999995</v>
      </c>
      <c r="GX56" s="20">
        <f t="shared" si="16"/>
        <v>0</v>
      </c>
      <c r="GY56" s="18">
        <f t="shared" si="132"/>
        <v>1352.12</v>
      </c>
      <c r="GZ56" s="18">
        <v>73.959999999999994</v>
      </c>
      <c r="HA56" s="234">
        <v>73.959999999999994</v>
      </c>
      <c r="HB56" s="234">
        <v>73.959999999999994</v>
      </c>
      <c r="HC56" s="234">
        <v>73.959999999999994</v>
      </c>
      <c r="HD56" s="234">
        <v>73.959999999999994</v>
      </c>
      <c r="HE56" s="234">
        <v>73.959999999999994</v>
      </c>
      <c r="HF56" s="234">
        <v>73.959999999999994</v>
      </c>
      <c r="HG56" s="234">
        <v>166.88</v>
      </c>
      <c r="HH56" s="234">
        <v>166.88</v>
      </c>
      <c r="HI56" s="234">
        <v>166.88</v>
      </c>
      <c r="HJ56" s="234">
        <v>166.88</v>
      </c>
      <c r="HK56" s="234">
        <v>166.88</v>
      </c>
      <c r="HL56" s="20">
        <f t="shared" si="133"/>
        <v>2324.5091296466262</v>
      </c>
      <c r="HM56" s="18">
        <v>141.86285492529464</v>
      </c>
      <c r="HN56" s="18">
        <v>150.527310819604</v>
      </c>
      <c r="HO56" s="18">
        <v>163.91235680816774</v>
      </c>
      <c r="HP56" s="18">
        <v>152.4136248432097</v>
      </c>
      <c r="HQ56" s="18">
        <v>406.93109314617794</v>
      </c>
      <c r="HR56" s="18">
        <v>133.17353849981399</v>
      </c>
      <c r="HS56" s="18">
        <v>175.56503845227519</v>
      </c>
      <c r="HT56" s="18">
        <v>106.22157704170827</v>
      </c>
      <c r="HU56" s="18">
        <v>110.55046902831991</v>
      </c>
      <c r="HV56" s="18">
        <v>171.92470492331563</v>
      </c>
      <c r="HW56" s="18">
        <v>433.2160556889977</v>
      </c>
      <c r="HX56" s="18">
        <v>178.2105054697418</v>
      </c>
      <c r="HY56" s="20">
        <f t="shared" si="17"/>
        <v>972.38912964662632</v>
      </c>
      <c r="HZ56" s="20">
        <f t="shared" si="18"/>
        <v>0</v>
      </c>
      <c r="IA56" s="20">
        <f t="shared" si="19"/>
        <v>972.38912964662632</v>
      </c>
      <c r="IB56" s="120">
        <f t="shared" si="134"/>
        <v>0</v>
      </c>
      <c r="IC56" s="120">
        <v>0</v>
      </c>
      <c r="ID56" s="250">
        <v>0</v>
      </c>
      <c r="IE56" s="250">
        <v>0</v>
      </c>
      <c r="IF56" s="120">
        <v>0</v>
      </c>
      <c r="IG56" s="120">
        <v>0</v>
      </c>
      <c r="IH56" s="120">
        <v>0</v>
      </c>
      <c r="II56" s="120">
        <v>0</v>
      </c>
      <c r="IJ56" s="120">
        <v>0</v>
      </c>
      <c r="IK56" s="120">
        <v>0</v>
      </c>
      <c r="IL56" s="120">
        <v>0</v>
      </c>
      <c r="IM56" s="120">
        <v>0</v>
      </c>
      <c r="IN56" s="120">
        <v>0</v>
      </c>
      <c r="IO56" s="121">
        <f t="shared" si="20"/>
        <v>0</v>
      </c>
      <c r="IP56" s="18">
        <v>0</v>
      </c>
      <c r="IQ56" s="18">
        <v>0</v>
      </c>
      <c r="IR56" s="18">
        <v>0</v>
      </c>
      <c r="IS56" s="18">
        <v>0</v>
      </c>
      <c r="IT56" s="18">
        <v>0</v>
      </c>
      <c r="IU56" s="18">
        <v>0</v>
      </c>
      <c r="IV56" s="18">
        <v>0</v>
      </c>
      <c r="IW56" s="18">
        <v>0</v>
      </c>
      <c r="IX56" s="18">
        <v>0</v>
      </c>
      <c r="IY56" s="18">
        <v>0</v>
      </c>
      <c r="IZ56" s="18">
        <v>0</v>
      </c>
      <c r="JA56" s="18">
        <v>0</v>
      </c>
      <c r="JB56" s="250">
        <f t="shared" si="21"/>
        <v>0</v>
      </c>
      <c r="JC56" s="121">
        <f t="shared" si="22"/>
        <v>0</v>
      </c>
      <c r="JD56" s="121">
        <f t="shared" si="23"/>
        <v>0</v>
      </c>
      <c r="JE56" s="120">
        <f t="shared" si="135"/>
        <v>0</v>
      </c>
      <c r="JF56" s="120">
        <v>0</v>
      </c>
      <c r="JG56" s="250">
        <v>0</v>
      </c>
      <c r="JH56" s="250">
        <v>0</v>
      </c>
      <c r="JI56" s="250">
        <v>0</v>
      </c>
      <c r="JJ56" s="250">
        <v>0</v>
      </c>
      <c r="JK56" s="250">
        <v>0</v>
      </c>
      <c r="JL56" s="250">
        <v>0</v>
      </c>
      <c r="JM56" s="250">
        <v>0</v>
      </c>
      <c r="JN56" s="250">
        <v>0</v>
      </c>
      <c r="JO56" s="250">
        <v>0</v>
      </c>
      <c r="JP56" s="250">
        <v>0</v>
      </c>
      <c r="JQ56" s="250">
        <v>0</v>
      </c>
      <c r="JR56" s="120">
        <f t="shared" si="136"/>
        <v>0</v>
      </c>
      <c r="JS56" s="18">
        <v>0</v>
      </c>
      <c r="JT56" s="18">
        <v>0</v>
      </c>
      <c r="JU56" s="18">
        <v>0</v>
      </c>
      <c r="JV56" s="18">
        <v>0</v>
      </c>
      <c r="JW56" s="18">
        <v>0</v>
      </c>
      <c r="JX56" s="18">
        <v>0</v>
      </c>
      <c r="JY56" s="18">
        <v>0</v>
      </c>
      <c r="JZ56" s="18">
        <v>0</v>
      </c>
      <c r="KA56" s="18">
        <v>0</v>
      </c>
      <c r="KB56" s="18">
        <v>0</v>
      </c>
      <c r="KC56" s="18">
        <v>0</v>
      </c>
      <c r="KD56" s="18">
        <v>0</v>
      </c>
      <c r="KE56" s="250">
        <f t="shared" si="24"/>
        <v>0</v>
      </c>
      <c r="KF56" s="121">
        <f t="shared" si="25"/>
        <v>0</v>
      </c>
      <c r="KG56" s="121">
        <f t="shared" si="26"/>
        <v>0</v>
      </c>
      <c r="KH56" s="120">
        <f t="shared" si="137"/>
        <v>421.68999999999994</v>
      </c>
      <c r="KI56" s="120">
        <v>18.32</v>
      </c>
      <c r="KJ56" s="250">
        <v>18.32</v>
      </c>
      <c r="KK56" s="250">
        <v>18.32</v>
      </c>
      <c r="KL56" s="250">
        <v>18.32</v>
      </c>
      <c r="KM56" s="250">
        <v>18.32</v>
      </c>
      <c r="KN56" s="250">
        <v>18.32</v>
      </c>
      <c r="KO56" s="250">
        <v>18.32</v>
      </c>
      <c r="KP56" s="250">
        <v>58.69</v>
      </c>
      <c r="KQ56" s="250">
        <v>58.69</v>
      </c>
      <c r="KR56" s="250">
        <v>58.69</v>
      </c>
      <c r="KS56" s="250">
        <v>58.69</v>
      </c>
      <c r="KT56" s="250">
        <v>58.69</v>
      </c>
      <c r="KU56" s="121">
        <f t="shared" si="138"/>
        <v>451.82955922334168</v>
      </c>
      <c r="KV56" s="18">
        <v>22.132480247290474</v>
      </c>
      <c r="KW56" s="18">
        <v>23.835871318155053</v>
      </c>
      <c r="KX56" s="18">
        <v>21.154047434050145</v>
      </c>
      <c r="KY56" s="18">
        <v>23.193447711985765</v>
      </c>
      <c r="KZ56" s="18">
        <v>23.103531744080698</v>
      </c>
      <c r="LA56" s="18">
        <v>23.614327800293527</v>
      </c>
      <c r="LB56" s="18">
        <v>20.895871791517486</v>
      </c>
      <c r="LC56" s="18">
        <v>44.583347682231818</v>
      </c>
      <c r="LD56" s="18">
        <v>57.46544497752469</v>
      </c>
      <c r="LE56" s="18">
        <v>55.489653643894705</v>
      </c>
      <c r="LF56" s="18">
        <v>67.607313802066386</v>
      </c>
      <c r="LG56" s="18">
        <v>68.754221070250878</v>
      </c>
      <c r="LH56" s="250">
        <f t="shared" si="139"/>
        <v>30.139559223341735</v>
      </c>
      <c r="LI56" s="121">
        <f t="shared" si="27"/>
        <v>0</v>
      </c>
      <c r="LJ56" s="121">
        <f t="shared" si="28"/>
        <v>30.139559223341735</v>
      </c>
      <c r="LK56" s="121">
        <f t="shared" si="29"/>
        <v>0</v>
      </c>
      <c r="LL56" s="250"/>
      <c r="LM56" s="250"/>
      <c r="LN56" s="250"/>
      <c r="LO56" s="250"/>
      <c r="LP56" s="250"/>
      <c r="LQ56" s="250"/>
      <c r="LR56" s="250"/>
      <c r="LS56" s="250"/>
      <c r="LT56" s="250"/>
      <c r="LU56" s="250"/>
      <c r="LV56" s="250"/>
      <c r="LW56" s="250"/>
      <c r="LX56" s="121">
        <f t="shared" si="30"/>
        <v>0</v>
      </c>
      <c r="LY56" s="250"/>
      <c r="LZ56" s="250"/>
      <c r="MA56" s="250"/>
      <c r="MB56" s="250"/>
      <c r="MC56" s="250"/>
      <c r="MD56" s="250"/>
      <c r="ME56" s="250"/>
      <c r="MF56" s="250"/>
      <c r="MG56" s="250"/>
      <c r="MH56" s="250"/>
      <c r="MI56" s="250"/>
      <c r="MJ56" s="120">
        <v>0</v>
      </c>
      <c r="MK56" s="250"/>
      <c r="ML56" s="121">
        <f t="shared" si="31"/>
        <v>0</v>
      </c>
      <c r="MM56" s="121">
        <f t="shared" si="32"/>
        <v>0</v>
      </c>
      <c r="MN56" s="121">
        <f t="shared" si="140"/>
        <v>4405.71</v>
      </c>
      <c r="MO56" s="121">
        <v>268.77999999999997</v>
      </c>
      <c r="MP56" s="250">
        <v>268.77999999999997</v>
      </c>
      <c r="MQ56" s="250">
        <v>268.77999999999997</v>
      </c>
      <c r="MR56" s="250">
        <v>268.77999999999997</v>
      </c>
      <c r="MS56" s="250">
        <v>268.77999999999997</v>
      </c>
      <c r="MT56" s="250">
        <v>268.77999999999997</v>
      </c>
      <c r="MU56" s="250">
        <v>268.77999999999997</v>
      </c>
      <c r="MV56" s="250">
        <v>504.85</v>
      </c>
      <c r="MW56" s="250">
        <v>504.85</v>
      </c>
      <c r="MX56" s="250">
        <v>504.85</v>
      </c>
      <c r="MY56" s="250">
        <v>504.85</v>
      </c>
      <c r="MZ56" s="250">
        <v>504.85</v>
      </c>
      <c r="NA56" s="121">
        <f t="shared" si="141"/>
        <v>0</v>
      </c>
      <c r="NB56" s="20">
        <v>0</v>
      </c>
      <c r="NC56" s="20">
        <v>0</v>
      </c>
      <c r="ND56" s="20">
        <v>0</v>
      </c>
      <c r="NE56" s="20">
        <v>0</v>
      </c>
      <c r="NF56" s="20">
        <v>0</v>
      </c>
      <c r="NG56" s="20">
        <v>0</v>
      </c>
      <c r="NH56" s="20">
        <v>0</v>
      </c>
      <c r="NI56" s="20">
        <v>0</v>
      </c>
      <c r="NJ56" s="20">
        <v>0</v>
      </c>
      <c r="NK56" s="20">
        <v>0</v>
      </c>
      <c r="NL56" s="20">
        <v>0</v>
      </c>
      <c r="NM56" s="20">
        <v>0</v>
      </c>
      <c r="NN56" s="250">
        <f t="shared" si="142"/>
        <v>-4405.71</v>
      </c>
      <c r="NO56" s="121">
        <f t="shared" si="33"/>
        <v>-4405.71</v>
      </c>
      <c r="NP56" s="121">
        <f t="shared" si="34"/>
        <v>0</v>
      </c>
      <c r="NQ56" s="115">
        <f t="shared" si="35"/>
        <v>2463.3000000000002</v>
      </c>
      <c r="NR56" s="114">
        <f t="shared" si="36"/>
        <v>0</v>
      </c>
      <c r="NS56" s="132">
        <f t="shared" si="37"/>
        <v>-2463.3000000000002</v>
      </c>
      <c r="NT56" s="121">
        <f t="shared" si="38"/>
        <v>-2463.3000000000002</v>
      </c>
      <c r="NU56" s="121">
        <f t="shared" si="39"/>
        <v>0</v>
      </c>
      <c r="NV56" s="18">
        <f t="shared" si="143"/>
        <v>587.31000000000006</v>
      </c>
      <c r="NW56" s="18">
        <v>40.880000000000003</v>
      </c>
      <c r="NX56" s="234">
        <v>40.880000000000003</v>
      </c>
      <c r="NY56" s="234">
        <v>40.880000000000003</v>
      </c>
      <c r="NZ56" s="18">
        <v>40.880000000000003</v>
      </c>
      <c r="OA56" s="18">
        <v>40.880000000000003</v>
      </c>
      <c r="OB56" s="18">
        <v>40.880000000000003</v>
      </c>
      <c r="OC56" s="18">
        <v>40.880000000000003</v>
      </c>
      <c r="OD56" s="18">
        <v>60.23</v>
      </c>
      <c r="OE56" s="18">
        <v>60.23</v>
      </c>
      <c r="OF56" s="18">
        <v>60.23</v>
      </c>
      <c r="OG56" s="18">
        <v>60.23</v>
      </c>
      <c r="OH56" s="18">
        <v>60.23</v>
      </c>
      <c r="OI56" s="20">
        <f t="shared" si="144"/>
        <v>0</v>
      </c>
      <c r="OJ56" s="20">
        <v>0</v>
      </c>
      <c r="OK56" s="20">
        <v>0</v>
      </c>
      <c r="OL56" s="20">
        <v>0</v>
      </c>
      <c r="OM56" s="20">
        <v>0</v>
      </c>
      <c r="ON56" s="20">
        <v>0</v>
      </c>
      <c r="OO56" s="20">
        <v>0</v>
      </c>
      <c r="OP56" s="20">
        <v>0</v>
      </c>
      <c r="OQ56" s="20">
        <v>0</v>
      </c>
      <c r="OR56" s="20">
        <v>0</v>
      </c>
      <c r="OS56" s="20">
        <v>0</v>
      </c>
      <c r="OT56" s="20">
        <v>0</v>
      </c>
      <c r="OU56" s="20">
        <v>0</v>
      </c>
      <c r="OV56" s="234">
        <f t="shared" si="145"/>
        <v>-587.31000000000006</v>
      </c>
      <c r="OW56" s="20">
        <f t="shared" si="40"/>
        <v>-587.31000000000006</v>
      </c>
      <c r="OX56" s="20">
        <f t="shared" si="41"/>
        <v>0</v>
      </c>
      <c r="OY56" s="18">
        <f t="shared" si="146"/>
        <v>803.74</v>
      </c>
      <c r="OZ56" s="18">
        <v>77.67</v>
      </c>
      <c r="PA56" s="234">
        <v>77.67</v>
      </c>
      <c r="PB56" s="234">
        <v>77.67</v>
      </c>
      <c r="PC56" s="234">
        <v>77.67</v>
      </c>
      <c r="PD56" s="234">
        <v>77.67</v>
      </c>
      <c r="PE56" s="234">
        <v>77.67</v>
      </c>
      <c r="PF56" s="234">
        <v>77.67</v>
      </c>
      <c r="PG56" s="234">
        <v>52.01</v>
      </c>
      <c r="PH56" s="234">
        <v>52.01</v>
      </c>
      <c r="PI56" s="234">
        <v>52.01</v>
      </c>
      <c r="PJ56" s="234">
        <v>52.01</v>
      </c>
      <c r="PK56" s="234">
        <v>52.01</v>
      </c>
      <c r="PL56" s="20">
        <f t="shared" si="147"/>
        <v>0</v>
      </c>
      <c r="PM56" s="18">
        <v>0</v>
      </c>
      <c r="PN56" s="18">
        <v>0</v>
      </c>
      <c r="PO56" s="18">
        <v>0</v>
      </c>
      <c r="PP56" s="18">
        <v>0</v>
      </c>
      <c r="PQ56" s="18">
        <v>0</v>
      </c>
      <c r="PR56" s="18">
        <v>0</v>
      </c>
      <c r="PS56" s="18">
        <v>0</v>
      </c>
      <c r="PT56" s="18">
        <v>0</v>
      </c>
      <c r="PU56" s="18">
        <v>0</v>
      </c>
      <c r="PV56" s="18">
        <v>0</v>
      </c>
      <c r="PW56" s="18">
        <v>0</v>
      </c>
      <c r="PX56" s="18">
        <v>0</v>
      </c>
      <c r="PY56" s="234">
        <f t="shared" si="148"/>
        <v>-803.74</v>
      </c>
      <c r="PZ56" s="20">
        <f t="shared" si="42"/>
        <v>-803.74</v>
      </c>
      <c r="QA56" s="20">
        <f t="shared" si="43"/>
        <v>0</v>
      </c>
      <c r="QB56" s="18">
        <f t="shared" si="149"/>
        <v>217.85</v>
      </c>
      <c r="QC56" s="18">
        <v>22.3</v>
      </c>
      <c r="QD56" s="234">
        <v>22.3</v>
      </c>
      <c r="QE56" s="234">
        <v>22.3</v>
      </c>
      <c r="QF56" s="234">
        <v>22.3</v>
      </c>
      <c r="QG56" s="234">
        <v>22.3</v>
      </c>
      <c r="QH56" s="234">
        <v>22.3</v>
      </c>
      <c r="QI56" s="234">
        <v>22.3</v>
      </c>
      <c r="QJ56" s="234">
        <v>12.35</v>
      </c>
      <c r="QK56" s="234">
        <v>12.35</v>
      </c>
      <c r="QL56" s="234">
        <v>12.35</v>
      </c>
      <c r="QM56" s="234">
        <v>12.35</v>
      </c>
      <c r="QN56" s="234">
        <v>12.35</v>
      </c>
      <c r="QO56" s="20">
        <f t="shared" si="150"/>
        <v>0</v>
      </c>
      <c r="QP56" s="18">
        <v>0</v>
      </c>
      <c r="QQ56" s="18">
        <v>0</v>
      </c>
      <c r="QR56" s="18">
        <v>0</v>
      </c>
      <c r="QS56" s="18">
        <v>0</v>
      </c>
      <c r="QT56" s="18">
        <v>0</v>
      </c>
      <c r="QU56" s="18">
        <v>0</v>
      </c>
      <c r="QV56" s="18">
        <v>0</v>
      </c>
      <c r="QW56" s="18">
        <v>0</v>
      </c>
      <c r="QX56" s="18">
        <v>0</v>
      </c>
      <c r="QY56" s="18">
        <v>0</v>
      </c>
      <c r="QZ56" s="18">
        <v>0</v>
      </c>
      <c r="RA56" s="18">
        <v>0</v>
      </c>
      <c r="RB56" s="234">
        <f t="shared" si="151"/>
        <v>-217.85</v>
      </c>
      <c r="RC56" s="20">
        <f t="shared" si="44"/>
        <v>-217.85</v>
      </c>
      <c r="RD56" s="20">
        <f t="shared" si="45"/>
        <v>0</v>
      </c>
      <c r="RE56" s="18">
        <f t="shared" si="152"/>
        <v>714.23</v>
      </c>
      <c r="RF56" s="20">
        <v>73.540000000000006</v>
      </c>
      <c r="RG56" s="234">
        <v>73.540000000000006</v>
      </c>
      <c r="RH56" s="234">
        <v>73.540000000000006</v>
      </c>
      <c r="RI56" s="234">
        <v>73.540000000000006</v>
      </c>
      <c r="RJ56" s="234">
        <v>73.540000000000006</v>
      </c>
      <c r="RK56" s="234">
        <v>73.540000000000006</v>
      </c>
      <c r="RL56" s="234">
        <v>73.540000000000006</v>
      </c>
      <c r="RM56" s="234">
        <v>39.89</v>
      </c>
      <c r="RN56" s="234">
        <v>39.89</v>
      </c>
      <c r="RO56" s="234">
        <v>39.89</v>
      </c>
      <c r="RP56" s="234">
        <v>39.89</v>
      </c>
      <c r="RQ56" s="234">
        <v>39.89</v>
      </c>
      <c r="RR56" s="20">
        <f t="shared" si="153"/>
        <v>0</v>
      </c>
      <c r="RS56" s="18">
        <v>0</v>
      </c>
      <c r="RT56" s="18">
        <v>0</v>
      </c>
      <c r="RU56" s="18">
        <v>0</v>
      </c>
      <c r="RV56" s="18">
        <v>0</v>
      </c>
      <c r="RW56" s="18">
        <v>0</v>
      </c>
      <c r="RX56" s="18">
        <v>0</v>
      </c>
      <c r="RY56" s="18">
        <v>0</v>
      </c>
      <c r="RZ56" s="18">
        <v>0</v>
      </c>
      <c r="SA56" s="18">
        <v>0</v>
      </c>
      <c r="SB56" s="18">
        <v>0</v>
      </c>
      <c r="SC56" s="18">
        <v>0</v>
      </c>
      <c r="SD56" s="18">
        <v>0</v>
      </c>
      <c r="SE56" s="20">
        <f t="shared" si="46"/>
        <v>-714.23</v>
      </c>
      <c r="SF56" s="20">
        <f t="shared" si="47"/>
        <v>-714.23</v>
      </c>
      <c r="SG56" s="20">
        <f t="shared" si="48"/>
        <v>0</v>
      </c>
      <c r="SH56" s="18">
        <f t="shared" si="154"/>
        <v>0</v>
      </c>
      <c r="SI56" s="18">
        <v>0</v>
      </c>
      <c r="SJ56" s="234">
        <v>0</v>
      </c>
      <c r="SK56" s="234">
        <v>0</v>
      </c>
      <c r="SL56" s="234">
        <v>0</v>
      </c>
      <c r="SM56" s="234">
        <v>0</v>
      </c>
      <c r="SN56" s="234">
        <v>0</v>
      </c>
      <c r="SO56" s="234">
        <v>0</v>
      </c>
      <c r="SP56" s="234">
        <v>0</v>
      </c>
      <c r="SQ56" s="234">
        <v>0</v>
      </c>
      <c r="SR56" s="234">
        <v>0</v>
      </c>
      <c r="SS56" s="234">
        <v>0</v>
      </c>
      <c r="ST56" s="234">
        <v>0</v>
      </c>
      <c r="SU56" s="20">
        <f t="shared" si="155"/>
        <v>0</v>
      </c>
      <c r="SV56" s="18">
        <v>0</v>
      </c>
      <c r="SW56" s="18">
        <v>0</v>
      </c>
      <c r="SX56" s="18">
        <v>0</v>
      </c>
      <c r="SY56" s="18">
        <v>0</v>
      </c>
      <c r="SZ56" s="18">
        <v>0</v>
      </c>
      <c r="TA56" s="18">
        <v>0</v>
      </c>
      <c r="TB56" s="18">
        <v>0</v>
      </c>
      <c r="TC56" s="18">
        <v>0</v>
      </c>
      <c r="TD56" s="18">
        <v>0</v>
      </c>
      <c r="TE56" s="18">
        <v>0</v>
      </c>
      <c r="TF56" s="18">
        <v>0</v>
      </c>
      <c r="TG56" s="18">
        <v>0</v>
      </c>
      <c r="TH56" s="20">
        <f t="shared" si="49"/>
        <v>0</v>
      </c>
      <c r="TI56" s="20">
        <f t="shared" si="50"/>
        <v>0</v>
      </c>
      <c r="TJ56" s="20">
        <f t="shared" si="51"/>
        <v>0</v>
      </c>
      <c r="TK56" s="18">
        <f t="shared" si="156"/>
        <v>113.26000000000002</v>
      </c>
      <c r="TL56" s="18">
        <v>10.58</v>
      </c>
      <c r="TM56" s="234">
        <v>10.58</v>
      </c>
      <c r="TN56" s="234">
        <v>10.58</v>
      </c>
      <c r="TO56" s="234">
        <v>10.58</v>
      </c>
      <c r="TP56" s="234">
        <v>10.58</v>
      </c>
      <c r="TQ56" s="234">
        <v>10.58</v>
      </c>
      <c r="TR56" s="234">
        <v>10.58</v>
      </c>
      <c r="TS56" s="234">
        <v>7.84</v>
      </c>
      <c r="TT56" s="234">
        <v>7.84</v>
      </c>
      <c r="TU56" s="234">
        <v>7.84</v>
      </c>
      <c r="TV56" s="234">
        <v>7.84</v>
      </c>
      <c r="TW56" s="234">
        <v>7.84</v>
      </c>
      <c r="TX56" s="20">
        <f t="shared" si="157"/>
        <v>0</v>
      </c>
      <c r="TY56" s="18">
        <v>0</v>
      </c>
      <c r="TZ56" s="18">
        <v>0</v>
      </c>
      <c r="UA56" s="18">
        <v>0</v>
      </c>
      <c r="UB56" s="18">
        <v>0</v>
      </c>
      <c r="UC56" s="18">
        <v>0</v>
      </c>
      <c r="UD56" s="18">
        <v>0</v>
      </c>
      <c r="UE56" s="18">
        <v>0</v>
      </c>
      <c r="UF56" s="18">
        <v>0</v>
      </c>
      <c r="UG56" s="18">
        <v>0</v>
      </c>
      <c r="UH56" s="18">
        <v>0</v>
      </c>
      <c r="UI56" s="18">
        <v>0</v>
      </c>
      <c r="UJ56" s="18">
        <v>0</v>
      </c>
      <c r="UK56" s="20">
        <f t="shared" si="52"/>
        <v>-113.26000000000002</v>
      </c>
      <c r="UL56" s="20">
        <f t="shared" si="53"/>
        <v>-113.26000000000002</v>
      </c>
      <c r="UM56" s="20">
        <f t="shared" si="54"/>
        <v>0</v>
      </c>
      <c r="UN56" s="18">
        <f t="shared" si="158"/>
        <v>26.909999999999993</v>
      </c>
      <c r="UO56" s="18">
        <v>2.63</v>
      </c>
      <c r="UP56" s="234">
        <v>2.63</v>
      </c>
      <c r="UQ56" s="234">
        <v>2.63</v>
      </c>
      <c r="UR56" s="234">
        <v>2.63</v>
      </c>
      <c r="US56" s="234">
        <v>2.63</v>
      </c>
      <c r="UT56" s="234">
        <v>2.63</v>
      </c>
      <c r="UU56" s="234">
        <v>2.63</v>
      </c>
      <c r="UV56" s="234">
        <v>1.7</v>
      </c>
      <c r="UW56" s="234">
        <v>1.7</v>
      </c>
      <c r="UX56" s="234">
        <v>1.7</v>
      </c>
      <c r="UY56" s="234">
        <v>1.7</v>
      </c>
      <c r="UZ56" s="234">
        <v>1.7</v>
      </c>
      <c r="VA56" s="20">
        <f t="shared" si="55"/>
        <v>0</v>
      </c>
      <c r="VB56" s="234"/>
      <c r="VC56" s="234"/>
      <c r="VD56" s="234"/>
      <c r="VE56" s="234"/>
      <c r="VF56" s="234"/>
      <c r="VG56" s="234"/>
      <c r="VH56" s="234">
        <v>0</v>
      </c>
      <c r="VI56" s="234"/>
      <c r="VJ56" s="234"/>
      <c r="VK56" s="234"/>
      <c r="VL56" s="234"/>
      <c r="VM56" s="234"/>
      <c r="VN56" s="20">
        <f t="shared" si="56"/>
        <v>-26.909999999999993</v>
      </c>
      <c r="VO56" s="20">
        <f t="shared" si="57"/>
        <v>-26.909999999999993</v>
      </c>
      <c r="VP56" s="20">
        <f t="shared" si="58"/>
        <v>0</v>
      </c>
      <c r="VQ56" s="121">
        <f t="shared" si="59"/>
        <v>0</v>
      </c>
      <c r="VR56" s="250"/>
      <c r="VS56" s="250"/>
      <c r="VT56" s="250"/>
      <c r="VU56" s="250"/>
      <c r="VV56" s="250"/>
      <c r="VW56" s="250"/>
      <c r="VX56" s="250"/>
      <c r="VY56" s="250"/>
      <c r="VZ56" s="250"/>
      <c r="WA56" s="250"/>
      <c r="WB56" s="250"/>
      <c r="WC56" s="250"/>
      <c r="WD56" s="121">
        <f t="shared" si="60"/>
        <v>0</v>
      </c>
      <c r="WE56" s="234"/>
      <c r="WF56" s="234"/>
      <c r="WG56" s="234"/>
      <c r="WH56" s="234"/>
      <c r="WI56" s="234"/>
      <c r="WJ56" s="234"/>
      <c r="WK56" s="234"/>
      <c r="WL56" s="234"/>
      <c r="WM56" s="234"/>
      <c r="WN56" s="234"/>
      <c r="WO56" s="234"/>
      <c r="WP56" s="234"/>
      <c r="WQ56" s="121">
        <f t="shared" si="61"/>
        <v>0</v>
      </c>
      <c r="WR56" s="121">
        <f t="shared" si="62"/>
        <v>0</v>
      </c>
      <c r="WS56" s="121">
        <f t="shared" si="63"/>
        <v>0</v>
      </c>
      <c r="WT56" s="120">
        <f t="shared" si="159"/>
        <v>5972.6799999999985</v>
      </c>
      <c r="WU56" s="120">
        <v>536.64</v>
      </c>
      <c r="WV56" s="250">
        <v>536.64</v>
      </c>
      <c r="WW56" s="250">
        <v>536.64</v>
      </c>
      <c r="WX56" s="250">
        <v>536.64</v>
      </c>
      <c r="WY56" s="250">
        <v>536.64</v>
      </c>
      <c r="WZ56" s="250">
        <v>536.64</v>
      </c>
      <c r="XA56" s="250">
        <v>536.64</v>
      </c>
      <c r="XB56" s="250">
        <v>443.24</v>
      </c>
      <c r="XC56" s="250">
        <v>443.24</v>
      </c>
      <c r="XD56" s="250">
        <v>443.24</v>
      </c>
      <c r="XE56" s="250">
        <v>443.24</v>
      </c>
      <c r="XF56" s="250">
        <v>443.24</v>
      </c>
      <c r="XG56" s="120">
        <f t="shared" si="160"/>
        <v>13387.436711573395</v>
      </c>
      <c r="XH56" s="18">
        <v>1164.1191283465116</v>
      </c>
      <c r="XI56" s="18">
        <v>1273.5931045289205</v>
      </c>
      <c r="XJ56" s="18">
        <v>1220.2697360614295</v>
      </c>
      <c r="XK56" s="18">
        <v>163.26856829325246</v>
      </c>
      <c r="XL56" s="18">
        <v>1094.9333380637931</v>
      </c>
      <c r="XM56" s="18">
        <v>947.76726740557478</v>
      </c>
      <c r="XN56" s="18">
        <v>1332.2686460911661</v>
      </c>
      <c r="XO56" s="18">
        <v>1387.4183960131077</v>
      </c>
      <c r="XP56" s="18">
        <v>1350.8516199622704</v>
      </c>
      <c r="XQ56" s="18">
        <v>1302.6119345585173</v>
      </c>
      <c r="XR56" s="18">
        <v>1033.8269773869615</v>
      </c>
      <c r="XS56" s="18">
        <v>1116.5079948618898</v>
      </c>
      <c r="XT56" s="121">
        <f t="shared" si="64"/>
        <v>7414.7567115733964</v>
      </c>
      <c r="XU56" s="121">
        <f t="shared" si="65"/>
        <v>0</v>
      </c>
      <c r="XV56" s="121">
        <f t="shared" si="66"/>
        <v>7414.7567115733964</v>
      </c>
      <c r="XW56" s="120">
        <f t="shared" si="161"/>
        <v>1538.3799999999997</v>
      </c>
      <c r="XX56" s="120">
        <v>129.54</v>
      </c>
      <c r="XY56" s="250">
        <v>129.54</v>
      </c>
      <c r="XZ56" s="250">
        <v>129.54</v>
      </c>
      <c r="YA56" s="250">
        <v>129.54</v>
      </c>
      <c r="YB56" s="250">
        <v>129.54</v>
      </c>
      <c r="YC56" s="250">
        <v>129.54</v>
      </c>
      <c r="YD56" s="250">
        <v>129.54</v>
      </c>
      <c r="YE56" s="250">
        <v>126.32</v>
      </c>
      <c r="YF56" s="250">
        <v>126.32</v>
      </c>
      <c r="YG56" s="250">
        <v>126.32</v>
      </c>
      <c r="YH56" s="250">
        <v>126.32</v>
      </c>
      <c r="YI56" s="250">
        <v>126.32</v>
      </c>
      <c r="YJ56" s="121">
        <f t="shared" si="162"/>
        <v>4017.398188257936</v>
      </c>
      <c r="YK56" s="18">
        <v>334.19995775459392</v>
      </c>
      <c r="YL56" s="18">
        <v>293.16700913473784</v>
      </c>
      <c r="YM56" s="18">
        <v>301.88295614749052</v>
      </c>
      <c r="YN56" s="18">
        <v>323.6767565813463</v>
      </c>
      <c r="YO56" s="18">
        <v>291.87734183348476</v>
      </c>
      <c r="YP56" s="18">
        <v>313.73245301192708</v>
      </c>
      <c r="YQ56" s="18">
        <v>328.40002302680131</v>
      </c>
      <c r="YR56" s="18">
        <v>335.65822186368661</v>
      </c>
      <c r="YS56" s="18">
        <v>343.8021493380931</v>
      </c>
      <c r="YT56" s="18">
        <v>369.47205949927462</v>
      </c>
      <c r="YU56" s="18">
        <v>374.47525873414475</v>
      </c>
      <c r="YV56" s="18">
        <v>407.05400133235565</v>
      </c>
      <c r="YW56" s="234">
        <f t="shared" si="163"/>
        <v>2479.0181882579363</v>
      </c>
      <c r="YX56" s="121">
        <f t="shared" si="67"/>
        <v>0</v>
      </c>
      <c r="YY56" s="121">
        <f t="shared" si="68"/>
        <v>2479.0181882579363</v>
      </c>
      <c r="YZ56" s="120">
        <f t="shared" si="164"/>
        <v>465.61</v>
      </c>
      <c r="ZA56" s="120">
        <v>13.88</v>
      </c>
      <c r="ZB56" s="250">
        <v>13.88</v>
      </c>
      <c r="ZC56" s="250">
        <v>13.88</v>
      </c>
      <c r="ZD56" s="250">
        <v>13.88</v>
      </c>
      <c r="ZE56" s="250">
        <v>13.88</v>
      </c>
      <c r="ZF56" s="250">
        <v>13.88</v>
      </c>
      <c r="ZG56" s="250">
        <v>13.88</v>
      </c>
      <c r="ZH56" s="250">
        <v>73.69</v>
      </c>
      <c r="ZI56" s="250">
        <v>73.69</v>
      </c>
      <c r="ZJ56" s="250">
        <v>73.69</v>
      </c>
      <c r="ZK56" s="250">
        <v>73.69</v>
      </c>
      <c r="ZL56" s="250">
        <v>73.69</v>
      </c>
      <c r="ZM56" s="121">
        <f t="shared" si="165"/>
        <v>1967.3120901578643</v>
      </c>
      <c r="ZN56" s="120">
        <v>0</v>
      </c>
      <c r="ZO56" s="18">
        <v>188.62150611843057</v>
      </c>
      <c r="ZP56" s="18">
        <v>424.72222320287187</v>
      </c>
      <c r="ZQ56" s="18">
        <v>1314.9467950146293</v>
      </c>
      <c r="ZR56" s="18">
        <v>39.021565821932384</v>
      </c>
      <c r="ZS56" s="18">
        <v>0</v>
      </c>
      <c r="ZT56" s="18"/>
      <c r="ZU56" s="18"/>
      <c r="ZV56" s="18"/>
      <c r="ZW56" s="18"/>
      <c r="ZX56" s="18"/>
      <c r="ZY56" s="18"/>
      <c r="ZZ56" s="121">
        <f t="shared" si="69"/>
        <v>1501.7020901578644</v>
      </c>
      <c r="AAA56" s="121">
        <f t="shared" si="70"/>
        <v>0</v>
      </c>
      <c r="AAB56" s="121">
        <f t="shared" si="71"/>
        <v>1501.7020901578644</v>
      </c>
      <c r="AAC56" s="120">
        <f t="shared" si="166"/>
        <v>0</v>
      </c>
      <c r="AAD56" s="120">
        <v>0</v>
      </c>
      <c r="AAE56" s="250">
        <v>0</v>
      </c>
      <c r="AAF56" s="250">
        <v>0</v>
      </c>
      <c r="AAG56" s="250">
        <v>0</v>
      </c>
      <c r="AAH56" s="250">
        <v>0</v>
      </c>
      <c r="AAI56" s="250">
        <v>0</v>
      </c>
      <c r="AAJ56" s="250">
        <v>0</v>
      </c>
      <c r="AAK56" s="250">
        <v>0</v>
      </c>
      <c r="AAL56" s="250">
        <v>0</v>
      </c>
      <c r="AAM56" s="250">
        <v>0</v>
      </c>
      <c r="AAN56" s="250">
        <v>0</v>
      </c>
      <c r="AAO56" s="250">
        <v>0</v>
      </c>
      <c r="AAP56" s="121">
        <f t="shared" si="167"/>
        <v>999.74089721955613</v>
      </c>
      <c r="AAQ56" s="18">
        <v>0</v>
      </c>
      <c r="AAR56" s="18">
        <v>0</v>
      </c>
      <c r="AAS56" s="18">
        <v>0</v>
      </c>
      <c r="AAT56" s="18">
        <v>0</v>
      </c>
      <c r="AAU56" s="18">
        <v>0</v>
      </c>
      <c r="AAV56" s="18">
        <v>0</v>
      </c>
      <c r="AAW56" s="18">
        <v>0</v>
      </c>
      <c r="AAX56" s="18">
        <v>203.38958303999999</v>
      </c>
      <c r="AAY56" s="18">
        <v>195.60174893999999</v>
      </c>
      <c r="AAZ56" s="18">
        <v>199.20331511999998</v>
      </c>
      <c r="ABA56" s="18">
        <v>198.936423252</v>
      </c>
      <c r="ABB56" s="18">
        <v>202.60982686755608</v>
      </c>
      <c r="ABC56" s="121">
        <f t="shared" si="72"/>
        <v>999.74089721955613</v>
      </c>
      <c r="ABD56" s="121">
        <f t="shared" si="73"/>
        <v>0</v>
      </c>
      <c r="ABE56" s="121">
        <f t="shared" si="74"/>
        <v>999.74089721955613</v>
      </c>
      <c r="ABF56" s="120">
        <f t="shared" si="168"/>
        <v>0</v>
      </c>
      <c r="ABG56" s="120">
        <v>0</v>
      </c>
      <c r="ABH56" s="250">
        <v>0</v>
      </c>
      <c r="ABI56" s="250">
        <v>0</v>
      </c>
      <c r="ABJ56" s="250">
        <v>0</v>
      </c>
      <c r="ABK56" s="250">
        <v>0</v>
      </c>
      <c r="ABL56" s="250">
        <v>0</v>
      </c>
      <c r="ABM56" s="250">
        <v>0</v>
      </c>
      <c r="ABN56" s="250">
        <v>0</v>
      </c>
      <c r="ABO56" s="250">
        <v>0</v>
      </c>
      <c r="ABP56" s="250">
        <v>0</v>
      </c>
      <c r="ABQ56" s="250">
        <v>0</v>
      </c>
      <c r="ABR56" s="250">
        <v>0</v>
      </c>
      <c r="ABS56" s="121">
        <f t="shared" si="169"/>
        <v>0</v>
      </c>
      <c r="ABT56" s="18">
        <v>0</v>
      </c>
      <c r="ABU56" s="18">
        <v>0</v>
      </c>
      <c r="ABV56" s="18">
        <v>0</v>
      </c>
      <c r="ABW56" s="18">
        <v>0</v>
      </c>
      <c r="ABX56" s="18">
        <v>0</v>
      </c>
      <c r="ABY56" s="18">
        <v>0</v>
      </c>
      <c r="ABZ56" s="18"/>
      <c r="ACA56" s="18"/>
      <c r="ACB56" s="18">
        <v>0</v>
      </c>
      <c r="ACC56" s="18">
        <v>0</v>
      </c>
      <c r="ACD56" s="18">
        <v>0</v>
      </c>
      <c r="ACE56" s="18">
        <v>0</v>
      </c>
      <c r="ACF56" s="121">
        <f t="shared" si="75"/>
        <v>0</v>
      </c>
      <c r="ACG56" s="121">
        <f t="shared" si="76"/>
        <v>0</v>
      </c>
      <c r="ACH56" s="121">
        <f t="shared" si="77"/>
        <v>0</v>
      </c>
      <c r="ACI56" s="115">
        <f t="shared" si="78"/>
        <v>5301.6900000000005</v>
      </c>
      <c r="ACJ56" s="121">
        <f t="shared" si="79"/>
        <v>11063.377558087825</v>
      </c>
      <c r="ACK56" s="132">
        <f t="shared" si="80"/>
        <v>5761.6875580878241</v>
      </c>
      <c r="ACL56" s="121">
        <f t="shared" si="81"/>
        <v>0</v>
      </c>
      <c r="ACM56" s="121">
        <f t="shared" si="82"/>
        <v>5761.6875580878241</v>
      </c>
      <c r="ACN56" s="18">
        <f t="shared" si="170"/>
        <v>5301.6900000000005</v>
      </c>
      <c r="ACO56" s="18">
        <v>388.42</v>
      </c>
      <c r="ACP56" s="234">
        <v>388.42</v>
      </c>
      <c r="ACQ56" s="234">
        <v>388.42</v>
      </c>
      <c r="ACR56" s="234">
        <v>388.42</v>
      </c>
      <c r="ACS56" s="234">
        <v>388.42</v>
      </c>
      <c r="ACT56" s="234">
        <v>388.42</v>
      </c>
      <c r="ACU56" s="234">
        <v>388.42</v>
      </c>
      <c r="ACV56" s="234">
        <v>516.54999999999995</v>
      </c>
      <c r="ACW56" s="234">
        <v>516.54999999999995</v>
      </c>
      <c r="ACX56" s="234">
        <v>516.54999999999995</v>
      </c>
      <c r="ACY56" s="234">
        <v>516.54999999999995</v>
      </c>
      <c r="ACZ56" s="234">
        <v>516.54999999999995</v>
      </c>
      <c r="ADA56" s="20">
        <f t="shared" si="171"/>
        <v>11063.377558087825</v>
      </c>
      <c r="ADB56" s="18">
        <v>0</v>
      </c>
      <c r="ADC56" s="18">
        <v>1390.4470981794179</v>
      </c>
      <c r="ADD56" s="18">
        <v>1183.6478650846068</v>
      </c>
      <c r="ADE56" s="18">
        <v>908.01820199999997</v>
      </c>
      <c r="ADF56" s="18">
        <v>1033.2895383999999</v>
      </c>
      <c r="ADG56" s="18">
        <v>939.48072400000001</v>
      </c>
      <c r="ADH56" s="18">
        <v>1063.8322914762398</v>
      </c>
      <c r="ADI56" s="18">
        <v>885.62465278442971</v>
      </c>
      <c r="ADJ56" s="18">
        <v>662.10944800000004</v>
      </c>
      <c r="ADK56" s="18">
        <v>856.6683943999999</v>
      </c>
      <c r="ADL56" s="18">
        <v>751.45014475999994</v>
      </c>
      <c r="ADM56" s="18">
        <v>1388.8091990031292</v>
      </c>
      <c r="ADN56" s="20">
        <f t="shared" si="83"/>
        <v>5761.6875580878241</v>
      </c>
      <c r="ADO56" s="20">
        <f t="shared" si="84"/>
        <v>0</v>
      </c>
      <c r="ADP56" s="20">
        <f t="shared" si="85"/>
        <v>5761.6875580878241</v>
      </c>
      <c r="ADQ56" s="18">
        <f t="shared" si="172"/>
        <v>0</v>
      </c>
      <c r="ADR56" s="18">
        <v>0</v>
      </c>
      <c r="ADS56" s="234">
        <v>0</v>
      </c>
      <c r="ADT56" s="234">
        <v>0</v>
      </c>
      <c r="ADU56" s="234">
        <v>0</v>
      </c>
      <c r="ADV56" s="234">
        <v>0</v>
      </c>
      <c r="ADW56" s="234">
        <v>0</v>
      </c>
      <c r="ADX56" s="234">
        <v>0</v>
      </c>
      <c r="ADY56" s="234">
        <v>0</v>
      </c>
      <c r="ADZ56" s="234">
        <v>0</v>
      </c>
      <c r="AEA56" s="234">
        <v>0</v>
      </c>
      <c r="AEB56" s="234">
        <v>0</v>
      </c>
      <c r="AEC56" s="234">
        <v>0</v>
      </c>
      <c r="AED56" s="20">
        <f t="shared" si="173"/>
        <v>0</v>
      </c>
      <c r="AEE56" s="18">
        <v>0</v>
      </c>
      <c r="AEF56" s="18">
        <v>0</v>
      </c>
      <c r="AEG56" s="18">
        <v>0</v>
      </c>
      <c r="AEH56" s="18">
        <v>0</v>
      </c>
      <c r="AEI56" s="18">
        <v>0</v>
      </c>
      <c r="AEJ56" s="18">
        <v>0</v>
      </c>
      <c r="AEK56" s="18">
        <v>0</v>
      </c>
      <c r="AEL56" s="18">
        <v>0</v>
      </c>
      <c r="AEM56" s="18">
        <v>0</v>
      </c>
      <c r="AEN56" s="18">
        <v>0</v>
      </c>
      <c r="AEO56" s="18">
        <v>0</v>
      </c>
      <c r="AEP56" s="18">
        <v>0</v>
      </c>
      <c r="AEQ56" s="20">
        <f t="shared" si="86"/>
        <v>0</v>
      </c>
      <c r="AER56" s="20">
        <f t="shared" si="87"/>
        <v>0</v>
      </c>
      <c r="AES56" s="20">
        <f t="shared" si="88"/>
        <v>0</v>
      </c>
      <c r="AET56" s="18">
        <f t="shared" si="174"/>
        <v>0</v>
      </c>
      <c r="AEU56" s="18">
        <v>0</v>
      </c>
      <c r="AEV56" s="234">
        <v>0</v>
      </c>
      <c r="AEW56" s="234">
        <v>0</v>
      </c>
      <c r="AEX56" s="234">
        <v>0</v>
      </c>
      <c r="AEY56" s="234">
        <v>0</v>
      </c>
      <c r="AEZ56" s="234">
        <v>0</v>
      </c>
      <c r="AFA56" s="234">
        <v>0</v>
      </c>
      <c r="AFB56" s="234">
        <v>0</v>
      </c>
      <c r="AFC56" s="234">
        <v>0</v>
      </c>
      <c r="AFD56" s="234">
        <v>0</v>
      </c>
      <c r="AFE56" s="234">
        <v>0</v>
      </c>
      <c r="AFF56" s="234">
        <v>0</v>
      </c>
      <c r="AFG56" s="20">
        <f t="shared" si="175"/>
        <v>0</v>
      </c>
      <c r="AFH56" s="18">
        <v>0</v>
      </c>
      <c r="AFI56" s="18">
        <v>0</v>
      </c>
      <c r="AFJ56" s="18">
        <v>0</v>
      </c>
      <c r="AFK56" s="18">
        <v>0</v>
      </c>
      <c r="AFL56" s="18">
        <v>0</v>
      </c>
      <c r="AFM56" s="18">
        <v>0</v>
      </c>
      <c r="AFN56" s="18">
        <v>0</v>
      </c>
      <c r="AFO56" s="18">
        <v>0</v>
      </c>
      <c r="AFP56" s="18">
        <v>0</v>
      </c>
      <c r="AFQ56" s="18">
        <v>0</v>
      </c>
      <c r="AFR56" s="18">
        <v>0</v>
      </c>
      <c r="AFS56" s="18">
        <v>0</v>
      </c>
      <c r="AFT56" s="20">
        <f t="shared" si="89"/>
        <v>0</v>
      </c>
      <c r="AFU56" s="20">
        <f t="shared" si="90"/>
        <v>0</v>
      </c>
      <c r="AFV56" s="136">
        <f t="shared" si="91"/>
        <v>0</v>
      </c>
      <c r="AFW56" s="141">
        <f t="shared" si="92"/>
        <v>26430.07</v>
      </c>
      <c r="AFX56" s="111">
        <f t="shared" si="93"/>
        <v>38980.949270058903</v>
      </c>
      <c r="AFY56" s="126">
        <f t="shared" si="94"/>
        <v>12550.879270058904</v>
      </c>
      <c r="AFZ56" s="20">
        <f t="shared" si="95"/>
        <v>0</v>
      </c>
      <c r="AGA56" s="140">
        <f t="shared" si="96"/>
        <v>12550.879270058904</v>
      </c>
      <c r="AGB56" s="215">
        <f t="shared" si="181"/>
        <v>31716.083999999999</v>
      </c>
      <c r="AGC56" s="126">
        <f t="shared" si="181"/>
        <v>46777.13912407068</v>
      </c>
      <c r="AGD56" s="126">
        <f t="shared" si="98"/>
        <v>15061.055124070681</v>
      </c>
      <c r="AGE56" s="20">
        <f t="shared" si="99"/>
        <v>0</v>
      </c>
      <c r="AGF56" s="136">
        <f t="shared" si="100"/>
        <v>15061.055124070681</v>
      </c>
      <c r="AGG56" s="166">
        <f t="shared" si="180"/>
        <v>1955.82518</v>
      </c>
      <c r="AGH56" s="220">
        <f t="shared" si="179"/>
        <v>2884.5902459843587</v>
      </c>
      <c r="AGI56" s="126">
        <f t="shared" si="102"/>
        <v>928.76506598435867</v>
      </c>
      <c r="AGJ56" s="20">
        <f t="shared" si="103"/>
        <v>0</v>
      </c>
      <c r="AGK56" s="140">
        <f t="shared" si="104"/>
        <v>928.76506598435867</v>
      </c>
      <c r="AGL56" s="167">
        <f t="shared" si="182"/>
        <v>33671.909180000002</v>
      </c>
      <c r="AGM56" s="167">
        <f t="shared" si="182"/>
        <v>49661.729370055036</v>
      </c>
      <c r="AGN56" s="168">
        <f t="shared" si="106"/>
        <v>15989.820190055034</v>
      </c>
      <c r="AGO56" s="167">
        <f t="shared" si="107"/>
        <v>0</v>
      </c>
      <c r="AGP56" s="169">
        <f t="shared" si="108"/>
        <v>15989.820190055034</v>
      </c>
      <c r="AGQ56" s="217">
        <f t="shared" si="177"/>
        <v>5.8084772370486662E-2</v>
      </c>
      <c r="AGR56" s="294">
        <v>7.0000000000000007E-2</v>
      </c>
      <c r="AGS56" s="294">
        <v>0.05</v>
      </c>
      <c r="AGT56" s="251">
        <f t="shared" si="178"/>
        <v>6.1666666666666668E-2</v>
      </c>
      <c r="AGU56" s="22"/>
      <c r="AGV56" s="22"/>
      <c r="AGW56" s="22"/>
      <c r="AGX56" s="22"/>
      <c r="AGY56" s="22"/>
      <c r="AGZ56" s="22"/>
      <c r="AHA56" s="22"/>
      <c r="AHB56" s="22"/>
      <c r="AHC56" s="22"/>
      <c r="AHD56" s="22"/>
      <c r="AHE56" s="22"/>
      <c r="AHF56" s="22"/>
      <c r="AHG56" s="22"/>
      <c r="AHH56" s="22"/>
    </row>
    <row r="57" spans="1:892" s="225" customFormat="1" ht="12.75" x14ac:dyDescent="0.25">
      <c r="A57" s="1">
        <v>486</v>
      </c>
      <c r="B57" s="21">
        <v>3</v>
      </c>
      <c r="C57" s="252" t="s">
        <v>802</v>
      </c>
      <c r="D57" s="253">
        <v>8</v>
      </c>
      <c r="E57" s="249">
        <v>5817.77</v>
      </c>
      <c r="F57" s="132">
        <f t="shared" si="0"/>
        <v>44980.82</v>
      </c>
      <c r="G57" s="114">
        <f t="shared" si="1"/>
        <v>51716.75060839855</v>
      </c>
      <c r="H57" s="132">
        <f t="shared" si="2"/>
        <v>6735.9306083985502</v>
      </c>
      <c r="I57" s="121">
        <f t="shared" si="3"/>
        <v>0</v>
      </c>
      <c r="J57" s="121">
        <f t="shared" si="4"/>
        <v>6735.9306083985502</v>
      </c>
      <c r="K57" s="18">
        <f t="shared" si="109"/>
        <v>11360.56</v>
      </c>
      <c r="L57" s="234">
        <v>719.08</v>
      </c>
      <c r="M57" s="234">
        <v>719.08</v>
      </c>
      <c r="N57" s="234">
        <v>719.08</v>
      </c>
      <c r="O57" s="234">
        <v>719.08</v>
      </c>
      <c r="P57" s="234">
        <v>719.08</v>
      </c>
      <c r="Q57" s="234">
        <v>719.08</v>
      </c>
      <c r="R57" s="234">
        <v>719.08</v>
      </c>
      <c r="S57" s="234">
        <v>1265.4000000000001</v>
      </c>
      <c r="T57" s="234">
        <v>1265.4000000000001</v>
      </c>
      <c r="U57" s="234">
        <v>1265.4000000000001</v>
      </c>
      <c r="V57" s="234">
        <v>1265.4000000000001</v>
      </c>
      <c r="W57" s="234">
        <v>1265.4000000000001</v>
      </c>
      <c r="X57" s="234">
        <f t="shared" si="110"/>
        <v>14721.609855682394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6693.1711336656517</v>
      </c>
      <c r="AE57" s="18">
        <v>0</v>
      </c>
      <c r="AF57" s="18">
        <v>0</v>
      </c>
      <c r="AG57" s="18">
        <v>0</v>
      </c>
      <c r="AH57" s="18">
        <v>0</v>
      </c>
      <c r="AI57" s="18">
        <v>0</v>
      </c>
      <c r="AJ57" s="18">
        <v>8028.4387220167428</v>
      </c>
      <c r="AK57" s="20">
        <f t="shared" si="5"/>
        <v>3361.049855682395</v>
      </c>
      <c r="AL57" s="234">
        <f t="shared" si="111"/>
        <v>0</v>
      </c>
      <c r="AM57" s="234">
        <f t="shared" si="6"/>
        <v>3361.049855682395</v>
      </c>
      <c r="AN57" s="18">
        <f t="shared" si="112"/>
        <v>2518.58</v>
      </c>
      <c r="AO57" s="234">
        <v>191.99</v>
      </c>
      <c r="AP57" s="234">
        <v>191.99</v>
      </c>
      <c r="AQ57" s="234">
        <v>191.99</v>
      </c>
      <c r="AR57" s="234">
        <v>191.99</v>
      </c>
      <c r="AS57" s="234">
        <v>191.99</v>
      </c>
      <c r="AT57" s="234">
        <v>191.99</v>
      </c>
      <c r="AU57" s="234">
        <v>191.99</v>
      </c>
      <c r="AV57" s="234">
        <v>234.93</v>
      </c>
      <c r="AW57" s="234">
        <v>234.93</v>
      </c>
      <c r="AX57" s="234">
        <v>234.93</v>
      </c>
      <c r="AY57" s="234">
        <v>234.93</v>
      </c>
      <c r="AZ57" s="234">
        <v>234.93</v>
      </c>
      <c r="BA57" s="226">
        <f t="shared" si="113"/>
        <v>2754.7043403325006</v>
      </c>
      <c r="BB57" s="18">
        <v>0</v>
      </c>
      <c r="BC57" s="18">
        <v>0</v>
      </c>
      <c r="BD57" s="18">
        <v>0</v>
      </c>
      <c r="BE57" s="18">
        <v>0</v>
      </c>
      <c r="BF57" s="18">
        <v>0</v>
      </c>
      <c r="BG57" s="18">
        <v>1252.4210171283864</v>
      </c>
      <c r="BH57" s="18">
        <v>0</v>
      </c>
      <c r="BI57" s="18">
        <v>0</v>
      </c>
      <c r="BJ57" s="18">
        <v>0</v>
      </c>
      <c r="BK57" s="18">
        <v>0</v>
      </c>
      <c r="BL57" s="18">
        <v>0</v>
      </c>
      <c r="BM57" s="18">
        <v>1502.2833232041144</v>
      </c>
      <c r="BN57" s="20">
        <f t="shared" si="7"/>
        <v>236.12434033250065</v>
      </c>
      <c r="BO57" s="20">
        <f t="shared" si="8"/>
        <v>0</v>
      </c>
      <c r="BP57" s="20">
        <f t="shared" si="9"/>
        <v>236.12434033250065</v>
      </c>
      <c r="BQ57" s="18">
        <f t="shared" si="114"/>
        <v>3645.6699999999996</v>
      </c>
      <c r="BR57" s="234">
        <v>277.51</v>
      </c>
      <c r="BS57" s="234">
        <v>277.51</v>
      </c>
      <c r="BT57" s="234">
        <v>277.51</v>
      </c>
      <c r="BU57" s="234">
        <v>277.51</v>
      </c>
      <c r="BV57" s="234">
        <v>277.51</v>
      </c>
      <c r="BW57" s="234">
        <v>277.51</v>
      </c>
      <c r="BX57" s="234">
        <v>277.51</v>
      </c>
      <c r="BY57" s="234">
        <v>340.62</v>
      </c>
      <c r="BZ57" s="234">
        <v>340.62</v>
      </c>
      <c r="CA57" s="234">
        <v>340.62</v>
      </c>
      <c r="CB57" s="234">
        <v>340.62</v>
      </c>
      <c r="CC57" s="234">
        <v>340.62</v>
      </c>
      <c r="CD57" s="18">
        <f t="shared" si="115"/>
        <v>3336.5199999999995</v>
      </c>
      <c r="CE57" s="18">
        <v>251.81</v>
      </c>
      <c r="CF57" s="18">
        <v>251.81</v>
      </c>
      <c r="CG57" s="18">
        <v>251.81</v>
      </c>
      <c r="CH57" s="18">
        <v>251.81</v>
      </c>
      <c r="CI57" s="18">
        <v>251.81</v>
      </c>
      <c r="CJ57" s="18">
        <v>251.81</v>
      </c>
      <c r="CK57" s="18">
        <v>251.81</v>
      </c>
      <c r="CL57" s="18">
        <v>314.77</v>
      </c>
      <c r="CM57" s="18">
        <v>314.77</v>
      </c>
      <c r="CN57" s="18">
        <v>314.77</v>
      </c>
      <c r="CO57" s="18">
        <v>314.77</v>
      </c>
      <c r="CP57" s="18">
        <v>314.77</v>
      </c>
      <c r="CQ57" s="20">
        <f t="shared" si="10"/>
        <v>-309.15000000000009</v>
      </c>
      <c r="CR57" s="20">
        <f t="shared" si="11"/>
        <v>-309.15000000000009</v>
      </c>
      <c r="CS57" s="20">
        <f t="shared" si="12"/>
        <v>0</v>
      </c>
      <c r="CT57" s="18">
        <f t="shared" si="116"/>
        <v>617.04</v>
      </c>
      <c r="CU57" s="18">
        <v>47.12</v>
      </c>
      <c r="CV57" s="234">
        <v>47.12</v>
      </c>
      <c r="CW57" s="234">
        <v>47.12</v>
      </c>
      <c r="CX57" s="234">
        <v>47.12</v>
      </c>
      <c r="CY57" s="234">
        <v>47.12</v>
      </c>
      <c r="CZ57" s="234">
        <v>47.12</v>
      </c>
      <c r="DA57" s="234">
        <v>47.12</v>
      </c>
      <c r="DB57" s="234">
        <v>57.44</v>
      </c>
      <c r="DC57" s="234">
        <v>57.44</v>
      </c>
      <c r="DD57" s="234">
        <v>57.44</v>
      </c>
      <c r="DE57" s="234">
        <v>57.44</v>
      </c>
      <c r="DF57" s="234">
        <v>57.44</v>
      </c>
      <c r="DG57" s="18">
        <f t="shared" si="117"/>
        <v>563.50999999999988</v>
      </c>
      <c r="DH57" s="18">
        <v>42.53</v>
      </c>
      <c r="DI57" s="18">
        <v>42.53</v>
      </c>
      <c r="DJ57" s="18">
        <v>42.53</v>
      </c>
      <c r="DK57" s="18">
        <v>42.53</v>
      </c>
      <c r="DL57" s="18">
        <v>42.53</v>
      </c>
      <c r="DM57" s="18">
        <v>42.53</v>
      </c>
      <c r="DN57" s="18">
        <v>42.53</v>
      </c>
      <c r="DO57" s="18">
        <v>53.16</v>
      </c>
      <c r="DP57" s="18">
        <v>53.16</v>
      </c>
      <c r="DQ57" s="18">
        <v>53.16</v>
      </c>
      <c r="DR57" s="18">
        <v>53.16</v>
      </c>
      <c r="DS57" s="18">
        <v>53.16</v>
      </c>
      <c r="DT57" s="234">
        <f t="shared" si="118"/>
        <v>-53.530000000000086</v>
      </c>
      <c r="DU57" s="20">
        <f t="shared" si="13"/>
        <v>-53.530000000000086</v>
      </c>
      <c r="DV57" s="20">
        <f t="shared" si="119"/>
        <v>0</v>
      </c>
      <c r="DW57" s="18">
        <f t="shared" si="120"/>
        <v>1538.69</v>
      </c>
      <c r="DX57" s="18">
        <v>122.17</v>
      </c>
      <c r="DY57" s="234">
        <v>122.17</v>
      </c>
      <c r="DZ57" s="234">
        <v>122.17</v>
      </c>
      <c r="EA57" s="234">
        <v>122.17</v>
      </c>
      <c r="EB57" s="234">
        <v>122.17</v>
      </c>
      <c r="EC57" s="234">
        <v>122.17</v>
      </c>
      <c r="ED57" s="234">
        <v>122.17</v>
      </c>
      <c r="EE57" s="234">
        <v>136.69999999999999</v>
      </c>
      <c r="EF57" s="234">
        <v>136.69999999999999</v>
      </c>
      <c r="EG57" s="234">
        <v>136.69999999999999</v>
      </c>
      <c r="EH57" s="234">
        <v>136.69999999999999</v>
      </c>
      <c r="EI57" s="234">
        <v>136.69999999999999</v>
      </c>
      <c r="EJ57" s="234"/>
      <c r="EK57" s="18">
        <f t="shared" si="121"/>
        <v>1594.0980877120378</v>
      </c>
      <c r="EL57" s="18">
        <v>0</v>
      </c>
      <c r="EM57" s="18">
        <v>0</v>
      </c>
      <c r="EN57" s="18">
        <v>0</v>
      </c>
      <c r="EO57" s="18">
        <v>0</v>
      </c>
      <c r="EP57" s="18">
        <v>0</v>
      </c>
      <c r="EQ57" s="18">
        <v>724.7514772093142</v>
      </c>
      <c r="ER57" s="18">
        <v>0</v>
      </c>
      <c r="ES57" s="18">
        <v>0</v>
      </c>
      <c r="ET57" s="18">
        <v>0</v>
      </c>
      <c r="EU57" s="18">
        <v>0</v>
      </c>
      <c r="EV57" s="18">
        <v>0</v>
      </c>
      <c r="EW57" s="18">
        <v>869.34661050272359</v>
      </c>
      <c r="EX57" s="20">
        <f t="shared" si="14"/>
        <v>55.408087712037741</v>
      </c>
      <c r="EY57" s="20">
        <f t="shared" si="122"/>
        <v>0</v>
      </c>
      <c r="EZ57" s="20">
        <f t="shared" si="123"/>
        <v>55.408087712037741</v>
      </c>
      <c r="FA57" s="18">
        <f t="shared" si="124"/>
        <v>9187.68</v>
      </c>
      <c r="FB57" s="18">
        <v>694.64</v>
      </c>
      <c r="FC57" s="234">
        <v>694.64</v>
      </c>
      <c r="FD57" s="234">
        <v>694.64</v>
      </c>
      <c r="FE57" s="234">
        <v>694.64</v>
      </c>
      <c r="FF57" s="234">
        <v>694.64</v>
      </c>
      <c r="FG57" s="234">
        <v>694.64</v>
      </c>
      <c r="FH57" s="234">
        <v>694.64</v>
      </c>
      <c r="FI57" s="234">
        <v>865.04</v>
      </c>
      <c r="FJ57" s="234">
        <v>865.04</v>
      </c>
      <c r="FK57" s="234">
        <v>865.04</v>
      </c>
      <c r="FL57" s="234">
        <v>865.04</v>
      </c>
      <c r="FM57" s="234">
        <v>865.04</v>
      </c>
      <c r="FN57" s="20">
        <f t="shared" si="125"/>
        <v>10181.173192869988</v>
      </c>
      <c r="FO57" s="18">
        <v>0</v>
      </c>
      <c r="FP57" s="18">
        <v>0</v>
      </c>
      <c r="FQ57" s="18">
        <v>0</v>
      </c>
      <c r="FR57" s="18">
        <v>0</v>
      </c>
      <c r="FS57" s="18">
        <v>0</v>
      </c>
      <c r="FT57" s="18">
        <v>4673.0923217785066</v>
      </c>
      <c r="FU57" s="18">
        <v>0</v>
      </c>
      <c r="FV57" s="18">
        <v>0</v>
      </c>
      <c r="FW57" s="18">
        <v>0</v>
      </c>
      <c r="FX57" s="18">
        <v>0</v>
      </c>
      <c r="FY57" s="18">
        <v>0</v>
      </c>
      <c r="FZ57" s="18">
        <v>5508.0808710914825</v>
      </c>
      <c r="GA57" s="234">
        <f t="shared" si="126"/>
        <v>993.49319286998798</v>
      </c>
      <c r="GB57" s="20">
        <f t="shared" si="127"/>
        <v>0</v>
      </c>
      <c r="GC57" s="20">
        <f t="shared" si="128"/>
        <v>993.49319286998798</v>
      </c>
      <c r="GD57" s="18">
        <f t="shared" si="129"/>
        <v>1013.6800000000001</v>
      </c>
      <c r="GE57" s="18">
        <v>95.99</v>
      </c>
      <c r="GF57" s="234">
        <v>95.99</v>
      </c>
      <c r="GG57" s="234">
        <v>95.99</v>
      </c>
      <c r="GH57" s="234">
        <v>95.99</v>
      </c>
      <c r="GI57" s="234">
        <v>95.99</v>
      </c>
      <c r="GJ57" s="234">
        <v>95.99</v>
      </c>
      <c r="GK57" s="234">
        <v>95.99</v>
      </c>
      <c r="GL57" s="234">
        <v>68.349999999999994</v>
      </c>
      <c r="GM57" s="234">
        <v>68.349999999999994</v>
      </c>
      <c r="GN57" s="234">
        <v>68.349999999999994</v>
      </c>
      <c r="GO57" s="234">
        <v>68.349999999999994</v>
      </c>
      <c r="GP57" s="234">
        <v>68.349999999999994</v>
      </c>
      <c r="GQ57" s="20">
        <f t="shared" si="130"/>
        <v>0</v>
      </c>
      <c r="GR57" s="18">
        <v>0</v>
      </c>
      <c r="GS57" s="18">
        <v>0</v>
      </c>
      <c r="GT57" s="18">
        <v>0</v>
      </c>
      <c r="GU57" s="18"/>
      <c r="GV57" s="234">
        <f t="shared" si="131"/>
        <v>-1013.6800000000001</v>
      </c>
      <c r="GW57" s="20">
        <f t="shared" si="15"/>
        <v>-1013.6800000000001</v>
      </c>
      <c r="GX57" s="20">
        <f t="shared" si="16"/>
        <v>0</v>
      </c>
      <c r="GY57" s="18">
        <f t="shared" si="132"/>
        <v>15098.920000000002</v>
      </c>
      <c r="GZ57" s="18">
        <v>831.36</v>
      </c>
      <c r="HA57" s="234">
        <v>831.36</v>
      </c>
      <c r="HB57" s="234">
        <v>831.36</v>
      </c>
      <c r="HC57" s="234">
        <v>831.36</v>
      </c>
      <c r="HD57" s="234">
        <v>831.36</v>
      </c>
      <c r="HE57" s="234">
        <v>831.36</v>
      </c>
      <c r="HF57" s="234">
        <v>831.36</v>
      </c>
      <c r="HG57" s="234">
        <v>1855.88</v>
      </c>
      <c r="HH57" s="234">
        <v>1855.88</v>
      </c>
      <c r="HI57" s="234">
        <v>1855.88</v>
      </c>
      <c r="HJ57" s="234">
        <v>1855.88</v>
      </c>
      <c r="HK57" s="234">
        <v>1855.88</v>
      </c>
      <c r="HL57" s="20">
        <f t="shared" si="133"/>
        <v>18565.135131801628</v>
      </c>
      <c r="HM57" s="18">
        <v>1566.4787604819594</v>
      </c>
      <c r="HN57" s="18">
        <v>1659.4989280779096</v>
      </c>
      <c r="HO57" s="18">
        <v>1819.6172865967708</v>
      </c>
      <c r="HP57" s="18">
        <v>1684.6245727806877</v>
      </c>
      <c r="HQ57" s="18">
        <v>1757.5758781390196</v>
      </c>
      <c r="HR57" s="18">
        <v>1465.4245553236628</v>
      </c>
      <c r="HS57" s="18">
        <v>1945.0576469530413</v>
      </c>
      <c r="HT57" s="18">
        <v>1225.4866594937314</v>
      </c>
      <c r="HU57" s="18">
        <v>1257.9196171762599</v>
      </c>
      <c r="HV57" s="18">
        <v>1362.432140441563</v>
      </c>
      <c r="HW57" s="18">
        <v>1240.3631070754802</v>
      </c>
      <c r="HX57" s="18">
        <v>1580.6559792615417</v>
      </c>
      <c r="HY57" s="20">
        <f t="shared" si="17"/>
        <v>3466.2151318016258</v>
      </c>
      <c r="HZ57" s="20">
        <f t="shared" si="18"/>
        <v>0</v>
      </c>
      <c r="IA57" s="20">
        <f t="shared" si="19"/>
        <v>3466.2151318016258</v>
      </c>
      <c r="IB57" s="120">
        <f t="shared" si="134"/>
        <v>46182.8</v>
      </c>
      <c r="IC57" s="120">
        <v>3283.02</v>
      </c>
      <c r="ID57" s="250">
        <v>3283.02</v>
      </c>
      <c r="IE57" s="250">
        <v>3283.02</v>
      </c>
      <c r="IF57" s="120">
        <v>3225.55</v>
      </c>
      <c r="IG57" s="120">
        <v>3225.55</v>
      </c>
      <c r="IH57" s="120">
        <v>3283.02</v>
      </c>
      <c r="II57" s="120">
        <v>3283.02</v>
      </c>
      <c r="IJ57" s="120">
        <v>4663.32</v>
      </c>
      <c r="IK57" s="120">
        <v>4663.32</v>
      </c>
      <c r="IL57" s="120">
        <v>4663.32</v>
      </c>
      <c r="IM57" s="120">
        <v>4663.32</v>
      </c>
      <c r="IN57" s="120">
        <v>4663.32</v>
      </c>
      <c r="IO57" s="121">
        <f t="shared" si="20"/>
        <v>43989.551487534154</v>
      </c>
      <c r="IP57" s="18">
        <v>3818.5261383830593</v>
      </c>
      <c r="IQ57" s="18">
        <v>3873.9500963416708</v>
      </c>
      <c r="IR57" s="18">
        <v>3886.9868605697457</v>
      </c>
      <c r="IS57" s="18">
        <v>3902.9388710000003</v>
      </c>
      <c r="IT57" s="18">
        <v>3933.4131788000004</v>
      </c>
      <c r="IU57" s="18">
        <v>3888.8637268000002</v>
      </c>
      <c r="IV57" s="18">
        <v>3819.4503584331769</v>
      </c>
      <c r="IW57" s="18">
        <v>4817.1746448000004</v>
      </c>
      <c r="IX57" s="18">
        <v>2910.6941087438377</v>
      </c>
      <c r="IY57" s="18">
        <v>3452.4573323706395</v>
      </c>
      <c r="IZ57" s="18">
        <v>2683.3766298867831</v>
      </c>
      <c r="JA57" s="18">
        <v>3001.7195414052403</v>
      </c>
      <c r="JB57" s="250">
        <f t="shared" si="21"/>
        <v>-2193.2485124658488</v>
      </c>
      <c r="JC57" s="121">
        <f t="shared" si="22"/>
        <v>-2193.2485124658488</v>
      </c>
      <c r="JD57" s="121">
        <f t="shared" si="23"/>
        <v>0</v>
      </c>
      <c r="JE57" s="120">
        <f t="shared" si="135"/>
        <v>0</v>
      </c>
      <c r="JF57" s="120">
        <v>0</v>
      </c>
      <c r="JG57" s="250">
        <v>0</v>
      </c>
      <c r="JH57" s="250">
        <v>0</v>
      </c>
      <c r="JI57" s="250">
        <v>0</v>
      </c>
      <c r="JJ57" s="250">
        <v>0</v>
      </c>
      <c r="JK57" s="250">
        <v>0</v>
      </c>
      <c r="JL57" s="250">
        <v>0</v>
      </c>
      <c r="JM57" s="250">
        <v>0</v>
      </c>
      <c r="JN57" s="250">
        <v>0</v>
      </c>
      <c r="JO57" s="250">
        <v>0</v>
      </c>
      <c r="JP57" s="250">
        <v>0</v>
      </c>
      <c r="JQ57" s="250">
        <v>0</v>
      </c>
      <c r="JR57" s="120">
        <f t="shared" si="136"/>
        <v>0</v>
      </c>
      <c r="JS57" s="18">
        <v>0</v>
      </c>
      <c r="JT57" s="18">
        <v>0</v>
      </c>
      <c r="JU57" s="18">
        <v>0</v>
      </c>
      <c r="JV57" s="18">
        <v>0</v>
      </c>
      <c r="JW57" s="18">
        <v>0</v>
      </c>
      <c r="JX57" s="18">
        <v>0</v>
      </c>
      <c r="JY57" s="18">
        <v>0</v>
      </c>
      <c r="JZ57" s="18">
        <v>0</v>
      </c>
      <c r="KA57" s="18">
        <v>0</v>
      </c>
      <c r="KB57" s="18">
        <v>0</v>
      </c>
      <c r="KC57" s="18">
        <v>0</v>
      </c>
      <c r="KD57" s="18">
        <v>0</v>
      </c>
      <c r="KE57" s="250">
        <f t="shared" si="24"/>
        <v>0</v>
      </c>
      <c r="KF57" s="121">
        <f t="shared" si="25"/>
        <v>0</v>
      </c>
      <c r="KG57" s="121">
        <f t="shared" si="26"/>
        <v>0</v>
      </c>
      <c r="KH57" s="120">
        <f t="shared" si="137"/>
        <v>2816.1900000000005</v>
      </c>
      <c r="KI57" s="120">
        <v>141.37</v>
      </c>
      <c r="KJ57" s="250">
        <v>141.37</v>
      </c>
      <c r="KK57" s="250">
        <v>141.37</v>
      </c>
      <c r="KL57" s="250">
        <v>141.37</v>
      </c>
      <c r="KM57" s="250">
        <v>141.37</v>
      </c>
      <c r="KN57" s="250">
        <v>141.37</v>
      </c>
      <c r="KO57" s="250">
        <v>141.37</v>
      </c>
      <c r="KP57" s="250">
        <v>365.32</v>
      </c>
      <c r="KQ57" s="250">
        <v>365.32</v>
      </c>
      <c r="KR57" s="250">
        <v>365.32</v>
      </c>
      <c r="KS57" s="250">
        <v>365.32</v>
      </c>
      <c r="KT57" s="250">
        <v>365.32</v>
      </c>
      <c r="KU57" s="121">
        <f t="shared" si="138"/>
        <v>3049.2564685541342</v>
      </c>
      <c r="KV57" s="18">
        <v>170.85086429821149</v>
      </c>
      <c r="KW57" s="18">
        <v>184.00012879289892</v>
      </c>
      <c r="KX57" s="18">
        <v>163.29788831305015</v>
      </c>
      <c r="KY57" s="18">
        <v>179.04096347869813</v>
      </c>
      <c r="KZ57" s="18">
        <v>178.34686048350079</v>
      </c>
      <c r="LA57" s="18">
        <v>182.28993178454772</v>
      </c>
      <c r="LB57" s="18">
        <v>161.30491097049273</v>
      </c>
      <c r="LC57" s="18">
        <v>277.62198317636751</v>
      </c>
      <c r="LD57" s="18">
        <v>357.83922985063288</v>
      </c>
      <c r="LE57" s="18">
        <v>345.53591175315302</v>
      </c>
      <c r="LF57" s="18">
        <v>420.99298304682833</v>
      </c>
      <c r="LG57" s="18">
        <v>428.1348126057527</v>
      </c>
      <c r="LH57" s="250">
        <f t="shared" si="139"/>
        <v>233.06646855413373</v>
      </c>
      <c r="LI57" s="121">
        <f t="shared" si="27"/>
        <v>0</v>
      </c>
      <c r="LJ57" s="121">
        <f t="shared" si="28"/>
        <v>233.06646855413373</v>
      </c>
      <c r="LK57" s="121">
        <f t="shared" si="29"/>
        <v>0</v>
      </c>
      <c r="LL57" s="250"/>
      <c r="LM57" s="250"/>
      <c r="LN57" s="250"/>
      <c r="LO57" s="250"/>
      <c r="LP57" s="250"/>
      <c r="LQ57" s="250"/>
      <c r="LR57" s="250"/>
      <c r="LS57" s="250"/>
      <c r="LT57" s="250"/>
      <c r="LU57" s="250"/>
      <c r="LV57" s="250"/>
      <c r="LW57" s="250"/>
      <c r="LX57" s="121">
        <f t="shared" si="30"/>
        <v>0</v>
      </c>
      <c r="LY57" s="250"/>
      <c r="LZ57" s="250"/>
      <c r="MA57" s="250"/>
      <c r="MB57" s="250"/>
      <c r="MC57" s="250"/>
      <c r="MD57" s="250"/>
      <c r="ME57" s="250"/>
      <c r="MF57" s="250"/>
      <c r="MG57" s="250"/>
      <c r="MH57" s="250"/>
      <c r="MI57" s="250"/>
      <c r="MJ57" s="120">
        <v>0</v>
      </c>
      <c r="MK57" s="250"/>
      <c r="ML57" s="121">
        <f t="shared" si="31"/>
        <v>0</v>
      </c>
      <c r="MM57" s="121">
        <f t="shared" si="32"/>
        <v>0</v>
      </c>
      <c r="MN57" s="121">
        <f t="shared" si="140"/>
        <v>59892.353750000009</v>
      </c>
      <c r="MO57" s="121">
        <v>4754.28</v>
      </c>
      <c r="MP57" s="250">
        <v>4754.28</v>
      </c>
      <c r="MQ57" s="250">
        <v>4754.28</v>
      </c>
      <c r="MR57" s="250">
        <v>4754.28</v>
      </c>
      <c r="MS57" s="250">
        <v>4754.28</v>
      </c>
      <c r="MT57" s="250">
        <v>4754.28</v>
      </c>
      <c r="MU57" s="250">
        <v>4754.28</v>
      </c>
      <c r="MV57" s="250">
        <v>5322.4787500000002</v>
      </c>
      <c r="MW57" s="250">
        <v>5322.4787500000002</v>
      </c>
      <c r="MX57" s="250">
        <v>5322.4787500000002</v>
      </c>
      <c r="MY57" s="250">
        <v>5322.4787500000002</v>
      </c>
      <c r="MZ57" s="250">
        <v>5322.4787500000002</v>
      </c>
      <c r="NA57" s="121">
        <f t="shared" si="141"/>
        <v>62619.518196342142</v>
      </c>
      <c r="NB57" s="20">
        <v>0</v>
      </c>
      <c r="NC57" s="20">
        <v>0</v>
      </c>
      <c r="ND57" s="20">
        <v>1659.6215999999999</v>
      </c>
      <c r="NE57" s="20">
        <v>52778.059556411106</v>
      </c>
      <c r="NF57" s="20">
        <v>1904.6586198048258</v>
      </c>
      <c r="NG57" s="20">
        <v>451.28719999999998</v>
      </c>
      <c r="NH57" s="20">
        <v>1396.3037356213235</v>
      </c>
      <c r="NI57" s="20">
        <v>0</v>
      </c>
      <c r="NJ57" s="20">
        <v>486.12039008556599</v>
      </c>
      <c r="NK57" s="20">
        <v>979.52548607159474</v>
      </c>
      <c r="NL57" s="20">
        <v>350.38255615623456</v>
      </c>
      <c r="NM57" s="20">
        <v>2613.5590521914896</v>
      </c>
      <c r="NN57" s="250">
        <f t="shared" si="142"/>
        <v>2727.1644463421326</v>
      </c>
      <c r="NO57" s="121">
        <f t="shared" si="33"/>
        <v>0</v>
      </c>
      <c r="NP57" s="121">
        <f t="shared" si="34"/>
        <v>2727.1644463421326</v>
      </c>
      <c r="NQ57" s="115">
        <f t="shared" si="35"/>
        <v>22522.889999999996</v>
      </c>
      <c r="NR57" s="114">
        <f t="shared" si="36"/>
        <v>37348</v>
      </c>
      <c r="NS57" s="132">
        <f t="shared" si="37"/>
        <v>14825.110000000004</v>
      </c>
      <c r="NT57" s="121">
        <f t="shared" si="38"/>
        <v>0</v>
      </c>
      <c r="NU57" s="121">
        <f t="shared" si="39"/>
        <v>14825.110000000004</v>
      </c>
      <c r="NV57" s="18">
        <f t="shared" si="143"/>
        <v>5137.0199999999986</v>
      </c>
      <c r="NW57" s="18">
        <v>630.05999999999995</v>
      </c>
      <c r="NX57" s="234">
        <v>630.05999999999995</v>
      </c>
      <c r="NY57" s="234">
        <v>630.05999999999995</v>
      </c>
      <c r="NZ57" s="18">
        <v>630.05999999999995</v>
      </c>
      <c r="OA57" s="18">
        <v>630.05999999999995</v>
      </c>
      <c r="OB57" s="18">
        <v>630.05999999999995</v>
      </c>
      <c r="OC57" s="18">
        <v>630.05999999999995</v>
      </c>
      <c r="OD57" s="18">
        <v>145.32</v>
      </c>
      <c r="OE57" s="18">
        <v>145.32</v>
      </c>
      <c r="OF57" s="18">
        <v>145.32</v>
      </c>
      <c r="OG57" s="18">
        <v>145.32</v>
      </c>
      <c r="OH57" s="18">
        <v>145.32</v>
      </c>
      <c r="OI57" s="20">
        <f t="shared" si="144"/>
        <v>1449.99</v>
      </c>
      <c r="OJ57" s="20">
        <v>0</v>
      </c>
      <c r="OK57" s="20">
        <v>0</v>
      </c>
      <c r="OL57" s="20">
        <v>0</v>
      </c>
      <c r="OM57" s="20">
        <v>0</v>
      </c>
      <c r="ON57" s="20">
        <v>1449.99</v>
      </c>
      <c r="OO57" s="20">
        <v>0</v>
      </c>
      <c r="OP57" s="20">
        <v>0</v>
      </c>
      <c r="OQ57" s="20">
        <v>0</v>
      </c>
      <c r="OR57" s="20">
        <v>0</v>
      </c>
      <c r="OS57" s="20">
        <v>0</v>
      </c>
      <c r="OT57" s="20">
        <v>0</v>
      </c>
      <c r="OU57" s="20">
        <v>0</v>
      </c>
      <c r="OV57" s="234">
        <f t="shared" si="145"/>
        <v>-3687.0299999999988</v>
      </c>
      <c r="OW57" s="20">
        <f t="shared" si="40"/>
        <v>-3687.0299999999988</v>
      </c>
      <c r="OX57" s="20">
        <f t="shared" si="41"/>
        <v>0</v>
      </c>
      <c r="OY57" s="18">
        <f t="shared" si="146"/>
        <v>4429.5499999999984</v>
      </c>
      <c r="OZ57" s="18">
        <v>547.45000000000005</v>
      </c>
      <c r="PA57" s="234">
        <v>547.45000000000005</v>
      </c>
      <c r="PB57" s="234">
        <v>547.45000000000005</v>
      </c>
      <c r="PC57" s="234">
        <v>547.45000000000005</v>
      </c>
      <c r="PD57" s="234">
        <v>547.45000000000005</v>
      </c>
      <c r="PE57" s="234">
        <v>547.45000000000005</v>
      </c>
      <c r="PF57" s="234">
        <v>547.45000000000005</v>
      </c>
      <c r="PG57" s="234">
        <v>119.48</v>
      </c>
      <c r="PH57" s="234">
        <v>119.48</v>
      </c>
      <c r="PI57" s="234">
        <v>119.48</v>
      </c>
      <c r="PJ57" s="234">
        <v>119.48</v>
      </c>
      <c r="PK57" s="234">
        <v>119.48</v>
      </c>
      <c r="PL57" s="20">
        <f t="shared" si="147"/>
        <v>0</v>
      </c>
      <c r="PM57" s="18">
        <v>0</v>
      </c>
      <c r="PN57" s="18">
        <v>0</v>
      </c>
      <c r="PO57" s="18">
        <v>0</v>
      </c>
      <c r="PP57" s="18">
        <v>0</v>
      </c>
      <c r="PQ57" s="18">
        <v>0</v>
      </c>
      <c r="PR57" s="18">
        <v>0</v>
      </c>
      <c r="PS57" s="18">
        <v>0</v>
      </c>
      <c r="PT57" s="18">
        <v>0</v>
      </c>
      <c r="PU57" s="18">
        <v>0</v>
      </c>
      <c r="PV57" s="18">
        <v>0</v>
      </c>
      <c r="PW57" s="18">
        <v>0</v>
      </c>
      <c r="PX57" s="18">
        <v>0</v>
      </c>
      <c r="PY57" s="234">
        <f t="shared" si="148"/>
        <v>-4429.5499999999984</v>
      </c>
      <c r="PZ57" s="20">
        <f t="shared" si="42"/>
        <v>-4429.5499999999984</v>
      </c>
      <c r="QA57" s="20">
        <f t="shared" si="43"/>
        <v>0</v>
      </c>
      <c r="QB57" s="18">
        <f t="shared" si="149"/>
        <v>2304.14</v>
      </c>
      <c r="QC57" s="18">
        <v>235.62</v>
      </c>
      <c r="QD57" s="234">
        <v>235.62</v>
      </c>
      <c r="QE57" s="234">
        <v>235.62</v>
      </c>
      <c r="QF57" s="234">
        <v>235.62</v>
      </c>
      <c r="QG57" s="234">
        <v>235.62</v>
      </c>
      <c r="QH57" s="234">
        <v>235.62</v>
      </c>
      <c r="QI57" s="234">
        <v>235.62</v>
      </c>
      <c r="QJ57" s="234">
        <v>130.96</v>
      </c>
      <c r="QK57" s="234">
        <v>130.96</v>
      </c>
      <c r="QL57" s="234">
        <v>130.96</v>
      </c>
      <c r="QM57" s="234">
        <v>130.96</v>
      </c>
      <c r="QN57" s="234">
        <v>130.96</v>
      </c>
      <c r="QO57" s="20">
        <f t="shared" si="150"/>
        <v>227.98</v>
      </c>
      <c r="QP57" s="18">
        <v>0</v>
      </c>
      <c r="QQ57" s="18">
        <v>0</v>
      </c>
      <c r="QR57" s="18">
        <v>0</v>
      </c>
      <c r="QS57" s="18">
        <v>0</v>
      </c>
      <c r="QT57" s="18">
        <v>0</v>
      </c>
      <c r="QU57" s="18">
        <v>227.98</v>
      </c>
      <c r="QV57" s="18">
        <v>0</v>
      </c>
      <c r="QW57" s="18">
        <v>0</v>
      </c>
      <c r="QX57" s="18">
        <v>0</v>
      </c>
      <c r="QY57" s="18">
        <v>0</v>
      </c>
      <c r="QZ57" s="18">
        <v>0</v>
      </c>
      <c r="RA57" s="18">
        <v>0</v>
      </c>
      <c r="RB57" s="234">
        <f t="shared" si="151"/>
        <v>-2076.16</v>
      </c>
      <c r="RC57" s="20">
        <f t="shared" si="44"/>
        <v>-2076.16</v>
      </c>
      <c r="RD57" s="20">
        <f t="shared" si="45"/>
        <v>0</v>
      </c>
      <c r="RE57" s="18">
        <f t="shared" si="152"/>
        <v>8100.5600000000022</v>
      </c>
      <c r="RF57" s="20">
        <v>936.08</v>
      </c>
      <c r="RG57" s="234">
        <v>936.08</v>
      </c>
      <c r="RH57" s="234">
        <v>936.08</v>
      </c>
      <c r="RI57" s="234">
        <v>936.08</v>
      </c>
      <c r="RJ57" s="234">
        <v>936.08</v>
      </c>
      <c r="RK57" s="234">
        <v>936.08</v>
      </c>
      <c r="RL57" s="234">
        <v>936.08</v>
      </c>
      <c r="RM57" s="234">
        <v>309.60000000000002</v>
      </c>
      <c r="RN57" s="234">
        <v>309.60000000000002</v>
      </c>
      <c r="RO57" s="234">
        <v>309.60000000000002</v>
      </c>
      <c r="RP57" s="234">
        <v>309.60000000000002</v>
      </c>
      <c r="RQ57" s="234">
        <v>309.60000000000002</v>
      </c>
      <c r="RR57" s="20">
        <f t="shared" si="153"/>
        <v>0</v>
      </c>
      <c r="RS57" s="18">
        <v>0</v>
      </c>
      <c r="RT57" s="18">
        <v>0</v>
      </c>
      <c r="RU57" s="18">
        <v>0</v>
      </c>
      <c r="RV57" s="18">
        <v>0</v>
      </c>
      <c r="RW57" s="18">
        <v>0</v>
      </c>
      <c r="RX57" s="18">
        <v>0</v>
      </c>
      <c r="RY57" s="18">
        <v>0</v>
      </c>
      <c r="RZ57" s="18">
        <v>0</v>
      </c>
      <c r="SA57" s="18">
        <v>0</v>
      </c>
      <c r="SB57" s="18">
        <v>0</v>
      </c>
      <c r="SC57" s="18">
        <v>0</v>
      </c>
      <c r="SD57" s="18">
        <v>0</v>
      </c>
      <c r="SE57" s="20">
        <f t="shared" si="46"/>
        <v>-8100.5600000000022</v>
      </c>
      <c r="SF57" s="20">
        <f t="shared" si="47"/>
        <v>-8100.5600000000022</v>
      </c>
      <c r="SG57" s="20">
        <f t="shared" si="48"/>
        <v>0</v>
      </c>
      <c r="SH57" s="18">
        <f t="shared" si="154"/>
        <v>0</v>
      </c>
      <c r="SI57" s="18">
        <v>0</v>
      </c>
      <c r="SJ57" s="234">
        <v>0</v>
      </c>
      <c r="SK57" s="234">
        <v>0</v>
      </c>
      <c r="SL57" s="234">
        <v>0</v>
      </c>
      <c r="SM57" s="234">
        <v>0</v>
      </c>
      <c r="SN57" s="234">
        <v>0</v>
      </c>
      <c r="SO57" s="234">
        <v>0</v>
      </c>
      <c r="SP57" s="234">
        <v>0</v>
      </c>
      <c r="SQ57" s="234">
        <v>0</v>
      </c>
      <c r="SR57" s="234">
        <v>0</v>
      </c>
      <c r="SS57" s="234">
        <v>0</v>
      </c>
      <c r="ST57" s="234">
        <v>0</v>
      </c>
      <c r="SU57" s="20">
        <f t="shared" si="155"/>
        <v>0</v>
      </c>
      <c r="SV57" s="18">
        <v>0</v>
      </c>
      <c r="SW57" s="18">
        <v>0</v>
      </c>
      <c r="SX57" s="18">
        <v>0</v>
      </c>
      <c r="SY57" s="18">
        <v>0</v>
      </c>
      <c r="SZ57" s="18">
        <v>0</v>
      </c>
      <c r="TA57" s="18">
        <v>0</v>
      </c>
      <c r="TB57" s="18">
        <v>0</v>
      </c>
      <c r="TC57" s="18">
        <v>0</v>
      </c>
      <c r="TD57" s="18">
        <v>0</v>
      </c>
      <c r="TE57" s="18">
        <v>0</v>
      </c>
      <c r="TF57" s="18">
        <v>0</v>
      </c>
      <c r="TG57" s="18">
        <v>0</v>
      </c>
      <c r="TH57" s="20">
        <f t="shared" si="49"/>
        <v>0</v>
      </c>
      <c r="TI57" s="20">
        <f t="shared" si="50"/>
        <v>0</v>
      </c>
      <c r="TJ57" s="20">
        <f t="shared" si="51"/>
        <v>0</v>
      </c>
      <c r="TK57" s="18">
        <f t="shared" si="156"/>
        <v>2475.7499999999995</v>
      </c>
      <c r="TL57" s="18">
        <v>272.85000000000002</v>
      </c>
      <c r="TM57" s="234">
        <v>272.85000000000002</v>
      </c>
      <c r="TN57" s="234">
        <v>272.85000000000002</v>
      </c>
      <c r="TO57" s="234">
        <v>272.85000000000002</v>
      </c>
      <c r="TP57" s="234">
        <v>272.85000000000002</v>
      </c>
      <c r="TQ57" s="234">
        <v>272.85000000000002</v>
      </c>
      <c r="TR57" s="234">
        <v>272.85000000000002</v>
      </c>
      <c r="TS57" s="234">
        <v>113.16</v>
      </c>
      <c r="TT57" s="234">
        <v>113.16</v>
      </c>
      <c r="TU57" s="234">
        <v>113.16</v>
      </c>
      <c r="TV57" s="234">
        <v>113.16</v>
      </c>
      <c r="TW57" s="234">
        <v>113.16</v>
      </c>
      <c r="TX57" s="20">
        <f t="shared" si="157"/>
        <v>35670.03</v>
      </c>
      <c r="TY57" s="18">
        <v>0</v>
      </c>
      <c r="TZ57" s="18">
        <v>0</v>
      </c>
      <c r="UA57" s="18">
        <v>0</v>
      </c>
      <c r="UB57" s="18">
        <v>0</v>
      </c>
      <c r="UC57" s="18">
        <v>2191.0700000000002</v>
      </c>
      <c r="UD57" s="18">
        <v>17397.45</v>
      </c>
      <c r="UE57" s="18">
        <v>14586.56</v>
      </c>
      <c r="UF57" s="18">
        <v>1494.95</v>
      </c>
      <c r="UG57" s="18">
        <v>0</v>
      </c>
      <c r="UH57" s="18">
        <v>0</v>
      </c>
      <c r="UI57" s="18">
        <v>0</v>
      </c>
      <c r="UJ57" s="18">
        <v>0</v>
      </c>
      <c r="UK57" s="20">
        <f t="shared" si="52"/>
        <v>33194.28</v>
      </c>
      <c r="UL57" s="20">
        <f t="shared" si="53"/>
        <v>0</v>
      </c>
      <c r="UM57" s="20">
        <f t="shared" si="54"/>
        <v>33194.28</v>
      </c>
      <c r="UN57" s="18">
        <f t="shared" si="158"/>
        <v>75.870000000000019</v>
      </c>
      <c r="UO57" s="18">
        <v>7.56</v>
      </c>
      <c r="UP57" s="234">
        <v>7.56</v>
      </c>
      <c r="UQ57" s="234">
        <v>7.56</v>
      </c>
      <c r="UR57" s="234">
        <v>7.56</v>
      </c>
      <c r="US57" s="234">
        <v>7.56</v>
      </c>
      <c r="UT57" s="234">
        <v>7.56</v>
      </c>
      <c r="UU57" s="234">
        <v>7.56</v>
      </c>
      <c r="UV57" s="234">
        <v>4.59</v>
      </c>
      <c r="UW57" s="234">
        <v>4.59</v>
      </c>
      <c r="UX57" s="234">
        <v>4.59</v>
      </c>
      <c r="UY57" s="234">
        <v>4.59</v>
      </c>
      <c r="UZ57" s="234">
        <v>4.59</v>
      </c>
      <c r="VA57" s="20">
        <f t="shared" si="55"/>
        <v>0</v>
      </c>
      <c r="VB57" s="234"/>
      <c r="VC57" s="234"/>
      <c r="VD57" s="234"/>
      <c r="VE57" s="234"/>
      <c r="VF57" s="234"/>
      <c r="VG57" s="234"/>
      <c r="VH57" s="234">
        <v>0</v>
      </c>
      <c r="VI57" s="234"/>
      <c r="VJ57" s="234"/>
      <c r="VK57" s="234"/>
      <c r="VL57" s="234"/>
      <c r="VM57" s="234"/>
      <c r="VN57" s="20">
        <f t="shared" si="56"/>
        <v>-75.870000000000019</v>
      </c>
      <c r="VO57" s="20">
        <f t="shared" si="57"/>
        <v>-75.870000000000019</v>
      </c>
      <c r="VP57" s="20">
        <f t="shared" si="58"/>
        <v>0</v>
      </c>
      <c r="VQ57" s="121">
        <f t="shared" si="59"/>
        <v>0</v>
      </c>
      <c r="VR57" s="250"/>
      <c r="VS57" s="250"/>
      <c r="VT57" s="250"/>
      <c r="VU57" s="250"/>
      <c r="VV57" s="250"/>
      <c r="VW57" s="250"/>
      <c r="VX57" s="250"/>
      <c r="VY57" s="250"/>
      <c r="VZ57" s="250"/>
      <c r="WA57" s="250"/>
      <c r="WB57" s="250"/>
      <c r="WC57" s="250"/>
      <c r="WD57" s="121">
        <f t="shared" si="60"/>
        <v>0</v>
      </c>
      <c r="WE57" s="234"/>
      <c r="WF57" s="234"/>
      <c r="WG57" s="234"/>
      <c r="WH57" s="234"/>
      <c r="WI57" s="234"/>
      <c r="WJ57" s="234"/>
      <c r="WK57" s="234"/>
      <c r="WL57" s="234"/>
      <c r="WM57" s="234"/>
      <c r="WN57" s="234"/>
      <c r="WO57" s="234"/>
      <c r="WP57" s="234"/>
      <c r="WQ57" s="121">
        <f t="shared" si="61"/>
        <v>0</v>
      </c>
      <c r="WR57" s="121">
        <f t="shared" si="62"/>
        <v>0</v>
      </c>
      <c r="WS57" s="121">
        <f t="shared" si="63"/>
        <v>0</v>
      </c>
      <c r="WT57" s="120">
        <f t="shared" si="159"/>
        <v>58308.799999999996</v>
      </c>
      <c r="WU57" s="120">
        <v>3506.95</v>
      </c>
      <c r="WV57" s="250">
        <v>3506.95</v>
      </c>
      <c r="WW57" s="250">
        <v>3506.95</v>
      </c>
      <c r="WX57" s="250">
        <v>3506.95</v>
      </c>
      <c r="WY57" s="250">
        <v>3506.95</v>
      </c>
      <c r="WZ57" s="250">
        <v>3506.95</v>
      </c>
      <c r="XA57" s="250">
        <v>3506.95</v>
      </c>
      <c r="XB57" s="250">
        <v>6752.03</v>
      </c>
      <c r="XC57" s="250">
        <v>6752.03</v>
      </c>
      <c r="XD57" s="250">
        <v>6752.03</v>
      </c>
      <c r="XE57" s="250">
        <v>6752.03</v>
      </c>
      <c r="XF57" s="250">
        <v>6752.03</v>
      </c>
      <c r="XG57" s="120">
        <f t="shared" si="160"/>
        <v>73666.898023521659</v>
      </c>
      <c r="XH57" s="18">
        <v>6353.1740445582682</v>
      </c>
      <c r="XI57" s="18">
        <v>6224.1367708213511</v>
      </c>
      <c r="XJ57" s="18">
        <v>5932.5679352699344</v>
      </c>
      <c r="XK57" s="18">
        <v>365.27234794400272</v>
      </c>
      <c r="XL57" s="18">
        <v>5504.4155506020488</v>
      </c>
      <c r="XM57" s="18">
        <v>5328.6456836498091</v>
      </c>
      <c r="XN57" s="18">
        <v>6801.7456642641246</v>
      </c>
      <c r="XO57" s="18">
        <v>6881.6982891303787</v>
      </c>
      <c r="XP57" s="18">
        <v>7711.9101068459877</v>
      </c>
      <c r="XQ57" s="18">
        <v>7588.7492829616003</v>
      </c>
      <c r="XR57" s="18">
        <v>7926.0470867943304</v>
      </c>
      <c r="XS57" s="18">
        <v>7048.5352606798124</v>
      </c>
      <c r="XT57" s="121">
        <f t="shared" si="64"/>
        <v>15358.098023521663</v>
      </c>
      <c r="XU57" s="121">
        <f t="shared" si="65"/>
        <v>0</v>
      </c>
      <c r="XV57" s="121">
        <f t="shared" si="66"/>
        <v>15358.098023521663</v>
      </c>
      <c r="XW57" s="120">
        <f t="shared" si="161"/>
        <v>53564.82</v>
      </c>
      <c r="XX57" s="120">
        <v>3647.96</v>
      </c>
      <c r="XY57" s="250">
        <v>3647.96</v>
      </c>
      <c r="XZ57" s="250">
        <v>3647.96</v>
      </c>
      <c r="YA57" s="250">
        <v>3647.96</v>
      </c>
      <c r="YB57" s="250">
        <v>3647.96</v>
      </c>
      <c r="YC57" s="250">
        <v>3647.96</v>
      </c>
      <c r="YD57" s="250">
        <v>3647.96</v>
      </c>
      <c r="YE57" s="250">
        <v>5605.82</v>
      </c>
      <c r="YF57" s="250">
        <v>5605.82</v>
      </c>
      <c r="YG57" s="250">
        <v>5605.82</v>
      </c>
      <c r="YH57" s="250">
        <v>5605.82</v>
      </c>
      <c r="YI57" s="250">
        <v>5605.82</v>
      </c>
      <c r="YJ57" s="121">
        <f t="shared" si="162"/>
        <v>57822.539884715821</v>
      </c>
      <c r="YK57" s="18">
        <v>5216.7140519272343</v>
      </c>
      <c r="YL57" s="18">
        <v>4091.6451428539594</v>
      </c>
      <c r="YM57" s="18">
        <v>4251.4408234192679</v>
      </c>
      <c r="YN57" s="18">
        <v>4308.7060823413312</v>
      </c>
      <c r="YO57" s="18">
        <v>4072.5801387337669</v>
      </c>
      <c r="YP57" s="18">
        <v>4142.7308919444113</v>
      </c>
      <c r="YQ57" s="18">
        <v>4582.3109435722527</v>
      </c>
      <c r="YR57" s="18">
        <v>4683.5878060229252</v>
      </c>
      <c r="YS57" s="18">
        <v>5456.7219215924033</v>
      </c>
      <c r="YT57" s="18">
        <v>5484.8764766703107</v>
      </c>
      <c r="YU57" s="18">
        <v>5525.3266518927758</v>
      </c>
      <c r="YV57" s="18">
        <v>6005.8989537451853</v>
      </c>
      <c r="YW57" s="234">
        <f t="shared" si="163"/>
        <v>4257.7198847158215</v>
      </c>
      <c r="YX57" s="121">
        <f t="shared" si="67"/>
        <v>0</v>
      </c>
      <c r="YY57" s="121">
        <f t="shared" si="68"/>
        <v>4257.7198847158215</v>
      </c>
      <c r="YZ57" s="120">
        <f t="shared" si="164"/>
        <v>2281.71</v>
      </c>
      <c r="ZA57" s="120">
        <v>131.47999999999999</v>
      </c>
      <c r="ZB57" s="250">
        <v>131.47999999999999</v>
      </c>
      <c r="ZC57" s="250">
        <v>131.47999999999999</v>
      </c>
      <c r="ZD57" s="250">
        <v>131.47999999999999</v>
      </c>
      <c r="ZE57" s="250">
        <v>131.47999999999999</v>
      </c>
      <c r="ZF57" s="250">
        <v>131.47999999999999</v>
      </c>
      <c r="ZG57" s="250">
        <v>131.47999999999999</v>
      </c>
      <c r="ZH57" s="250">
        <v>272.27</v>
      </c>
      <c r="ZI57" s="250">
        <v>272.27</v>
      </c>
      <c r="ZJ57" s="250">
        <v>272.27</v>
      </c>
      <c r="ZK57" s="250">
        <v>272.27</v>
      </c>
      <c r="ZL57" s="250">
        <v>272.27</v>
      </c>
      <c r="ZM57" s="121">
        <f t="shared" si="165"/>
        <v>7135.1284538359205</v>
      </c>
      <c r="ZN57" s="120">
        <v>0</v>
      </c>
      <c r="ZO57" s="18">
        <v>38.529802317430303</v>
      </c>
      <c r="ZP57" s="18">
        <v>130.04223887099681</v>
      </c>
      <c r="ZQ57" s="18">
        <v>6743.2455320120989</v>
      </c>
      <c r="ZR57" s="18">
        <v>223.31088063539508</v>
      </c>
      <c r="ZS57" s="18">
        <v>0</v>
      </c>
      <c r="ZT57" s="18"/>
      <c r="ZU57" s="18"/>
      <c r="ZV57" s="18"/>
      <c r="ZW57" s="18"/>
      <c r="ZX57" s="18"/>
      <c r="ZY57" s="18"/>
      <c r="ZZ57" s="121">
        <f t="shared" si="69"/>
        <v>4853.4184538359204</v>
      </c>
      <c r="AAA57" s="121">
        <f t="shared" si="70"/>
        <v>0</v>
      </c>
      <c r="AAB57" s="121">
        <f t="shared" si="71"/>
        <v>4853.4184538359204</v>
      </c>
      <c r="AAC57" s="120">
        <f t="shared" si="166"/>
        <v>1377.0100000000002</v>
      </c>
      <c r="AAD57" s="120">
        <v>99.48</v>
      </c>
      <c r="AAE57" s="250">
        <v>99.48</v>
      </c>
      <c r="AAF57" s="250">
        <v>99.48</v>
      </c>
      <c r="AAG57" s="250">
        <v>99.48</v>
      </c>
      <c r="AAH57" s="250">
        <v>99.48</v>
      </c>
      <c r="AAI57" s="250">
        <v>99.48</v>
      </c>
      <c r="AAJ57" s="250">
        <v>99.48</v>
      </c>
      <c r="AAK57" s="250">
        <v>136.13</v>
      </c>
      <c r="AAL57" s="250">
        <v>136.13</v>
      </c>
      <c r="AAM57" s="250">
        <v>136.13</v>
      </c>
      <c r="AAN57" s="250">
        <v>136.13</v>
      </c>
      <c r="AAO57" s="250">
        <v>136.13</v>
      </c>
      <c r="AAP57" s="121">
        <f t="shared" si="167"/>
        <v>1571.7495420635717</v>
      </c>
      <c r="AAQ57" s="18">
        <v>224.48500007907091</v>
      </c>
      <c r="AAR57" s="18">
        <v>223.94767394037376</v>
      </c>
      <c r="AAS57" s="18">
        <v>224.7013111716183</v>
      </c>
      <c r="AAT57" s="18">
        <v>225.62347473637399</v>
      </c>
      <c r="AAU57" s="18">
        <v>227.38515213980719</v>
      </c>
      <c r="AAV57" s="18">
        <v>224.80981020131921</v>
      </c>
      <c r="AAW57" s="18">
        <v>220.79711979500857</v>
      </c>
      <c r="AAX57" s="18">
        <v>0</v>
      </c>
      <c r="AAY57" s="18">
        <v>0</v>
      </c>
      <c r="AAZ57" s="18">
        <v>0</v>
      </c>
      <c r="ABA57" s="18">
        <v>0</v>
      </c>
      <c r="ABB57" s="18">
        <v>0</v>
      </c>
      <c r="ABC57" s="121">
        <f t="shared" si="72"/>
        <v>194.73954206357143</v>
      </c>
      <c r="ABD57" s="121">
        <f t="shared" si="73"/>
        <v>0</v>
      </c>
      <c r="ABE57" s="121">
        <f t="shared" si="74"/>
        <v>194.73954206357143</v>
      </c>
      <c r="ABF57" s="120">
        <f t="shared" si="168"/>
        <v>188.39999999999998</v>
      </c>
      <c r="ABG57" s="120">
        <v>6.4</v>
      </c>
      <c r="ABH57" s="250">
        <v>6.4</v>
      </c>
      <c r="ABI57" s="250">
        <v>6.4</v>
      </c>
      <c r="ABJ57" s="250">
        <v>6.4</v>
      </c>
      <c r="ABK57" s="250">
        <v>6.4</v>
      </c>
      <c r="ABL57" s="250">
        <v>6.4</v>
      </c>
      <c r="ABM57" s="250">
        <v>6.4</v>
      </c>
      <c r="ABN57" s="250">
        <v>28.72</v>
      </c>
      <c r="ABO57" s="250">
        <v>28.72</v>
      </c>
      <c r="ABP57" s="250">
        <v>28.72</v>
      </c>
      <c r="ABQ57" s="250">
        <v>28.72</v>
      </c>
      <c r="ABR57" s="250">
        <v>28.72</v>
      </c>
      <c r="ABS57" s="121">
        <f t="shared" si="169"/>
        <v>0</v>
      </c>
      <c r="ABT57" s="18">
        <v>0</v>
      </c>
      <c r="ABU57" s="18">
        <v>0</v>
      </c>
      <c r="ABV57" s="18">
        <v>0</v>
      </c>
      <c r="ABW57" s="18">
        <v>0</v>
      </c>
      <c r="ABX57" s="18">
        <v>0</v>
      </c>
      <c r="ABY57" s="18">
        <v>0</v>
      </c>
      <c r="ABZ57" s="18"/>
      <c r="ACA57" s="18"/>
      <c r="ACB57" s="18">
        <v>0</v>
      </c>
      <c r="ACC57" s="18">
        <v>0</v>
      </c>
      <c r="ACD57" s="18">
        <v>0</v>
      </c>
      <c r="ACE57" s="18">
        <v>0</v>
      </c>
      <c r="ACF57" s="121">
        <f t="shared" si="75"/>
        <v>-188.39999999999998</v>
      </c>
      <c r="ACG57" s="121">
        <f t="shared" si="76"/>
        <v>-188.39999999999998</v>
      </c>
      <c r="ACH57" s="121">
        <f t="shared" si="77"/>
        <v>0</v>
      </c>
      <c r="ACI57" s="115">
        <f t="shared" si="78"/>
        <v>32820.579999999994</v>
      </c>
      <c r="ACJ57" s="121">
        <f t="shared" si="79"/>
        <v>21770.005186505347</v>
      </c>
      <c r="ACK57" s="132">
        <f t="shared" si="80"/>
        <v>-11050.574813494648</v>
      </c>
      <c r="ACL57" s="121">
        <f t="shared" si="81"/>
        <v>-11050.574813494648</v>
      </c>
      <c r="ACM57" s="121">
        <f t="shared" si="82"/>
        <v>0</v>
      </c>
      <c r="ACN57" s="18">
        <f t="shared" si="170"/>
        <v>18551.839999999997</v>
      </c>
      <c r="ACO57" s="18">
        <v>1574.87</v>
      </c>
      <c r="ACP57" s="234">
        <v>1574.87</v>
      </c>
      <c r="ACQ57" s="234">
        <v>1574.87</v>
      </c>
      <c r="ACR57" s="234">
        <v>1574.87</v>
      </c>
      <c r="ACS57" s="234">
        <v>1574.87</v>
      </c>
      <c r="ACT57" s="234">
        <v>1574.87</v>
      </c>
      <c r="ACU57" s="234">
        <v>1574.87</v>
      </c>
      <c r="ACV57" s="234">
        <v>1505.55</v>
      </c>
      <c r="ACW57" s="234">
        <v>1505.55</v>
      </c>
      <c r="ACX57" s="234">
        <v>1505.55</v>
      </c>
      <c r="ACY57" s="234">
        <v>1505.55</v>
      </c>
      <c r="ACZ57" s="234">
        <v>1505.55</v>
      </c>
      <c r="ADA57" s="20">
        <f t="shared" si="171"/>
        <v>9852.5852972505036</v>
      </c>
      <c r="ADB57" s="18">
        <v>0</v>
      </c>
      <c r="ADC57" s="18">
        <v>957.89850994487051</v>
      </c>
      <c r="ADD57" s="18">
        <v>710.18871905076412</v>
      </c>
      <c r="ADE57" s="18">
        <v>687.74851599999988</v>
      </c>
      <c r="ADF57" s="18">
        <v>563.75766160000001</v>
      </c>
      <c r="ADG57" s="18">
        <v>633.16263919999994</v>
      </c>
      <c r="ADH57" s="18">
        <v>1488.7448976926974</v>
      </c>
      <c r="ADI57" s="18">
        <v>938.82472026617984</v>
      </c>
      <c r="ADJ57" s="18">
        <v>1008.2121139999999</v>
      </c>
      <c r="ADK57" s="18">
        <v>1146.3111968000001</v>
      </c>
      <c r="ADL57" s="18">
        <v>757.57193819999998</v>
      </c>
      <c r="ADM57" s="18">
        <v>960.16438449599059</v>
      </c>
      <c r="ADN57" s="20">
        <f t="shared" si="83"/>
        <v>-8699.2547027494929</v>
      </c>
      <c r="ADO57" s="20">
        <f t="shared" si="84"/>
        <v>-8699.2547027494929</v>
      </c>
      <c r="ADP57" s="20">
        <f t="shared" si="85"/>
        <v>0</v>
      </c>
      <c r="ADQ57" s="18">
        <f t="shared" si="172"/>
        <v>14268.739999999996</v>
      </c>
      <c r="ADR57" s="18">
        <v>1475.32</v>
      </c>
      <c r="ADS57" s="234">
        <v>1475.32</v>
      </c>
      <c r="ADT57" s="234">
        <v>1475.32</v>
      </c>
      <c r="ADU57" s="234">
        <v>1475.32</v>
      </c>
      <c r="ADV57" s="234">
        <v>1475.32</v>
      </c>
      <c r="ADW57" s="234">
        <v>1475.32</v>
      </c>
      <c r="ADX57" s="234">
        <v>1475.32</v>
      </c>
      <c r="ADY57" s="234">
        <v>788.3</v>
      </c>
      <c r="ADZ57" s="234">
        <v>788.3</v>
      </c>
      <c r="AEA57" s="234">
        <v>788.3</v>
      </c>
      <c r="AEB57" s="234">
        <v>788.3</v>
      </c>
      <c r="AEC57" s="234">
        <v>788.3</v>
      </c>
      <c r="AED57" s="20">
        <f t="shared" si="173"/>
        <v>11917.419889254843</v>
      </c>
      <c r="AEE57" s="18">
        <v>0</v>
      </c>
      <c r="AEF57" s="18">
        <v>1991.2964098361349</v>
      </c>
      <c r="AEG57" s="18">
        <v>1425.1120295618664</v>
      </c>
      <c r="AEH57" s="18">
        <v>1426.2066</v>
      </c>
      <c r="AEI57" s="18">
        <v>1143.4857952</v>
      </c>
      <c r="AEJ57" s="18">
        <v>948.95447919999992</v>
      </c>
      <c r="AEK57" s="18">
        <v>767.63408787279707</v>
      </c>
      <c r="AEL57" s="18">
        <v>1098.4249227114303</v>
      </c>
      <c r="AEM57" s="18">
        <v>610.94644519999997</v>
      </c>
      <c r="AEN57" s="18">
        <v>849.00588639999989</v>
      </c>
      <c r="AEO57" s="18">
        <v>789.71135375999995</v>
      </c>
      <c r="AEP57" s="18">
        <v>866.64187951261488</v>
      </c>
      <c r="AEQ57" s="20">
        <f t="shared" si="86"/>
        <v>-2351.3201107451532</v>
      </c>
      <c r="AER57" s="20">
        <f t="shared" si="87"/>
        <v>-2351.3201107451532</v>
      </c>
      <c r="AES57" s="20">
        <f t="shared" si="88"/>
        <v>0</v>
      </c>
      <c r="AET57" s="18">
        <f t="shared" si="174"/>
        <v>0</v>
      </c>
      <c r="AEU57" s="18">
        <v>0</v>
      </c>
      <c r="AEV57" s="234">
        <v>0</v>
      </c>
      <c r="AEW57" s="234">
        <v>0</v>
      </c>
      <c r="AEX57" s="234">
        <v>0</v>
      </c>
      <c r="AEY57" s="234">
        <v>0</v>
      </c>
      <c r="AEZ57" s="234">
        <v>0</v>
      </c>
      <c r="AFA57" s="234">
        <v>0</v>
      </c>
      <c r="AFB57" s="234">
        <v>0</v>
      </c>
      <c r="AFC57" s="234">
        <v>0</v>
      </c>
      <c r="AFD57" s="234">
        <v>0</v>
      </c>
      <c r="AFE57" s="234">
        <v>0</v>
      </c>
      <c r="AFF57" s="234">
        <v>0</v>
      </c>
      <c r="AFG57" s="20">
        <f t="shared" si="175"/>
        <v>0</v>
      </c>
      <c r="AFH57" s="18">
        <v>0</v>
      </c>
      <c r="AFI57" s="18">
        <v>0</v>
      </c>
      <c r="AFJ57" s="18">
        <v>0</v>
      </c>
      <c r="AFK57" s="18">
        <v>0</v>
      </c>
      <c r="AFL57" s="18">
        <v>0</v>
      </c>
      <c r="AFM57" s="18">
        <v>0</v>
      </c>
      <c r="AFN57" s="18">
        <v>0</v>
      </c>
      <c r="AFO57" s="18">
        <v>0</v>
      </c>
      <c r="AFP57" s="18">
        <v>0</v>
      </c>
      <c r="AFQ57" s="18">
        <v>0</v>
      </c>
      <c r="AFR57" s="18">
        <v>0</v>
      </c>
      <c r="AFS57" s="18">
        <v>0</v>
      </c>
      <c r="AFT57" s="20">
        <f t="shared" si="89"/>
        <v>0</v>
      </c>
      <c r="AFU57" s="20">
        <f t="shared" si="90"/>
        <v>0</v>
      </c>
      <c r="AFV57" s="136">
        <f t="shared" si="91"/>
        <v>0</v>
      </c>
      <c r="AFW57" s="141">
        <f t="shared" si="92"/>
        <v>324936.37375000003</v>
      </c>
      <c r="AFX57" s="111">
        <f t="shared" si="93"/>
        <v>360689.39785147127</v>
      </c>
      <c r="AFY57" s="126">
        <f t="shared" si="94"/>
        <v>35753.024101471237</v>
      </c>
      <c r="AFZ57" s="20">
        <f t="shared" si="95"/>
        <v>0</v>
      </c>
      <c r="AGA57" s="140">
        <f t="shared" si="96"/>
        <v>35753.024101471237</v>
      </c>
      <c r="AGB57" s="215">
        <f t="shared" si="181"/>
        <v>389923.64850000001</v>
      </c>
      <c r="AGC57" s="126">
        <f t="shared" si="181"/>
        <v>432827.2774217655</v>
      </c>
      <c r="AGD57" s="126">
        <f t="shared" si="98"/>
        <v>42903.628921765485</v>
      </c>
      <c r="AGE57" s="20">
        <f t="shared" si="99"/>
        <v>0</v>
      </c>
      <c r="AGF57" s="136">
        <f t="shared" si="100"/>
        <v>42903.628921765485</v>
      </c>
      <c r="AGG57" s="166">
        <f t="shared" si="180"/>
        <v>20795.927920000002</v>
      </c>
      <c r="AGH57" s="220">
        <f t="shared" si="179"/>
        <v>23084.12146249416</v>
      </c>
      <c r="AGI57" s="126">
        <f t="shared" si="102"/>
        <v>2288.1935424941585</v>
      </c>
      <c r="AGJ57" s="20">
        <f t="shared" si="103"/>
        <v>0</v>
      </c>
      <c r="AGK57" s="140">
        <f t="shared" si="104"/>
        <v>2288.1935424941585</v>
      </c>
      <c r="AGL57" s="167">
        <f t="shared" si="182"/>
        <v>410719.57642</v>
      </c>
      <c r="AGM57" s="167">
        <f t="shared" si="182"/>
        <v>455911.39888425963</v>
      </c>
      <c r="AGN57" s="168">
        <f t="shared" si="106"/>
        <v>45191.822464259632</v>
      </c>
      <c r="AGO57" s="167">
        <f t="shared" si="107"/>
        <v>0</v>
      </c>
      <c r="AGP57" s="169">
        <f t="shared" si="108"/>
        <v>45191.822464259632</v>
      </c>
      <c r="AGQ57" s="217">
        <f t="shared" si="177"/>
        <v>5.8084772370486655E-2</v>
      </c>
      <c r="AGR57" s="294">
        <v>7.0000000000000007E-2</v>
      </c>
      <c r="AGS57" s="254">
        <v>0.03</v>
      </c>
      <c r="AGT57" s="251">
        <f t="shared" si="178"/>
        <v>5.3333333333333337E-2</v>
      </c>
      <c r="AGU57" s="22"/>
      <c r="AGV57" s="22"/>
      <c r="AGW57" s="22"/>
      <c r="AGX57" s="22"/>
      <c r="AGY57" s="22"/>
      <c r="AGZ57" s="22"/>
      <c r="AHA57" s="22"/>
      <c r="AHB57" s="22"/>
      <c r="AHC57" s="22"/>
      <c r="AHD57" s="22"/>
      <c r="AHE57" s="22"/>
      <c r="AHF57" s="22"/>
      <c r="AHG57" s="22"/>
      <c r="AHH57" s="22"/>
    </row>
    <row r="58" spans="1:892" s="225" customFormat="1" ht="12.75" x14ac:dyDescent="0.25">
      <c r="A58" s="1">
        <v>487</v>
      </c>
      <c r="B58" s="21">
        <v>3</v>
      </c>
      <c r="C58" s="252" t="s">
        <v>803</v>
      </c>
      <c r="D58" s="253">
        <v>13</v>
      </c>
      <c r="E58" s="249">
        <v>4258.6000000000004</v>
      </c>
      <c r="F58" s="132">
        <f t="shared" si="0"/>
        <v>32857.520000000004</v>
      </c>
      <c r="G58" s="114">
        <f t="shared" si="1"/>
        <v>45498.856493700194</v>
      </c>
      <c r="H58" s="132">
        <f t="shared" si="2"/>
        <v>12641.33649370019</v>
      </c>
      <c r="I58" s="121">
        <f t="shared" si="3"/>
        <v>0</v>
      </c>
      <c r="J58" s="121">
        <f t="shared" si="4"/>
        <v>12641.33649370019</v>
      </c>
      <c r="K58" s="18">
        <f t="shared" si="109"/>
        <v>10675.070000000002</v>
      </c>
      <c r="L58" s="234">
        <v>672.01</v>
      </c>
      <c r="M58" s="234">
        <v>672.01</v>
      </c>
      <c r="N58" s="234">
        <v>672.01</v>
      </c>
      <c r="O58" s="234">
        <v>672.01</v>
      </c>
      <c r="P58" s="234">
        <v>672.01</v>
      </c>
      <c r="Q58" s="234">
        <v>672.01</v>
      </c>
      <c r="R58" s="234">
        <v>672.01</v>
      </c>
      <c r="S58" s="234">
        <v>1194.2</v>
      </c>
      <c r="T58" s="234">
        <v>1194.2</v>
      </c>
      <c r="U58" s="234">
        <v>1194.2</v>
      </c>
      <c r="V58" s="234">
        <v>1194.2</v>
      </c>
      <c r="W58" s="234">
        <v>1194.2</v>
      </c>
      <c r="X58" s="234">
        <f t="shared" si="110"/>
        <v>16746.396561099849</v>
      </c>
      <c r="Y58" s="18">
        <v>10119.438643035752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6626.9579180640976</v>
      </c>
      <c r="AF58" s="18">
        <v>0</v>
      </c>
      <c r="AG58" s="18">
        <v>0</v>
      </c>
      <c r="AH58" s="18">
        <v>0</v>
      </c>
      <c r="AI58" s="18">
        <v>0</v>
      </c>
      <c r="AJ58" s="18">
        <v>0</v>
      </c>
      <c r="AK58" s="20">
        <f t="shared" si="5"/>
        <v>6071.3265610998478</v>
      </c>
      <c r="AL58" s="234">
        <f t="shared" si="111"/>
        <v>0</v>
      </c>
      <c r="AM58" s="234">
        <f t="shared" si="6"/>
        <v>6071.3265610998478</v>
      </c>
      <c r="AN58" s="18">
        <f t="shared" si="112"/>
        <v>2212.88</v>
      </c>
      <c r="AO58" s="234">
        <v>168.64</v>
      </c>
      <c r="AP58" s="234">
        <v>168.64</v>
      </c>
      <c r="AQ58" s="234">
        <v>168.64</v>
      </c>
      <c r="AR58" s="234">
        <v>168.64</v>
      </c>
      <c r="AS58" s="234">
        <v>168.64</v>
      </c>
      <c r="AT58" s="234">
        <v>168.64</v>
      </c>
      <c r="AU58" s="234">
        <v>168.64</v>
      </c>
      <c r="AV58" s="234">
        <v>206.48</v>
      </c>
      <c r="AW58" s="234">
        <v>206.48</v>
      </c>
      <c r="AX58" s="234">
        <v>206.48</v>
      </c>
      <c r="AY58" s="234">
        <v>206.48</v>
      </c>
      <c r="AZ58" s="234">
        <v>206.48</v>
      </c>
      <c r="BA58" s="226">
        <f t="shared" si="113"/>
        <v>3237.5688695420417</v>
      </c>
      <c r="BB58" s="18">
        <v>2078.8443270279599</v>
      </c>
      <c r="BC58" s="18">
        <v>0</v>
      </c>
      <c r="BD58" s="18">
        <v>0</v>
      </c>
      <c r="BE58" s="18">
        <v>0</v>
      </c>
      <c r="BF58" s="18">
        <v>0</v>
      </c>
      <c r="BG58" s="18">
        <v>0</v>
      </c>
      <c r="BH58" s="18">
        <v>1158.7245425140818</v>
      </c>
      <c r="BI58" s="18">
        <v>0</v>
      </c>
      <c r="BJ58" s="18">
        <v>0</v>
      </c>
      <c r="BK58" s="18">
        <v>0</v>
      </c>
      <c r="BL58" s="18">
        <v>0</v>
      </c>
      <c r="BM58" s="18">
        <v>0</v>
      </c>
      <c r="BN58" s="20">
        <f t="shared" si="7"/>
        <v>1024.6888695420416</v>
      </c>
      <c r="BO58" s="20">
        <f t="shared" si="8"/>
        <v>0</v>
      </c>
      <c r="BP58" s="20">
        <f t="shared" si="9"/>
        <v>1024.6888695420416</v>
      </c>
      <c r="BQ58" s="18">
        <f t="shared" si="114"/>
        <v>268.68</v>
      </c>
      <c r="BR58" s="234">
        <v>20.440000000000001</v>
      </c>
      <c r="BS58" s="234">
        <v>20.440000000000001</v>
      </c>
      <c r="BT58" s="234">
        <v>20.440000000000001</v>
      </c>
      <c r="BU58" s="234">
        <v>20.440000000000001</v>
      </c>
      <c r="BV58" s="234">
        <v>20.440000000000001</v>
      </c>
      <c r="BW58" s="234">
        <v>20.440000000000001</v>
      </c>
      <c r="BX58" s="234">
        <v>20.440000000000001</v>
      </c>
      <c r="BY58" s="234">
        <v>25.12</v>
      </c>
      <c r="BZ58" s="234">
        <v>25.12</v>
      </c>
      <c r="CA58" s="234">
        <v>25.12</v>
      </c>
      <c r="CB58" s="234">
        <v>25.12</v>
      </c>
      <c r="CC58" s="234">
        <v>25.12</v>
      </c>
      <c r="CD58" s="18">
        <f t="shared" si="115"/>
        <v>244.74</v>
      </c>
      <c r="CE58" s="18">
        <v>18.47</v>
      </c>
      <c r="CF58" s="18">
        <v>18.47</v>
      </c>
      <c r="CG58" s="18">
        <v>18.47</v>
      </c>
      <c r="CH58" s="18">
        <v>18.47</v>
      </c>
      <c r="CI58" s="18">
        <v>18.47</v>
      </c>
      <c r="CJ58" s="18">
        <v>18.47</v>
      </c>
      <c r="CK58" s="18">
        <v>18.47</v>
      </c>
      <c r="CL58" s="18">
        <v>23.09</v>
      </c>
      <c r="CM58" s="18">
        <v>23.09</v>
      </c>
      <c r="CN58" s="18">
        <v>23.09</v>
      </c>
      <c r="CO58" s="18">
        <v>23.09</v>
      </c>
      <c r="CP58" s="18">
        <v>23.09</v>
      </c>
      <c r="CQ58" s="20">
        <f t="shared" si="10"/>
        <v>-23.939999999999998</v>
      </c>
      <c r="CR58" s="20">
        <f t="shared" si="11"/>
        <v>-23.939999999999998</v>
      </c>
      <c r="CS58" s="20">
        <f t="shared" si="12"/>
        <v>0</v>
      </c>
      <c r="CT58" s="18">
        <f t="shared" si="116"/>
        <v>77.870000000000019</v>
      </c>
      <c r="CU58" s="18">
        <v>5.96</v>
      </c>
      <c r="CV58" s="234">
        <v>5.96</v>
      </c>
      <c r="CW58" s="234">
        <v>5.96</v>
      </c>
      <c r="CX58" s="234">
        <v>5.96</v>
      </c>
      <c r="CY58" s="234">
        <v>5.96</v>
      </c>
      <c r="CZ58" s="234">
        <v>5.96</v>
      </c>
      <c r="DA58" s="234">
        <v>5.96</v>
      </c>
      <c r="DB58" s="234">
        <v>7.23</v>
      </c>
      <c r="DC58" s="234">
        <v>7.23</v>
      </c>
      <c r="DD58" s="234">
        <v>7.23</v>
      </c>
      <c r="DE58" s="234">
        <v>7.23</v>
      </c>
      <c r="DF58" s="234">
        <v>7.23</v>
      </c>
      <c r="DG58" s="18">
        <f t="shared" si="117"/>
        <v>70.609999999999985</v>
      </c>
      <c r="DH58" s="18">
        <v>5.33</v>
      </c>
      <c r="DI58" s="18">
        <v>5.33</v>
      </c>
      <c r="DJ58" s="18">
        <v>5.33</v>
      </c>
      <c r="DK58" s="18">
        <v>5.33</v>
      </c>
      <c r="DL58" s="18">
        <v>5.33</v>
      </c>
      <c r="DM58" s="18">
        <v>5.33</v>
      </c>
      <c r="DN58" s="18">
        <v>5.33</v>
      </c>
      <c r="DO58" s="18">
        <v>6.66</v>
      </c>
      <c r="DP58" s="18">
        <v>6.66</v>
      </c>
      <c r="DQ58" s="18">
        <v>6.66</v>
      </c>
      <c r="DR58" s="18">
        <v>6.66</v>
      </c>
      <c r="DS58" s="18">
        <v>6.66</v>
      </c>
      <c r="DT58" s="234">
        <f t="shared" si="118"/>
        <v>-7.2600000000000335</v>
      </c>
      <c r="DU58" s="20">
        <f t="shared" si="13"/>
        <v>-7.2600000000000335</v>
      </c>
      <c r="DV58" s="20">
        <f t="shared" si="119"/>
        <v>0</v>
      </c>
      <c r="DW58" s="18">
        <f t="shared" si="120"/>
        <v>792.41</v>
      </c>
      <c r="DX58" s="18">
        <v>63.03</v>
      </c>
      <c r="DY58" s="234">
        <v>63.03</v>
      </c>
      <c r="DZ58" s="234">
        <v>63.03</v>
      </c>
      <c r="EA58" s="234">
        <v>63.03</v>
      </c>
      <c r="EB58" s="234">
        <v>63.03</v>
      </c>
      <c r="EC58" s="234">
        <v>63.03</v>
      </c>
      <c r="ED58" s="234">
        <v>63.03</v>
      </c>
      <c r="EE58" s="234">
        <v>70.239999999999995</v>
      </c>
      <c r="EF58" s="234">
        <v>70.239999999999995</v>
      </c>
      <c r="EG58" s="234">
        <v>70.239999999999995</v>
      </c>
      <c r="EH58" s="234">
        <v>70.239999999999995</v>
      </c>
      <c r="EI58" s="234">
        <v>70.239999999999995</v>
      </c>
      <c r="EJ58" s="234"/>
      <c r="EK58" s="18">
        <f t="shared" si="121"/>
        <v>817.82057202546503</v>
      </c>
      <c r="EL58" s="18">
        <v>424.77863726901268</v>
      </c>
      <c r="EM58" s="18">
        <v>0</v>
      </c>
      <c r="EN58" s="18">
        <v>0</v>
      </c>
      <c r="EO58" s="18">
        <v>0</v>
      </c>
      <c r="EP58" s="18">
        <v>0</v>
      </c>
      <c r="EQ58" s="18">
        <v>0</v>
      </c>
      <c r="ER58" s="18">
        <v>393.04193475645235</v>
      </c>
      <c r="ES58" s="18">
        <v>0</v>
      </c>
      <c r="ET58" s="18">
        <v>0</v>
      </c>
      <c r="EU58" s="18">
        <v>0</v>
      </c>
      <c r="EV58" s="18">
        <v>0</v>
      </c>
      <c r="EW58" s="18">
        <v>0</v>
      </c>
      <c r="EX58" s="20">
        <f t="shared" si="14"/>
        <v>25.410572025465058</v>
      </c>
      <c r="EY58" s="20">
        <f t="shared" si="122"/>
        <v>0</v>
      </c>
      <c r="EZ58" s="20">
        <f t="shared" si="123"/>
        <v>25.410572025465058</v>
      </c>
      <c r="FA58" s="18">
        <f t="shared" si="124"/>
        <v>7617.17</v>
      </c>
      <c r="FB58" s="18">
        <v>575.76</v>
      </c>
      <c r="FC58" s="234">
        <v>575.76</v>
      </c>
      <c r="FD58" s="234">
        <v>575.76</v>
      </c>
      <c r="FE58" s="234">
        <v>575.76</v>
      </c>
      <c r="FF58" s="234">
        <v>575.76</v>
      </c>
      <c r="FG58" s="234">
        <v>575.76</v>
      </c>
      <c r="FH58" s="234">
        <v>575.76</v>
      </c>
      <c r="FI58" s="234">
        <v>717.37</v>
      </c>
      <c r="FJ58" s="234">
        <v>717.37</v>
      </c>
      <c r="FK58" s="234">
        <v>717.37</v>
      </c>
      <c r="FL58" s="234">
        <v>717.37</v>
      </c>
      <c r="FM58" s="234">
        <v>717.37</v>
      </c>
      <c r="FN58" s="20">
        <f t="shared" si="125"/>
        <v>10443.821220080099</v>
      </c>
      <c r="FO58" s="18">
        <v>1942.4524253410932</v>
      </c>
      <c r="FP58" s="18">
        <v>0</v>
      </c>
      <c r="FQ58" s="18">
        <v>0</v>
      </c>
      <c r="FR58" s="18">
        <v>0</v>
      </c>
      <c r="FS58" s="18">
        <v>0</v>
      </c>
      <c r="FT58" s="18">
        <v>0</v>
      </c>
      <c r="FU58" s="18">
        <v>4081.1350568703333</v>
      </c>
      <c r="FV58" s="18">
        <v>0</v>
      </c>
      <c r="FW58" s="18">
        <v>0</v>
      </c>
      <c r="FX58" s="18">
        <v>0</v>
      </c>
      <c r="FY58" s="18">
        <v>0</v>
      </c>
      <c r="FZ58" s="18">
        <v>4420.2337378686716</v>
      </c>
      <c r="GA58" s="234">
        <f t="shared" si="126"/>
        <v>2826.6512200800989</v>
      </c>
      <c r="GB58" s="20">
        <f t="shared" si="127"/>
        <v>0</v>
      </c>
      <c r="GC58" s="20">
        <f t="shared" si="128"/>
        <v>2826.6512200800989</v>
      </c>
      <c r="GD58" s="18">
        <f t="shared" si="129"/>
        <v>0</v>
      </c>
      <c r="GE58" s="18">
        <v>0</v>
      </c>
      <c r="GF58" s="234">
        <v>0</v>
      </c>
      <c r="GG58" s="234">
        <v>0</v>
      </c>
      <c r="GH58" s="234">
        <v>0</v>
      </c>
      <c r="GI58" s="234">
        <v>0</v>
      </c>
      <c r="GJ58" s="234">
        <v>0</v>
      </c>
      <c r="GK58" s="234">
        <v>0</v>
      </c>
      <c r="GL58" s="234">
        <v>0</v>
      </c>
      <c r="GM58" s="234">
        <v>0</v>
      </c>
      <c r="GN58" s="234">
        <v>0</v>
      </c>
      <c r="GO58" s="234">
        <v>0</v>
      </c>
      <c r="GP58" s="234">
        <v>0</v>
      </c>
      <c r="GQ58" s="20">
        <f t="shared" si="130"/>
        <v>0</v>
      </c>
      <c r="GR58" s="18">
        <v>0</v>
      </c>
      <c r="GS58" s="18">
        <v>0</v>
      </c>
      <c r="GT58" s="18">
        <v>0</v>
      </c>
      <c r="GU58" s="18"/>
      <c r="GV58" s="234">
        <f t="shared" si="131"/>
        <v>0</v>
      </c>
      <c r="GW58" s="20">
        <f t="shared" si="15"/>
        <v>0</v>
      </c>
      <c r="GX58" s="20">
        <f t="shared" si="16"/>
        <v>0</v>
      </c>
      <c r="GY58" s="18">
        <f t="shared" si="132"/>
        <v>11213.439999999999</v>
      </c>
      <c r="GZ58" s="18">
        <v>618.77</v>
      </c>
      <c r="HA58" s="234">
        <v>618.77</v>
      </c>
      <c r="HB58" s="234">
        <v>618.77</v>
      </c>
      <c r="HC58" s="234">
        <v>618.77</v>
      </c>
      <c r="HD58" s="234">
        <v>618.77</v>
      </c>
      <c r="HE58" s="234">
        <v>618.77</v>
      </c>
      <c r="HF58" s="234">
        <v>618.77</v>
      </c>
      <c r="HG58" s="234">
        <v>1376.41</v>
      </c>
      <c r="HH58" s="234">
        <v>1376.41</v>
      </c>
      <c r="HI58" s="234">
        <v>1376.41</v>
      </c>
      <c r="HJ58" s="234">
        <v>1376.41</v>
      </c>
      <c r="HK58" s="234">
        <v>1376.41</v>
      </c>
      <c r="HL58" s="20">
        <f t="shared" si="133"/>
        <v>13937.89927095273</v>
      </c>
      <c r="HM58" s="18">
        <v>1204.3323005261896</v>
      </c>
      <c r="HN58" s="18">
        <v>1277.4613523481237</v>
      </c>
      <c r="HO58" s="18">
        <v>1384.4216702211079</v>
      </c>
      <c r="HP58" s="18">
        <v>1292.6153891051513</v>
      </c>
      <c r="HQ58" s="18">
        <v>1343.1514373492946</v>
      </c>
      <c r="HR58" s="18">
        <v>1134.2489304617479</v>
      </c>
      <c r="HS58" s="18">
        <v>1480.1737354984564</v>
      </c>
      <c r="HT58" s="18">
        <v>879.74058102005574</v>
      </c>
      <c r="HU58" s="18">
        <v>914.17720971099425</v>
      </c>
      <c r="HV58" s="18">
        <v>986.83295884500308</v>
      </c>
      <c r="HW58" s="18">
        <v>896.71236269873145</v>
      </c>
      <c r="HX58" s="18">
        <v>1144.0313431678753</v>
      </c>
      <c r="HY58" s="20">
        <f t="shared" si="17"/>
        <v>2724.4592709527315</v>
      </c>
      <c r="HZ58" s="20">
        <f t="shared" si="18"/>
        <v>0</v>
      </c>
      <c r="IA58" s="20">
        <f t="shared" si="19"/>
        <v>2724.4592709527315</v>
      </c>
      <c r="IB58" s="120">
        <f t="shared" si="134"/>
        <v>26887.839999999997</v>
      </c>
      <c r="IC58" s="120">
        <v>2047.02</v>
      </c>
      <c r="ID58" s="250">
        <v>2047.02</v>
      </c>
      <c r="IE58" s="250">
        <v>2047.02</v>
      </c>
      <c r="IF58" s="120">
        <v>2047.02</v>
      </c>
      <c r="IG58" s="120">
        <v>2047.02</v>
      </c>
      <c r="IH58" s="120">
        <v>2047.02</v>
      </c>
      <c r="II58" s="120">
        <v>2047.02</v>
      </c>
      <c r="IJ58" s="120">
        <v>2511.7399999999998</v>
      </c>
      <c r="IK58" s="120">
        <v>2511.7399999999998</v>
      </c>
      <c r="IL58" s="120">
        <v>2511.7399999999998</v>
      </c>
      <c r="IM58" s="120">
        <v>2511.7399999999998</v>
      </c>
      <c r="IN58" s="120">
        <v>2511.7399999999998</v>
      </c>
      <c r="IO58" s="121">
        <f t="shared" si="20"/>
        <v>23728.822687940454</v>
      </c>
      <c r="IP58" s="18">
        <v>2091.6133746132864</v>
      </c>
      <c r="IQ58" s="18">
        <v>2086.6068996246131</v>
      </c>
      <c r="IR58" s="18">
        <v>2093.6288285371124</v>
      </c>
      <c r="IS58" s="18">
        <v>2102.2209823333333</v>
      </c>
      <c r="IT58" s="18">
        <v>2118.6352105333335</v>
      </c>
      <c r="IU58" s="18">
        <v>2094.6397558666667</v>
      </c>
      <c r="IV58" s="18">
        <v>2057.2519708517862</v>
      </c>
      <c r="IW58" s="18">
        <v>2594.6757144000003</v>
      </c>
      <c r="IX58" s="18">
        <v>1567.7877330350238</v>
      </c>
      <c r="IY58" s="18">
        <v>1859.5977633848538</v>
      </c>
      <c r="IZ58" s="18">
        <v>1445.3476752543238</v>
      </c>
      <c r="JA58" s="18">
        <v>1616.8167795061217</v>
      </c>
      <c r="JB58" s="250">
        <f t="shared" si="21"/>
        <v>-3159.0173120595427</v>
      </c>
      <c r="JC58" s="121">
        <f t="shared" si="22"/>
        <v>-3159.0173120595427</v>
      </c>
      <c r="JD58" s="121">
        <f t="shared" si="23"/>
        <v>0</v>
      </c>
      <c r="JE58" s="120">
        <f t="shared" si="135"/>
        <v>2735.6099999999997</v>
      </c>
      <c r="JF58" s="120">
        <v>208.23</v>
      </c>
      <c r="JG58" s="250">
        <v>208.23</v>
      </c>
      <c r="JH58" s="250">
        <v>208.23</v>
      </c>
      <c r="JI58" s="250">
        <v>208.23</v>
      </c>
      <c r="JJ58" s="250">
        <v>208.23</v>
      </c>
      <c r="JK58" s="250">
        <v>208.23</v>
      </c>
      <c r="JL58" s="250">
        <v>208.23</v>
      </c>
      <c r="JM58" s="250">
        <v>255.6</v>
      </c>
      <c r="JN58" s="250">
        <v>255.6</v>
      </c>
      <c r="JO58" s="250">
        <v>255.6</v>
      </c>
      <c r="JP58" s="250">
        <v>255.6</v>
      </c>
      <c r="JQ58" s="250">
        <v>255.6</v>
      </c>
      <c r="JR58" s="120">
        <f t="shared" si="136"/>
        <v>2356.2020518489476</v>
      </c>
      <c r="JS58" s="18">
        <v>212.76141863270209</v>
      </c>
      <c r="JT58" s="18">
        <v>212.25215399810571</v>
      </c>
      <c r="JU58" s="18">
        <v>212.96643302074656</v>
      </c>
      <c r="JV58" s="18">
        <v>213.8404372</v>
      </c>
      <c r="JW58" s="18">
        <v>215.51011215999998</v>
      </c>
      <c r="JX58" s="18">
        <v>213.06926575999998</v>
      </c>
      <c r="JY58" s="18">
        <v>209.26613547031573</v>
      </c>
      <c r="JZ58" s="18">
        <v>263.93257520000003</v>
      </c>
      <c r="KA58" s="18">
        <v>150.56816835501868</v>
      </c>
      <c r="KB58" s="18">
        <v>176.514970460928</v>
      </c>
      <c r="KC58" s="18">
        <v>119.77785572375238</v>
      </c>
      <c r="KD58" s="18">
        <v>155.74252586737811</v>
      </c>
      <c r="KE58" s="250">
        <f t="shared" si="24"/>
        <v>-379.4079481510521</v>
      </c>
      <c r="KF58" s="121">
        <f t="shared" si="25"/>
        <v>-379.4079481510521</v>
      </c>
      <c r="KG58" s="121">
        <f t="shared" si="26"/>
        <v>0</v>
      </c>
      <c r="KH58" s="120">
        <f t="shared" si="137"/>
        <v>3246.2200000000003</v>
      </c>
      <c r="KI58" s="120">
        <v>179.71</v>
      </c>
      <c r="KJ58" s="250">
        <v>179.71</v>
      </c>
      <c r="KK58" s="250">
        <v>179.71</v>
      </c>
      <c r="KL58" s="250">
        <v>179.71</v>
      </c>
      <c r="KM58" s="250">
        <v>179.71</v>
      </c>
      <c r="KN58" s="250">
        <v>179.71</v>
      </c>
      <c r="KO58" s="250">
        <v>179.71</v>
      </c>
      <c r="KP58" s="250">
        <v>397.65</v>
      </c>
      <c r="KQ58" s="250">
        <v>397.65</v>
      </c>
      <c r="KR58" s="250">
        <v>397.65</v>
      </c>
      <c r="KS58" s="250">
        <v>397.65</v>
      </c>
      <c r="KT58" s="250">
        <v>397.65</v>
      </c>
      <c r="KU58" s="121">
        <f t="shared" si="138"/>
        <v>3541.824427869286</v>
      </c>
      <c r="KV58" s="18">
        <v>217.25480274957758</v>
      </c>
      <c r="KW58" s="18">
        <v>233.97547241566159</v>
      </c>
      <c r="KX58" s="18">
        <v>207.6504011881996</v>
      </c>
      <c r="KY58" s="18">
        <v>227.66937331241863</v>
      </c>
      <c r="KZ58" s="18">
        <v>226.78674851605655</v>
      </c>
      <c r="LA58" s="18">
        <v>231.80077745442489</v>
      </c>
      <c r="LB58" s="18">
        <v>205.11612135754012</v>
      </c>
      <c r="LC58" s="18">
        <v>302.11260978343694</v>
      </c>
      <c r="LD58" s="18">
        <v>389.40627963309078</v>
      </c>
      <c r="LE58" s="18">
        <v>376.01761531732564</v>
      </c>
      <c r="LF58" s="18">
        <v>458.13118742830989</v>
      </c>
      <c r="LG58" s="18">
        <v>465.90303871324369</v>
      </c>
      <c r="LH58" s="250">
        <f t="shared" si="139"/>
        <v>295.6044278692857</v>
      </c>
      <c r="LI58" s="121">
        <f t="shared" si="27"/>
        <v>0</v>
      </c>
      <c r="LJ58" s="121">
        <f t="shared" si="28"/>
        <v>295.6044278692857</v>
      </c>
      <c r="LK58" s="121">
        <f t="shared" si="29"/>
        <v>0</v>
      </c>
      <c r="LL58" s="250"/>
      <c r="LM58" s="250"/>
      <c r="LN58" s="250"/>
      <c r="LO58" s="250"/>
      <c r="LP58" s="250"/>
      <c r="LQ58" s="250"/>
      <c r="LR58" s="250"/>
      <c r="LS58" s="250"/>
      <c r="LT58" s="250"/>
      <c r="LU58" s="250"/>
      <c r="LV58" s="250"/>
      <c r="LW58" s="250"/>
      <c r="LX58" s="121">
        <f t="shared" si="30"/>
        <v>0</v>
      </c>
      <c r="LY58" s="250"/>
      <c r="LZ58" s="250"/>
      <c r="MA58" s="250"/>
      <c r="MB58" s="250"/>
      <c r="MC58" s="250"/>
      <c r="MD58" s="250"/>
      <c r="ME58" s="250"/>
      <c r="MF58" s="250"/>
      <c r="MG58" s="250"/>
      <c r="MH58" s="250"/>
      <c r="MI58" s="250"/>
      <c r="MJ58" s="120">
        <v>0</v>
      </c>
      <c r="MK58" s="250"/>
      <c r="ML58" s="121">
        <f t="shared" si="31"/>
        <v>0</v>
      </c>
      <c r="MM58" s="121">
        <f t="shared" si="32"/>
        <v>0</v>
      </c>
      <c r="MN58" s="121">
        <f t="shared" si="140"/>
        <v>64427.070000000007</v>
      </c>
      <c r="MO58" s="121">
        <v>4041.41</v>
      </c>
      <c r="MP58" s="250">
        <v>4041.41</v>
      </c>
      <c r="MQ58" s="250">
        <v>4041.41</v>
      </c>
      <c r="MR58" s="250">
        <v>4041.41</v>
      </c>
      <c r="MS58" s="250">
        <v>4041.41</v>
      </c>
      <c r="MT58" s="250">
        <v>4041.41</v>
      </c>
      <c r="MU58" s="250">
        <v>4041.41</v>
      </c>
      <c r="MV58" s="250">
        <v>7227.4400000000005</v>
      </c>
      <c r="MW58" s="250">
        <v>7227.4400000000005</v>
      </c>
      <c r="MX58" s="250">
        <v>7227.4400000000005</v>
      </c>
      <c r="MY58" s="250">
        <v>7227.4400000000005</v>
      </c>
      <c r="MZ58" s="250">
        <v>7227.4400000000005</v>
      </c>
      <c r="NA58" s="121">
        <f t="shared" si="141"/>
        <v>5853.5323950605552</v>
      </c>
      <c r="NB58" s="20">
        <v>0</v>
      </c>
      <c r="NC58" s="20">
        <v>0</v>
      </c>
      <c r="ND58" s="20">
        <v>0</v>
      </c>
      <c r="NE58" s="20">
        <v>729.96559999999999</v>
      </c>
      <c r="NF58" s="20">
        <v>0</v>
      </c>
      <c r="NG58" s="20">
        <v>0</v>
      </c>
      <c r="NH58" s="20">
        <v>714.69839999999999</v>
      </c>
      <c r="NI58" s="20">
        <v>714.7088</v>
      </c>
      <c r="NJ58" s="20">
        <v>1701.4213652994811</v>
      </c>
      <c r="NK58" s="20">
        <v>0</v>
      </c>
      <c r="NL58" s="20">
        <v>0</v>
      </c>
      <c r="NM58" s="20">
        <v>1992.7382297610736</v>
      </c>
      <c r="NN58" s="250">
        <f t="shared" si="142"/>
        <v>-58573.537604939454</v>
      </c>
      <c r="NO58" s="121">
        <f t="shared" si="33"/>
        <v>-58573.537604939454</v>
      </c>
      <c r="NP58" s="121">
        <f t="shared" si="34"/>
        <v>0</v>
      </c>
      <c r="NQ58" s="115">
        <f t="shared" si="35"/>
        <v>24011.07</v>
      </c>
      <c r="NR58" s="114">
        <f t="shared" si="36"/>
        <v>22244.899999999998</v>
      </c>
      <c r="NS58" s="132">
        <f t="shared" si="37"/>
        <v>-1766.1700000000019</v>
      </c>
      <c r="NT58" s="121">
        <f t="shared" si="38"/>
        <v>-1766.1700000000019</v>
      </c>
      <c r="NU58" s="121">
        <f t="shared" si="39"/>
        <v>0</v>
      </c>
      <c r="NV58" s="18">
        <f t="shared" si="143"/>
        <v>5801.52</v>
      </c>
      <c r="NW58" s="18">
        <v>597.05999999999995</v>
      </c>
      <c r="NX58" s="234">
        <v>597.05999999999995</v>
      </c>
      <c r="NY58" s="234">
        <v>597.05999999999995</v>
      </c>
      <c r="NZ58" s="18">
        <v>597.05999999999995</v>
      </c>
      <c r="OA58" s="18">
        <v>597.05999999999995</v>
      </c>
      <c r="OB58" s="18">
        <v>597.05999999999995</v>
      </c>
      <c r="OC58" s="18">
        <v>597.05999999999995</v>
      </c>
      <c r="OD58" s="18">
        <v>324.42</v>
      </c>
      <c r="OE58" s="18">
        <v>324.42</v>
      </c>
      <c r="OF58" s="18">
        <v>324.42</v>
      </c>
      <c r="OG58" s="18">
        <v>324.42</v>
      </c>
      <c r="OH58" s="18">
        <v>324.42</v>
      </c>
      <c r="OI58" s="20">
        <f t="shared" si="144"/>
        <v>11257.179999999998</v>
      </c>
      <c r="OJ58" s="20">
        <v>0</v>
      </c>
      <c r="OK58" s="20">
        <v>0</v>
      </c>
      <c r="OL58" s="20">
        <v>0</v>
      </c>
      <c r="OM58" s="20">
        <v>1146.47</v>
      </c>
      <c r="ON58" s="20">
        <v>0</v>
      </c>
      <c r="OO58" s="20">
        <v>0</v>
      </c>
      <c r="OP58" s="20">
        <v>0</v>
      </c>
      <c r="OQ58" s="20">
        <v>0</v>
      </c>
      <c r="OR58" s="20">
        <v>0</v>
      </c>
      <c r="OS58" s="20">
        <v>10110.709999999999</v>
      </c>
      <c r="OT58" s="20">
        <v>0</v>
      </c>
      <c r="OU58" s="20">
        <v>0</v>
      </c>
      <c r="OV58" s="234">
        <f t="shared" si="145"/>
        <v>5455.659999999998</v>
      </c>
      <c r="OW58" s="20">
        <f t="shared" si="40"/>
        <v>0</v>
      </c>
      <c r="OX58" s="20">
        <f t="shared" si="41"/>
        <v>5455.659999999998</v>
      </c>
      <c r="OY58" s="18">
        <f t="shared" si="146"/>
        <v>4613.8200000000006</v>
      </c>
      <c r="OZ58" s="18">
        <v>476.96</v>
      </c>
      <c r="PA58" s="234">
        <v>476.96</v>
      </c>
      <c r="PB58" s="234">
        <v>476.96</v>
      </c>
      <c r="PC58" s="234">
        <v>476.96</v>
      </c>
      <c r="PD58" s="234">
        <v>476.96</v>
      </c>
      <c r="PE58" s="234">
        <v>476.96</v>
      </c>
      <c r="PF58" s="234">
        <v>476.96</v>
      </c>
      <c r="PG58" s="234">
        <v>255.02</v>
      </c>
      <c r="PH58" s="234">
        <v>255.02</v>
      </c>
      <c r="PI58" s="234">
        <v>255.02</v>
      </c>
      <c r="PJ58" s="234">
        <v>255.02</v>
      </c>
      <c r="PK58" s="234">
        <v>255.02</v>
      </c>
      <c r="PL58" s="20">
        <f t="shared" si="147"/>
        <v>3942.72</v>
      </c>
      <c r="PM58" s="18">
        <v>1778.77</v>
      </c>
      <c r="PN58" s="18">
        <v>0</v>
      </c>
      <c r="PO58" s="18">
        <v>0</v>
      </c>
      <c r="PP58" s="18">
        <v>0</v>
      </c>
      <c r="PQ58" s="18">
        <v>0</v>
      </c>
      <c r="PR58" s="18">
        <v>2163.9499999999998</v>
      </c>
      <c r="PS58" s="18">
        <v>0</v>
      </c>
      <c r="PT58" s="18">
        <v>0</v>
      </c>
      <c r="PU58" s="18">
        <v>0</v>
      </c>
      <c r="PV58" s="18">
        <v>0</v>
      </c>
      <c r="PW58" s="18">
        <v>0</v>
      </c>
      <c r="PX58" s="18">
        <v>0</v>
      </c>
      <c r="PY58" s="234">
        <f t="shared" si="148"/>
        <v>-671.10000000000082</v>
      </c>
      <c r="PZ58" s="20">
        <f t="shared" si="42"/>
        <v>-671.10000000000082</v>
      </c>
      <c r="QA58" s="20">
        <f t="shared" si="43"/>
        <v>0</v>
      </c>
      <c r="QB58" s="18">
        <f t="shared" si="149"/>
        <v>224.85000000000005</v>
      </c>
      <c r="QC58" s="18">
        <v>23</v>
      </c>
      <c r="QD58" s="234">
        <v>23</v>
      </c>
      <c r="QE58" s="234">
        <v>23</v>
      </c>
      <c r="QF58" s="234">
        <v>23</v>
      </c>
      <c r="QG58" s="234">
        <v>23</v>
      </c>
      <c r="QH58" s="234">
        <v>23</v>
      </c>
      <c r="QI58" s="234">
        <v>23</v>
      </c>
      <c r="QJ58" s="234">
        <v>12.77</v>
      </c>
      <c r="QK58" s="234">
        <v>12.77</v>
      </c>
      <c r="QL58" s="234">
        <v>12.77</v>
      </c>
      <c r="QM58" s="234">
        <v>12.77</v>
      </c>
      <c r="QN58" s="234">
        <v>12.77</v>
      </c>
      <c r="QO58" s="20">
        <f t="shared" si="150"/>
        <v>0</v>
      </c>
      <c r="QP58" s="18">
        <v>0</v>
      </c>
      <c r="QQ58" s="18">
        <v>0</v>
      </c>
      <c r="QR58" s="18">
        <v>0</v>
      </c>
      <c r="QS58" s="18">
        <v>0</v>
      </c>
      <c r="QT58" s="18">
        <v>0</v>
      </c>
      <c r="QU58" s="18">
        <v>0</v>
      </c>
      <c r="QV58" s="18">
        <v>0</v>
      </c>
      <c r="QW58" s="18">
        <v>0</v>
      </c>
      <c r="QX58" s="18">
        <v>0</v>
      </c>
      <c r="QY58" s="18">
        <v>0</v>
      </c>
      <c r="QZ58" s="18">
        <v>0</v>
      </c>
      <c r="RA58" s="18">
        <v>0</v>
      </c>
      <c r="RB58" s="234">
        <f t="shared" si="151"/>
        <v>-224.85000000000005</v>
      </c>
      <c r="RC58" s="20">
        <f t="shared" si="44"/>
        <v>-224.85000000000005</v>
      </c>
      <c r="RD58" s="20">
        <f t="shared" si="45"/>
        <v>0</v>
      </c>
      <c r="RE58" s="18">
        <f t="shared" si="152"/>
        <v>8595.73</v>
      </c>
      <c r="RF58" s="20">
        <v>884.94</v>
      </c>
      <c r="RG58" s="234">
        <v>884.94</v>
      </c>
      <c r="RH58" s="234">
        <v>884.94</v>
      </c>
      <c r="RI58" s="234">
        <v>884.94</v>
      </c>
      <c r="RJ58" s="234">
        <v>884.94</v>
      </c>
      <c r="RK58" s="234">
        <v>884.94</v>
      </c>
      <c r="RL58" s="234">
        <v>884.94</v>
      </c>
      <c r="RM58" s="234">
        <v>480.23</v>
      </c>
      <c r="RN58" s="234">
        <v>480.23</v>
      </c>
      <c r="RO58" s="234">
        <v>480.23</v>
      </c>
      <c r="RP58" s="234">
        <v>480.23</v>
      </c>
      <c r="RQ58" s="234">
        <v>480.23</v>
      </c>
      <c r="RR58" s="20">
        <f t="shared" si="153"/>
        <v>3850.35</v>
      </c>
      <c r="RS58" s="18">
        <v>0</v>
      </c>
      <c r="RT58" s="18">
        <v>0</v>
      </c>
      <c r="RU58" s="18">
        <v>0</v>
      </c>
      <c r="RV58" s="18">
        <v>0</v>
      </c>
      <c r="RW58" s="18">
        <v>0</v>
      </c>
      <c r="RX58" s="18">
        <v>1527.65</v>
      </c>
      <c r="RY58" s="18">
        <v>2322.6999999999998</v>
      </c>
      <c r="RZ58" s="18">
        <v>0</v>
      </c>
      <c r="SA58" s="18">
        <v>0</v>
      </c>
      <c r="SB58" s="18">
        <v>0</v>
      </c>
      <c r="SC58" s="18">
        <v>0</v>
      </c>
      <c r="SD58" s="18">
        <v>0</v>
      </c>
      <c r="SE58" s="20">
        <f t="shared" si="46"/>
        <v>-4745.3799999999992</v>
      </c>
      <c r="SF58" s="20">
        <f t="shared" si="47"/>
        <v>-4745.3799999999992</v>
      </c>
      <c r="SG58" s="20">
        <f t="shared" si="48"/>
        <v>0</v>
      </c>
      <c r="SH58" s="18">
        <f t="shared" si="154"/>
        <v>2310.9699999999998</v>
      </c>
      <c r="SI58" s="18">
        <v>238.91</v>
      </c>
      <c r="SJ58" s="234">
        <v>238.91</v>
      </c>
      <c r="SK58" s="234">
        <v>238.91</v>
      </c>
      <c r="SL58" s="234">
        <v>238.91</v>
      </c>
      <c r="SM58" s="234">
        <v>238.91</v>
      </c>
      <c r="SN58" s="234">
        <v>238.91</v>
      </c>
      <c r="SO58" s="234">
        <v>238.91</v>
      </c>
      <c r="SP58" s="234">
        <v>127.72</v>
      </c>
      <c r="SQ58" s="234">
        <v>127.72</v>
      </c>
      <c r="SR58" s="234">
        <v>127.72</v>
      </c>
      <c r="SS58" s="234">
        <v>127.72</v>
      </c>
      <c r="ST58" s="234">
        <v>127.72</v>
      </c>
      <c r="SU58" s="20">
        <f t="shared" si="155"/>
        <v>0</v>
      </c>
      <c r="SV58" s="18">
        <v>0</v>
      </c>
      <c r="SW58" s="18">
        <v>0</v>
      </c>
      <c r="SX58" s="18">
        <v>0</v>
      </c>
      <c r="SY58" s="18">
        <v>0</v>
      </c>
      <c r="SZ58" s="18">
        <v>0</v>
      </c>
      <c r="TA58" s="18">
        <v>0</v>
      </c>
      <c r="TB58" s="18">
        <v>0</v>
      </c>
      <c r="TC58" s="18">
        <v>0</v>
      </c>
      <c r="TD58" s="18">
        <v>0</v>
      </c>
      <c r="TE58" s="18">
        <v>0</v>
      </c>
      <c r="TF58" s="18">
        <v>0</v>
      </c>
      <c r="TG58" s="18">
        <v>0</v>
      </c>
      <c r="TH58" s="20">
        <f t="shared" si="49"/>
        <v>-2310.9699999999998</v>
      </c>
      <c r="TI58" s="20">
        <f t="shared" si="50"/>
        <v>-2310.9699999999998</v>
      </c>
      <c r="TJ58" s="20">
        <f t="shared" si="51"/>
        <v>0</v>
      </c>
      <c r="TK58" s="18">
        <f t="shared" si="156"/>
        <v>2464.1799999999994</v>
      </c>
      <c r="TL58" s="18">
        <v>230.39</v>
      </c>
      <c r="TM58" s="234">
        <v>230.39</v>
      </c>
      <c r="TN58" s="234">
        <v>230.39</v>
      </c>
      <c r="TO58" s="234">
        <v>230.39</v>
      </c>
      <c r="TP58" s="234">
        <v>230.39</v>
      </c>
      <c r="TQ58" s="234">
        <v>230.39</v>
      </c>
      <c r="TR58" s="234">
        <v>230.39</v>
      </c>
      <c r="TS58" s="234">
        <v>170.29</v>
      </c>
      <c r="TT58" s="234">
        <v>170.29</v>
      </c>
      <c r="TU58" s="234">
        <v>170.29</v>
      </c>
      <c r="TV58" s="234">
        <v>170.29</v>
      </c>
      <c r="TW58" s="234">
        <v>170.29</v>
      </c>
      <c r="TX58" s="20">
        <f t="shared" si="157"/>
        <v>3194.65</v>
      </c>
      <c r="TY58" s="18">
        <v>0</v>
      </c>
      <c r="TZ58" s="18">
        <v>3194.65</v>
      </c>
      <c r="UA58" s="18">
        <v>0</v>
      </c>
      <c r="UB58" s="18">
        <v>0</v>
      </c>
      <c r="UC58" s="18">
        <v>0</v>
      </c>
      <c r="UD58" s="18">
        <v>0</v>
      </c>
      <c r="UE58" s="18">
        <v>0</v>
      </c>
      <c r="UF58" s="18">
        <v>0</v>
      </c>
      <c r="UG58" s="18">
        <v>0</v>
      </c>
      <c r="UH58" s="18">
        <v>0</v>
      </c>
      <c r="UI58" s="18">
        <v>0</v>
      </c>
      <c r="UJ58" s="18">
        <v>0</v>
      </c>
      <c r="UK58" s="20">
        <f t="shared" si="52"/>
        <v>730.47000000000071</v>
      </c>
      <c r="UL58" s="20">
        <f t="shared" si="53"/>
        <v>0</v>
      </c>
      <c r="UM58" s="20">
        <f t="shared" si="54"/>
        <v>730.47000000000071</v>
      </c>
      <c r="UN58" s="18">
        <f t="shared" si="158"/>
        <v>0</v>
      </c>
      <c r="UO58" s="18">
        <v>0</v>
      </c>
      <c r="UP58" s="234">
        <v>0</v>
      </c>
      <c r="UQ58" s="234">
        <v>0</v>
      </c>
      <c r="UR58" s="234">
        <v>0</v>
      </c>
      <c r="US58" s="234">
        <v>0</v>
      </c>
      <c r="UT58" s="234">
        <v>0</v>
      </c>
      <c r="UU58" s="234">
        <v>0</v>
      </c>
      <c r="UV58" s="234">
        <v>0</v>
      </c>
      <c r="UW58" s="234">
        <v>0</v>
      </c>
      <c r="UX58" s="234">
        <v>0</v>
      </c>
      <c r="UY58" s="234">
        <v>0</v>
      </c>
      <c r="UZ58" s="234">
        <v>0</v>
      </c>
      <c r="VA58" s="20">
        <f t="shared" si="55"/>
        <v>0</v>
      </c>
      <c r="VB58" s="234"/>
      <c r="VC58" s="234"/>
      <c r="VD58" s="234"/>
      <c r="VE58" s="234"/>
      <c r="VF58" s="234"/>
      <c r="VG58" s="234"/>
      <c r="VH58" s="234">
        <v>0</v>
      </c>
      <c r="VI58" s="234"/>
      <c r="VJ58" s="234"/>
      <c r="VK58" s="234"/>
      <c r="VL58" s="234"/>
      <c r="VM58" s="234"/>
      <c r="VN58" s="20">
        <f t="shared" si="56"/>
        <v>0</v>
      </c>
      <c r="VO58" s="20">
        <f t="shared" si="57"/>
        <v>0</v>
      </c>
      <c r="VP58" s="20">
        <f t="shared" si="58"/>
        <v>0</v>
      </c>
      <c r="VQ58" s="121">
        <f t="shared" si="59"/>
        <v>0</v>
      </c>
      <c r="VR58" s="250"/>
      <c r="VS58" s="250"/>
      <c r="VT58" s="250"/>
      <c r="VU58" s="250"/>
      <c r="VV58" s="250"/>
      <c r="VW58" s="250"/>
      <c r="VX58" s="250"/>
      <c r="VY58" s="250"/>
      <c r="VZ58" s="250"/>
      <c r="WA58" s="250"/>
      <c r="WB58" s="250"/>
      <c r="WC58" s="250"/>
      <c r="WD58" s="121">
        <f t="shared" si="60"/>
        <v>0</v>
      </c>
      <c r="WE58" s="234"/>
      <c r="WF58" s="234"/>
      <c r="WG58" s="234"/>
      <c r="WH58" s="234"/>
      <c r="WI58" s="234"/>
      <c r="WJ58" s="234"/>
      <c r="WK58" s="234"/>
      <c r="WL58" s="234"/>
      <c r="WM58" s="234"/>
      <c r="WN58" s="234"/>
      <c r="WO58" s="234"/>
      <c r="WP58" s="234"/>
      <c r="WQ58" s="121">
        <f t="shared" si="61"/>
        <v>0</v>
      </c>
      <c r="WR58" s="121">
        <f t="shared" si="62"/>
        <v>0</v>
      </c>
      <c r="WS58" s="121">
        <f t="shared" si="63"/>
        <v>0</v>
      </c>
      <c r="WT58" s="120">
        <f t="shared" si="159"/>
        <v>44229.430000000008</v>
      </c>
      <c r="WU58" s="120">
        <v>3128.79</v>
      </c>
      <c r="WV58" s="250">
        <v>3128.79</v>
      </c>
      <c r="WW58" s="250">
        <v>3128.79</v>
      </c>
      <c r="WX58" s="250">
        <v>3128.79</v>
      </c>
      <c r="WY58" s="250">
        <v>3128.79</v>
      </c>
      <c r="WZ58" s="250">
        <v>3128.79</v>
      </c>
      <c r="XA58" s="250">
        <v>3128.79</v>
      </c>
      <c r="XB58" s="250">
        <v>4465.58</v>
      </c>
      <c r="XC58" s="250">
        <v>4465.58</v>
      </c>
      <c r="XD58" s="250">
        <v>4465.58</v>
      </c>
      <c r="XE58" s="250">
        <v>4465.58</v>
      </c>
      <c r="XF58" s="250">
        <v>4465.58</v>
      </c>
      <c r="XG58" s="120">
        <f t="shared" si="160"/>
        <v>43638.602480626185</v>
      </c>
      <c r="XH58" s="18">
        <v>3694.5578530176363</v>
      </c>
      <c r="XI58" s="18">
        <v>3894.5751656962798</v>
      </c>
      <c r="XJ58" s="18">
        <v>3726.3182429516592</v>
      </c>
      <c r="XK58" s="18">
        <v>491.01888093789</v>
      </c>
      <c r="XL58" s="18">
        <v>3480.7314711045992</v>
      </c>
      <c r="XM58" s="18">
        <v>3108.3209448264433</v>
      </c>
      <c r="XN58" s="18">
        <v>3797.6869056330834</v>
      </c>
      <c r="XO58" s="18">
        <v>3846.3981061871928</v>
      </c>
      <c r="XP58" s="18">
        <v>4429.7889582492207</v>
      </c>
      <c r="XQ58" s="18">
        <v>4612.9467759051904</v>
      </c>
      <c r="XR58" s="18">
        <v>4312.1588103828344</v>
      </c>
      <c r="XS58" s="18">
        <v>4244.1003657341535</v>
      </c>
      <c r="XT58" s="121">
        <f t="shared" si="64"/>
        <v>-590.82751937382272</v>
      </c>
      <c r="XU58" s="121">
        <f t="shared" si="65"/>
        <v>-590.82751937382272</v>
      </c>
      <c r="XV58" s="121">
        <f t="shared" si="66"/>
        <v>0</v>
      </c>
      <c r="XW58" s="120">
        <f t="shared" si="161"/>
        <v>42725.430000000008</v>
      </c>
      <c r="XX58" s="120">
        <v>2729.34</v>
      </c>
      <c r="XY58" s="250">
        <v>2729.34</v>
      </c>
      <c r="XZ58" s="250">
        <v>2729.34</v>
      </c>
      <c r="YA58" s="250">
        <v>2729.34</v>
      </c>
      <c r="YB58" s="250">
        <v>2729.34</v>
      </c>
      <c r="YC58" s="250">
        <v>2729.34</v>
      </c>
      <c r="YD58" s="250">
        <v>2729.34</v>
      </c>
      <c r="YE58" s="250">
        <v>4724.01</v>
      </c>
      <c r="YF58" s="250">
        <v>4724.01</v>
      </c>
      <c r="YG58" s="250">
        <v>4724.01</v>
      </c>
      <c r="YH58" s="250">
        <v>4724.01</v>
      </c>
      <c r="YI58" s="250">
        <v>4724.01</v>
      </c>
      <c r="YJ58" s="121">
        <f t="shared" si="162"/>
        <v>45150.334813781046</v>
      </c>
      <c r="YK58" s="18">
        <v>3387.8198231505612</v>
      </c>
      <c r="YL58" s="18">
        <v>3102.1609924542108</v>
      </c>
      <c r="YM58" s="18">
        <v>3745.5890254970695</v>
      </c>
      <c r="YN58" s="18">
        <v>3281.051394027616</v>
      </c>
      <c r="YO58" s="18">
        <v>3087.8531193954527</v>
      </c>
      <c r="YP58" s="18">
        <v>3180.1383949475908</v>
      </c>
      <c r="YQ58" s="18">
        <v>3474.3505223554171</v>
      </c>
      <c r="YR58" s="18">
        <v>3551.1395758026943</v>
      </c>
      <c r="YS58" s="18">
        <v>4929.3993577308165</v>
      </c>
      <c r="YT58" s="18">
        <v>4324.4156908924097</v>
      </c>
      <c r="YU58" s="18">
        <v>4353.8691217910082</v>
      </c>
      <c r="YV58" s="18">
        <v>4732.5477957361973</v>
      </c>
      <c r="YW58" s="234">
        <f t="shared" si="163"/>
        <v>2424.9048137810387</v>
      </c>
      <c r="YX58" s="121">
        <f t="shared" si="67"/>
        <v>0</v>
      </c>
      <c r="YY58" s="121">
        <f t="shared" si="68"/>
        <v>2424.9048137810387</v>
      </c>
      <c r="YZ58" s="120">
        <f t="shared" si="164"/>
        <v>975.05000000000018</v>
      </c>
      <c r="ZA58" s="120">
        <v>36.200000000000003</v>
      </c>
      <c r="ZB58" s="250">
        <v>36.200000000000003</v>
      </c>
      <c r="ZC58" s="250">
        <v>36.200000000000003</v>
      </c>
      <c r="ZD58" s="250">
        <v>36.200000000000003</v>
      </c>
      <c r="ZE58" s="250">
        <v>36.200000000000003</v>
      </c>
      <c r="ZF58" s="250">
        <v>36.200000000000003</v>
      </c>
      <c r="ZG58" s="250">
        <v>36.200000000000003</v>
      </c>
      <c r="ZH58" s="250">
        <v>144.33000000000001</v>
      </c>
      <c r="ZI58" s="250">
        <v>144.33000000000001</v>
      </c>
      <c r="ZJ58" s="250">
        <v>144.33000000000001</v>
      </c>
      <c r="ZK58" s="250">
        <v>144.33000000000001</v>
      </c>
      <c r="ZL58" s="250">
        <v>144.33000000000001</v>
      </c>
      <c r="ZM58" s="121">
        <f t="shared" si="165"/>
        <v>5029.4086637477176</v>
      </c>
      <c r="ZN58" s="120">
        <v>0</v>
      </c>
      <c r="ZO58" s="18">
        <v>220.46117435170777</v>
      </c>
      <c r="ZP58" s="18">
        <v>744.37661157721482</v>
      </c>
      <c r="ZQ58" s="18">
        <v>3934.7487062644045</v>
      </c>
      <c r="ZR58" s="18">
        <v>129.82217155439051</v>
      </c>
      <c r="ZS58" s="18">
        <v>0</v>
      </c>
      <c r="ZT58" s="18"/>
      <c r="ZU58" s="18"/>
      <c r="ZV58" s="18"/>
      <c r="ZW58" s="18"/>
      <c r="ZX58" s="18"/>
      <c r="ZY58" s="18"/>
      <c r="ZZ58" s="121">
        <f t="shared" si="69"/>
        <v>4054.3586637477174</v>
      </c>
      <c r="AAA58" s="121">
        <f t="shared" si="70"/>
        <v>0</v>
      </c>
      <c r="AAB58" s="121">
        <f t="shared" si="71"/>
        <v>4054.3586637477174</v>
      </c>
      <c r="AAC58" s="120">
        <f t="shared" si="166"/>
        <v>810.68000000000018</v>
      </c>
      <c r="AAD58" s="120">
        <v>58.34</v>
      </c>
      <c r="AAE58" s="250">
        <v>58.34</v>
      </c>
      <c r="AAF58" s="250">
        <v>58.34</v>
      </c>
      <c r="AAG58" s="250">
        <v>58.34</v>
      </c>
      <c r="AAH58" s="250">
        <v>58.34</v>
      </c>
      <c r="AAI58" s="250">
        <v>58.34</v>
      </c>
      <c r="AAJ58" s="250">
        <v>58.34</v>
      </c>
      <c r="AAK58" s="250">
        <v>80.459999999999994</v>
      </c>
      <c r="AAL58" s="250">
        <v>80.459999999999994</v>
      </c>
      <c r="AAM58" s="250">
        <v>80.459999999999994</v>
      </c>
      <c r="AAN58" s="250">
        <v>80.459999999999994</v>
      </c>
      <c r="AAO58" s="250">
        <v>80.459999999999994</v>
      </c>
      <c r="AAP58" s="121">
        <f t="shared" si="167"/>
        <v>1750.7808364386856</v>
      </c>
      <c r="AAQ58" s="18">
        <v>68.427776073869197</v>
      </c>
      <c r="AAR58" s="18">
        <v>68.263987701886876</v>
      </c>
      <c r="AAS58" s="18">
        <v>68.49371227004228</v>
      </c>
      <c r="AAT58" s="18">
        <v>68.774807229128001</v>
      </c>
      <c r="AAU58" s="18">
        <v>69.311803762678409</v>
      </c>
      <c r="AAV58" s="18">
        <v>68.526785069142406</v>
      </c>
      <c r="AAW58" s="18">
        <v>67.303632161464506</v>
      </c>
      <c r="AAX58" s="18">
        <v>258.71315903999999</v>
      </c>
      <c r="AAY58" s="18">
        <v>248.80697243999998</v>
      </c>
      <c r="AAZ58" s="18">
        <v>253.38819311999998</v>
      </c>
      <c r="ABA58" s="18">
        <v>253.04870455199998</v>
      </c>
      <c r="ABB58" s="18">
        <v>257.72130301847392</v>
      </c>
      <c r="ABC58" s="121">
        <f t="shared" si="72"/>
        <v>940.10083643868541</v>
      </c>
      <c r="ABD58" s="121">
        <f t="shared" si="73"/>
        <v>0</v>
      </c>
      <c r="ABE58" s="121">
        <f t="shared" si="74"/>
        <v>940.10083643868541</v>
      </c>
      <c r="ABF58" s="120">
        <f t="shared" si="168"/>
        <v>116.25999999999999</v>
      </c>
      <c r="ABG58" s="120">
        <v>3.83</v>
      </c>
      <c r="ABH58" s="250">
        <v>3.83</v>
      </c>
      <c r="ABI58" s="250">
        <v>3.83</v>
      </c>
      <c r="ABJ58" s="250">
        <v>3.83</v>
      </c>
      <c r="ABK58" s="250">
        <v>3.83</v>
      </c>
      <c r="ABL58" s="250">
        <v>3.83</v>
      </c>
      <c r="ABM58" s="250">
        <v>3.83</v>
      </c>
      <c r="ABN58" s="250">
        <v>17.89</v>
      </c>
      <c r="ABO58" s="250">
        <v>17.89</v>
      </c>
      <c r="ABP58" s="250">
        <v>17.89</v>
      </c>
      <c r="ABQ58" s="250">
        <v>17.89</v>
      </c>
      <c r="ABR58" s="250">
        <v>17.89</v>
      </c>
      <c r="ABS58" s="121">
        <f t="shared" si="169"/>
        <v>0</v>
      </c>
      <c r="ABT58" s="18">
        <v>0</v>
      </c>
      <c r="ABU58" s="18">
        <v>0</v>
      </c>
      <c r="ABV58" s="18">
        <v>0</v>
      </c>
      <c r="ABW58" s="18">
        <v>0</v>
      </c>
      <c r="ABX58" s="18">
        <v>0</v>
      </c>
      <c r="ABY58" s="18">
        <v>0</v>
      </c>
      <c r="ABZ58" s="18"/>
      <c r="ACA58" s="18"/>
      <c r="ACB58" s="18">
        <v>0</v>
      </c>
      <c r="ACC58" s="18">
        <v>0</v>
      </c>
      <c r="ACD58" s="18">
        <v>0</v>
      </c>
      <c r="ACE58" s="18">
        <v>0</v>
      </c>
      <c r="ACF58" s="121">
        <f t="shared" si="75"/>
        <v>-116.25999999999999</v>
      </c>
      <c r="ACG58" s="121">
        <f t="shared" si="76"/>
        <v>-116.25999999999999</v>
      </c>
      <c r="ACH58" s="121">
        <f t="shared" si="77"/>
        <v>0</v>
      </c>
      <c r="ACI58" s="115">
        <f t="shared" si="78"/>
        <v>33133.89</v>
      </c>
      <c r="ACJ58" s="121">
        <f t="shared" si="79"/>
        <v>19109.87195350961</v>
      </c>
      <c r="ACK58" s="132">
        <f t="shared" si="80"/>
        <v>-14024.01804649039</v>
      </c>
      <c r="ACL58" s="121">
        <f t="shared" si="81"/>
        <v>-14024.01804649039</v>
      </c>
      <c r="ACM58" s="121">
        <f t="shared" si="82"/>
        <v>0</v>
      </c>
      <c r="ACN58" s="18">
        <f t="shared" si="170"/>
        <v>11008.08</v>
      </c>
      <c r="ACO58" s="18">
        <v>924.54</v>
      </c>
      <c r="ACP58" s="234">
        <v>924.54</v>
      </c>
      <c r="ACQ58" s="234">
        <v>924.54</v>
      </c>
      <c r="ACR58" s="234">
        <v>924.54</v>
      </c>
      <c r="ACS58" s="234">
        <v>924.54</v>
      </c>
      <c r="ACT58" s="234">
        <v>924.54</v>
      </c>
      <c r="ACU58" s="234">
        <v>924.54</v>
      </c>
      <c r="ACV58" s="234">
        <v>907.26</v>
      </c>
      <c r="ACW58" s="234">
        <v>907.26</v>
      </c>
      <c r="ACX58" s="234">
        <v>907.26</v>
      </c>
      <c r="ACY58" s="234">
        <v>907.26</v>
      </c>
      <c r="ACZ58" s="234">
        <v>907.26</v>
      </c>
      <c r="ADA58" s="20">
        <f t="shared" si="171"/>
        <v>7486.1674486787615</v>
      </c>
      <c r="ADB58" s="18">
        <v>0</v>
      </c>
      <c r="ADC58" s="18">
        <v>1283.4896290886934</v>
      </c>
      <c r="ADD58" s="18">
        <v>721.23609912488701</v>
      </c>
      <c r="ADE58" s="18">
        <v>863.64733000000001</v>
      </c>
      <c r="ADF58" s="18">
        <v>675.55096559999993</v>
      </c>
      <c r="ADG58" s="18">
        <v>533.68820959999994</v>
      </c>
      <c r="ADH58" s="18">
        <v>499.34985110109216</v>
      </c>
      <c r="ADI58" s="18">
        <v>625.88314684411989</v>
      </c>
      <c r="ADJ58" s="18">
        <v>714.77724499999999</v>
      </c>
      <c r="ADK58" s="18">
        <v>511.85553439999995</v>
      </c>
      <c r="ADL58" s="18">
        <v>512.7002005999999</v>
      </c>
      <c r="ADM58" s="18">
        <v>543.98923731996865</v>
      </c>
      <c r="ADN58" s="20">
        <f t="shared" si="83"/>
        <v>-3521.9125513212384</v>
      </c>
      <c r="ADO58" s="20">
        <f t="shared" si="84"/>
        <v>-3521.9125513212384</v>
      </c>
      <c r="ADP58" s="20">
        <f t="shared" si="85"/>
        <v>0</v>
      </c>
      <c r="ADQ58" s="18">
        <f t="shared" si="172"/>
        <v>22125.81</v>
      </c>
      <c r="ADR58" s="18">
        <v>2548.98</v>
      </c>
      <c r="ADS58" s="234">
        <v>2548.98</v>
      </c>
      <c r="ADT58" s="234">
        <v>2548.98</v>
      </c>
      <c r="ADU58" s="234">
        <v>2548.98</v>
      </c>
      <c r="ADV58" s="234">
        <v>2548.98</v>
      </c>
      <c r="ADW58" s="234">
        <v>2548.98</v>
      </c>
      <c r="ADX58" s="234">
        <v>2548.98</v>
      </c>
      <c r="ADY58" s="234">
        <v>856.59</v>
      </c>
      <c r="ADZ58" s="234">
        <v>856.59</v>
      </c>
      <c r="AEA58" s="234">
        <v>856.59</v>
      </c>
      <c r="AEB58" s="234">
        <v>856.59</v>
      </c>
      <c r="AEC58" s="234">
        <v>856.59</v>
      </c>
      <c r="AED58" s="20">
        <f t="shared" si="173"/>
        <v>11623.704504830848</v>
      </c>
      <c r="AEE58" s="18">
        <v>0</v>
      </c>
      <c r="AEF58" s="18">
        <v>1772.6627597830363</v>
      </c>
      <c r="AEG58" s="18">
        <v>943.76189776079309</v>
      </c>
      <c r="AEH58" s="18">
        <v>1004.6833159999999</v>
      </c>
      <c r="AEI58" s="18">
        <v>972.60174479999989</v>
      </c>
      <c r="AEJ58" s="18">
        <v>914.2173767999999</v>
      </c>
      <c r="AEK58" s="18">
        <v>866.88374771897679</v>
      </c>
      <c r="AEL58" s="18">
        <v>1117.2014171167539</v>
      </c>
      <c r="AEM58" s="18">
        <v>948.02034600000002</v>
      </c>
      <c r="AEN58" s="18">
        <v>1109.5311583999999</v>
      </c>
      <c r="AEO58" s="18">
        <v>968.77381187999993</v>
      </c>
      <c r="AEP58" s="18">
        <v>1005.3669285712888</v>
      </c>
      <c r="AEQ58" s="20">
        <f t="shared" si="86"/>
        <v>-10502.105495169153</v>
      </c>
      <c r="AER58" s="20">
        <f t="shared" si="87"/>
        <v>-10502.105495169153</v>
      </c>
      <c r="AES58" s="20">
        <f t="shared" si="88"/>
        <v>0</v>
      </c>
      <c r="AET58" s="18">
        <f t="shared" si="174"/>
        <v>0</v>
      </c>
      <c r="AEU58" s="18">
        <v>0</v>
      </c>
      <c r="AEV58" s="234">
        <v>0</v>
      </c>
      <c r="AEW58" s="234">
        <v>0</v>
      </c>
      <c r="AEX58" s="234">
        <v>0</v>
      </c>
      <c r="AEY58" s="234">
        <v>0</v>
      </c>
      <c r="AEZ58" s="234">
        <v>0</v>
      </c>
      <c r="AFA58" s="234">
        <v>0</v>
      </c>
      <c r="AFB58" s="234">
        <v>0</v>
      </c>
      <c r="AFC58" s="234">
        <v>0</v>
      </c>
      <c r="AFD58" s="234">
        <v>0</v>
      </c>
      <c r="AFE58" s="234">
        <v>0</v>
      </c>
      <c r="AFF58" s="234">
        <v>0</v>
      </c>
      <c r="AFG58" s="20">
        <f t="shared" si="175"/>
        <v>0</v>
      </c>
      <c r="AFH58" s="18">
        <v>0</v>
      </c>
      <c r="AFI58" s="18">
        <v>0</v>
      </c>
      <c r="AFJ58" s="18">
        <v>0</v>
      </c>
      <c r="AFK58" s="18">
        <v>0</v>
      </c>
      <c r="AFL58" s="18">
        <v>0</v>
      </c>
      <c r="AFM58" s="18">
        <v>0</v>
      </c>
      <c r="AFN58" s="18">
        <v>0</v>
      </c>
      <c r="AFO58" s="18">
        <v>0</v>
      </c>
      <c r="AFP58" s="18">
        <v>0</v>
      </c>
      <c r="AFQ58" s="18">
        <v>0</v>
      </c>
      <c r="AFR58" s="18">
        <v>0</v>
      </c>
      <c r="AFS58" s="18">
        <v>0</v>
      </c>
      <c r="AFT58" s="20">
        <f t="shared" si="89"/>
        <v>0</v>
      </c>
      <c r="AFU58" s="20">
        <f t="shared" si="90"/>
        <v>0</v>
      </c>
      <c r="AFV58" s="136">
        <f t="shared" si="91"/>
        <v>0</v>
      </c>
      <c r="AFW58" s="141">
        <f t="shared" si="92"/>
        <v>276156.07</v>
      </c>
      <c r="AFX58" s="111">
        <f t="shared" si="93"/>
        <v>217903.13680452266</v>
      </c>
      <c r="AFY58" s="126">
        <f t="shared" si="94"/>
        <v>-58252.933195477352</v>
      </c>
      <c r="AFZ58" s="20">
        <f t="shared" si="95"/>
        <v>-58252.933195477352</v>
      </c>
      <c r="AGA58" s="140">
        <f t="shared" si="96"/>
        <v>0</v>
      </c>
      <c r="AGB58" s="215">
        <f t="shared" si="181"/>
        <v>331387.28399999999</v>
      </c>
      <c r="AGC58" s="126">
        <f t="shared" si="181"/>
        <v>261483.76416542719</v>
      </c>
      <c r="AGD58" s="126">
        <f t="shared" si="98"/>
        <v>-69903.519834572799</v>
      </c>
      <c r="AGE58" s="20">
        <f t="shared" si="99"/>
        <v>-69903.519834572799</v>
      </c>
      <c r="AGF58" s="136">
        <f t="shared" si="100"/>
        <v>0</v>
      </c>
      <c r="AGG58" s="166">
        <f t="shared" si="180"/>
        <v>17673.98848</v>
      </c>
      <c r="AGH58" s="220">
        <f t="shared" si="179"/>
        <v>13945.80075548945</v>
      </c>
      <c r="AGI58" s="126">
        <f t="shared" si="102"/>
        <v>-3728.1877245105497</v>
      </c>
      <c r="AGJ58" s="20">
        <f t="shared" si="103"/>
        <v>-3728.1877245105497</v>
      </c>
      <c r="AGK58" s="140">
        <f t="shared" si="104"/>
        <v>0</v>
      </c>
      <c r="AGL58" s="167">
        <f t="shared" si="182"/>
        <v>349061.27247999999</v>
      </c>
      <c r="AGM58" s="167">
        <f t="shared" si="182"/>
        <v>275429.56492091663</v>
      </c>
      <c r="AGN58" s="168">
        <f t="shared" si="106"/>
        <v>-73631.707559083356</v>
      </c>
      <c r="AGO58" s="167">
        <f t="shared" si="107"/>
        <v>-73631.707559083356</v>
      </c>
      <c r="AGP58" s="169">
        <f t="shared" si="108"/>
        <v>0</v>
      </c>
      <c r="AGQ58" s="217">
        <f t="shared" si="177"/>
        <v>5.0632911392405069E-2</v>
      </c>
      <c r="AGR58" s="294">
        <v>7.0000000000000007E-2</v>
      </c>
      <c r="AGS58" s="254">
        <v>0.03</v>
      </c>
      <c r="AGT58" s="251">
        <f t="shared" si="178"/>
        <v>5.3333333333333337E-2</v>
      </c>
      <c r="AGU58" s="22"/>
      <c r="AGV58" s="22"/>
      <c r="AGW58" s="22"/>
      <c r="AGX58" s="22"/>
      <c r="AGY58" s="22"/>
      <c r="AGZ58" s="22"/>
      <c r="AHA58" s="22"/>
      <c r="AHB58" s="22"/>
      <c r="AHC58" s="22"/>
      <c r="AHD58" s="22"/>
      <c r="AHE58" s="22"/>
      <c r="AHF58" s="22"/>
      <c r="AHG58" s="22"/>
      <c r="AHH58" s="22"/>
    </row>
    <row r="59" spans="1:892" s="225" customFormat="1" ht="12.75" x14ac:dyDescent="0.25">
      <c r="A59" s="22">
        <v>488</v>
      </c>
      <c r="B59" s="21">
        <v>3</v>
      </c>
      <c r="C59" s="252" t="s">
        <v>804</v>
      </c>
      <c r="D59" s="253">
        <v>5</v>
      </c>
      <c r="E59" s="249">
        <v>3036.5299999999997</v>
      </c>
      <c r="F59" s="132">
        <f t="shared" si="0"/>
        <v>29645.079999999994</v>
      </c>
      <c r="G59" s="114">
        <f t="shared" si="1"/>
        <v>31792.676996605675</v>
      </c>
      <c r="H59" s="132">
        <f t="shared" si="2"/>
        <v>2147.59699660568</v>
      </c>
      <c r="I59" s="121">
        <f t="shared" si="3"/>
        <v>0</v>
      </c>
      <c r="J59" s="121">
        <f t="shared" si="4"/>
        <v>2147.59699660568</v>
      </c>
      <c r="K59" s="18">
        <f t="shared" si="109"/>
        <v>9885.7999999999993</v>
      </c>
      <c r="L59" s="234">
        <v>623.1</v>
      </c>
      <c r="M59" s="234">
        <v>623.1</v>
      </c>
      <c r="N59" s="234">
        <v>623.1</v>
      </c>
      <c r="O59" s="234">
        <v>623.1</v>
      </c>
      <c r="P59" s="234">
        <v>623.1</v>
      </c>
      <c r="Q59" s="234">
        <v>623.1</v>
      </c>
      <c r="R59" s="234">
        <v>623.1</v>
      </c>
      <c r="S59" s="234">
        <v>1104.82</v>
      </c>
      <c r="T59" s="234">
        <v>1104.82</v>
      </c>
      <c r="U59" s="234">
        <v>1104.82</v>
      </c>
      <c r="V59" s="234">
        <v>1104.82</v>
      </c>
      <c r="W59" s="234">
        <v>1104.82</v>
      </c>
      <c r="X59" s="234">
        <f t="shared" si="110"/>
        <v>9839.3538943168369</v>
      </c>
      <c r="Y59" s="18">
        <v>0</v>
      </c>
      <c r="Z59" s="18">
        <v>3439.5520631698096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6399.8018311470269</v>
      </c>
      <c r="AG59" s="18">
        <v>0</v>
      </c>
      <c r="AH59" s="18">
        <v>0</v>
      </c>
      <c r="AI59" s="18">
        <v>0</v>
      </c>
      <c r="AJ59" s="18">
        <v>0</v>
      </c>
      <c r="AK59" s="20">
        <f t="shared" si="5"/>
        <v>-46.446105683162386</v>
      </c>
      <c r="AL59" s="234">
        <f t="shared" si="111"/>
        <v>-46.446105683162386</v>
      </c>
      <c r="AM59" s="234">
        <f t="shared" si="6"/>
        <v>0</v>
      </c>
      <c r="AN59" s="18">
        <f t="shared" si="112"/>
        <v>2421.2399999999998</v>
      </c>
      <c r="AO59" s="234">
        <v>184.32</v>
      </c>
      <c r="AP59" s="234">
        <v>184.32</v>
      </c>
      <c r="AQ59" s="234">
        <v>184.32</v>
      </c>
      <c r="AR59" s="234">
        <v>184.32</v>
      </c>
      <c r="AS59" s="234">
        <v>184.32</v>
      </c>
      <c r="AT59" s="234">
        <v>184.32</v>
      </c>
      <c r="AU59" s="234">
        <v>184.32</v>
      </c>
      <c r="AV59" s="234">
        <v>226.2</v>
      </c>
      <c r="AW59" s="234">
        <v>226.2</v>
      </c>
      <c r="AX59" s="234">
        <v>226.2</v>
      </c>
      <c r="AY59" s="234">
        <v>226.2</v>
      </c>
      <c r="AZ59" s="234">
        <v>226.2</v>
      </c>
      <c r="BA59" s="226">
        <f t="shared" si="113"/>
        <v>2050.4026225549105</v>
      </c>
      <c r="BB59" s="18">
        <v>0</v>
      </c>
      <c r="BC59" s="18">
        <v>716.80666781216405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1333.5959547427465</v>
      </c>
      <c r="BJ59" s="18">
        <v>0</v>
      </c>
      <c r="BK59" s="18">
        <v>0</v>
      </c>
      <c r="BL59" s="18">
        <v>0</v>
      </c>
      <c r="BM59" s="18">
        <v>0</v>
      </c>
      <c r="BN59" s="20">
        <f t="shared" si="7"/>
        <v>-370.83737744508926</v>
      </c>
      <c r="BO59" s="20">
        <f t="shared" si="8"/>
        <v>-370.83737744508926</v>
      </c>
      <c r="BP59" s="20">
        <f t="shared" si="9"/>
        <v>0</v>
      </c>
      <c r="BQ59" s="18">
        <f t="shared" si="114"/>
        <v>1746.6500000000005</v>
      </c>
      <c r="BR59" s="234">
        <v>133</v>
      </c>
      <c r="BS59" s="234">
        <v>133</v>
      </c>
      <c r="BT59" s="234">
        <v>133</v>
      </c>
      <c r="BU59" s="234">
        <v>133</v>
      </c>
      <c r="BV59" s="234">
        <v>133</v>
      </c>
      <c r="BW59" s="234">
        <v>133</v>
      </c>
      <c r="BX59" s="234">
        <v>133</v>
      </c>
      <c r="BY59" s="234">
        <v>163.13</v>
      </c>
      <c r="BZ59" s="234">
        <v>163.13</v>
      </c>
      <c r="CA59" s="234">
        <v>163.13</v>
      </c>
      <c r="CB59" s="234">
        <v>163.13</v>
      </c>
      <c r="CC59" s="234">
        <v>163.13</v>
      </c>
      <c r="CD59" s="18">
        <f t="shared" si="115"/>
        <v>1598.19</v>
      </c>
      <c r="CE59" s="18">
        <v>120.62</v>
      </c>
      <c r="CF59" s="18">
        <v>120.62</v>
      </c>
      <c r="CG59" s="18">
        <v>120.62</v>
      </c>
      <c r="CH59" s="18">
        <v>120.62</v>
      </c>
      <c r="CI59" s="18">
        <v>120.62</v>
      </c>
      <c r="CJ59" s="18">
        <v>120.62</v>
      </c>
      <c r="CK59" s="18">
        <v>120.62</v>
      </c>
      <c r="CL59" s="18">
        <v>150.77000000000001</v>
      </c>
      <c r="CM59" s="18">
        <v>150.77000000000001</v>
      </c>
      <c r="CN59" s="18">
        <v>150.77000000000001</v>
      </c>
      <c r="CO59" s="18">
        <v>150.77000000000001</v>
      </c>
      <c r="CP59" s="18">
        <v>150.77000000000001</v>
      </c>
      <c r="CQ59" s="20">
        <f t="shared" si="10"/>
        <v>-148.46000000000049</v>
      </c>
      <c r="CR59" s="20">
        <f t="shared" si="11"/>
        <v>-148.46000000000049</v>
      </c>
      <c r="CS59" s="20">
        <f t="shared" si="12"/>
        <v>0</v>
      </c>
      <c r="CT59" s="18">
        <f t="shared" si="116"/>
        <v>0</v>
      </c>
      <c r="CU59" s="18">
        <v>0</v>
      </c>
      <c r="CV59" s="234">
        <v>0</v>
      </c>
      <c r="CW59" s="234">
        <v>0</v>
      </c>
      <c r="CX59" s="234">
        <v>0</v>
      </c>
      <c r="CY59" s="234">
        <v>0</v>
      </c>
      <c r="CZ59" s="234">
        <v>0</v>
      </c>
      <c r="DA59" s="234">
        <v>0</v>
      </c>
      <c r="DB59" s="234">
        <v>0</v>
      </c>
      <c r="DC59" s="234">
        <v>0</v>
      </c>
      <c r="DD59" s="234">
        <v>0</v>
      </c>
      <c r="DE59" s="234">
        <v>0</v>
      </c>
      <c r="DF59" s="234">
        <v>0</v>
      </c>
      <c r="DG59" s="18">
        <f t="shared" si="117"/>
        <v>0</v>
      </c>
      <c r="DH59" s="18">
        <v>0</v>
      </c>
      <c r="DI59" s="18">
        <v>0</v>
      </c>
      <c r="DJ59" s="18">
        <v>0</v>
      </c>
      <c r="DK59" s="18">
        <v>0</v>
      </c>
      <c r="DL59" s="18">
        <v>0</v>
      </c>
      <c r="DM59" s="18">
        <v>0</v>
      </c>
      <c r="DN59" s="18">
        <v>0</v>
      </c>
      <c r="DO59" s="18">
        <v>0</v>
      </c>
      <c r="DP59" s="18">
        <v>0</v>
      </c>
      <c r="DQ59" s="18">
        <v>0</v>
      </c>
      <c r="DR59" s="18">
        <v>0</v>
      </c>
      <c r="DS59" s="18">
        <v>0</v>
      </c>
      <c r="DT59" s="234">
        <f t="shared" si="118"/>
        <v>0</v>
      </c>
      <c r="DU59" s="20">
        <f t="shared" si="13"/>
        <v>0</v>
      </c>
      <c r="DV59" s="20">
        <f t="shared" si="119"/>
        <v>0</v>
      </c>
      <c r="DW59" s="18">
        <f t="shared" si="120"/>
        <v>921.70999999999992</v>
      </c>
      <c r="DX59" s="18">
        <v>73.180000000000007</v>
      </c>
      <c r="DY59" s="234">
        <v>73.180000000000007</v>
      </c>
      <c r="DZ59" s="234">
        <v>73.180000000000007</v>
      </c>
      <c r="EA59" s="234">
        <v>73.180000000000007</v>
      </c>
      <c r="EB59" s="234">
        <v>73.180000000000007</v>
      </c>
      <c r="EC59" s="234">
        <v>73.180000000000007</v>
      </c>
      <c r="ED59" s="234">
        <v>73.180000000000007</v>
      </c>
      <c r="EE59" s="234">
        <v>81.89</v>
      </c>
      <c r="EF59" s="234">
        <v>81.89</v>
      </c>
      <c r="EG59" s="234">
        <v>81.89</v>
      </c>
      <c r="EH59" s="234">
        <v>81.89</v>
      </c>
      <c r="EI59" s="234">
        <v>81.89</v>
      </c>
      <c r="EJ59" s="234"/>
      <c r="EK59" s="18">
        <f t="shared" si="121"/>
        <v>740.05382057062957</v>
      </c>
      <c r="EL59" s="18">
        <v>0</v>
      </c>
      <c r="EM59" s="18">
        <v>258.7197511581748</v>
      </c>
      <c r="EN59" s="18">
        <v>0</v>
      </c>
      <c r="EO59" s="18">
        <v>0</v>
      </c>
      <c r="EP59" s="18">
        <v>0</v>
      </c>
      <c r="EQ59" s="18">
        <v>0</v>
      </c>
      <c r="ER59" s="18">
        <v>0</v>
      </c>
      <c r="ES59" s="18">
        <v>481.33406941245471</v>
      </c>
      <c r="ET59" s="18">
        <v>0</v>
      </c>
      <c r="EU59" s="18">
        <v>0</v>
      </c>
      <c r="EV59" s="18">
        <v>0</v>
      </c>
      <c r="EW59" s="18">
        <v>0</v>
      </c>
      <c r="EX59" s="20">
        <f t="shared" si="14"/>
        <v>-181.65617942937035</v>
      </c>
      <c r="EY59" s="20">
        <f t="shared" si="122"/>
        <v>-181.65617942937035</v>
      </c>
      <c r="EZ59" s="20">
        <f t="shared" si="123"/>
        <v>0</v>
      </c>
      <c r="FA59" s="18">
        <f t="shared" si="124"/>
        <v>5667.8499999999985</v>
      </c>
      <c r="FB59" s="18">
        <v>428.45</v>
      </c>
      <c r="FC59" s="234">
        <v>428.45</v>
      </c>
      <c r="FD59" s="234">
        <v>428.45</v>
      </c>
      <c r="FE59" s="234">
        <v>428.45</v>
      </c>
      <c r="FF59" s="234">
        <v>428.45</v>
      </c>
      <c r="FG59" s="234">
        <v>428.45</v>
      </c>
      <c r="FH59" s="234">
        <v>428.45</v>
      </c>
      <c r="FI59" s="234">
        <v>533.74</v>
      </c>
      <c r="FJ59" s="234">
        <v>533.74</v>
      </c>
      <c r="FK59" s="234">
        <v>533.74</v>
      </c>
      <c r="FL59" s="234">
        <v>533.74</v>
      </c>
      <c r="FM59" s="234">
        <v>533.74</v>
      </c>
      <c r="FN59" s="20">
        <f t="shared" si="125"/>
        <v>5454.9948034450335</v>
      </c>
      <c r="FO59" s="18">
        <v>0</v>
      </c>
      <c r="FP59" s="18">
        <v>2315.2083617684052</v>
      </c>
      <c r="FQ59" s="18">
        <v>0</v>
      </c>
      <c r="FR59" s="18">
        <v>0</v>
      </c>
      <c r="FS59" s="18">
        <v>0</v>
      </c>
      <c r="FT59" s="18">
        <v>0</v>
      </c>
      <c r="FU59" s="18">
        <v>0</v>
      </c>
      <c r="FV59" s="18">
        <v>3139.7864416766288</v>
      </c>
      <c r="FW59" s="18">
        <v>0</v>
      </c>
      <c r="FX59" s="18">
        <v>0</v>
      </c>
      <c r="FY59" s="18">
        <v>0</v>
      </c>
      <c r="FZ59" s="18">
        <v>0</v>
      </c>
      <c r="GA59" s="234">
        <f t="shared" si="126"/>
        <v>-212.855196554965</v>
      </c>
      <c r="GB59" s="20">
        <f t="shared" si="127"/>
        <v>-212.855196554965</v>
      </c>
      <c r="GC59" s="20">
        <f t="shared" si="128"/>
        <v>0</v>
      </c>
      <c r="GD59" s="18">
        <f t="shared" si="129"/>
        <v>970.19999999999993</v>
      </c>
      <c r="GE59" s="18">
        <v>50.1</v>
      </c>
      <c r="GF59" s="234">
        <v>50.1</v>
      </c>
      <c r="GG59" s="234">
        <v>50.1</v>
      </c>
      <c r="GH59" s="234">
        <v>50.1</v>
      </c>
      <c r="GI59" s="234">
        <v>50.1</v>
      </c>
      <c r="GJ59" s="234">
        <v>50.1</v>
      </c>
      <c r="GK59" s="234">
        <v>50.1</v>
      </c>
      <c r="GL59" s="234">
        <v>123.9</v>
      </c>
      <c r="GM59" s="234">
        <v>123.9</v>
      </c>
      <c r="GN59" s="234">
        <v>123.9</v>
      </c>
      <c r="GO59" s="234">
        <v>123.9</v>
      </c>
      <c r="GP59" s="234">
        <v>123.9</v>
      </c>
      <c r="GQ59" s="20">
        <f t="shared" si="130"/>
        <v>0</v>
      </c>
      <c r="GR59" s="18">
        <v>0</v>
      </c>
      <c r="GS59" s="18">
        <v>0</v>
      </c>
      <c r="GT59" s="18">
        <v>0</v>
      </c>
      <c r="GU59" s="18"/>
      <c r="GV59" s="234">
        <f t="shared" si="131"/>
        <v>-970.19999999999993</v>
      </c>
      <c r="GW59" s="20">
        <f t="shared" si="15"/>
        <v>-970.19999999999993</v>
      </c>
      <c r="GX59" s="20">
        <f t="shared" si="16"/>
        <v>0</v>
      </c>
      <c r="GY59" s="18">
        <f t="shared" si="132"/>
        <v>8031.6299999999983</v>
      </c>
      <c r="GZ59" s="18">
        <v>447.89</v>
      </c>
      <c r="HA59" s="234">
        <v>447.89</v>
      </c>
      <c r="HB59" s="234">
        <v>447.89</v>
      </c>
      <c r="HC59" s="234">
        <v>447.89</v>
      </c>
      <c r="HD59" s="234">
        <v>447.89</v>
      </c>
      <c r="HE59" s="234">
        <v>447.89</v>
      </c>
      <c r="HF59" s="234">
        <v>447.89</v>
      </c>
      <c r="HG59" s="234">
        <v>979.28</v>
      </c>
      <c r="HH59" s="234">
        <v>979.28</v>
      </c>
      <c r="HI59" s="234">
        <v>979.28</v>
      </c>
      <c r="HJ59" s="234">
        <v>979.28</v>
      </c>
      <c r="HK59" s="234">
        <v>979.28</v>
      </c>
      <c r="HL59" s="20">
        <f t="shared" si="133"/>
        <v>12109.681855718263</v>
      </c>
      <c r="HM59" s="18">
        <v>1042.0710667924191</v>
      </c>
      <c r="HN59" s="18">
        <v>1103.3401575878331</v>
      </c>
      <c r="HO59" s="18">
        <v>1160.1945084650295</v>
      </c>
      <c r="HP59" s="18">
        <v>1111.6336841936004</v>
      </c>
      <c r="HQ59" s="18">
        <v>1146.1494602965558</v>
      </c>
      <c r="HR59" s="18">
        <v>1001.0047649951042</v>
      </c>
      <c r="HS59" s="18">
        <v>1226.8049642003571</v>
      </c>
      <c r="HT59" s="18">
        <v>642.70396298177479</v>
      </c>
      <c r="HU59" s="18">
        <v>661.72119176749709</v>
      </c>
      <c r="HV59" s="18">
        <v>1029.5731530568805</v>
      </c>
      <c r="HW59" s="18">
        <v>916.04369210046866</v>
      </c>
      <c r="HX59" s="18">
        <v>1068.441249280743</v>
      </c>
      <c r="HY59" s="20">
        <f t="shared" si="17"/>
        <v>4078.051855718265</v>
      </c>
      <c r="HZ59" s="20">
        <f t="shared" si="18"/>
        <v>0</v>
      </c>
      <c r="IA59" s="20">
        <f t="shared" si="19"/>
        <v>4078.051855718265</v>
      </c>
      <c r="IB59" s="120">
        <f t="shared" si="134"/>
        <v>0</v>
      </c>
      <c r="IC59" s="120">
        <v>0</v>
      </c>
      <c r="ID59" s="250">
        <v>0</v>
      </c>
      <c r="IE59" s="250">
        <v>0</v>
      </c>
      <c r="IF59" s="120">
        <v>0</v>
      </c>
      <c r="IG59" s="120">
        <v>0</v>
      </c>
      <c r="IH59" s="120">
        <v>0</v>
      </c>
      <c r="II59" s="120">
        <v>0</v>
      </c>
      <c r="IJ59" s="120">
        <v>0</v>
      </c>
      <c r="IK59" s="120">
        <v>0</v>
      </c>
      <c r="IL59" s="120">
        <v>0</v>
      </c>
      <c r="IM59" s="120">
        <v>0</v>
      </c>
      <c r="IN59" s="120">
        <v>0</v>
      </c>
      <c r="IO59" s="121">
        <f t="shared" si="20"/>
        <v>0</v>
      </c>
      <c r="IP59" s="18">
        <v>0</v>
      </c>
      <c r="IQ59" s="18">
        <v>0</v>
      </c>
      <c r="IR59" s="18">
        <v>0</v>
      </c>
      <c r="IS59" s="18">
        <v>0</v>
      </c>
      <c r="IT59" s="18">
        <v>0</v>
      </c>
      <c r="IU59" s="18">
        <v>0</v>
      </c>
      <c r="IV59" s="18">
        <v>0</v>
      </c>
      <c r="IW59" s="18">
        <v>0</v>
      </c>
      <c r="IX59" s="18">
        <v>0</v>
      </c>
      <c r="IY59" s="18">
        <v>0</v>
      </c>
      <c r="IZ59" s="18">
        <v>0</v>
      </c>
      <c r="JA59" s="18">
        <v>0</v>
      </c>
      <c r="JB59" s="250">
        <f t="shared" si="21"/>
        <v>0</v>
      </c>
      <c r="JC59" s="121">
        <f t="shared" si="22"/>
        <v>0</v>
      </c>
      <c r="JD59" s="121">
        <f t="shared" si="23"/>
        <v>0</v>
      </c>
      <c r="JE59" s="120">
        <f t="shared" si="135"/>
        <v>0</v>
      </c>
      <c r="JF59" s="120">
        <v>0</v>
      </c>
      <c r="JG59" s="250">
        <v>0</v>
      </c>
      <c r="JH59" s="250">
        <v>0</v>
      </c>
      <c r="JI59" s="250">
        <v>0</v>
      </c>
      <c r="JJ59" s="250">
        <v>0</v>
      </c>
      <c r="JK59" s="250">
        <v>0</v>
      </c>
      <c r="JL59" s="250">
        <v>0</v>
      </c>
      <c r="JM59" s="250">
        <v>0</v>
      </c>
      <c r="JN59" s="250">
        <v>0</v>
      </c>
      <c r="JO59" s="250">
        <v>0</v>
      </c>
      <c r="JP59" s="250">
        <v>0</v>
      </c>
      <c r="JQ59" s="250">
        <v>0</v>
      </c>
      <c r="JR59" s="120">
        <f t="shared" si="136"/>
        <v>0</v>
      </c>
      <c r="JS59" s="18">
        <v>0</v>
      </c>
      <c r="JT59" s="18">
        <v>0</v>
      </c>
      <c r="JU59" s="18">
        <v>0</v>
      </c>
      <c r="JV59" s="18">
        <v>0</v>
      </c>
      <c r="JW59" s="18">
        <v>0</v>
      </c>
      <c r="JX59" s="18">
        <v>0</v>
      </c>
      <c r="JY59" s="18">
        <v>0</v>
      </c>
      <c r="JZ59" s="18">
        <v>0</v>
      </c>
      <c r="KA59" s="18">
        <v>0</v>
      </c>
      <c r="KB59" s="18">
        <v>0</v>
      </c>
      <c r="KC59" s="18">
        <v>0</v>
      </c>
      <c r="KD59" s="18">
        <v>0</v>
      </c>
      <c r="KE59" s="250">
        <f t="shared" si="24"/>
        <v>0</v>
      </c>
      <c r="KF59" s="121">
        <f t="shared" si="25"/>
        <v>0</v>
      </c>
      <c r="KG59" s="121">
        <f t="shared" si="26"/>
        <v>0</v>
      </c>
      <c r="KH59" s="120">
        <f t="shared" si="137"/>
        <v>7056.9</v>
      </c>
      <c r="KI59" s="120">
        <v>286.95</v>
      </c>
      <c r="KJ59" s="250">
        <v>286.95</v>
      </c>
      <c r="KK59" s="250">
        <v>286.95</v>
      </c>
      <c r="KL59" s="250">
        <v>286.95</v>
      </c>
      <c r="KM59" s="250">
        <v>286.95</v>
      </c>
      <c r="KN59" s="250">
        <v>286.95</v>
      </c>
      <c r="KO59" s="250">
        <v>286.95</v>
      </c>
      <c r="KP59" s="250">
        <v>1009.65</v>
      </c>
      <c r="KQ59" s="250">
        <v>1009.65</v>
      </c>
      <c r="KR59" s="250">
        <v>1009.65</v>
      </c>
      <c r="KS59" s="250">
        <v>1009.65</v>
      </c>
      <c r="KT59" s="250">
        <v>1009.65</v>
      </c>
      <c r="KU59" s="121">
        <f t="shared" si="138"/>
        <v>7529.3862359310542</v>
      </c>
      <c r="KV59" s="18">
        <v>346.66296913507733</v>
      </c>
      <c r="KW59" s="18">
        <v>373.34333209604199</v>
      </c>
      <c r="KX59" s="18">
        <v>331.33769061467262</v>
      </c>
      <c r="KY59" s="18">
        <v>363.28099510223075</v>
      </c>
      <c r="KZ59" s="18">
        <v>361.87263345191627</v>
      </c>
      <c r="LA59" s="18">
        <v>369.87327664647665</v>
      </c>
      <c r="LB59" s="18">
        <v>327.29386300029199</v>
      </c>
      <c r="LC59" s="18">
        <v>766.93093834845263</v>
      </c>
      <c r="LD59" s="18">
        <v>988.53114291345116</v>
      </c>
      <c r="LE59" s="18">
        <v>954.54321737044631</v>
      </c>
      <c r="LF59" s="18">
        <v>1162.9934338488749</v>
      </c>
      <c r="LG59" s="18">
        <v>1182.7227434031222</v>
      </c>
      <c r="LH59" s="250">
        <f t="shared" si="139"/>
        <v>472.48623593105458</v>
      </c>
      <c r="LI59" s="121">
        <f t="shared" si="27"/>
        <v>0</v>
      </c>
      <c r="LJ59" s="121">
        <f t="shared" si="28"/>
        <v>472.48623593105458</v>
      </c>
      <c r="LK59" s="121">
        <f t="shared" si="29"/>
        <v>0</v>
      </c>
      <c r="LL59" s="250"/>
      <c r="LM59" s="250"/>
      <c r="LN59" s="250"/>
      <c r="LO59" s="250"/>
      <c r="LP59" s="250"/>
      <c r="LQ59" s="250"/>
      <c r="LR59" s="250"/>
      <c r="LS59" s="250"/>
      <c r="LT59" s="250"/>
      <c r="LU59" s="250"/>
      <c r="LV59" s="250"/>
      <c r="LW59" s="250"/>
      <c r="LX59" s="121">
        <f t="shared" si="30"/>
        <v>0</v>
      </c>
      <c r="LY59" s="250"/>
      <c r="LZ59" s="250"/>
      <c r="MA59" s="250"/>
      <c r="MB59" s="250"/>
      <c r="MC59" s="250"/>
      <c r="MD59" s="250"/>
      <c r="ME59" s="250"/>
      <c r="MF59" s="250"/>
      <c r="MG59" s="250"/>
      <c r="MH59" s="250"/>
      <c r="MI59" s="250"/>
      <c r="MJ59" s="120">
        <v>0</v>
      </c>
      <c r="MK59" s="250"/>
      <c r="ML59" s="121">
        <f t="shared" si="31"/>
        <v>0</v>
      </c>
      <c r="MM59" s="121">
        <f t="shared" si="32"/>
        <v>0</v>
      </c>
      <c r="MN59" s="121">
        <f t="shared" si="140"/>
        <v>23591.117500000004</v>
      </c>
      <c r="MO59" s="121">
        <v>2296.5300000000002</v>
      </c>
      <c r="MP59" s="250">
        <v>2296.5300000000002</v>
      </c>
      <c r="MQ59" s="250">
        <v>2296.5300000000002</v>
      </c>
      <c r="MR59" s="250">
        <v>2296.5300000000002</v>
      </c>
      <c r="MS59" s="250">
        <v>2296.5300000000002</v>
      </c>
      <c r="MT59" s="250">
        <v>2296.5300000000002</v>
      </c>
      <c r="MU59" s="250">
        <v>2296.5300000000002</v>
      </c>
      <c r="MV59" s="250">
        <v>1503.0815</v>
      </c>
      <c r="MW59" s="250">
        <v>1503.0815</v>
      </c>
      <c r="MX59" s="250">
        <v>1503.0815</v>
      </c>
      <c r="MY59" s="250">
        <v>1503.0815</v>
      </c>
      <c r="MZ59" s="250">
        <v>1503.0815</v>
      </c>
      <c r="NA59" s="121">
        <f t="shared" si="141"/>
        <v>53722.472408260743</v>
      </c>
      <c r="NB59" s="20">
        <v>0</v>
      </c>
      <c r="NC59" s="20">
        <v>730.14944297592967</v>
      </c>
      <c r="ND59" s="20">
        <v>2084.5374170957471</v>
      </c>
      <c r="NE59" s="20">
        <v>0</v>
      </c>
      <c r="NF59" s="20">
        <v>35309.473073476307</v>
      </c>
      <c r="NG59" s="20">
        <v>0</v>
      </c>
      <c r="NH59" s="20">
        <v>8873.2800000000007</v>
      </c>
      <c r="NI59" s="20">
        <v>0</v>
      </c>
      <c r="NJ59" s="20">
        <v>0</v>
      </c>
      <c r="NK59" s="20">
        <v>504.5012329728952</v>
      </c>
      <c r="NL59" s="20">
        <v>884.68546473815854</v>
      </c>
      <c r="NM59" s="20">
        <v>5335.8457770017139</v>
      </c>
      <c r="NN59" s="250">
        <f t="shared" si="142"/>
        <v>30131.354908260739</v>
      </c>
      <c r="NO59" s="121">
        <f t="shared" si="33"/>
        <v>0</v>
      </c>
      <c r="NP59" s="121">
        <f t="shared" si="34"/>
        <v>30131.354908260739</v>
      </c>
      <c r="NQ59" s="115">
        <f t="shared" si="35"/>
        <v>13234.58</v>
      </c>
      <c r="NR59" s="114">
        <f t="shared" si="36"/>
        <v>5773.4699999999993</v>
      </c>
      <c r="NS59" s="132">
        <f t="shared" si="37"/>
        <v>-7461.1100000000006</v>
      </c>
      <c r="NT59" s="121">
        <f t="shared" si="38"/>
        <v>-7461.1100000000006</v>
      </c>
      <c r="NU59" s="121">
        <f t="shared" si="39"/>
        <v>0</v>
      </c>
      <c r="NV59" s="18">
        <f t="shared" si="143"/>
        <v>5249.7699999999995</v>
      </c>
      <c r="NW59" s="18">
        <v>566.30999999999995</v>
      </c>
      <c r="NX59" s="234">
        <v>566.30999999999995</v>
      </c>
      <c r="NY59" s="234">
        <v>566.30999999999995</v>
      </c>
      <c r="NZ59" s="18">
        <v>566.30999999999995</v>
      </c>
      <c r="OA59" s="18">
        <v>566.30999999999995</v>
      </c>
      <c r="OB59" s="18">
        <v>566.30999999999995</v>
      </c>
      <c r="OC59" s="18">
        <v>566.30999999999995</v>
      </c>
      <c r="OD59" s="18">
        <v>257.12</v>
      </c>
      <c r="OE59" s="18">
        <v>257.12</v>
      </c>
      <c r="OF59" s="18">
        <v>257.12</v>
      </c>
      <c r="OG59" s="18">
        <v>257.12</v>
      </c>
      <c r="OH59" s="18">
        <v>257.12</v>
      </c>
      <c r="OI59" s="20">
        <f t="shared" si="144"/>
        <v>2367.4</v>
      </c>
      <c r="OJ59" s="20">
        <v>0</v>
      </c>
      <c r="OK59" s="20">
        <v>0</v>
      </c>
      <c r="OL59" s="20">
        <v>0</v>
      </c>
      <c r="OM59" s="20">
        <v>0</v>
      </c>
      <c r="ON59" s="20">
        <v>0</v>
      </c>
      <c r="OO59" s="20">
        <v>0</v>
      </c>
      <c r="OP59" s="20">
        <v>0</v>
      </c>
      <c r="OQ59" s="20">
        <v>0</v>
      </c>
      <c r="OR59" s="20">
        <v>0</v>
      </c>
      <c r="OS59" s="20">
        <v>2367.4</v>
      </c>
      <c r="OT59" s="20">
        <v>0</v>
      </c>
      <c r="OU59" s="20">
        <v>0</v>
      </c>
      <c r="OV59" s="234">
        <f t="shared" si="145"/>
        <v>-2882.3699999999994</v>
      </c>
      <c r="OW59" s="20">
        <f t="shared" si="40"/>
        <v>-2882.3699999999994</v>
      </c>
      <c r="OX59" s="20">
        <f t="shared" si="41"/>
        <v>0</v>
      </c>
      <c r="OY59" s="18">
        <f t="shared" si="146"/>
        <v>4629.47</v>
      </c>
      <c r="OZ59" s="18">
        <v>520.46</v>
      </c>
      <c r="PA59" s="234">
        <v>520.46</v>
      </c>
      <c r="PB59" s="234">
        <v>520.46</v>
      </c>
      <c r="PC59" s="234">
        <v>520.46</v>
      </c>
      <c r="PD59" s="234">
        <v>520.46</v>
      </c>
      <c r="PE59" s="234">
        <v>520.46</v>
      </c>
      <c r="PF59" s="234">
        <v>520.46</v>
      </c>
      <c r="PG59" s="234">
        <v>197.25</v>
      </c>
      <c r="PH59" s="234">
        <v>197.25</v>
      </c>
      <c r="PI59" s="234">
        <v>197.25</v>
      </c>
      <c r="PJ59" s="234">
        <v>197.25</v>
      </c>
      <c r="PK59" s="234">
        <v>197.25</v>
      </c>
      <c r="PL59" s="20">
        <f t="shared" si="147"/>
        <v>0</v>
      </c>
      <c r="PM59" s="18">
        <v>0</v>
      </c>
      <c r="PN59" s="18">
        <v>0</v>
      </c>
      <c r="PO59" s="18">
        <v>0</v>
      </c>
      <c r="PP59" s="18">
        <v>0</v>
      </c>
      <c r="PQ59" s="18">
        <v>0</v>
      </c>
      <c r="PR59" s="18">
        <v>0</v>
      </c>
      <c r="PS59" s="18">
        <v>0</v>
      </c>
      <c r="PT59" s="18">
        <v>0</v>
      </c>
      <c r="PU59" s="18">
        <v>0</v>
      </c>
      <c r="PV59" s="18">
        <v>0</v>
      </c>
      <c r="PW59" s="18">
        <v>0</v>
      </c>
      <c r="PX59" s="18">
        <v>0</v>
      </c>
      <c r="PY59" s="234">
        <f t="shared" si="148"/>
        <v>-4629.47</v>
      </c>
      <c r="PZ59" s="20">
        <f t="shared" si="42"/>
        <v>-4629.47</v>
      </c>
      <c r="QA59" s="20">
        <f t="shared" si="43"/>
        <v>0</v>
      </c>
      <c r="QB59" s="18">
        <f t="shared" si="149"/>
        <v>1448.4600000000003</v>
      </c>
      <c r="QC59" s="18">
        <v>148.18</v>
      </c>
      <c r="QD59" s="234">
        <v>148.18</v>
      </c>
      <c r="QE59" s="234">
        <v>148.18</v>
      </c>
      <c r="QF59" s="234">
        <v>148.18</v>
      </c>
      <c r="QG59" s="234">
        <v>148.18</v>
      </c>
      <c r="QH59" s="234">
        <v>148.18</v>
      </c>
      <c r="QI59" s="234">
        <v>148.18</v>
      </c>
      <c r="QJ59" s="234">
        <v>82.24</v>
      </c>
      <c r="QK59" s="234">
        <v>82.24</v>
      </c>
      <c r="QL59" s="234">
        <v>82.24</v>
      </c>
      <c r="QM59" s="234">
        <v>82.24</v>
      </c>
      <c r="QN59" s="234">
        <v>82.24</v>
      </c>
      <c r="QO59" s="20">
        <f t="shared" si="150"/>
        <v>1722.05</v>
      </c>
      <c r="QP59" s="18">
        <v>0</v>
      </c>
      <c r="QQ59" s="18">
        <v>0</v>
      </c>
      <c r="QR59" s="18">
        <v>0</v>
      </c>
      <c r="QS59" s="18">
        <v>0</v>
      </c>
      <c r="QT59" s="18">
        <v>0</v>
      </c>
      <c r="QU59" s="18">
        <v>0</v>
      </c>
      <c r="QV59" s="18">
        <v>1722.05</v>
      </c>
      <c r="QW59" s="18">
        <v>0</v>
      </c>
      <c r="QX59" s="18">
        <v>0</v>
      </c>
      <c r="QY59" s="18">
        <v>0</v>
      </c>
      <c r="QZ59" s="18">
        <v>0</v>
      </c>
      <c r="RA59" s="18">
        <v>0</v>
      </c>
      <c r="RB59" s="234">
        <f t="shared" si="151"/>
        <v>273.58999999999969</v>
      </c>
      <c r="RC59" s="20">
        <f t="shared" si="44"/>
        <v>0</v>
      </c>
      <c r="RD59" s="20">
        <f t="shared" si="45"/>
        <v>273.58999999999969</v>
      </c>
      <c r="RE59" s="18">
        <f t="shared" si="152"/>
        <v>0</v>
      </c>
      <c r="RF59" s="20">
        <v>0</v>
      </c>
      <c r="RG59" s="234">
        <v>0</v>
      </c>
      <c r="RH59" s="234">
        <v>0</v>
      </c>
      <c r="RI59" s="234">
        <v>0</v>
      </c>
      <c r="RJ59" s="234">
        <v>0</v>
      </c>
      <c r="RK59" s="234">
        <v>0</v>
      </c>
      <c r="RL59" s="234">
        <v>0</v>
      </c>
      <c r="RM59" s="234">
        <v>0</v>
      </c>
      <c r="RN59" s="234">
        <v>0</v>
      </c>
      <c r="RO59" s="234">
        <v>0</v>
      </c>
      <c r="RP59" s="234">
        <v>0</v>
      </c>
      <c r="RQ59" s="234">
        <v>0</v>
      </c>
      <c r="RR59" s="20">
        <f t="shared" si="153"/>
        <v>0</v>
      </c>
      <c r="RS59" s="18">
        <v>0</v>
      </c>
      <c r="RT59" s="18">
        <v>0</v>
      </c>
      <c r="RU59" s="18">
        <v>0</v>
      </c>
      <c r="RV59" s="18">
        <v>0</v>
      </c>
      <c r="RW59" s="18">
        <v>0</v>
      </c>
      <c r="RX59" s="18">
        <v>0</v>
      </c>
      <c r="RY59" s="18">
        <v>0</v>
      </c>
      <c r="RZ59" s="18">
        <v>0</v>
      </c>
      <c r="SA59" s="18">
        <v>0</v>
      </c>
      <c r="SB59" s="18">
        <v>0</v>
      </c>
      <c r="SC59" s="18">
        <v>0</v>
      </c>
      <c r="SD59" s="18">
        <v>0</v>
      </c>
      <c r="SE59" s="20">
        <f t="shared" si="46"/>
        <v>0</v>
      </c>
      <c r="SF59" s="20">
        <f t="shared" si="47"/>
        <v>0</v>
      </c>
      <c r="SG59" s="20">
        <f t="shared" si="48"/>
        <v>0</v>
      </c>
      <c r="SH59" s="18">
        <f t="shared" si="154"/>
        <v>0</v>
      </c>
      <c r="SI59" s="18">
        <v>0</v>
      </c>
      <c r="SJ59" s="234">
        <v>0</v>
      </c>
      <c r="SK59" s="234">
        <v>0</v>
      </c>
      <c r="SL59" s="234">
        <v>0</v>
      </c>
      <c r="SM59" s="234">
        <v>0</v>
      </c>
      <c r="SN59" s="234">
        <v>0</v>
      </c>
      <c r="SO59" s="234">
        <v>0</v>
      </c>
      <c r="SP59" s="234">
        <v>0</v>
      </c>
      <c r="SQ59" s="234">
        <v>0</v>
      </c>
      <c r="SR59" s="234">
        <v>0</v>
      </c>
      <c r="SS59" s="234">
        <v>0</v>
      </c>
      <c r="ST59" s="234">
        <v>0</v>
      </c>
      <c r="SU59" s="20">
        <f t="shared" si="155"/>
        <v>1121.52</v>
      </c>
      <c r="SV59" s="18">
        <v>0</v>
      </c>
      <c r="SW59" s="18">
        <v>0</v>
      </c>
      <c r="SX59" s="18">
        <v>0</v>
      </c>
      <c r="SY59" s="18">
        <v>0</v>
      </c>
      <c r="SZ59" s="18">
        <v>0</v>
      </c>
      <c r="TA59" s="18">
        <v>0</v>
      </c>
      <c r="TB59" s="18">
        <v>0</v>
      </c>
      <c r="TC59" s="18">
        <v>1121.52</v>
      </c>
      <c r="TD59" s="18">
        <v>0</v>
      </c>
      <c r="TE59" s="18">
        <v>0</v>
      </c>
      <c r="TF59" s="18">
        <v>0</v>
      </c>
      <c r="TG59" s="18">
        <v>0</v>
      </c>
      <c r="TH59" s="20">
        <f t="shared" si="49"/>
        <v>1121.52</v>
      </c>
      <c r="TI59" s="20">
        <f t="shared" si="50"/>
        <v>0</v>
      </c>
      <c r="TJ59" s="20">
        <f t="shared" si="51"/>
        <v>1121.52</v>
      </c>
      <c r="TK59" s="18">
        <f t="shared" si="156"/>
        <v>1844.4900000000002</v>
      </c>
      <c r="TL59" s="18">
        <v>172.47</v>
      </c>
      <c r="TM59" s="234">
        <v>172.47</v>
      </c>
      <c r="TN59" s="234">
        <v>172.47</v>
      </c>
      <c r="TO59" s="234">
        <v>172.47</v>
      </c>
      <c r="TP59" s="234">
        <v>172.47</v>
      </c>
      <c r="TQ59" s="234">
        <v>172.47</v>
      </c>
      <c r="TR59" s="234">
        <v>172.47</v>
      </c>
      <c r="TS59" s="234">
        <v>127.44</v>
      </c>
      <c r="TT59" s="234">
        <v>127.44</v>
      </c>
      <c r="TU59" s="234">
        <v>127.44</v>
      </c>
      <c r="TV59" s="234">
        <v>127.44</v>
      </c>
      <c r="TW59" s="234">
        <v>127.44</v>
      </c>
      <c r="TX59" s="20">
        <f t="shared" si="157"/>
        <v>562.5</v>
      </c>
      <c r="TY59" s="18">
        <v>0</v>
      </c>
      <c r="TZ59" s="18">
        <v>0</v>
      </c>
      <c r="UA59" s="18">
        <v>0</v>
      </c>
      <c r="UB59" s="18">
        <v>0</v>
      </c>
      <c r="UC59" s="18">
        <v>473.91</v>
      </c>
      <c r="UD59" s="18">
        <v>88.59</v>
      </c>
      <c r="UE59" s="18">
        <v>0</v>
      </c>
      <c r="UF59" s="18">
        <v>0</v>
      </c>
      <c r="UG59" s="18">
        <v>0</v>
      </c>
      <c r="UH59" s="18">
        <v>0</v>
      </c>
      <c r="UI59" s="18">
        <v>0</v>
      </c>
      <c r="UJ59" s="18">
        <v>0</v>
      </c>
      <c r="UK59" s="20">
        <f t="shared" si="52"/>
        <v>-1281.9900000000002</v>
      </c>
      <c r="UL59" s="20">
        <f t="shared" si="53"/>
        <v>-1281.9900000000002</v>
      </c>
      <c r="UM59" s="20">
        <f t="shared" si="54"/>
        <v>0</v>
      </c>
      <c r="UN59" s="18">
        <f t="shared" si="158"/>
        <v>62.389999999999986</v>
      </c>
      <c r="UO59" s="18">
        <v>6.07</v>
      </c>
      <c r="UP59" s="234">
        <v>6.07</v>
      </c>
      <c r="UQ59" s="234">
        <v>6.07</v>
      </c>
      <c r="UR59" s="234">
        <v>6.07</v>
      </c>
      <c r="US59" s="234">
        <v>6.07</v>
      </c>
      <c r="UT59" s="234">
        <v>6.07</v>
      </c>
      <c r="UU59" s="234">
        <v>6.07</v>
      </c>
      <c r="UV59" s="234">
        <v>3.98</v>
      </c>
      <c r="UW59" s="234">
        <v>3.98</v>
      </c>
      <c r="UX59" s="234">
        <v>3.98</v>
      </c>
      <c r="UY59" s="234">
        <v>3.98</v>
      </c>
      <c r="UZ59" s="234">
        <v>3.98</v>
      </c>
      <c r="VA59" s="20">
        <f t="shared" si="55"/>
        <v>0</v>
      </c>
      <c r="VB59" s="234"/>
      <c r="VC59" s="234"/>
      <c r="VD59" s="234"/>
      <c r="VE59" s="234"/>
      <c r="VF59" s="234"/>
      <c r="VG59" s="234"/>
      <c r="VH59" s="234">
        <v>0</v>
      </c>
      <c r="VI59" s="234"/>
      <c r="VJ59" s="234"/>
      <c r="VK59" s="234"/>
      <c r="VL59" s="234"/>
      <c r="VM59" s="234"/>
      <c r="VN59" s="20">
        <f t="shared" si="56"/>
        <v>-62.389999999999986</v>
      </c>
      <c r="VO59" s="20">
        <f t="shared" si="57"/>
        <v>-62.389999999999986</v>
      </c>
      <c r="VP59" s="20">
        <f t="shared" si="58"/>
        <v>0</v>
      </c>
      <c r="VQ59" s="121">
        <f t="shared" si="59"/>
        <v>0</v>
      </c>
      <c r="VR59" s="250"/>
      <c r="VS59" s="250"/>
      <c r="VT59" s="250"/>
      <c r="VU59" s="250"/>
      <c r="VV59" s="250"/>
      <c r="VW59" s="250"/>
      <c r="VX59" s="250"/>
      <c r="VY59" s="250"/>
      <c r="VZ59" s="250"/>
      <c r="WA59" s="250"/>
      <c r="WB59" s="250"/>
      <c r="WC59" s="250"/>
      <c r="WD59" s="121">
        <f t="shared" si="60"/>
        <v>0</v>
      </c>
      <c r="WE59" s="234"/>
      <c r="WF59" s="234"/>
      <c r="WG59" s="234"/>
      <c r="WH59" s="234"/>
      <c r="WI59" s="234"/>
      <c r="WJ59" s="234"/>
      <c r="WK59" s="234"/>
      <c r="WL59" s="234"/>
      <c r="WM59" s="234"/>
      <c r="WN59" s="234"/>
      <c r="WO59" s="234"/>
      <c r="WP59" s="234"/>
      <c r="WQ59" s="121">
        <f t="shared" si="61"/>
        <v>0</v>
      </c>
      <c r="WR59" s="121">
        <f t="shared" si="62"/>
        <v>0</v>
      </c>
      <c r="WS59" s="121">
        <f t="shared" si="63"/>
        <v>0</v>
      </c>
      <c r="WT59" s="120">
        <f t="shared" si="159"/>
        <v>36628.71</v>
      </c>
      <c r="WU59" s="120">
        <v>2321.73</v>
      </c>
      <c r="WV59" s="250">
        <v>2321.73</v>
      </c>
      <c r="WW59" s="250">
        <v>2321.73</v>
      </c>
      <c r="WX59" s="250">
        <v>2321.73</v>
      </c>
      <c r="WY59" s="250">
        <v>2321.73</v>
      </c>
      <c r="WZ59" s="250">
        <v>2321.73</v>
      </c>
      <c r="XA59" s="250">
        <v>2321.73</v>
      </c>
      <c r="XB59" s="250">
        <v>4075.32</v>
      </c>
      <c r="XC59" s="250">
        <v>4075.32</v>
      </c>
      <c r="XD59" s="250">
        <v>4075.32</v>
      </c>
      <c r="XE59" s="250">
        <v>4075.32</v>
      </c>
      <c r="XF59" s="250">
        <v>4075.32</v>
      </c>
      <c r="XG59" s="120">
        <f t="shared" si="160"/>
        <v>40149.914091417217</v>
      </c>
      <c r="XH59" s="18">
        <v>3260.5062973168438</v>
      </c>
      <c r="XI59" s="18">
        <v>3631.7165706998871</v>
      </c>
      <c r="XJ59" s="18">
        <v>3481.8538311425987</v>
      </c>
      <c r="XK59" s="18">
        <v>404.78291272486018</v>
      </c>
      <c r="XL59" s="18">
        <v>2978.6885514254263</v>
      </c>
      <c r="XM59" s="18">
        <v>2630.2391347333282</v>
      </c>
      <c r="XN59" s="18">
        <v>3745.0423079252491</v>
      </c>
      <c r="XO59" s="18">
        <v>3991.3083881955399</v>
      </c>
      <c r="XP59" s="18">
        <v>4573.3932584487484</v>
      </c>
      <c r="XQ59" s="18">
        <v>4293.4856820058403</v>
      </c>
      <c r="XR59" s="18">
        <v>3451.1759516883917</v>
      </c>
      <c r="XS59" s="18">
        <v>3707.7212051105003</v>
      </c>
      <c r="XT59" s="121">
        <f t="shared" si="64"/>
        <v>3521.2040914172176</v>
      </c>
      <c r="XU59" s="121">
        <f t="shared" si="65"/>
        <v>0</v>
      </c>
      <c r="XV59" s="121">
        <f t="shared" si="66"/>
        <v>3521.2040914172176</v>
      </c>
      <c r="XW59" s="120">
        <f t="shared" si="161"/>
        <v>13967.119999999999</v>
      </c>
      <c r="XX59" s="120">
        <v>833.71</v>
      </c>
      <c r="XY59" s="250">
        <v>833.71</v>
      </c>
      <c r="XZ59" s="250">
        <v>833.71</v>
      </c>
      <c r="YA59" s="250">
        <v>833.71</v>
      </c>
      <c r="YB59" s="250">
        <v>833.71</v>
      </c>
      <c r="YC59" s="250">
        <v>833.71</v>
      </c>
      <c r="YD59" s="250">
        <v>833.71</v>
      </c>
      <c r="YE59" s="250">
        <v>1626.23</v>
      </c>
      <c r="YF59" s="250">
        <v>1626.23</v>
      </c>
      <c r="YG59" s="250">
        <v>1626.23</v>
      </c>
      <c r="YH59" s="250">
        <v>1626.23</v>
      </c>
      <c r="YI59" s="250">
        <v>1626.23</v>
      </c>
      <c r="YJ59" s="121">
        <f t="shared" si="162"/>
        <v>14435.530985881152</v>
      </c>
      <c r="YK59" s="18">
        <v>1101.9937620031797</v>
      </c>
      <c r="YL59" s="18">
        <v>966.6913708254931</v>
      </c>
      <c r="YM59" s="18">
        <v>995.42236978611436</v>
      </c>
      <c r="YN59" s="18">
        <v>1067.3015949032292</v>
      </c>
      <c r="YO59" s="18">
        <v>962.43007224564815</v>
      </c>
      <c r="YP59" s="18">
        <v>1034.4678943146655</v>
      </c>
      <c r="YQ59" s="18">
        <v>1082.8987048294498</v>
      </c>
      <c r="YR59" s="18">
        <v>1688.6840224709097</v>
      </c>
      <c r="YS59" s="18">
        <v>1279.720066087486</v>
      </c>
      <c r="YT59" s="18">
        <v>1367.4236830789923</v>
      </c>
      <c r="YU59" s="18">
        <v>1384.053462360823</v>
      </c>
      <c r="YV59" s="18">
        <v>1504.4439829751605</v>
      </c>
      <c r="YW59" s="234">
        <f t="shared" si="163"/>
        <v>468.41098588115347</v>
      </c>
      <c r="YX59" s="121">
        <f t="shared" si="67"/>
        <v>0</v>
      </c>
      <c r="YY59" s="121">
        <f t="shared" si="68"/>
        <v>468.41098588115347</v>
      </c>
      <c r="YZ59" s="120">
        <f t="shared" si="164"/>
        <v>1702.27</v>
      </c>
      <c r="ZA59" s="120">
        <v>96.56</v>
      </c>
      <c r="ZB59" s="250">
        <v>96.56</v>
      </c>
      <c r="ZC59" s="250">
        <v>96.56</v>
      </c>
      <c r="ZD59" s="250">
        <v>96.56</v>
      </c>
      <c r="ZE59" s="250">
        <v>96.56</v>
      </c>
      <c r="ZF59" s="250">
        <v>96.56</v>
      </c>
      <c r="ZG59" s="250">
        <v>96.56</v>
      </c>
      <c r="ZH59" s="250">
        <v>205.27</v>
      </c>
      <c r="ZI59" s="250">
        <v>205.27</v>
      </c>
      <c r="ZJ59" s="250">
        <v>205.27</v>
      </c>
      <c r="ZK59" s="250">
        <v>205.27</v>
      </c>
      <c r="ZL59" s="250">
        <v>205.27</v>
      </c>
      <c r="ZM59" s="121">
        <f t="shared" si="165"/>
        <v>4506.0224071302964</v>
      </c>
      <c r="ZN59" s="120">
        <v>0</v>
      </c>
      <c r="ZO59" s="18">
        <v>192.17913594913409</v>
      </c>
      <c r="ZP59" s="18">
        <v>432.72482251801017</v>
      </c>
      <c r="ZQ59" s="18">
        <v>3777.890873352168</v>
      </c>
      <c r="ZR59" s="18">
        <v>103.22757531098431</v>
      </c>
      <c r="ZS59" s="18">
        <v>0</v>
      </c>
      <c r="ZT59" s="18"/>
      <c r="ZU59" s="18"/>
      <c r="ZV59" s="18"/>
      <c r="ZW59" s="18"/>
      <c r="ZX59" s="18"/>
      <c r="ZY59" s="18"/>
      <c r="ZZ59" s="121">
        <f t="shared" si="69"/>
        <v>2803.7524071302964</v>
      </c>
      <c r="AAA59" s="121">
        <f t="shared" si="70"/>
        <v>0</v>
      </c>
      <c r="AAB59" s="121">
        <f t="shared" si="71"/>
        <v>2803.7524071302964</v>
      </c>
      <c r="AAC59" s="120">
        <f t="shared" si="166"/>
        <v>21.289999999999996</v>
      </c>
      <c r="AAD59" s="120">
        <v>1.52</v>
      </c>
      <c r="AAE59" s="250">
        <v>1.52</v>
      </c>
      <c r="AAF59" s="250">
        <v>1.52</v>
      </c>
      <c r="AAG59" s="250">
        <v>1.52</v>
      </c>
      <c r="AAH59" s="250">
        <v>1.52</v>
      </c>
      <c r="AAI59" s="250">
        <v>1.52</v>
      </c>
      <c r="AAJ59" s="250">
        <v>1.52</v>
      </c>
      <c r="AAK59" s="250">
        <v>2.13</v>
      </c>
      <c r="AAL59" s="250">
        <v>2.13</v>
      </c>
      <c r="AAM59" s="250">
        <v>2.13</v>
      </c>
      <c r="AAN59" s="250">
        <v>2.13</v>
      </c>
      <c r="AAO59" s="250">
        <v>2.13</v>
      </c>
      <c r="AAP59" s="121">
        <f t="shared" si="167"/>
        <v>399.85645538993896</v>
      </c>
      <c r="AAQ59" s="18">
        <v>1.7456065324966632</v>
      </c>
      <c r="AAR59" s="18">
        <v>1.7414282577011957</v>
      </c>
      <c r="AAS59" s="18">
        <v>1.747288578317405</v>
      </c>
      <c r="AAT59" s="18">
        <v>1.7544593680899998</v>
      </c>
      <c r="AAU59" s="18">
        <v>1.768158259252</v>
      </c>
      <c r="AAV59" s="18">
        <v>1.7481322721719998</v>
      </c>
      <c r="AAW59" s="18">
        <v>1.7169293918740944</v>
      </c>
      <c r="AAX59" s="18">
        <v>78.861242880000006</v>
      </c>
      <c r="AAY59" s="18">
        <v>75.841627680000002</v>
      </c>
      <c r="AAZ59" s="18">
        <v>77.238080640000007</v>
      </c>
      <c r="ABA59" s="18">
        <v>77.134597343999999</v>
      </c>
      <c r="ABB59" s="18">
        <v>78.558904186035605</v>
      </c>
      <c r="ABC59" s="121">
        <f t="shared" si="72"/>
        <v>378.56645538993894</v>
      </c>
      <c r="ABD59" s="121">
        <f t="shared" si="73"/>
        <v>0</v>
      </c>
      <c r="ABE59" s="121">
        <f t="shared" si="74"/>
        <v>378.56645538993894</v>
      </c>
      <c r="ABF59" s="120">
        <f t="shared" si="168"/>
        <v>1.55</v>
      </c>
      <c r="ABG59" s="120">
        <v>0</v>
      </c>
      <c r="ABH59" s="250">
        <v>0</v>
      </c>
      <c r="ABI59" s="250">
        <v>0</v>
      </c>
      <c r="ABJ59" s="250">
        <v>0</v>
      </c>
      <c r="ABK59" s="250">
        <v>0</v>
      </c>
      <c r="ABL59" s="250">
        <v>0</v>
      </c>
      <c r="ABM59" s="250">
        <v>0</v>
      </c>
      <c r="ABN59" s="250">
        <v>0.31</v>
      </c>
      <c r="ABO59" s="250">
        <v>0.31</v>
      </c>
      <c r="ABP59" s="250">
        <v>0.31</v>
      </c>
      <c r="ABQ59" s="250">
        <v>0.31</v>
      </c>
      <c r="ABR59" s="250">
        <v>0.31</v>
      </c>
      <c r="ABS59" s="121">
        <f t="shared" si="169"/>
        <v>0</v>
      </c>
      <c r="ABT59" s="18">
        <v>0</v>
      </c>
      <c r="ABU59" s="18">
        <v>0</v>
      </c>
      <c r="ABV59" s="18">
        <v>0</v>
      </c>
      <c r="ABW59" s="18">
        <v>0</v>
      </c>
      <c r="ABX59" s="18">
        <v>0</v>
      </c>
      <c r="ABY59" s="18">
        <v>0</v>
      </c>
      <c r="ABZ59" s="18"/>
      <c r="ACA59" s="18"/>
      <c r="ACB59" s="18">
        <v>0</v>
      </c>
      <c r="ACC59" s="18">
        <v>0</v>
      </c>
      <c r="ACD59" s="18">
        <v>0</v>
      </c>
      <c r="ACE59" s="18">
        <v>0</v>
      </c>
      <c r="ACF59" s="121">
        <f t="shared" si="75"/>
        <v>-1.55</v>
      </c>
      <c r="ACG59" s="121">
        <f t="shared" si="76"/>
        <v>-1.55</v>
      </c>
      <c r="ACH59" s="121">
        <f t="shared" si="77"/>
        <v>0</v>
      </c>
      <c r="ACI59" s="115">
        <f t="shared" si="78"/>
        <v>8544.3000000000011</v>
      </c>
      <c r="ACJ59" s="121">
        <f t="shared" si="79"/>
        <v>0</v>
      </c>
      <c r="ACK59" s="132">
        <f t="shared" si="80"/>
        <v>-8544.3000000000011</v>
      </c>
      <c r="ACL59" s="121">
        <f t="shared" si="81"/>
        <v>-8544.3000000000011</v>
      </c>
      <c r="ACM59" s="121">
        <f t="shared" si="82"/>
        <v>0</v>
      </c>
      <c r="ACN59" s="18">
        <f t="shared" si="170"/>
        <v>8544.3000000000011</v>
      </c>
      <c r="ACO59" s="18">
        <v>881.5</v>
      </c>
      <c r="ACP59" s="234">
        <v>881.5</v>
      </c>
      <c r="ACQ59" s="234">
        <v>881.5</v>
      </c>
      <c r="ACR59" s="234">
        <v>881.5</v>
      </c>
      <c r="ACS59" s="234">
        <v>881.5</v>
      </c>
      <c r="ACT59" s="234">
        <v>881.5</v>
      </c>
      <c r="ACU59" s="234">
        <v>881.5</v>
      </c>
      <c r="ACV59" s="234">
        <v>474.76</v>
      </c>
      <c r="ACW59" s="234">
        <v>474.76</v>
      </c>
      <c r="ACX59" s="234">
        <v>474.76</v>
      </c>
      <c r="ACY59" s="234">
        <v>474.76</v>
      </c>
      <c r="ACZ59" s="234">
        <v>474.76</v>
      </c>
      <c r="ADA59" s="20">
        <f t="shared" si="171"/>
        <v>0</v>
      </c>
      <c r="ADB59" s="18">
        <v>0</v>
      </c>
      <c r="ADC59" s="18">
        <v>0</v>
      </c>
      <c r="ADD59" s="18">
        <v>0</v>
      </c>
      <c r="ADE59" s="18">
        <v>0</v>
      </c>
      <c r="ADF59" s="18">
        <v>0</v>
      </c>
      <c r="ADG59" s="18">
        <v>0</v>
      </c>
      <c r="ADH59" s="18">
        <v>0</v>
      </c>
      <c r="ADI59" s="18">
        <v>0</v>
      </c>
      <c r="ADJ59" s="18">
        <v>0</v>
      </c>
      <c r="ADK59" s="18">
        <v>0</v>
      </c>
      <c r="ADL59" s="18">
        <v>0</v>
      </c>
      <c r="ADM59" s="18">
        <v>0</v>
      </c>
      <c r="ADN59" s="20">
        <f t="shared" si="83"/>
        <v>-8544.3000000000011</v>
      </c>
      <c r="ADO59" s="20">
        <f t="shared" si="84"/>
        <v>-8544.3000000000011</v>
      </c>
      <c r="ADP59" s="20">
        <f t="shared" si="85"/>
        <v>0</v>
      </c>
      <c r="ADQ59" s="18">
        <f t="shared" si="172"/>
        <v>0</v>
      </c>
      <c r="ADR59" s="18">
        <v>0</v>
      </c>
      <c r="ADS59" s="234">
        <v>0</v>
      </c>
      <c r="ADT59" s="234">
        <v>0</v>
      </c>
      <c r="ADU59" s="234">
        <v>0</v>
      </c>
      <c r="ADV59" s="234">
        <v>0</v>
      </c>
      <c r="ADW59" s="234">
        <v>0</v>
      </c>
      <c r="ADX59" s="234">
        <v>0</v>
      </c>
      <c r="ADY59" s="234">
        <v>0</v>
      </c>
      <c r="ADZ59" s="234">
        <v>0</v>
      </c>
      <c r="AEA59" s="234">
        <v>0</v>
      </c>
      <c r="AEB59" s="234">
        <v>0</v>
      </c>
      <c r="AEC59" s="234">
        <v>0</v>
      </c>
      <c r="AED59" s="20">
        <f t="shared" si="173"/>
        <v>0</v>
      </c>
      <c r="AEE59" s="18">
        <v>0</v>
      </c>
      <c r="AEF59" s="18">
        <v>0</v>
      </c>
      <c r="AEG59" s="18">
        <v>0</v>
      </c>
      <c r="AEH59" s="18">
        <v>0</v>
      </c>
      <c r="AEI59" s="18">
        <v>0</v>
      </c>
      <c r="AEJ59" s="18">
        <v>0</v>
      </c>
      <c r="AEK59" s="18">
        <v>0</v>
      </c>
      <c r="AEL59" s="18">
        <v>0</v>
      </c>
      <c r="AEM59" s="18">
        <v>0</v>
      </c>
      <c r="AEN59" s="18">
        <v>0</v>
      </c>
      <c r="AEO59" s="18">
        <v>0</v>
      </c>
      <c r="AEP59" s="18">
        <v>0</v>
      </c>
      <c r="AEQ59" s="20">
        <f t="shared" si="86"/>
        <v>0</v>
      </c>
      <c r="AER59" s="20">
        <f t="shared" si="87"/>
        <v>0</v>
      </c>
      <c r="AES59" s="20">
        <f t="shared" si="88"/>
        <v>0</v>
      </c>
      <c r="AET59" s="18">
        <f t="shared" si="174"/>
        <v>0</v>
      </c>
      <c r="AEU59" s="18">
        <v>0</v>
      </c>
      <c r="AEV59" s="234">
        <v>0</v>
      </c>
      <c r="AEW59" s="234">
        <v>0</v>
      </c>
      <c r="AEX59" s="234">
        <v>0</v>
      </c>
      <c r="AEY59" s="234">
        <v>0</v>
      </c>
      <c r="AEZ59" s="234">
        <v>0</v>
      </c>
      <c r="AFA59" s="234">
        <v>0</v>
      </c>
      <c r="AFB59" s="234">
        <v>0</v>
      </c>
      <c r="AFC59" s="234">
        <v>0</v>
      </c>
      <c r="AFD59" s="234">
        <v>0</v>
      </c>
      <c r="AFE59" s="234">
        <v>0</v>
      </c>
      <c r="AFF59" s="234">
        <v>0</v>
      </c>
      <c r="AFG59" s="20">
        <f t="shared" si="175"/>
        <v>0</v>
      </c>
      <c r="AFH59" s="18">
        <v>0</v>
      </c>
      <c r="AFI59" s="18">
        <v>0</v>
      </c>
      <c r="AFJ59" s="18">
        <v>0</v>
      </c>
      <c r="AFK59" s="18">
        <v>0</v>
      </c>
      <c r="AFL59" s="18">
        <v>0</v>
      </c>
      <c r="AFM59" s="18">
        <v>0</v>
      </c>
      <c r="AFN59" s="18">
        <v>0</v>
      </c>
      <c r="AFO59" s="18">
        <v>0</v>
      </c>
      <c r="AFP59" s="18">
        <v>0</v>
      </c>
      <c r="AFQ59" s="18">
        <v>0</v>
      </c>
      <c r="AFR59" s="18">
        <v>0</v>
      </c>
      <c r="AFS59" s="18">
        <v>0</v>
      </c>
      <c r="AFT59" s="20">
        <f t="shared" si="89"/>
        <v>0</v>
      </c>
      <c r="AFU59" s="20">
        <f t="shared" si="90"/>
        <v>0</v>
      </c>
      <c r="AFV59" s="136">
        <f t="shared" si="91"/>
        <v>0</v>
      </c>
      <c r="AFW59" s="141">
        <f t="shared" si="92"/>
        <v>134392.91750000001</v>
      </c>
      <c r="AFX59" s="111">
        <f t="shared" si="93"/>
        <v>158309.32958061606</v>
      </c>
      <c r="AFY59" s="126">
        <f t="shared" si="94"/>
        <v>23916.41208061605</v>
      </c>
      <c r="AFZ59" s="20">
        <f t="shared" si="95"/>
        <v>0</v>
      </c>
      <c r="AGA59" s="140">
        <f t="shared" si="96"/>
        <v>23916.41208061605</v>
      </c>
      <c r="AGB59" s="215">
        <f t="shared" si="181"/>
        <v>161271.50100000002</v>
      </c>
      <c r="AGC59" s="126">
        <f t="shared" si="181"/>
        <v>189971.19549673927</v>
      </c>
      <c r="AGD59" s="126">
        <f t="shared" si="98"/>
        <v>28699.694496739248</v>
      </c>
      <c r="AGE59" s="20">
        <f t="shared" si="99"/>
        <v>0</v>
      </c>
      <c r="AGF59" s="136">
        <f t="shared" si="100"/>
        <v>28699.694496739248</v>
      </c>
      <c r="AGG59" s="166">
        <f t="shared" si="180"/>
        <v>9945.0758950000018</v>
      </c>
      <c r="AGH59" s="220">
        <f t="shared" si="179"/>
        <v>11714.890388965588</v>
      </c>
      <c r="AGI59" s="126">
        <f t="shared" si="102"/>
        <v>1769.8144939655867</v>
      </c>
      <c r="AGJ59" s="20">
        <f t="shared" si="103"/>
        <v>0</v>
      </c>
      <c r="AGK59" s="140">
        <f t="shared" si="104"/>
        <v>1769.8144939655867</v>
      </c>
      <c r="AGL59" s="167">
        <f t="shared" si="182"/>
        <v>171216.57689500001</v>
      </c>
      <c r="AGM59" s="167">
        <f t="shared" si="182"/>
        <v>201686.08588570484</v>
      </c>
      <c r="AGN59" s="168">
        <f t="shared" si="106"/>
        <v>30469.508990704839</v>
      </c>
      <c r="AGO59" s="167">
        <f t="shared" si="107"/>
        <v>0</v>
      </c>
      <c r="AGP59" s="169">
        <f t="shared" si="108"/>
        <v>30469.508990704839</v>
      </c>
      <c r="AGQ59" s="217">
        <f t="shared" si="177"/>
        <v>5.0632911392405063E-2</v>
      </c>
      <c r="AGR59" s="294">
        <v>7.0000000000000007E-2</v>
      </c>
      <c r="AGS59" s="294">
        <v>0.05</v>
      </c>
      <c r="AGT59" s="251">
        <f t="shared" si="178"/>
        <v>6.1666666666666668E-2</v>
      </c>
      <c r="AGU59" s="22"/>
      <c r="AGV59" s="22"/>
      <c r="AGW59" s="22"/>
      <c r="AGX59" s="22"/>
      <c r="AGY59" s="22"/>
      <c r="AGZ59" s="22"/>
      <c r="AHA59" s="22"/>
      <c r="AHB59" s="22"/>
      <c r="AHC59" s="22"/>
      <c r="AHD59" s="22"/>
      <c r="AHE59" s="22"/>
      <c r="AHF59" s="22"/>
      <c r="AHG59" s="22"/>
      <c r="AHH59" s="22"/>
    </row>
    <row r="60" spans="1:892" s="225" customFormat="1" ht="12.75" x14ac:dyDescent="0.25">
      <c r="A60" s="1">
        <v>489</v>
      </c>
      <c r="B60" s="21">
        <v>3</v>
      </c>
      <c r="C60" s="252" t="s">
        <v>805</v>
      </c>
      <c r="D60" s="253">
        <v>5</v>
      </c>
      <c r="E60" s="249">
        <v>2644</v>
      </c>
      <c r="F60" s="132">
        <f t="shared" si="0"/>
        <v>27788.71</v>
      </c>
      <c r="G60" s="114">
        <f t="shared" si="1"/>
        <v>32625.947140967444</v>
      </c>
      <c r="H60" s="132">
        <f t="shared" si="2"/>
        <v>4837.2371409674452</v>
      </c>
      <c r="I60" s="121">
        <f t="shared" si="3"/>
        <v>0</v>
      </c>
      <c r="J60" s="121">
        <f t="shared" si="4"/>
        <v>4837.2371409674452</v>
      </c>
      <c r="K60" s="18">
        <f t="shared" si="109"/>
        <v>10028.980000000001</v>
      </c>
      <c r="L60" s="234">
        <v>631.39</v>
      </c>
      <c r="M60" s="234">
        <v>631.39</v>
      </c>
      <c r="N60" s="234">
        <v>631.39</v>
      </c>
      <c r="O60" s="234">
        <v>631.39</v>
      </c>
      <c r="P60" s="234">
        <v>631.39</v>
      </c>
      <c r="Q60" s="234">
        <v>631.39</v>
      </c>
      <c r="R60" s="234">
        <v>631.39</v>
      </c>
      <c r="S60" s="234">
        <v>1121.8499999999999</v>
      </c>
      <c r="T60" s="234">
        <v>1121.8499999999999</v>
      </c>
      <c r="U60" s="234">
        <v>1121.8499999999999</v>
      </c>
      <c r="V60" s="234">
        <v>1121.8499999999999</v>
      </c>
      <c r="W60" s="234">
        <v>1121.8499999999999</v>
      </c>
      <c r="X60" s="234">
        <f t="shared" si="110"/>
        <v>12360.249123466241</v>
      </c>
      <c r="Y60" s="18">
        <v>0</v>
      </c>
      <c r="Z60" s="18">
        <v>0</v>
      </c>
      <c r="AA60" s="18">
        <v>5834.9916121914239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6525.2575112748164</v>
      </c>
      <c r="AH60" s="18">
        <v>0</v>
      </c>
      <c r="AI60" s="18">
        <v>0</v>
      </c>
      <c r="AJ60" s="18">
        <v>0</v>
      </c>
      <c r="AK60" s="20">
        <f t="shared" si="5"/>
        <v>2331.2691234662398</v>
      </c>
      <c r="AL60" s="234">
        <f t="shared" si="111"/>
        <v>0</v>
      </c>
      <c r="AM60" s="234">
        <f t="shared" si="6"/>
        <v>2331.2691234662398</v>
      </c>
      <c r="AN60" s="18">
        <f t="shared" si="112"/>
        <v>2082.88</v>
      </c>
      <c r="AO60" s="234">
        <v>158.63999999999999</v>
      </c>
      <c r="AP60" s="234">
        <v>158.63999999999999</v>
      </c>
      <c r="AQ60" s="234">
        <v>158.63999999999999</v>
      </c>
      <c r="AR60" s="234">
        <v>158.63999999999999</v>
      </c>
      <c r="AS60" s="234">
        <v>158.63999999999999</v>
      </c>
      <c r="AT60" s="234">
        <v>158.63999999999999</v>
      </c>
      <c r="AU60" s="234">
        <v>158.63999999999999</v>
      </c>
      <c r="AV60" s="234">
        <v>194.48</v>
      </c>
      <c r="AW60" s="234">
        <v>194.48</v>
      </c>
      <c r="AX60" s="234">
        <v>194.48</v>
      </c>
      <c r="AY60" s="234">
        <v>194.48</v>
      </c>
      <c r="AZ60" s="234">
        <v>194.48</v>
      </c>
      <c r="BA60" s="226">
        <f t="shared" si="113"/>
        <v>2150.2841054126379</v>
      </c>
      <c r="BB60" s="18">
        <v>0</v>
      </c>
      <c r="BC60" s="18">
        <v>0</v>
      </c>
      <c r="BD60" s="18">
        <v>1015.0908041769198</v>
      </c>
      <c r="BE60" s="18">
        <v>0</v>
      </c>
      <c r="BF60" s="18">
        <v>0</v>
      </c>
      <c r="BG60" s="18">
        <v>0</v>
      </c>
      <c r="BH60" s="18">
        <v>0</v>
      </c>
      <c r="BI60" s="18">
        <v>0</v>
      </c>
      <c r="BJ60" s="18">
        <v>1135.1933012357181</v>
      </c>
      <c r="BK60" s="18">
        <v>0</v>
      </c>
      <c r="BL60" s="18">
        <v>0</v>
      </c>
      <c r="BM60" s="18">
        <v>0</v>
      </c>
      <c r="BN60" s="20">
        <f t="shared" si="7"/>
        <v>67.404105412637819</v>
      </c>
      <c r="BO60" s="20">
        <f t="shared" si="8"/>
        <v>0</v>
      </c>
      <c r="BP60" s="20">
        <f t="shared" si="9"/>
        <v>67.404105412637819</v>
      </c>
      <c r="BQ60" s="18">
        <f t="shared" si="114"/>
        <v>1530.8500000000004</v>
      </c>
      <c r="BR60" s="234">
        <v>116.6</v>
      </c>
      <c r="BS60" s="234">
        <v>116.6</v>
      </c>
      <c r="BT60" s="234">
        <v>116.6</v>
      </c>
      <c r="BU60" s="234">
        <v>116.6</v>
      </c>
      <c r="BV60" s="234">
        <v>116.6</v>
      </c>
      <c r="BW60" s="234">
        <v>116.6</v>
      </c>
      <c r="BX60" s="234">
        <v>116.6</v>
      </c>
      <c r="BY60" s="234">
        <v>142.93</v>
      </c>
      <c r="BZ60" s="234">
        <v>142.93</v>
      </c>
      <c r="CA60" s="234">
        <v>142.93</v>
      </c>
      <c r="CB60" s="234">
        <v>142.93</v>
      </c>
      <c r="CC60" s="234">
        <v>142.93</v>
      </c>
      <c r="CD60" s="18">
        <f t="shared" si="115"/>
        <v>1400.26</v>
      </c>
      <c r="CE60" s="18">
        <v>105.68</v>
      </c>
      <c r="CF60" s="18">
        <v>105.68</v>
      </c>
      <c r="CG60" s="18">
        <v>105.68</v>
      </c>
      <c r="CH60" s="18">
        <v>105.68</v>
      </c>
      <c r="CI60" s="18">
        <v>105.68</v>
      </c>
      <c r="CJ60" s="18">
        <v>105.68</v>
      </c>
      <c r="CK60" s="18">
        <v>105.68</v>
      </c>
      <c r="CL60" s="18">
        <v>132.1</v>
      </c>
      <c r="CM60" s="18">
        <v>132.1</v>
      </c>
      <c r="CN60" s="18">
        <v>132.1</v>
      </c>
      <c r="CO60" s="18">
        <v>132.1</v>
      </c>
      <c r="CP60" s="18">
        <v>132.1</v>
      </c>
      <c r="CQ60" s="20">
        <f t="shared" si="10"/>
        <v>-130.59000000000037</v>
      </c>
      <c r="CR60" s="20">
        <f t="shared" si="11"/>
        <v>-130.59000000000037</v>
      </c>
      <c r="CS60" s="20">
        <f t="shared" si="12"/>
        <v>0</v>
      </c>
      <c r="CT60" s="18">
        <f t="shared" si="116"/>
        <v>299.48</v>
      </c>
      <c r="CU60" s="18">
        <v>22.74</v>
      </c>
      <c r="CV60" s="234">
        <v>22.74</v>
      </c>
      <c r="CW60" s="234">
        <v>22.74</v>
      </c>
      <c r="CX60" s="234">
        <v>22.74</v>
      </c>
      <c r="CY60" s="234">
        <v>22.74</v>
      </c>
      <c r="CZ60" s="234">
        <v>22.74</v>
      </c>
      <c r="DA60" s="234">
        <v>22.74</v>
      </c>
      <c r="DB60" s="234">
        <v>28.06</v>
      </c>
      <c r="DC60" s="234">
        <v>28.06</v>
      </c>
      <c r="DD60" s="234">
        <v>28.06</v>
      </c>
      <c r="DE60" s="234">
        <v>28.06</v>
      </c>
      <c r="DF60" s="234">
        <v>28.06</v>
      </c>
      <c r="DG60" s="18">
        <f t="shared" si="117"/>
        <v>274.83</v>
      </c>
      <c r="DH60" s="18">
        <v>20.74</v>
      </c>
      <c r="DI60" s="18">
        <v>20.74</v>
      </c>
      <c r="DJ60" s="18">
        <v>20.74</v>
      </c>
      <c r="DK60" s="18">
        <v>20.74</v>
      </c>
      <c r="DL60" s="18">
        <v>20.74</v>
      </c>
      <c r="DM60" s="18">
        <v>20.74</v>
      </c>
      <c r="DN60" s="18">
        <v>20.74</v>
      </c>
      <c r="DO60" s="18">
        <v>25.93</v>
      </c>
      <c r="DP60" s="18">
        <v>25.93</v>
      </c>
      <c r="DQ60" s="18">
        <v>25.93</v>
      </c>
      <c r="DR60" s="18">
        <v>25.93</v>
      </c>
      <c r="DS60" s="18">
        <v>25.93</v>
      </c>
      <c r="DT60" s="234">
        <f t="shared" si="118"/>
        <v>-24.650000000000034</v>
      </c>
      <c r="DU60" s="20">
        <f t="shared" si="13"/>
        <v>-24.650000000000034</v>
      </c>
      <c r="DV60" s="20">
        <f t="shared" si="119"/>
        <v>0</v>
      </c>
      <c r="DW60" s="18">
        <f t="shared" si="120"/>
        <v>982.59999999999968</v>
      </c>
      <c r="DX60" s="18">
        <v>78</v>
      </c>
      <c r="DY60" s="234">
        <v>78</v>
      </c>
      <c r="DZ60" s="234">
        <v>78</v>
      </c>
      <c r="EA60" s="234">
        <v>78</v>
      </c>
      <c r="EB60" s="234">
        <v>78</v>
      </c>
      <c r="EC60" s="234">
        <v>78</v>
      </c>
      <c r="ED60" s="234">
        <v>78</v>
      </c>
      <c r="EE60" s="234">
        <v>87.32</v>
      </c>
      <c r="EF60" s="234">
        <v>87.32</v>
      </c>
      <c r="EG60" s="234">
        <v>87.32</v>
      </c>
      <c r="EH60" s="234">
        <v>87.32</v>
      </c>
      <c r="EI60" s="234">
        <v>87.32</v>
      </c>
      <c r="EJ60" s="234"/>
      <c r="EK60" s="18">
        <f t="shared" si="121"/>
        <v>959.11271246721788</v>
      </c>
      <c r="EL60" s="18">
        <v>0</v>
      </c>
      <c r="EM60" s="18">
        <v>0</v>
      </c>
      <c r="EN60" s="18">
        <v>452.78083959353575</v>
      </c>
      <c r="EO60" s="18">
        <v>0</v>
      </c>
      <c r="EP60" s="18">
        <v>0</v>
      </c>
      <c r="EQ60" s="18">
        <v>0</v>
      </c>
      <c r="ER60" s="18">
        <v>0</v>
      </c>
      <c r="ES60" s="18">
        <v>0</v>
      </c>
      <c r="ET60" s="18">
        <v>506.33187287368213</v>
      </c>
      <c r="EU60" s="18">
        <v>0</v>
      </c>
      <c r="EV60" s="18">
        <v>0</v>
      </c>
      <c r="EW60" s="18">
        <v>0</v>
      </c>
      <c r="EX60" s="20">
        <f t="shared" si="14"/>
        <v>-23.487287532781806</v>
      </c>
      <c r="EY60" s="20">
        <f t="shared" si="122"/>
        <v>-23.487287532781806</v>
      </c>
      <c r="EZ60" s="20">
        <f t="shared" si="123"/>
        <v>0</v>
      </c>
      <c r="FA60" s="18">
        <f t="shared" si="124"/>
        <v>4910.8900000000012</v>
      </c>
      <c r="FB60" s="18">
        <v>371.22</v>
      </c>
      <c r="FC60" s="234">
        <v>371.22</v>
      </c>
      <c r="FD60" s="234">
        <v>371.22</v>
      </c>
      <c r="FE60" s="234">
        <v>371.22</v>
      </c>
      <c r="FF60" s="234">
        <v>371.22</v>
      </c>
      <c r="FG60" s="234">
        <v>371.22</v>
      </c>
      <c r="FH60" s="234">
        <v>371.22</v>
      </c>
      <c r="FI60" s="234">
        <v>462.47</v>
      </c>
      <c r="FJ60" s="234">
        <v>462.47</v>
      </c>
      <c r="FK60" s="234">
        <v>462.47</v>
      </c>
      <c r="FL60" s="234">
        <v>462.47</v>
      </c>
      <c r="FM60" s="234">
        <v>462.47</v>
      </c>
      <c r="FN60" s="20">
        <f t="shared" si="125"/>
        <v>5410.6098751797072</v>
      </c>
      <c r="FO60" s="18">
        <v>0</v>
      </c>
      <c r="FP60" s="18">
        <v>0</v>
      </c>
      <c r="FQ60" s="18">
        <v>2451.5473653174099</v>
      </c>
      <c r="FR60" s="18">
        <v>0</v>
      </c>
      <c r="FS60" s="18">
        <v>0</v>
      </c>
      <c r="FT60" s="18">
        <v>0</v>
      </c>
      <c r="FU60" s="18">
        <v>243.95920853261879</v>
      </c>
      <c r="FV60" s="18">
        <v>0</v>
      </c>
      <c r="FW60" s="18">
        <v>2715.1033013296783</v>
      </c>
      <c r="FX60" s="18">
        <v>0</v>
      </c>
      <c r="FY60" s="18">
        <v>0</v>
      </c>
      <c r="FZ60" s="18">
        <v>0</v>
      </c>
      <c r="GA60" s="234">
        <f t="shared" si="126"/>
        <v>499.71987517970592</v>
      </c>
      <c r="GB60" s="20">
        <f t="shared" si="127"/>
        <v>0</v>
      </c>
      <c r="GC60" s="20">
        <f t="shared" si="128"/>
        <v>499.71987517970592</v>
      </c>
      <c r="GD60" s="18">
        <f t="shared" si="129"/>
        <v>1012.96</v>
      </c>
      <c r="GE60" s="18">
        <v>43.63</v>
      </c>
      <c r="GF60" s="234">
        <v>43.63</v>
      </c>
      <c r="GG60" s="234">
        <v>43.63</v>
      </c>
      <c r="GH60" s="234">
        <v>43.63</v>
      </c>
      <c r="GI60" s="234">
        <v>43.63</v>
      </c>
      <c r="GJ60" s="234">
        <v>43.63</v>
      </c>
      <c r="GK60" s="234">
        <v>43.63</v>
      </c>
      <c r="GL60" s="234">
        <v>141.51</v>
      </c>
      <c r="GM60" s="234">
        <v>141.51</v>
      </c>
      <c r="GN60" s="234">
        <v>141.51</v>
      </c>
      <c r="GO60" s="234">
        <v>141.51</v>
      </c>
      <c r="GP60" s="234">
        <v>141.51</v>
      </c>
      <c r="GQ60" s="20">
        <f t="shared" si="130"/>
        <v>0</v>
      </c>
      <c r="GR60" s="18">
        <v>0</v>
      </c>
      <c r="GS60" s="18">
        <v>0</v>
      </c>
      <c r="GT60" s="18">
        <v>0</v>
      </c>
      <c r="GU60" s="18"/>
      <c r="GV60" s="234">
        <f t="shared" si="131"/>
        <v>-1012.96</v>
      </c>
      <c r="GW60" s="20">
        <f t="shared" si="15"/>
        <v>-1012.96</v>
      </c>
      <c r="GX60" s="20">
        <f t="shared" si="16"/>
        <v>0</v>
      </c>
      <c r="GY60" s="18">
        <f t="shared" si="132"/>
        <v>6940.0700000000006</v>
      </c>
      <c r="GZ60" s="18">
        <v>380.21</v>
      </c>
      <c r="HA60" s="234">
        <v>380.21</v>
      </c>
      <c r="HB60" s="234">
        <v>380.21</v>
      </c>
      <c r="HC60" s="234">
        <v>380.21</v>
      </c>
      <c r="HD60" s="234">
        <v>380.21</v>
      </c>
      <c r="HE60" s="234">
        <v>380.21</v>
      </c>
      <c r="HF60" s="234">
        <v>380.21</v>
      </c>
      <c r="HG60" s="234">
        <v>855.72</v>
      </c>
      <c r="HH60" s="234">
        <v>855.72</v>
      </c>
      <c r="HI60" s="234">
        <v>855.72</v>
      </c>
      <c r="HJ60" s="234">
        <v>855.72</v>
      </c>
      <c r="HK60" s="234">
        <v>855.72</v>
      </c>
      <c r="HL60" s="20">
        <f t="shared" si="133"/>
        <v>10070.601324441637</v>
      </c>
      <c r="HM60" s="18">
        <v>783.01114530262396</v>
      </c>
      <c r="HN60" s="18">
        <v>829.28417367733948</v>
      </c>
      <c r="HO60" s="18">
        <v>893.64806942246639</v>
      </c>
      <c r="HP60" s="18">
        <v>839.21009861256323</v>
      </c>
      <c r="HQ60" s="18">
        <v>871.26960069464474</v>
      </c>
      <c r="HR60" s="18">
        <v>740.76879588979307</v>
      </c>
      <c r="HS60" s="18">
        <v>950.95568317146478</v>
      </c>
      <c r="HT60" s="18">
        <v>563.59244603066429</v>
      </c>
      <c r="HU60" s="18">
        <v>579.04010656343758</v>
      </c>
      <c r="HV60" s="18">
        <v>1048.8303924477821</v>
      </c>
      <c r="HW60" s="18">
        <v>925.53706280190227</v>
      </c>
      <c r="HX60" s="18">
        <v>1045.4537498269551</v>
      </c>
      <c r="HY60" s="20">
        <f t="shared" si="17"/>
        <v>3130.5313244416366</v>
      </c>
      <c r="HZ60" s="20">
        <f t="shared" si="18"/>
        <v>0</v>
      </c>
      <c r="IA60" s="20">
        <f t="shared" si="19"/>
        <v>3130.5313244416366</v>
      </c>
      <c r="IB60" s="120">
        <f t="shared" si="134"/>
        <v>0</v>
      </c>
      <c r="IC60" s="120">
        <v>0</v>
      </c>
      <c r="ID60" s="250">
        <v>0</v>
      </c>
      <c r="IE60" s="250">
        <v>0</v>
      </c>
      <c r="IF60" s="120">
        <v>0</v>
      </c>
      <c r="IG60" s="120">
        <v>0</v>
      </c>
      <c r="IH60" s="120">
        <v>0</v>
      </c>
      <c r="II60" s="120">
        <v>0</v>
      </c>
      <c r="IJ60" s="120">
        <v>0</v>
      </c>
      <c r="IK60" s="120">
        <v>0</v>
      </c>
      <c r="IL60" s="120">
        <v>0</v>
      </c>
      <c r="IM60" s="120">
        <v>0</v>
      </c>
      <c r="IN60" s="120">
        <v>0</v>
      </c>
      <c r="IO60" s="121">
        <f t="shared" si="20"/>
        <v>0</v>
      </c>
      <c r="IP60" s="18">
        <v>0</v>
      </c>
      <c r="IQ60" s="18">
        <v>0</v>
      </c>
      <c r="IR60" s="18">
        <v>0</v>
      </c>
      <c r="IS60" s="18">
        <v>0</v>
      </c>
      <c r="IT60" s="18">
        <v>0</v>
      </c>
      <c r="IU60" s="18">
        <v>0</v>
      </c>
      <c r="IV60" s="18">
        <v>0</v>
      </c>
      <c r="IW60" s="18">
        <v>0</v>
      </c>
      <c r="IX60" s="18">
        <v>0</v>
      </c>
      <c r="IY60" s="18">
        <v>0</v>
      </c>
      <c r="IZ60" s="18">
        <v>0</v>
      </c>
      <c r="JA60" s="18">
        <v>0</v>
      </c>
      <c r="JB60" s="250">
        <f t="shared" si="21"/>
        <v>0</v>
      </c>
      <c r="JC60" s="121">
        <f t="shared" si="22"/>
        <v>0</v>
      </c>
      <c r="JD60" s="121">
        <f t="shared" si="23"/>
        <v>0</v>
      </c>
      <c r="JE60" s="120">
        <f t="shared" si="135"/>
        <v>0</v>
      </c>
      <c r="JF60" s="120">
        <v>0</v>
      </c>
      <c r="JG60" s="250">
        <v>0</v>
      </c>
      <c r="JH60" s="250">
        <v>0</v>
      </c>
      <c r="JI60" s="250">
        <v>0</v>
      </c>
      <c r="JJ60" s="250">
        <v>0</v>
      </c>
      <c r="JK60" s="250">
        <v>0</v>
      </c>
      <c r="JL60" s="250">
        <v>0</v>
      </c>
      <c r="JM60" s="250">
        <v>0</v>
      </c>
      <c r="JN60" s="250">
        <v>0</v>
      </c>
      <c r="JO60" s="250">
        <v>0</v>
      </c>
      <c r="JP60" s="250">
        <v>0</v>
      </c>
      <c r="JQ60" s="250">
        <v>0</v>
      </c>
      <c r="JR60" s="120">
        <f t="shared" si="136"/>
        <v>0</v>
      </c>
      <c r="JS60" s="18">
        <v>0</v>
      </c>
      <c r="JT60" s="18">
        <v>0</v>
      </c>
      <c r="JU60" s="18">
        <v>0</v>
      </c>
      <c r="JV60" s="18">
        <v>0</v>
      </c>
      <c r="JW60" s="18">
        <v>0</v>
      </c>
      <c r="JX60" s="18">
        <v>0</v>
      </c>
      <c r="JY60" s="18">
        <v>0</v>
      </c>
      <c r="JZ60" s="18">
        <v>0</v>
      </c>
      <c r="KA60" s="18">
        <v>0</v>
      </c>
      <c r="KB60" s="18">
        <v>0</v>
      </c>
      <c r="KC60" s="18">
        <v>0</v>
      </c>
      <c r="KD60" s="18">
        <v>0</v>
      </c>
      <c r="KE60" s="250">
        <f t="shared" si="24"/>
        <v>0</v>
      </c>
      <c r="KF60" s="121">
        <f t="shared" si="25"/>
        <v>0</v>
      </c>
      <c r="KG60" s="121">
        <f t="shared" si="26"/>
        <v>0</v>
      </c>
      <c r="KH60" s="120">
        <f t="shared" si="137"/>
        <v>2786.7199999999993</v>
      </c>
      <c r="KI60" s="120">
        <v>131.41</v>
      </c>
      <c r="KJ60" s="250">
        <v>131.41</v>
      </c>
      <c r="KK60" s="250">
        <v>131.41</v>
      </c>
      <c r="KL60" s="250">
        <v>131.41</v>
      </c>
      <c r="KM60" s="250">
        <v>131.41</v>
      </c>
      <c r="KN60" s="250">
        <v>131.41</v>
      </c>
      <c r="KO60" s="250">
        <v>131.41</v>
      </c>
      <c r="KP60" s="250">
        <v>373.37</v>
      </c>
      <c r="KQ60" s="250">
        <v>373.37</v>
      </c>
      <c r="KR60" s="250">
        <v>373.37</v>
      </c>
      <c r="KS60" s="250">
        <v>373.37</v>
      </c>
      <c r="KT60" s="250">
        <v>373.37</v>
      </c>
      <c r="KU60" s="121">
        <f t="shared" si="138"/>
        <v>3002.260727412855</v>
      </c>
      <c r="KV60" s="18">
        <v>158.75969723694004</v>
      </c>
      <c r="KW60" s="18">
        <v>170.9783843278129</v>
      </c>
      <c r="KX60" s="18">
        <v>151.74124763431405</v>
      </c>
      <c r="KY60" s="18">
        <v>166.37018063470055</v>
      </c>
      <c r="KZ60" s="18">
        <v>165.72519951727145</v>
      </c>
      <c r="LA60" s="18">
        <v>169.38921847619943</v>
      </c>
      <c r="LB60" s="18">
        <v>149.88931389781129</v>
      </c>
      <c r="LC60" s="18">
        <v>283.58097731311165</v>
      </c>
      <c r="LD60" s="18">
        <v>365.52004045568606</v>
      </c>
      <c r="LE60" s="18">
        <v>352.95263880269476</v>
      </c>
      <c r="LF60" s="18">
        <v>430.02935217323409</v>
      </c>
      <c r="LG60" s="18">
        <v>437.32447694307916</v>
      </c>
      <c r="LH60" s="250">
        <f t="shared" si="139"/>
        <v>215.54072741285563</v>
      </c>
      <c r="LI60" s="121">
        <f t="shared" si="27"/>
        <v>0</v>
      </c>
      <c r="LJ60" s="121">
        <f t="shared" si="28"/>
        <v>215.54072741285563</v>
      </c>
      <c r="LK60" s="121">
        <f t="shared" si="29"/>
        <v>0</v>
      </c>
      <c r="LL60" s="250"/>
      <c r="LM60" s="250"/>
      <c r="LN60" s="250"/>
      <c r="LO60" s="250"/>
      <c r="LP60" s="250"/>
      <c r="LQ60" s="250"/>
      <c r="LR60" s="250"/>
      <c r="LS60" s="250"/>
      <c r="LT60" s="250"/>
      <c r="LU60" s="250"/>
      <c r="LV60" s="250"/>
      <c r="LW60" s="250"/>
      <c r="LX60" s="121">
        <f t="shared" si="30"/>
        <v>0</v>
      </c>
      <c r="LY60" s="250"/>
      <c r="LZ60" s="250"/>
      <c r="MA60" s="250"/>
      <c r="MB60" s="250"/>
      <c r="MC60" s="250"/>
      <c r="MD60" s="250"/>
      <c r="ME60" s="250"/>
      <c r="MF60" s="250"/>
      <c r="MG60" s="250"/>
      <c r="MH60" s="250"/>
      <c r="MI60" s="250"/>
      <c r="MJ60" s="120">
        <v>0</v>
      </c>
      <c r="MK60" s="250"/>
      <c r="ML60" s="121">
        <f t="shared" si="31"/>
        <v>0</v>
      </c>
      <c r="MM60" s="121">
        <f t="shared" si="32"/>
        <v>0</v>
      </c>
      <c r="MN60" s="121">
        <f t="shared" si="140"/>
        <v>35930.166999999994</v>
      </c>
      <c r="MO60" s="121">
        <v>3100.35</v>
      </c>
      <c r="MP60" s="250">
        <v>3100.35</v>
      </c>
      <c r="MQ60" s="250">
        <v>3100.35</v>
      </c>
      <c r="MR60" s="250">
        <v>3100.35</v>
      </c>
      <c r="MS60" s="250">
        <v>3100.35</v>
      </c>
      <c r="MT60" s="250">
        <v>3100.35</v>
      </c>
      <c r="MU60" s="250">
        <v>3100.35</v>
      </c>
      <c r="MV60" s="250">
        <v>2845.5434</v>
      </c>
      <c r="MW60" s="250">
        <v>2845.5434</v>
      </c>
      <c r="MX60" s="250">
        <v>2845.5434</v>
      </c>
      <c r="MY60" s="250">
        <v>2845.5434</v>
      </c>
      <c r="MZ60" s="250">
        <v>2845.5434</v>
      </c>
      <c r="NA60" s="121">
        <f t="shared" si="141"/>
        <v>20369.559107436296</v>
      </c>
      <c r="NB60" s="20">
        <v>0</v>
      </c>
      <c r="NC60" s="20">
        <v>0</v>
      </c>
      <c r="ND60" s="20">
        <v>0</v>
      </c>
      <c r="NE60" s="20">
        <v>0</v>
      </c>
      <c r="NF60" s="20">
        <v>475.9160802508236</v>
      </c>
      <c r="NG60" s="20">
        <v>198.03798164877389</v>
      </c>
      <c r="NH60" s="20">
        <v>0</v>
      </c>
      <c r="NI60" s="20">
        <v>17437.327726446409</v>
      </c>
      <c r="NJ60" s="20">
        <v>0</v>
      </c>
      <c r="NK60" s="20">
        <v>2258.2773190902899</v>
      </c>
      <c r="NL60" s="20">
        <v>0</v>
      </c>
      <c r="NM60" s="20">
        <v>0</v>
      </c>
      <c r="NN60" s="250">
        <f t="shared" si="142"/>
        <v>-15560.607892563698</v>
      </c>
      <c r="NO60" s="121">
        <f t="shared" si="33"/>
        <v>-15560.607892563698</v>
      </c>
      <c r="NP60" s="121">
        <f t="shared" si="34"/>
        <v>0</v>
      </c>
      <c r="NQ60" s="115">
        <f t="shared" si="35"/>
        <v>16920.97</v>
      </c>
      <c r="NR60" s="114">
        <f t="shared" si="36"/>
        <v>18506.62</v>
      </c>
      <c r="NS60" s="132">
        <f t="shared" si="37"/>
        <v>1585.6499999999978</v>
      </c>
      <c r="NT60" s="121">
        <f t="shared" si="38"/>
        <v>0</v>
      </c>
      <c r="NU60" s="121">
        <f t="shared" si="39"/>
        <v>1585.6499999999978</v>
      </c>
      <c r="NV60" s="18">
        <f t="shared" si="143"/>
        <v>4857.59</v>
      </c>
      <c r="NW60" s="18">
        <v>499.72</v>
      </c>
      <c r="NX60" s="234">
        <v>499.72</v>
      </c>
      <c r="NY60" s="234">
        <v>499.72</v>
      </c>
      <c r="NZ60" s="18">
        <v>499.72</v>
      </c>
      <c r="OA60" s="18">
        <v>499.72</v>
      </c>
      <c r="OB60" s="18">
        <v>499.72</v>
      </c>
      <c r="OC60" s="18">
        <v>499.72</v>
      </c>
      <c r="OD60" s="18">
        <v>271.91000000000003</v>
      </c>
      <c r="OE60" s="18">
        <v>271.91000000000003</v>
      </c>
      <c r="OF60" s="18">
        <v>271.91000000000003</v>
      </c>
      <c r="OG60" s="18">
        <v>271.91000000000003</v>
      </c>
      <c r="OH60" s="18">
        <v>271.91000000000003</v>
      </c>
      <c r="OI60" s="20">
        <f t="shared" si="144"/>
        <v>5571.09</v>
      </c>
      <c r="OJ60" s="20">
        <v>0</v>
      </c>
      <c r="OK60" s="20">
        <v>0</v>
      </c>
      <c r="OL60" s="20">
        <v>0</v>
      </c>
      <c r="OM60" s="20">
        <v>0</v>
      </c>
      <c r="ON60" s="20">
        <v>2014.4</v>
      </c>
      <c r="OO60" s="20">
        <v>1950.32</v>
      </c>
      <c r="OP60" s="20">
        <v>0</v>
      </c>
      <c r="OQ60" s="20">
        <v>0</v>
      </c>
      <c r="OR60" s="20">
        <v>0</v>
      </c>
      <c r="OS60" s="20">
        <v>1606.37</v>
      </c>
      <c r="OT60" s="20">
        <v>0</v>
      </c>
      <c r="OU60" s="20">
        <v>0</v>
      </c>
      <c r="OV60" s="234">
        <f t="shared" si="145"/>
        <v>713.5</v>
      </c>
      <c r="OW60" s="20">
        <f t="shared" si="40"/>
        <v>0</v>
      </c>
      <c r="OX60" s="20">
        <f t="shared" si="41"/>
        <v>713.5</v>
      </c>
      <c r="OY60" s="18">
        <f t="shared" si="146"/>
        <v>4329.96</v>
      </c>
      <c r="OZ60" s="18">
        <v>447.63</v>
      </c>
      <c r="PA60" s="234">
        <v>447.63</v>
      </c>
      <c r="PB60" s="234">
        <v>447.63</v>
      </c>
      <c r="PC60" s="234">
        <v>447.63</v>
      </c>
      <c r="PD60" s="234">
        <v>447.63</v>
      </c>
      <c r="PE60" s="234">
        <v>447.63</v>
      </c>
      <c r="PF60" s="234">
        <v>447.63</v>
      </c>
      <c r="PG60" s="234">
        <v>239.31</v>
      </c>
      <c r="PH60" s="234">
        <v>239.31</v>
      </c>
      <c r="PI60" s="234">
        <v>239.31</v>
      </c>
      <c r="PJ60" s="234">
        <v>239.31</v>
      </c>
      <c r="PK60" s="234">
        <v>239.31</v>
      </c>
      <c r="PL60" s="20">
        <f t="shared" si="147"/>
        <v>8218.39</v>
      </c>
      <c r="PM60" s="18">
        <v>0</v>
      </c>
      <c r="PN60" s="18">
        <v>0</v>
      </c>
      <c r="PO60" s="18">
        <v>0</v>
      </c>
      <c r="PP60" s="18">
        <v>0</v>
      </c>
      <c r="PQ60" s="18">
        <v>0</v>
      </c>
      <c r="PR60" s="18">
        <v>0</v>
      </c>
      <c r="PS60" s="18">
        <v>2819.33</v>
      </c>
      <c r="PT60" s="18">
        <v>0</v>
      </c>
      <c r="PU60" s="18">
        <v>0</v>
      </c>
      <c r="PV60" s="18">
        <v>0</v>
      </c>
      <c r="PW60" s="18">
        <v>0</v>
      </c>
      <c r="PX60" s="18">
        <v>5399.06</v>
      </c>
      <c r="PY60" s="234">
        <f t="shared" si="148"/>
        <v>3888.4299999999994</v>
      </c>
      <c r="PZ60" s="20">
        <f t="shared" si="42"/>
        <v>0</v>
      </c>
      <c r="QA60" s="20">
        <f t="shared" si="43"/>
        <v>3888.4299999999994</v>
      </c>
      <c r="QB60" s="18">
        <f t="shared" si="149"/>
        <v>1090.4099999999999</v>
      </c>
      <c r="QC60" s="18">
        <v>111.58</v>
      </c>
      <c r="QD60" s="234">
        <v>111.58</v>
      </c>
      <c r="QE60" s="234">
        <v>111.58</v>
      </c>
      <c r="QF60" s="234">
        <v>111.58</v>
      </c>
      <c r="QG60" s="234">
        <v>111.58</v>
      </c>
      <c r="QH60" s="234">
        <v>111.58</v>
      </c>
      <c r="QI60" s="234">
        <v>111.58</v>
      </c>
      <c r="QJ60" s="234">
        <v>61.87</v>
      </c>
      <c r="QK60" s="234">
        <v>61.87</v>
      </c>
      <c r="QL60" s="234">
        <v>61.87</v>
      </c>
      <c r="QM60" s="234">
        <v>61.87</v>
      </c>
      <c r="QN60" s="234">
        <v>61.87</v>
      </c>
      <c r="QO60" s="20">
        <f t="shared" si="150"/>
        <v>0</v>
      </c>
      <c r="QP60" s="18">
        <v>0</v>
      </c>
      <c r="QQ60" s="18">
        <v>0</v>
      </c>
      <c r="QR60" s="18">
        <v>0</v>
      </c>
      <c r="QS60" s="18">
        <v>0</v>
      </c>
      <c r="QT60" s="18">
        <v>0</v>
      </c>
      <c r="QU60" s="18">
        <v>0</v>
      </c>
      <c r="QV60" s="18">
        <v>0</v>
      </c>
      <c r="QW60" s="18">
        <v>0</v>
      </c>
      <c r="QX60" s="18">
        <v>0</v>
      </c>
      <c r="QY60" s="18">
        <v>0</v>
      </c>
      <c r="QZ60" s="18">
        <v>0</v>
      </c>
      <c r="RA60" s="18">
        <v>0</v>
      </c>
      <c r="RB60" s="234">
        <f t="shared" si="151"/>
        <v>-1090.4099999999999</v>
      </c>
      <c r="RC60" s="20">
        <f t="shared" si="44"/>
        <v>-1090.4099999999999</v>
      </c>
      <c r="RD60" s="20">
        <f t="shared" si="45"/>
        <v>0</v>
      </c>
      <c r="RE60" s="18">
        <f t="shared" si="152"/>
        <v>5075.6799999999994</v>
      </c>
      <c r="RF60" s="20">
        <v>522.19000000000005</v>
      </c>
      <c r="RG60" s="234">
        <v>522.19000000000005</v>
      </c>
      <c r="RH60" s="234">
        <v>522.19000000000005</v>
      </c>
      <c r="RI60" s="234">
        <v>522.19000000000005</v>
      </c>
      <c r="RJ60" s="234">
        <v>522.19000000000005</v>
      </c>
      <c r="RK60" s="234">
        <v>522.19000000000005</v>
      </c>
      <c r="RL60" s="234">
        <v>522.19000000000005</v>
      </c>
      <c r="RM60" s="234">
        <v>284.07</v>
      </c>
      <c r="RN60" s="234">
        <v>284.07</v>
      </c>
      <c r="RO60" s="234">
        <v>284.07</v>
      </c>
      <c r="RP60" s="234">
        <v>284.07</v>
      </c>
      <c r="RQ60" s="234">
        <v>284.07</v>
      </c>
      <c r="RR60" s="20">
        <f t="shared" si="153"/>
        <v>685.05</v>
      </c>
      <c r="RS60" s="18">
        <v>0</v>
      </c>
      <c r="RT60" s="18">
        <v>0</v>
      </c>
      <c r="RU60" s="18">
        <v>0</v>
      </c>
      <c r="RV60" s="18">
        <v>0</v>
      </c>
      <c r="RW60" s="18">
        <v>0</v>
      </c>
      <c r="RX60" s="18">
        <v>0</v>
      </c>
      <c r="RY60" s="18">
        <v>685.05</v>
      </c>
      <c r="RZ60" s="18">
        <v>0</v>
      </c>
      <c r="SA60" s="18">
        <v>0</v>
      </c>
      <c r="SB60" s="18">
        <v>0</v>
      </c>
      <c r="SC60" s="18">
        <v>0</v>
      </c>
      <c r="SD60" s="18">
        <v>0</v>
      </c>
      <c r="SE60" s="20">
        <f t="shared" si="46"/>
        <v>-4390.6299999999992</v>
      </c>
      <c r="SF60" s="20">
        <f t="shared" si="47"/>
        <v>-4390.6299999999992</v>
      </c>
      <c r="SG60" s="20">
        <f t="shared" si="48"/>
        <v>0</v>
      </c>
      <c r="SH60" s="18">
        <f t="shared" si="154"/>
        <v>0</v>
      </c>
      <c r="SI60" s="18">
        <v>0</v>
      </c>
      <c r="SJ60" s="234">
        <v>0</v>
      </c>
      <c r="SK60" s="234">
        <v>0</v>
      </c>
      <c r="SL60" s="234">
        <v>0</v>
      </c>
      <c r="SM60" s="234">
        <v>0</v>
      </c>
      <c r="SN60" s="234">
        <v>0</v>
      </c>
      <c r="SO60" s="234">
        <v>0</v>
      </c>
      <c r="SP60" s="234">
        <v>0</v>
      </c>
      <c r="SQ60" s="234">
        <v>0</v>
      </c>
      <c r="SR60" s="234">
        <v>0</v>
      </c>
      <c r="SS60" s="234">
        <v>0</v>
      </c>
      <c r="ST60" s="234">
        <v>0</v>
      </c>
      <c r="SU60" s="20">
        <f t="shared" si="155"/>
        <v>1922.65</v>
      </c>
      <c r="SV60" s="18">
        <v>0</v>
      </c>
      <c r="SW60" s="18">
        <v>1198.05</v>
      </c>
      <c r="SX60" s="18">
        <v>0</v>
      </c>
      <c r="SY60" s="18">
        <v>0</v>
      </c>
      <c r="SZ60" s="18">
        <v>0</v>
      </c>
      <c r="TA60" s="18">
        <v>724.6</v>
      </c>
      <c r="TB60" s="18">
        <v>0</v>
      </c>
      <c r="TC60" s="18">
        <v>0</v>
      </c>
      <c r="TD60" s="18">
        <v>0</v>
      </c>
      <c r="TE60" s="18">
        <v>0</v>
      </c>
      <c r="TF60" s="18">
        <v>0</v>
      </c>
      <c r="TG60" s="18">
        <v>0</v>
      </c>
      <c r="TH60" s="20">
        <f t="shared" si="49"/>
        <v>1922.65</v>
      </c>
      <c r="TI60" s="20">
        <f t="shared" si="50"/>
        <v>0</v>
      </c>
      <c r="TJ60" s="20">
        <f t="shared" si="51"/>
        <v>1922.65</v>
      </c>
      <c r="TK60" s="18">
        <f t="shared" si="156"/>
        <v>1512.75</v>
      </c>
      <c r="TL60" s="18">
        <v>141.44999999999999</v>
      </c>
      <c r="TM60" s="234">
        <v>141.44999999999999</v>
      </c>
      <c r="TN60" s="234">
        <v>141.44999999999999</v>
      </c>
      <c r="TO60" s="234">
        <v>141.44999999999999</v>
      </c>
      <c r="TP60" s="234">
        <v>141.44999999999999</v>
      </c>
      <c r="TQ60" s="234">
        <v>141.44999999999999</v>
      </c>
      <c r="TR60" s="234">
        <v>141.44999999999999</v>
      </c>
      <c r="TS60" s="234">
        <v>104.52</v>
      </c>
      <c r="TT60" s="234">
        <v>104.52</v>
      </c>
      <c r="TU60" s="234">
        <v>104.52</v>
      </c>
      <c r="TV60" s="234">
        <v>104.52</v>
      </c>
      <c r="TW60" s="234">
        <v>104.52</v>
      </c>
      <c r="TX60" s="20">
        <f t="shared" si="157"/>
        <v>2109.44</v>
      </c>
      <c r="TY60" s="18">
        <v>0</v>
      </c>
      <c r="TZ60" s="18">
        <v>0</v>
      </c>
      <c r="UA60" s="18">
        <v>299.26</v>
      </c>
      <c r="UB60" s="18">
        <v>0</v>
      </c>
      <c r="UC60" s="18">
        <v>0</v>
      </c>
      <c r="UD60" s="18">
        <v>0</v>
      </c>
      <c r="UE60" s="18">
        <v>1810.18</v>
      </c>
      <c r="UF60" s="18">
        <v>0</v>
      </c>
      <c r="UG60" s="18">
        <v>0</v>
      </c>
      <c r="UH60" s="18">
        <v>0</v>
      </c>
      <c r="UI60" s="18">
        <v>0</v>
      </c>
      <c r="UJ60" s="18">
        <v>0</v>
      </c>
      <c r="UK60" s="20">
        <f t="shared" si="52"/>
        <v>596.69000000000005</v>
      </c>
      <c r="UL60" s="20">
        <f t="shared" si="53"/>
        <v>0</v>
      </c>
      <c r="UM60" s="20">
        <f t="shared" si="54"/>
        <v>596.69000000000005</v>
      </c>
      <c r="UN60" s="18">
        <f t="shared" si="158"/>
        <v>54.579999999999991</v>
      </c>
      <c r="UO60" s="18">
        <v>5.29</v>
      </c>
      <c r="UP60" s="234">
        <v>5.29</v>
      </c>
      <c r="UQ60" s="234">
        <v>5.29</v>
      </c>
      <c r="UR60" s="234">
        <v>5.29</v>
      </c>
      <c r="US60" s="234">
        <v>5.29</v>
      </c>
      <c r="UT60" s="234">
        <v>5.29</v>
      </c>
      <c r="UU60" s="234">
        <v>5.29</v>
      </c>
      <c r="UV60" s="234">
        <v>3.51</v>
      </c>
      <c r="UW60" s="234">
        <v>3.51</v>
      </c>
      <c r="UX60" s="234">
        <v>3.51</v>
      </c>
      <c r="UY60" s="234">
        <v>3.51</v>
      </c>
      <c r="UZ60" s="234">
        <v>3.51</v>
      </c>
      <c r="VA60" s="20">
        <f t="shared" si="55"/>
        <v>0</v>
      </c>
      <c r="VB60" s="234"/>
      <c r="VC60" s="234"/>
      <c r="VD60" s="234"/>
      <c r="VE60" s="234"/>
      <c r="VF60" s="234"/>
      <c r="VG60" s="234"/>
      <c r="VH60" s="234">
        <v>0</v>
      </c>
      <c r="VI60" s="234"/>
      <c r="VJ60" s="234"/>
      <c r="VK60" s="234"/>
      <c r="VL60" s="234"/>
      <c r="VM60" s="234"/>
      <c r="VN60" s="20">
        <f t="shared" si="56"/>
        <v>-54.579999999999991</v>
      </c>
      <c r="VO60" s="20">
        <f t="shared" si="57"/>
        <v>-54.579999999999991</v>
      </c>
      <c r="VP60" s="20">
        <f t="shared" si="58"/>
        <v>0</v>
      </c>
      <c r="VQ60" s="121">
        <f t="shared" si="59"/>
        <v>0</v>
      </c>
      <c r="VR60" s="250"/>
      <c r="VS60" s="250"/>
      <c r="VT60" s="250"/>
      <c r="VU60" s="250"/>
      <c r="VV60" s="250"/>
      <c r="VW60" s="250"/>
      <c r="VX60" s="250"/>
      <c r="VY60" s="250"/>
      <c r="VZ60" s="250"/>
      <c r="WA60" s="250"/>
      <c r="WB60" s="250"/>
      <c r="WC60" s="250"/>
      <c r="WD60" s="121">
        <f t="shared" si="60"/>
        <v>0</v>
      </c>
      <c r="WE60" s="234"/>
      <c r="WF60" s="234"/>
      <c r="WG60" s="234"/>
      <c r="WH60" s="234"/>
      <c r="WI60" s="234"/>
      <c r="WJ60" s="234"/>
      <c r="WK60" s="234"/>
      <c r="WL60" s="234"/>
      <c r="WM60" s="234"/>
      <c r="WN60" s="234"/>
      <c r="WO60" s="234"/>
      <c r="WP60" s="234"/>
      <c r="WQ60" s="121">
        <f t="shared" si="61"/>
        <v>0</v>
      </c>
      <c r="WR60" s="121">
        <f t="shared" si="62"/>
        <v>0</v>
      </c>
      <c r="WS60" s="121">
        <f t="shared" si="63"/>
        <v>0</v>
      </c>
      <c r="WT60" s="120">
        <f t="shared" si="159"/>
        <v>30836.850000000006</v>
      </c>
      <c r="WU60" s="120">
        <v>2071.0500000000002</v>
      </c>
      <c r="WV60" s="250">
        <v>2071.0500000000002</v>
      </c>
      <c r="WW60" s="250">
        <v>2071.0500000000002</v>
      </c>
      <c r="WX60" s="250">
        <v>2071.0500000000002</v>
      </c>
      <c r="WY60" s="250">
        <v>2071.0500000000002</v>
      </c>
      <c r="WZ60" s="250">
        <v>2071.0500000000002</v>
      </c>
      <c r="XA60" s="250">
        <v>2071.0500000000002</v>
      </c>
      <c r="XB60" s="250">
        <v>3267.9</v>
      </c>
      <c r="XC60" s="250">
        <v>3267.9</v>
      </c>
      <c r="XD60" s="250">
        <v>3267.9</v>
      </c>
      <c r="XE60" s="250">
        <v>3267.9</v>
      </c>
      <c r="XF60" s="250">
        <v>3267.9</v>
      </c>
      <c r="XG60" s="120">
        <f t="shared" si="160"/>
        <v>38247.375465452104</v>
      </c>
      <c r="XH60" s="18">
        <v>3236.1843675043156</v>
      </c>
      <c r="XI60" s="18">
        <v>3585.1859164288317</v>
      </c>
      <c r="XJ60" s="18">
        <v>3439.0122326000146</v>
      </c>
      <c r="XK60" s="18">
        <v>313.41602569270361</v>
      </c>
      <c r="XL60" s="18">
        <v>2842.665846162377</v>
      </c>
      <c r="XM60" s="18">
        <v>2565.6511003742439</v>
      </c>
      <c r="XN60" s="18">
        <v>3461.1302675780712</v>
      </c>
      <c r="XO60" s="18">
        <v>3781.3002920415547</v>
      </c>
      <c r="XP60" s="18">
        <v>4205.4334509594264</v>
      </c>
      <c r="XQ60" s="18">
        <v>3848.0720639607816</v>
      </c>
      <c r="XR60" s="18">
        <v>3560.2834579216806</v>
      </c>
      <c r="XS60" s="18">
        <v>3409.0404442280992</v>
      </c>
      <c r="XT60" s="121">
        <f t="shared" si="64"/>
        <v>7410.5254654520977</v>
      </c>
      <c r="XU60" s="121">
        <f t="shared" si="65"/>
        <v>0</v>
      </c>
      <c r="XV60" s="121">
        <f t="shared" si="66"/>
        <v>7410.5254654520977</v>
      </c>
      <c r="XW60" s="120">
        <f t="shared" si="161"/>
        <v>10514.470000000001</v>
      </c>
      <c r="XX60" s="120">
        <v>627.51</v>
      </c>
      <c r="XY60" s="250">
        <v>627.51</v>
      </c>
      <c r="XZ60" s="250">
        <v>627.51</v>
      </c>
      <c r="YA60" s="250">
        <v>627.51</v>
      </c>
      <c r="YB60" s="250">
        <v>627.51</v>
      </c>
      <c r="YC60" s="250">
        <v>627.51</v>
      </c>
      <c r="YD60" s="250">
        <v>627.51</v>
      </c>
      <c r="YE60" s="250">
        <v>1224.3800000000001</v>
      </c>
      <c r="YF60" s="250">
        <v>1224.3800000000001</v>
      </c>
      <c r="YG60" s="250">
        <v>1224.3800000000001</v>
      </c>
      <c r="YH60" s="250">
        <v>1224.3800000000001</v>
      </c>
      <c r="YI60" s="250">
        <v>1224.3800000000001</v>
      </c>
      <c r="YJ60" s="121">
        <f t="shared" si="162"/>
        <v>11153.825303534833</v>
      </c>
      <c r="YK60" s="18">
        <v>856.86711701139052</v>
      </c>
      <c r="YL60" s="18">
        <v>751.66128568034424</v>
      </c>
      <c r="YM60" s="18">
        <v>773.97048443071787</v>
      </c>
      <c r="YN60" s="18">
        <v>829.86176694944572</v>
      </c>
      <c r="YO60" s="18">
        <v>748.31799229779176</v>
      </c>
      <c r="YP60" s="18">
        <v>804.33452502260832</v>
      </c>
      <c r="YQ60" s="18">
        <v>841.9796582545672</v>
      </c>
      <c r="YR60" s="18">
        <v>860.58884019036054</v>
      </c>
      <c r="YS60" s="18">
        <v>1362.2499566424294</v>
      </c>
      <c r="YT60" s="18">
        <v>1067.0136763288772</v>
      </c>
      <c r="YU60" s="18">
        <v>1081.4534127950158</v>
      </c>
      <c r="YV60" s="18">
        <v>1175.5265879312856</v>
      </c>
      <c r="YW60" s="234">
        <f t="shared" si="163"/>
        <v>639.35530353483227</v>
      </c>
      <c r="YX60" s="121">
        <f t="shared" si="67"/>
        <v>0</v>
      </c>
      <c r="YY60" s="121">
        <f t="shared" si="68"/>
        <v>639.35530353483227</v>
      </c>
      <c r="YZ60" s="120">
        <f t="shared" si="164"/>
        <v>3541.4799999999996</v>
      </c>
      <c r="ZA60" s="120">
        <v>98.89</v>
      </c>
      <c r="ZB60" s="250">
        <v>98.89</v>
      </c>
      <c r="ZC60" s="250">
        <v>98.89</v>
      </c>
      <c r="ZD60" s="250">
        <v>98.89</v>
      </c>
      <c r="ZE60" s="250">
        <v>98.89</v>
      </c>
      <c r="ZF60" s="250">
        <v>98.89</v>
      </c>
      <c r="ZG60" s="250">
        <v>98.89</v>
      </c>
      <c r="ZH60" s="250">
        <v>569.85</v>
      </c>
      <c r="ZI60" s="250">
        <v>569.85</v>
      </c>
      <c r="ZJ60" s="250">
        <v>569.85</v>
      </c>
      <c r="ZK60" s="250">
        <v>569.85</v>
      </c>
      <c r="ZL60" s="250">
        <v>569.85</v>
      </c>
      <c r="ZM60" s="121">
        <f t="shared" si="165"/>
        <v>5651.5638486359076</v>
      </c>
      <c r="ZN60" s="120">
        <v>0</v>
      </c>
      <c r="ZO60" s="18">
        <v>101.91826338902149</v>
      </c>
      <c r="ZP60" s="18">
        <v>344.08929133938602</v>
      </c>
      <c r="ZQ60" s="18">
        <v>5107.1100171754879</v>
      </c>
      <c r="ZR60" s="18">
        <v>98.446276732012365</v>
      </c>
      <c r="ZS60" s="18">
        <v>0</v>
      </c>
      <c r="ZT60" s="18"/>
      <c r="ZU60" s="18"/>
      <c r="ZV60" s="18"/>
      <c r="ZW60" s="18"/>
      <c r="ZX60" s="18"/>
      <c r="ZY60" s="18"/>
      <c r="ZZ60" s="121">
        <f t="shared" si="69"/>
        <v>2110.083848635908</v>
      </c>
      <c r="AAA60" s="121">
        <f t="shared" si="70"/>
        <v>0</v>
      </c>
      <c r="AAB60" s="121">
        <f t="shared" si="71"/>
        <v>2110.083848635908</v>
      </c>
      <c r="AAC60" s="120">
        <f t="shared" si="166"/>
        <v>0</v>
      </c>
      <c r="AAD60" s="120">
        <v>0</v>
      </c>
      <c r="AAE60" s="250">
        <v>0</v>
      </c>
      <c r="AAF60" s="250">
        <v>0</v>
      </c>
      <c r="AAG60" s="250">
        <v>0</v>
      </c>
      <c r="AAH60" s="250">
        <v>0</v>
      </c>
      <c r="AAI60" s="250">
        <v>0</v>
      </c>
      <c r="AAJ60" s="250">
        <v>0</v>
      </c>
      <c r="AAK60" s="250">
        <v>0</v>
      </c>
      <c r="AAL60" s="250">
        <v>0</v>
      </c>
      <c r="AAM60" s="250">
        <v>0</v>
      </c>
      <c r="AAN60" s="250">
        <v>0</v>
      </c>
      <c r="AAO60" s="250">
        <v>0</v>
      </c>
      <c r="AAP60" s="121">
        <f t="shared" si="167"/>
        <v>9.8886339982151927</v>
      </c>
      <c r="AAQ60" s="18">
        <v>0</v>
      </c>
      <c r="AAR60" s="18">
        <v>0</v>
      </c>
      <c r="AAS60" s="18">
        <v>0</v>
      </c>
      <c r="AAT60" s="18">
        <v>0</v>
      </c>
      <c r="AAU60" s="18">
        <v>0</v>
      </c>
      <c r="AAV60" s="18">
        <v>0</v>
      </c>
      <c r="AAW60" s="18">
        <v>0</v>
      </c>
      <c r="AAX60" s="18">
        <v>2.0117664</v>
      </c>
      <c r="AAY60" s="18">
        <v>1.9347353999999999</v>
      </c>
      <c r="AAZ60" s="18">
        <v>1.9703591999999999</v>
      </c>
      <c r="ABA60" s="18">
        <v>1.9677193199999998</v>
      </c>
      <c r="ABB60" s="18">
        <v>2.0040536782151936</v>
      </c>
      <c r="ABC60" s="121">
        <f t="shared" si="72"/>
        <v>9.8886339982151927</v>
      </c>
      <c r="ABD60" s="121">
        <f t="shared" si="73"/>
        <v>0</v>
      </c>
      <c r="ABE60" s="121">
        <f t="shared" si="74"/>
        <v>9.8886339982151927</v>
      </c>
      <c r="ABF60" s="120">
        <f t="shared" si="168"/>
        <v>0</v>
      </c>
      <c r="ABG60" s="120">
        <v>0</v>
      </c>
      <c r="ABH60" s="250">
        <v>0</v>
      </c>
      <c r="ABI60" s="250">
        <v>0</v>
      </c>
      <c r="ABJ60" s="250">
        <v>0</v>
      </c>
      <c r="ABK60" s="250">
        <v>0</v>
      </c>
      <c r="ABL60" s="250">
        <v>0</v>
      </c>
      <c r="ABM60" s="250">
        <v>0</v>
      </c>
      <c r="ABN60" s="250">
        <v>0</v>
      </c>
      <c r="ABO60" s="250">
        <v>0</v>
      </c>
      <c r="ABP60" s="250">
        <v>0</v>
      </c>
      <c r="ABQ60" s="250">
        <v>0</v>
      </c>
      <c r="ABR60" s="250">
        <v>0</v>
      </c>
      <c r="ABS60" s="121">
        <f t="shared" si="169"/>
        <v>0</v>
      </c>
      <c r="ABT60" s="18">
        <v>0</v>
      </c>
      <c r="ABU60" s="18">
        <v>0</v>
      </c>
      <c r="ABV60" s="18">
        <v>0</v>
      </c>
      <c r="ABW60" s="18">
        <v>0</v>
      </c>
      <c r="ABX60" s="18">
        <v>0</v>
      </c>
      <c r="ABY60" s="18">
        <v>0</v>
      </c>
      <c r="ABZ60" s="18"/>
      <c r="ACA60" s="18"/>
      <c r="ACB60" s="18">
        <v>0</v>
      </c>
      <c r="ACC60" s="18">
        <v>0</v>
      </c>
      <c r="ACD60" s="18">
        <v>0</v>
      </c>
      <c r="ACE60" s="18">
        <v>0</v>
      </c>
      <c r="ACF60" s="121">
        <f t="shared" si="75"/>
        <v>0</v>
      </c>
      <c r="ACG60" s="121">
        <f t="shared" si="76"/>
        <v>0</v>
      </c>
      <c r="ACH60" s="121">
        <f t="shared" si="77"/>
        <v>0</v>
      </c>
      <c r="ACI60" s="115">
        <f t="shared" si="78"/>
        <v>3731.98</v>
      </c>
      <c r="ACJ60" s="121">
        <f t="shared" si="79"/>
        <v>3803.3836791663384</v>
      </c>
      <c r="ACK60" s="132">
        <f t="shared" si="80"/>
        <v>71.403679166338407</v>
      </c>
      <c r="ACL60" s="121">
        <f t="shared" si="81"/>
        <v>0</v>
      </c>
      <c r="ACM60" s="121">
        <f t="shared" si="82"/>
        <v>71.403679166338407</v>
      </c>
      <c r="ACN60" s="18">
        <f t="shared" si="170"/>
        <v>3731.98</v>
      </c>
      <c r="ACO60" s="18">
        <v>314.64</v>
      </c>
      <c r="ACP60" s="234">
        <v>314.64</v>
      </c>
      <c r="ACQ60" s="234">
        <v>314.64</v>
      </c>
      <c r="ACR60" s="234">
        <v>314.64</v>
      </c>
      <c r="ACS60" s="234">
        <v>314.64</v>
      </c>
      <c r="ACT60" s="234">
        <v>314.64</v>
      </c>
      <c r="ACU60" s="234">
        <v>314.64</v>
      </c>
      <c r="ACV60" s="234">
        <v>305.89999999999998</v>
      </c>
      <c r="ACW60" s="234">
        <v>305.89999999999998</v>
      </c>
      <c r="ACX60" s="234">
        <v>305.89999999999998</v>
      </c>
      <c r="ACY60" s="234">
        <v>305.89999999999998</v>
      </c>
      <c r="ACZ60" s="234">
        <v>305.89999999999998</v>
      </c>
      <c r="ADA60" s="20">
        <f t="shared" si="171"/>
        <v>3803.3836791663384</v>
      </c>
      <c r="ADB60" s="18">
        <v>0</v>
      </c>
      <c r="ADC60" s="18">
        <v>835.21200128198075</v>
      </c>
      <c r="ADD60" s="18">
        <v>658.10821298704138</v>
      </c>
      <c r="ADE60" s="18">
        <v>809.76841400000001</v>
      </c>
      <c r="ADF60" s="18">
        <v>0</v>
      </c>
      <c r="ADG60" s="18">
        <v>233.68596159999998</v>
      </c>
      <c r="ADH60" s="18">
        <v>263.6319089664151</v>
      </c>
      <c r="ADI60" s="18">
        <v>198.71789912300807</v>
      </c>
      <c r="ADJ60" s="18">
        <v>151.98421419999997</v>
      </c>
      <c r="ADK60" s="18">
        <v>194.62770319999998</v>
      </c>
      <c r="ADL60" s="18">
        <v>202.01918351999998</v>
      </c>
      <c r="ADM60" s="18">
        <v>255.6281802878936</v>
      </c>
      <c r="ADN60" s="20">
        <f t="shared" si="83"/>
        <v>71.403679166338407</v>
      </c>
      <c r="ADO60" s="20">
        <f t="shared" si="84"/>
        <v>0</v>
      </c>
      <c r="ADP60" s="20">
        <f t="shared" si="85"/>
        <v>71.403679166338407</v>
      </c>
      <c r="ADQ60" s="18">
        <f t="shared" si="172"/>
        <v>0</v>
      </c>
      <c r="ADR60" s="18">
        <v>0</v>
      </c>
      <c r="ADS60" s="234">
        <v>0</v>
      </c>
      <c r="ADT60" s="234">
        <v>0</v>
      </c>
      <c r="ADU60" s="234">
        <v>0</v>
      </c>
      <c r="ADV60" s="234">
        <v>0</v>
      </c>
      <c r="ADW60" s="234">
        <v>0</v>
      </c>
      <c r="ADX60" s="234">
        <v>0</v>
      </c>
      <c r="ADY60" s="234">
        <v>0</v>
      </c>
      <c r="ADZ60" s="234">
        <v>0</v>
      </c>
      <c r="AEA60" s="234">
        <v>0</v>
      </c>
      <c r="AEB60" s="234">
        <v>0</v>
      </c>
      <c r="AEC60" s="234">
        <v>0</v>
      </c>
      <c r="AED60" s="20">
        <f t="shared" si="173"/>
        <v>0</v>
      </c>
      <c r="AEE60" s="18">
        <v>0</v>
      </c>
      <c r="AEF60" s="18">
        <v>0</v>
      </c>
      <c r="AEG60" s="18">
        <v>0</v>
      </c>
      <c r="AEH60" s="18">
        <v>0</v>
      </c>
      <c r="AEI60" s="18">
        <v>0</v>
      </c>
      <c r="AEJ60" s="18">
        <v>0</v>
      </c>
      <c r="AEK60" s="18">
        <v>0</v>
      </c>
      <c r="AEL60" s="18">
        <v>0</v>
      </c>
      <c r="AEM60" s="18">
        <v>0</v>
      </c>
      <c r="AEN60" s="18">
        <v>0</v>
      </c>
      <c r="AEO60" s="18">
        <v>0</v>
      </c>
      <c r="AEP60" s="18">
        <v>0</v>
      </c>
      <c r="AEQ60" s="20">
        <f t="shared" si="86"/>
        <v>0</v>
      </c>
      <c r="AER60" s="20">
        <f t="shared" si="87"/>
        <v>0</v>
      </c>
      <c r="AES60" s="20">
        <f t="shared" si="88"/>
        <v>0</v>
      </c>
      <c r="AET60" s="18">
        <f t="shared" si="174"/>
        <v>0</v>
      </c>
      <c r="AEU60" s="18">
        <v>0</v>
      </c>
      <c r="AEV60" s="234">
        <v>0</v>
      </c>
      <c r="AEW60" s="234">
        <v>0</v>
      </c>
      <c r="AEX60" s="234">
        <v>0</v>
      </c>
      <c r="AEY60" s="234">
        <v>0</v>
      </c>
      <c r="AEZ60" s="234">
        <v>0</v>
      </c>
      <c r="AFA60" s="234">
        <v>0</v>
      </c>
      <c r="AFB60" s="234">
        <v>0</v>
      </c>
      <c r="AFC60" s="234">
        <v>0</v>
      </c>
      <c r="AFD60" s="234">
        <v>0</v>
      </c>
      <c r="AFE60" s="234">
        <v>0</v>
      </c>
      <c r="AFF60" s="234">
        <v>0</v>
      </c>
      <c r="AFG60" s="20">
        <f t="shared" si="175"/>
        <v>0</v>
      </c>
      <c r="AFH60" s="18">
        <v>0</v>
      </c>
      <c r="AFI60" s="18">
        <v>0</v>
      </c>
      <c r="AFJ60" s="18">
        <v>0</v>
      </c>
      <c r="AFK60" s="18">
        <v>0</v>
      </c>
      <c r="AFL60" s="18">
        <v>0</v>
      </c>
      <c r="AFM60" s="18">
        <v>0</v>
      </c>
      <c r="AFN60" s="18">
        <v>0</v>
      </c>
      <c r="AFO60" s="18">
        <v>0</v>
      </c>
      <c r="AFP60" s="18">
        <v>0</v>
      </c>
      <c r="AFQ60" s="18">
        <v>0</v>
      </c>
      <c r="AFR60" s="18">
        <v>0</v>
      </c>
      <c r="AFS60" s="18">
        <v>0</v>
      </c>
      <c r="AFT60" s="20">
        <f t="shared" si="89"/>
        <v>0</v>
      </c>
      <c r="AFU60" s="20">
        <f t="shared" si="90"/>
        <v>0</v>
      </c>
      <c r="AFV60" s="136">
        <f t="shared" si="91"/>
        <v>0</v>
      </c>
      <c r="AFW60" s="141">
        <f t="shared" si="92"/>
        <v>132051.34700000001</v>
      </c>
      <c r="AFX60" s="111">
        <f t="shared" si="93"/>
        <v>133370.423906604</v>
      </c>
      <c r="AFY60" s="126">
        <f t="shared" si="94"/>
        <v>1319.0769066039938</v>
      </c>
      <c r="AFZ60" s="20">
        <f t="shared" si="95"/>
        <v>0</v>
      </c>
      <c r="AGA60" s="140">
        <f t="shared" si="96"/>
        <v>1319.0769066039938</v>
      </c>
      <c r="AGB60" s="215">
        <f t="shared" si="181"/>
        <v>158461.6164</v>
      </c>
      <c r="AGC60" s="126">
        <f t="shared" si="181"/>
        <v>160044.5086879248</v>
      </c>
      <c r="AGD60" s="126">
        <f t="shared" si="98"/>
        <v>1582.8922879247984</v>
      </c>
      <c r="AGE60" s="20">
        <f t="shared" si="99"/>
        <v>0</v>
      </c>
      <c r="AGF60" s="136">
        <f t="shared" si="100"/>
        <v>1582.8922879247984</v>
      </c>
      <c r="AGG60" s="166">
        <f t="shared" si="180"/>
        <v>9771.7996779999994</v>
      </c>
      <c r="AGH60" s="220">
        <f t="shared" si="179"/>
        <v>9869.4113690886952</v>
      </c>
      <c r="AGI60" s="126">
        <f t="shared" si="102"/>
        <v>97.611691088695807</v>
      </c>
      <c r="AGJ60" s="20">
        <f t="shared" si="103"/>
        <v>0</v>
      </c>
      <c r="AGK60" s="140">
        <f t="shared" si="104"/>
        <v>97.611691088695807</v>
      </c>
      <c r="AGL60" s="167">
        <f t="shared" si="182"/>
        <v>168233.41607800001</v>
      </c>
      <c r="AGM60" s="167">
        <f t="shared" si="182"/>
        <v>169913.92005701349</v>
      </c>
      <c r="AGN60" s="168">
        <f t="shared" si="106"/>
        <v>1680.5039790134761</v>
      </c>
      <c r="AGO60" s="167">
        <f t="shared" si="107"/>
        <v>0</v>
      </c>
      <c r="AGP60" s="169">
        <f t="shared" si="108"/>
        <v>1680.5039790134761</v>
      </c>
      <c r="AGQ60" s="217">
        <f t="shared" si="177"/>
        <v>5.8084772370486662E-2</v>
      </c>
      <c r="AGR60" s="294">
        <v>7.0000000000000007E-2</v>
      </c>
      <c r="AGS60" s="294">
        <v>0.05</v>
      </c>
      <c r="AGT60" s="251">
        <f t="shared" si="178"/>
        <v>6.1666666666666668E-2</v>
      </c>
      <c r="AGU60" s="22"/>
      <c r="AGV60" s="22"/>
      <c r="AGW60" s="22"/>
      <c r="AGX60" s="22"/>
      <c r="AGY60" s="22"/>
      <c r="AGZ60" s="22"/>
      <c r="AHA60" s="22"/>
      <c r="AHB60" s="22"/>
      <c r="AHC60" s="22"/>
      <c r="AHD60" s="22"/>
      <c r="AHE60" s="22"/>
      <c r="AHF60" s="22"/>
      <c r="AHG60" s="22"/>
      <c r="AHH60" s="22"/>
    </row>
    <row r="61" spans="1:892" s="225" customFormat="1" ht="12.75" x14ac:dyDescent="0.25">
      <c r="A61" s="1">
        <v>490</v>
      </c>
      <c r="B61" s="21">
        <v>3</v>
      </c>
      <c r="C61" s="252" t="s">
        <v>806</v>
      </c>
      <c r="D61" s="253">
        <v>4</v>
      </c>
      <c r="E61" s="249">
        <v>2679.86</v>
      </c>
      <c r="F61" s="132">
        <f t="shared" si="0"/>
        <v>27538.880000000005</v>
      </c>
      <c r="G61" s="114">
        <f t="shared" si="1"/>
        <v>34356.629121579987</v>
      </c>
      <c r="H61" s="132">
        <f t="shared" si="2"/>
        <v>6817.7491215799819</v>
      </c>
      <c r="I61" s="121">
        <f t="shared" si="3"/>
        <v>0</v>
      </c>
      <c r="J61" s="121">
        <f t="shared" si="4"/>
        <v>6817.7491215799819</v>
      </c>
      <c r="K61" s="18">
        <f t="shared" si="109"/>
        <v>7751.05</v>
      </c>
      <c r="L61" s="234">
        <v>490.95</v>
      </c>
      <c r="M61" s="234">
        <v>490.95</v>
      </c>
      <c r="N61" s="234">
        <v>490.95</v>
      </c>
      <c r="O61" s="234">
        <v>490.95</v>
      </c>
      <c r="P61" s="234">
        <v>490.95</v>
      </c>
      <c r="Q61" s="234">
        <v>490.95</v>
      </c>
      <c r="R61" s="234">
        <v>490.95</v>
      </c>
      <c r="S61" s="234">
        <v>862.88</v>
      </c>
      <c r="T61" s="234">
        <v>862.88</v>
      </c>
      <c r="U61" s="234">
        <v>862.88</v>
      </c>
      <c r="V61" s="234">
        <v>862.88</v>
      </c>
      <c r="W61" s="234">
        <v>862.88</v>
      </c>
      <c r="X61" s="234">
        <f t="shared" si="110"/>
        <v>8736.6536555626481</v>
      </c>
      <c r="Y61" s="18">
        <v>0</v>
      </c>
      <c r="Z61" s="18">
        <v>0</v>
      </c>
      <c r="AA61" s="18">
        <v>0</v>
      </c>
      <c r="AB61" s="18">
        <v>4733.9269947369421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4002.7266608257064</v>
      </c>
      <c r="AI61" s="18">
        <v>0</v>
      </c>
      <c r="AJ61" s="18">
        <v>0</v>
      </c>
      <c r="AK61" s="20">
        <f t="shared" si="5"/>
        <v>985.60365556264787</v>
      </c>
      <c r="AL61" s="234">
        <f t="shared" si="111"/>
        <v>0</v>
      </c>
      <c r="AM61" s="234">
        <f t="shared" si="6"/>
        <v>985.60365556264787</v>
      </c>
      <c r="AN61" s="18">
        <f t="shared" si="112"/>
        <v>1689.5599999999997</v>
      </c>
      <c r="AO61" s="234">
        <v>128.63</v>
      </c>
      <c r="AP61" s="234">
        <v>128.63</v>
      </c>
      <c r="AQ61" s="234">
        <v>128.63</v>
      </c>
      <c r="AR61" s="234">
        <v>128.63</v>
      </c>
      <c r="AS61" s="234">
        <v>128.63</v>
      </c>
      <c r="AT61" s="234">
        <v>128.63</v>
      </c>
      <c r="AU61" s="234">
        <v>128.63</v>
      </c>
      <c r="AV61" s="234">
        <v>157.83000000000001</v>
      </c>
      <c r="AW61" s="234">
        <v>157.83000000000001</v>
      </c>
      <c r="AX61" s="234">
        <v>157.83000000000001</v>
      </c>
      <c r="AY61" s="234">
        <v>157.83000000000001</v>
      </c>
      <c r="AZ61" s="234">
        <v>157.83000000000001</v>
      </c>
      <c r="BA61" s="226">
        <f t="shared" si="113"/>
        <v>1617.1963042076509</v>
      </c>
      <c r="BB61" s="18">
        <v>0</v>
      </c>
      <c r="BC61" s="18">
        <v>0</v>
      </c>
      <c r="BD61" s="18">
        <v>0</v>
      </c>
      <c r="BE61" s="18">
        <v>876.27655591019402</v>
      </c>
      <c r="BF61" s="18">
        <v>0</v>
      </c>
      <c r="BG61" s="18">
        <v>0</v>
      </c>
      <c r="BH61" s="18">
        <v>0</v>
      </c>
      <c r="BI61" s="18">
        <v>0</v>
      </c>
      <c r="BJ61" s="18">
        <v>0</v>
      </c>
      <c r="BK61" s="18">
        <v>740.91974829745686</v>
      </c>
      <c r="BL61" s="18">
        <v>0</v>
      </c>
      <c r="BM61" s="18">
        <v>0</v>
      </c>
      <c r="BN61" s="20">
        <f t="shared" si="7"/>
        <v>-72.363695792348835</v>
      </c>
      <c r="BO61" s="20">
        <f t="shared" si="8"/>
        <v>-72.363695792348835</v>
      </c>
      <c r="BP61" s="20">
        <f t="shared" si="9"/>
        <v>0</v>
      </c>
      <c r="BQ61" s="18">
        <f t="shared" si="114"/>
        <v>2205.6599999999994</v>
      </c>
      <c r="BR61" s="234">
        <v>213.58</v>
      </c>
      <c r="BS61" s="234">
        <v>213.58</v>
      </c>
      <c r="BT61" s="234">
        <v>213.58</v>
      </c>
      <c r="BU61" s="234">
        <v>213.58</v>
      </c>
      <c r="BV61" s="234">
        <v>213.58</v>
      </c>
      <c r="BW61" s="234">
        <v>213.58</v>
      </c>
      <c r="BX61" s="234">
        <v>213.58</v>
      </c>
      <c r="BY61" s="234">
        <v>142.12</v>
      </c>
      <c r="BZ61" s="234">
        <v>142.12</v>
      </c>
      <c r="CA61" s="234">
        <v>142.12</v>
      </c>
      <c r="CB61" s="234">
        <v>142.12</v>
      </c>
      <c r="CC61" s="234">
        <v>142.12</v>
      </c>
      <c r="CD61" s="18">
        <f t="shared" si="115"/>
        <v>3184.9829745650068</v>
      </c>
      <c r="CE61" s="18">
        <v>0</v>
      </c>
      <c r="CF61" s="18">
        <v>0</v>
      </c>
      <c r="CG61" s="18">
        <v>0</v>
      </c>
      <c r="CH61" s="18">
        <v>1747.053637676577</v>
      </c>
      <c r="CI61" s="18">
        <v>0</v>
      </c>
      <c r="CJ61" s="18">
        <v>0</v>
      </c>
      <c r="CK61" s="18">
        <v>0</v>
      </c>
      <c r="CL61" s="18">
        <v>0</v>
      </c>
      <c r="CM61" s="18">
        <v>0</v>
      </c>
      <c r="CN61" s="18">
        <v>1437.9293368884298</v>
      </c>
      <c r="CO61" s="18">
        <v>0</v>
      </c>
      <c r="CP61" s="18">
        <v>0</v>
      </c>
      <c r="CQ61" s="20">
        <f t="shared" si="10"/>
        <v>979.32297456500737</v>
      </c>
      <c r="CR61" s="20">
        <f t="shared" si="11"/>
        <v>0</v>
      </c>
      <c r="CS61" s="20">
        <f t="shared" si="12"/>
        <v>979.32297456500737</v>
      </c>
      <c r="CT61" s="18">
        <f t="shared" si="116"/>
        <v>609.18999999999994</v>
      </c>
      <c r="CU61" s="18">
        <v>62.17</v>
      </c>
      <c r="CV61" s="234">
        <v>62.17</v>
      </c>
      <c r="CW61" s="234">
        <v>62.17</v>
      </c>
      <c r="CX61" s="234">
        <v>62.17</v>
      </c>
      <c r="CY61" s="234">
        <v>62.17</v>
      </c>
      <c r="CZ61" s="234">
        <v>62.17</v>
      </c>
      <c r="DA61" s="234">
        <v>62.17</v>
      </c>
      <c r="DB61" s="234">
        <v>34.799999999999997</v>
      </c>
      <c r="DC61" s="234">
        <v>34.799999999999997</v>
      </c>
      <c r="DD61" s="234">
        <v>34.799999999999997</v>
      </c>
      <c r="DE61" s="234">
        <v>34.799999999999997</v>
      </c>
      <c r="DF61" s="234">
        <v>34.799999999999997</v>
      </c>
      <c r="DG61" s="18">
        <f t="shared" si="117"/>
        <v>712.18576044340909</v>
      </c>
      <c r="DH61" s="18">
        <v>0</v>
      </c>
      <c r="DI61" s="18">
        <v>0</v>
      </c>
      <c r="DJ61" s="18">
        <v>0</v>
      </c>
      <c r="DK61" s="18">
        <v>390.65299785223488</v>
      </c>
      <c r="DL61" s="18">
        <v>0</v>
      </c>
      <c r="DM61" s="18">
        <v>0</v>
      </c>
      <c r="DN61" s="18">
        <v>0</v>
      </c>
      <c r="DO61" s="18">
        <v>0</v>
      </c>
      <c r="DP61" s="18">
        <v>0</v>
      </c>
      <c r="DQ61" s="18">
        <v>321.53276259117422</v>
      </c>
      <c r="DR61" s="18">
        <v>0</v>
      </c>
      <c r="DS61" s="18">
        <v>0</v>
      </c>
      <c r="DT61" s="234">
        <f t="shared" si="118"/>
        <v>102.99576044340915</v>
      </c>
      <c r="DU61" s="20">
        <f t="shared" si="13"/>
        <v>0</v>
      </c>
      <c r="DV61" s="20">
        <f t="shared" si="119"/>
        <v>102.99576044340915</v>
      </c>
      <c r="DW61" s="18">
        <f t="shared" si="120"/>
        <v>998.69000000000028</v>
      </c>
      <c r="DX61" s="18">
        <v>79.319999999999993</v>
      </c>
      <c r="DY61" s="234">
        <v>79.319999999999993</v>
      </c>
      <c r="DZ61" s="234">
        <v>79.319999999999993</v>
      </c>
      <c r="EA61" s="234">
        <v>79.319999999999993</v>
      </c>
      <c r="EB61" s="234">
        <v>79.319999999999993</v>
      </c>
      <c r="EC61" s="234">
        <v>79.319999999999993</v>
      </c>
      <c r="ED61" s="234">
        <v>79.319999999999993</v>
      </c>
      <c r="EE61" s="234">
        <v>88.69</v>
      </c>
      <c r="EF61" s="234">
        <v>88.69</v>
      </c>
      <c r="EG61" s="234">
        <v>88.69</v>
      </c>
      <c r="EH61" s="234">
        <v>88.69</v>
      </c>
      <c r="EI61" s="234">
        <v>88.69</v>
      </c>
      <c r="EJ61" s="234"/>
      <c r="EK61" s="18">
        <f t="shared" si="121"/>
        <v>910.84457607704417</v>
      </c>
      <c r="EL61" s="18">
        <v>0</v>
      </c>
      <c r="EM61" s="18">
        <v>0</v>
      </c>
      <c r="EN61" s="18">
        <v>0</v>
      </c>
      <c r="EO61" s="18">
        <v>493.53372214504617</v>
      </c>
      <c r="EP61" s="18">
        <v>0</v>
      </c>
      <c r="EQ61" s="18">
        <v>0</v>
      </c>
      <c r="ER61" s="18">
        <v>0</v>
      </c>
      <c r="ES61" s="18">
        <v>0</v>
      </c>
      <c r="ET61" s="18">
        <v>0</v>
      </c>
      <c r="EU61" s="18">
        <v>417.310853931998</v>
      </c>
      <c r="EV61" s="18">
        <v>0</v>
      </c>
      <c r="EW61" s="18">
        <v>0</v>
      </c>
      <c r="EX61" s="20">
        <f t="shared" si="14"/>
        <v>-87.845423922956115</v>
      </c>
      <c r="EY61" s="20">
        <f t="shared" si="122"/>
        <v>-87.845423922956115</v>
      </c>
      <c r="EZ61" s="20">
        <f t="shared" si="123"/>
        <v>0</v>
      </c>
      <c r="FA61" s="18">
        <f t="shared" si="124"/>
        <v>6118.880000000001</v>
      </c>
      <c r="FB61" s="18">
        <v>462.54</v>
      </c>
      <c r="FC61" s="234">
        <v>462.54</v>
      </c>
      <c r="FD61" s="234">
        <v>462.54</v>
      </c>
      <c r="FE61" s="234">
        <v>462.54</v>
      </c>
      <c r="FF61" s="234">
        <v>462.54</v>
      </c>
      <c r="FG61" s="234">
        <v>462.54</v>
      </c>
      <c r="FH61" s="234">
        <v>462.54</v>
      </c>
      <c r="FI61" s="234">
        <v>576.22</v>
      </c>
      <c r="FJ61" s="234">
        <v>576.22</v>
      </c>
      <c r="FK61" s="234">
        <v>576.22</v>
      </c>
      <c r="FL61" s="234">
        <v>576.22</v>
      </c>
      <c r="FM61" s="234">
        <v>576.22</v>
      </c>
      <c r="FN61" s="20">
        <f t="shared" si="125"/>
        <v>6734.731707201634</v>
      </c>
      <c r="FO61" s="18">
        <v>0</v>
      </c>
      <c r="FP61" s="18">
        <v>0</v>
      </c>
      <c r="FQ61" s="18">
        <v>0</v>
      </c>
      <c r="FR61" s="18">
        <v>3225.373947946011</v>
      </c>
      <c r="FS61" s="18">
        <v>0</v>
      </c>
      <c r="FT61" s="18">
        <v>0</v>
      </c>
      <c r="FU61" s="18">
        <v>0</v>
      </c>
      <c r="FV61" s="18">
        <v>0</v>
      </c>
      <c r="FW61" s="18">
        <v>0</v>
      </c>
      <c r="FX61" s="18">
        <v>3509.3577592556226</v>
      </c>
      <c r="FY61" s="18">
        <v>0</v>
      </c>
      <c r="FZ61" s="18">
        <v>0</v>
      </c>
      <c r="GA61" s="234">
        <f t="shared" si="126"/>
        <v>615.85170720163296</v>
      </c>
      <c r="GB61" s="20">
        <f t="shared" si="127"/>
        <v>0</v>
      </c>
      <c r="GC61" s="20">
        <f t="shared" si="128"/>
        <v>615.85170720163296</v>
      </c>
      <c r="GD61" s="18">
        <f t="shared" si="129"/>
        <v>1047.8399999999999</v>
      </c>
      <c r="GE61" s="18">
        <v>44.22</v>
      </c>
      <c r="GF61" s="234">
        <v>44.22</v>
      </c>
      <c r="GG61" s="234">
        <v>44.22</v>
      </c>
      <c r="GH61" s="234">
        <v>44.22</v>
      </c>
      <c r="GI61" s="234">
        <v>44.22</v>
      </c>
      <c r="GJ61" s="234">
        <v>44.22</v>
      </c>
      <c r="GK61" s="234">
        <v>44.22</v>
      </c>
      <c r="GL61" s="234">
        <v>147.66</v>
      </c>
      <c r="GM61" s="234">
        <v>147.66</v>
      </c>
      <c r="GN61" s="234">
        <v>147.66</v>
      </c>
      <c r="GO61" s="234">
        <v>147.66</v>
      </c>
      <c r="GP61" s="234">
        <v>147.66</v>
      </c>
      <c r="GQ61" s="20">
        <f t="shared" si="130"/>
        <v>0</v>
      </c>
      <c r="GR61" s="18">
        <v>0</v>
      </c>
      <c r="GS61" s="18">
        <v>0</v>
      </c>
      <c r="GT61" s="18">
        <v>0</v>
      </c>
      <c r="GU61" s="18"/>
      <c r="GV61" s="234">
        <f t="shared" si="131"/>
        <v>-1047.8399999999999</v>
      </c>
      <c r="GW61" s="20">
        <f t="shared" si="15"/>
        <v>-1047.8399999999999</v>
      </c>
      <c r="GX61" s="20">
        <f t="shared" si="16"/>
        <v>0</v>
      </c>
      <c r="GY61" s="18">
        <f t="shared" si="132"/>
        <v>7118.01</v>
      </c>
      <c r="GZ61" s="18">
        <v>398.23</v>
      </c>
      <c r="HA61" s="234">
        <v>398.23</v>
      </c>
      <c r="HB61" s="234">
        <v>398.23</v>
      </c>
      <c r="HC61" s="234">
        <v>398.23</v>
      </c>
      <c r="HD61" s="234">
        <v>398.23</v>
      </c>
      <c r="HE61" s="234">
        <v>398.23</v>
      </c>
      <c r="HF61" s="234">
        <v>398.23</v>
      </c>
      <c r="HG61" s="234">
        <v>866.08</v>
      </c>
      <c r="HH61" s="234">
        <v>866.08</v>
      </c>
      <c r="HI61" s="234">
        <v>866.08</v>
      </c>
      <c r="HJ61" s="234">
        <v>866.08</v>
      </c>
      <c r="HK61" s="234">
        <v>866.08</v>
      </c>
      <c r="HL61" s="20">
        <f t="shared" si="133"/>
        <v>12460.034143522596</v>
      </c>
      <c r="HM61" s="18">
        <v>693.75004663435936</v>
      </c>
      <c r="HN61" s="18">
        <v>736.37200988403401</v>
      </c>
      <c r="HO61" s="18">
        <v>810.86128604858675</v>
      </c>
      <c r="HP61" s="18">
        <v>2577.7768933028024</v>
      </c>
      <c r="HQ61" s="18">
        <v>779.57741124891811</v>
      </c>
      <c r="HR61" s="18">
        <v>646.4304694586441</v>
      </c>
      <c r="HS61" s="18">
        <v>871.27589842027521</v>
      </c>
      <c r="HT61" s="18">
        <v>551.55775130980885</v>
      </c>
      <c r="HU61" s="18">
        <v>574.03561311806516</v>
      </c>
      <c r="HV61" s="18">
        <v>2492.9958914853046</v>
      </c>
      <c r="HW61" s="18">
        <v>796.83724548850273</v>
      </c>
      <c r="HX61" s="18">
        <v>928.56362712329496</v>
      </c>
      <c r="HY61" s="20">
        <f t="shared" si="17"/>
        <v>5342.0241435225962</v>
      </c>
      <c r="HZ61" s="20">
        <f t="shared" si="18"/>
        <v>0</v>
      </c>
      <c r="IA61" s="20">
        <f t="shared" si="19"/>
        <v>5342.0241435225962</v>
      </c>
      <c r="IB61" s="120">
        <f t="shared" si="134"/>
        <v>0</v>
      </c>
      <c r="IC61" s="120">
        <v>0</v>
      </c>
      <c r="ID61" s="250">
        <v>0</v>
      </c>
      <c r="IE61" s="250">
        <v>0</v>
      </c>
      <c r="IF61" s="120">
        <v>0</v>
      </c>
      <c r="IG61" s="120">
        <v>0</v>
      </c>
      <c r="IH61" s="120">
        <v>0</v>
      </c>
      <c r="II61" s="120">
        <v>0</v>
      </c>
      <c r="IJ61" s="120">
        <v>0</v>
      </c>
      <c r="IK61" s="120">
        <v>0</v>
      </c>
      <c r="IL61" s="120">
        <v>0</v>
      </c>
      <c r="IM61" s="120">
        <v>0</v>
      </c>
      <c r="IN61" s="120">
        <v>0</v>
      </c>
      <c r="IO61" s="121">
        <f t="shared" si="20"/>
        <v>0</v>
      </c>
      <c r="IP61" s="18">
        <v>0</v>
      </c>
      <c r="IQ61" s="18">
        <v>0</v>
      </c>
      <c r="IR61" s="18">
        <v>0</v>
      </c>
      <c r="IS61" s="18">
        <v>0</v>
      </c>
      <c r="IT61" s="18">
        <v>0</v>
      </c>
      <c r="IU61" s="18">
        <v>0</v>
      </c>
      <c r="IV61" s="18">
        <v>0</v>
      </c>
      <c r="IW61" s="18">
        <v>0</v>
      </c>
      <c r="IX61" s="18">
        <v>0</v>
      </c>
      <c r="IY61" s="18">
        <v>0</v>
      </c>
      <c r="IZ61" s="18">
        <v>0</v>
      </c>
      <c r="JA61" s="18">
        <v>0</v>
      </c>
      <c r="JB61" s="250">
        <f t="shared" si="21"/>
        <v>0</v>
      </c>
      <c r="JC61" s="121">
        <f t="shared" si="22"/>
        <v>0</v>
      </c>
      <c r="JD61" s="121">
        <f t="shared" si="23"/>
        <v>0</v>
      </c>
      <c r="JE61" s="120">
        <f t="shared" si="135"/>
        <v>0</v>
      </c>
      <c r="JF61" s="120">
        <v>0</v>
      </c>
      <c r="JG61" s="250">
        <v>0</v>
      </c>
      <c r="JH61" s="250">
        <v>0</v>
      </c>
      <c r="JI61" s="250">
        <v>0</v>
      </c>
      <c r="JJ61" s="250">
        <v>0</v>
      </c>
      <c r="JK61" s="250">
        <v>0</v>
      </c>
      <c r="JL61" s="250">
        <v>0</v>
      </c>
      <c r="JM61" s="250">
        <v>0</v>
      </c>
      <c r="JN61" s="250">
        <v>0</v>
      </c>
      <c r="JO61" s="250">
        <v>0</v>
      </c>
      <c r="JP61" s="250">
        <v>0</v>
      </c>
      <c r="JQ61" s="250">
        <v>0</v>
      </c>
      <c r="JR61" s="120">
        <f t="shared" si="136"/>
        <v>0</v>
      </c>
      <c r="JS61" s="18">
        <v>0</v>
      </c>
      <c r="JT61" s="18">
        <v>0</v>
      </c>
      <c r="JU61" s="18">
        <v>0</v>
      </c>
      <c r="JV61" s="18">
        <v>0</v>
      </c>
      <c r="JW61" s="18">
        <v>0</v>
      </c>
      <c r="JX61" s="18">
        <v>0</v>
      </c>
      <c r="JY61" s="18">
        <v>0</v>
      </c>
      <c r="JZ61" s="18">
        <v>0</v>
      </c>
      <c r="KA61" s="18">
        <v>0</v>
      </c>
      <c r="KB61" s="18">
        <v>0</v>
      </c>
      <c r="KC61" s="18">
        <v>0</v>
      </c>
      <c r="KD61" s="18">
        <v>0</v>
      </c>
      <c r="KE61" s="250">
        <f t="shared" si="24"/>
        <v>0</v>
      </c>
      <c r="KF61" s="121">
        <f t="shared" si="25"/>
        <v>0</v>
      </c>
      <c r="KG61" s="121">
        <f t="shared" si="26"/>
        <v>0</v>
      </c>
      <c r="KH61" s="120">
        <f t="shared" si="137"/>
        <v>1213.1699999999998</v>
      </c>
      <c r="KI61" s="120">
        <v>55.21</v>
      </c>
      <c r="KJ61" s="250">
        <v>55.21</v>
      </c>
      <c r="KK61" s="250">
        <v>55.21</v>
      </c>
      <c r="KL61" s="250">
        <v>55.21</v>
      </c>
      <c r="KM61" s="250">
        <v>55.21</v>
      </c>
      <c r="KN61" s="250">
        <v>55.21</v>
      </c>
      <c r="KO61" s="250">
        <v>55.21</v>
      </c>
      <c r="KP61" s="250">
        <v>165.34</v>
      </c>
      <c r="KQ61" s="250">
        <v>165.34</v>
      </c>
      <c r="KR61" s="250">
        <v>165.34</v>
      </c>
      <c r="KS61" s="250">
        <v>165.34</v>
      </c>
      <c r="KT61" s="250">
        <v>165.34</v>
      </c>
      <c r="KU61" s="121">
        <f t="shared" si="138"/>
        <v>1303.7381459868639</v>
      </c>
      <c r="KV61" s="18">
        <v>66.635104959292008</v>
      </c>
      <c r="KW61" s="18">
        <v>71.763569619626566</v>
      </c>
      <c r="KX61" s="18">
        <v>63.689299858489228</v>
      </c>
      <c r="KY61" s="18">
        <v>69.829400292596063</v>
      </c>
      <c r="KZ61" s="18">
        <v>69.558686848285902</v>
      </c>
      <c r="LA61" s="18">
        <v>71.096560075246146</v>
      </c>
      <c r="LB61" s="18">
        <v>62.912000574998288</v>
      </c>
      <c r="LC61" s="18">
        <v>125.64245384092817</v>
      </c>
      <c r="LD61" s="18">
        <v>161.94610529245944</v>
      </c>
      <c r="LE61" s="18">
        <v>156.37803370653307</v>
      </c>
      <c r="LF61" s="18">
        <v>190.5273884821035</v>
      </c>
      <c r="LG61" s="18">
        <v>193.75954243630565</v>
      </c>
      <c r="LH61" s="250">
        <f t="shared" si="139"/>
        <v>90.56814598686401</v>
      </c>
      <c r="LI61" s="121">
        <f t="shared" si="27"/>
        <v>0</v>
      </c>
      <c r="LJ61" s="121">
        <f t="shared" si="28"/>
        <v>90.56814598686401</v>
      </c>
      <c r="LK61" s="121">
        <f t="shared" si="29"/>
        <v>0</v>
      </c>
      <c r="LL61" s="250"/>
      <c r="LM61" s="250"/>
      <c r="LN61" s="250"/>
      <c r="LO61" s="250"/>
      <c r="LP61" s="250"/>
      <c r="LQ61" s="250"/>
      <c r="LR61" s="250"/>
      <c r="LS61" s="250"/>
      <c r="LT61" s="250"/>
      <c r="LU61" s="250"/>
      <c r="LV61" s="250"/>
      <c r="LW61" s="250"/>
      <c r="LX61" s="121">
        <f t="shared" si="30"/>
        <v>0</v>
      </c>
      <c r="LY61" s="250"/>
      <c r="LZ61" s="250"/>
      <c r="MA61" s="250"/>
      <c r="MB61" s="250"/>
      <c r="MC61" s="250"/>
      <c r="MD61" s="250"/>
      <c r="ME61" s="250"/>
      <c r="MF61" s="250"/>
      <c r="MG61" s="250"/>
      <c r="MH61" s="250"/>
      <c r="MI61" s="250"/>
      <c r="MJ61" s="120">
        <v>0</v>
      </c>
      <c r="MK61" s="250"/>
      <c r="ML61" s="121">
        <f t="shared" si="31"/>
        <v>0</v>
      </c>
      <c r="MM61" s="121">
        <f t="shared" si="32"/>
        <v>0</v>
      </c>
      <c r="MN61" s="121">
        <f t="shared" si="140"/>
        <v>25808.382499999996</v>
      </c>
      <c r="MO61" s="121">
        <v>1715.11</v>
      </c>
      <c r="MP61" s="250">
        <v>1715.11</v>
      </c>
      <c r="MQ61" s="250">
        <v>1715.11</v>
      </c>
      <c r="MR61" s="250">
        <v>1715.11</v>
      </c>
      <c r="MS61" s="250">
        <v>1715.11</v>
      </c>
      <c r="MT61" s="250">
        <v>1715.11</v>
      </c>
      <c r="MU61" s="250">
        <v>1715.11</v>
      </c>
      <c r="MV61" s="250">
        <v>2760.5225</v>
      </c>
      <c r="MW61" s="250">
        <v>2760.5225</v>
      </c>
      <c r="MX61" s="250">
        <v>2760.5225</v>
      </c>
      <c r="MY61" s="250">
        <v>2760.5225</v>
      </c>
      <c r="MZ61" s="250">
        <v>2760.5225</v>
      </c>
      <c r="NA61" s="121">
        <f t="shared" si="141"/>
        <v>26787.216354967688</v>
      </c>
      <c r="NB61" s="20">
        <v>0</v>
      </c>
      <c r="NC61" s="20">
        <v>0</v>
      </c>
      <c r="ND61" s="20">
        <v>690.34855589372</v>
      </c>
      <c r="NE61" s="20">
        <v>882.20826434291837</v>
      </c>
      <c r="NF61" s="20">
        <v>0</v>
      </c>
      <c r="NG61" s="20">
        <v>669.94286930882993</v>
      </c>
      <c r="NH61" s="20">
        <v>-200.65068859045093</v>
      </c>
      <c r="NI61" s="20">
        <v>23209.470018245418</v>
      </c>
      <c r="NJ61" s="20">
        <v>0</v>
      </c>
      <c r="NK61" s="20">
        <v>1087.3834772193834</v>
      </c>
      <c r="NL61" s="20">
        <v>448.51385854786537</v>
      </c>
      <c r="NM61" s="20">
        <v>0</v>
      </c>
      <c r="NN61" s="250">
        <f t="shared" si="142"/>
        <v>978.83385496769188</v>
      </c>
      <c r="NO61" s="121">
        <f t="shared" si="33"/>
        <v>0</v>
      </c>
      <c r="NP61" s="121">
        <f t="shared" si="34"/>
        <v>978.83385496769188</v>
      </c>
      <c r="NQ61" s="115">
        <f t="shared" si="35"/>
        <v>14515.630000000001</v>
      </c>
      <c r="NR61" s="114">
        <f t="shared" si="36"/>
        <v>13756.51</v>
      </c>
      <c r="NS61" s="132">
        <f t="shared" si="37"/>
        <v>-759.1200000000008</v>
      </c>
      <c r="NT61" s="121">
        <f t="shared" si="38"/>
        <v>-759.1200000000008</v>
      </c>
      <c r="NU61" s="121">
        <f t="shared" si="39"/>
        <v>0</v>
      </c>
      <c r="NV61" s="18">
        <f t="shared" si="143"/>
        <v>2948.8699999999994</v>
      </c>
      <c r="NW61" s="18">
        <v>269.86</v>
      </c>
      <c r="NX61" s="234">
        <v>269.86</v>
      </c>
      <c r="NY61" s="234">
        <v>269.86</v>
      </c>
      <c r="NZ61" s="18">
        <v>269.86</v>
      </c>
      <c r="OA61" s="18">
        <v>269.86</v>
      </c>
      <c r="OB61" s="18">
        <v>269.86</v>
      </c>
      <c r="OC61" s="18">
        <v>269.86</v>
      </c>
      <c r="OD61" s="18">
        <v>211.97</v>
      </c>
      <c r="OE61" s="18">
        <v>211.97</v>
      </c>
      <c r="OF61" s="18">
        <v>211.97</v>
      </c>
      <c r="OG61" s="18">
        <v>211.97</v>
      </c>
      <c r="OH61" s="18">
        <v>211.97</v>
      </c>
      <c r="OI61" s="20">
        <f t="shared" si="144"/>
        <v>0</v>
      </c>
      <c r="OJ61" s="20">
        <v>0</v>
      </c>
      <c r="OK61" s="20">
        <v>0</v>
      </c>
      <c r="OL61" s="20">
        <v>0</v>
      </c>
      <c r="OM61" s="20">
        <v>0</v>
      </c>
      <c r="ON61" s="20">
        <v>0</v>
      </c>
      <c r="OO61" s="20">
        <v>0</v>
      </c>
      <c r="OP61" s="20">
        <v>0</v>
      </c>
      <c r="OQ61" s="20">
        <v>0</v>
      </c>
      <c r="OR61" s="20">
        <v>0</v>
      </c>
      <c r="OS61" s="20">
        <v>0</v>
      </c>
      <c r="OT61" s="20">
        <v>0</v>
      </c>
      <c r="OU61" s="20">
        <v>0</v>
      </c>
      <c r="OV61" s="234">
        <f t="shared" si="145"/>
        <v>-2948.8699999999994</v>
      </c>
      <c r="OW61" s="20">
        <f t="shared" si="40"/>
        <v>-2948.8699999999994</v>
      </c>
      <c r="OX61" s="20">
        <f t="shared" si="41"/>
        <v>0</v>
      </c>
      <c r="OY61" s="18">
        <f t="shared" si="146"/>
        <v>3350.7400000000007</v>
      </c>
      <c r="OZ61" s="18">
        <v>363.12</v>
      </c>
      <c r="PA61" s="234">
        <v>363.12</v>
      </c>
      <c r="PB61" s="234">
        <v>363.12</v>
      </c>
      <c r="PC61" s="234">
        <v>363.12</v>
      </c>
      <c r="PD61" s="234">
        <v>363.12</v>
      </c>
      <c r="PE61" s="234">
        <v>363.12</v>
      </c>
      <c r="PF61" s="234">
        <v>363.12</v>
      </c>
      <c r="PG61" s="234">
        <v>161.78</v>
      </c>
      <c r="PH61" s="234">
        <v>161.78</v>
      </c>
      <c r="PI61" s="234">
        <v>161.78</v>
      </c>
      <c r="PJ61" s="234">
        <v>161.78</v>
      </c>
      <c r="PK61" s="234">
        <v>161.78</v>
      </c>
      <c r="PL61" s="20">
        <f t="shared" si="147"/>
        <v>0</v>
      </c>
      <c r="PM61" s="18">
        <v>0</v>
      </c>
      <c r="PN61" s="18">
        <v>0</v>
      </c>
      <c r="PO61" s="18">
        <v>0</v>
      </c>
      <c r="PP61" s="18">
        <v>0</v>
      </c>
      <c r="PQ61" s="18">
        <v>0</v>
      </c>
      <c r="PR61" s="18">
        <v>0</v>
      </c>
      <c r="PS61" s="18">
        <v>0</v>
      </c>
      <c r="PT61" s="18">
        <v>0</v>
      </c>
      <c r="PU61" s="18">
        <v>0</v>
      </c>
      <c r="PV61" s="18">
        <v>0</v>
      </c>
      <c r="PW61" s="18">
        <v>0</v>
      </c>
      <c r="PX61" s="18">
        <v>0</v>
      </c>
      <c r="PY61" s="234">
        <f t="shared" si="148"/>
        <v>-3350.7400000000007</v>
      </c>
      <c r="PZ61" s="20">
        <f t="shared" si="42"/>
        <v>-3350.7400000000007</v>
      </c>
      <c r="QA61" s="20">
        <f t="shared" si="43"/>
        <v>0</v>
      </c>
      <c r="QB61" s="18">
        <f t="shared" si="149"/>
        <v>971.63999999999987</v>
      </c>
      <c r="QC61" s="18">
        <v>99.42</v>
      </c>
      <c r="QD61" s="234">
        <v>99.42</v>
      </c>
      <c r="QE61" s="234">
        <v>99.42</v>
      </c>
      <c r="QF61" s="234">
        <v>99.42</v>
      </c>
      <c r="QG61" s="234">
        <v>99.42</v>
      </c>
      <c r="QH61" s="234">
        <v>99.42</v>
      </c>
      <c r="QI61" s="234">
        <v>99.42</v>
      </c>
      <c r="QJ61" s="234">
        <v>55.14</v>
      </c>
      <c r="QK61" s="234">
        <v>55.14</v>
      </c>
      <c r="QL61" s="234">
        <v>55.14</v>
      </c>
      <c r="QM61" s="234">
        <v>55.14</v>
      </c>
      <c r="QN61" s="234">
        <v>55.14</v>
      </c>
      <c r="QO61" s="20">
        <f t="shared" si="150"/>
        <v>13087.91</v>
      </c>
      <c r="QP61" s="18">
        <v>0</v>
      </c>
      <c r="QQ61" s="18">
        <v>0</v>
      </c>
      <c r="QR61" s="18">
        <v>0</v>
      </c>
      <c r="QS61" s="18">
        <v>10103.529999999999</v>
      </c>
      <c r="QT61" s="18">
        <v>0</v>
      </c>
      <c r="QU61" s="18">
        <v>0</v>
      </c>
      <c r="QV61" s="18">
        <v>0</v>
      </c>
      <c r="QW61" s="18">
        <v>0</v>
      </c>
      <c r="QX61" s="18">
        <v>0</v>
      </c>
      <c r="QY61" s="18">
        <v>2984.38</v>
      </c>
      <c r="QZ61" s="18">
        <v>0</v>
      </c>
      <c r="RA61" s="18">
        <v>0</v>
      </c>
      <c r="RB61" s="234">
        <f t="shared" si="151"/>
        <v>12116.27</v>
      </c>
      <c r="RC61" s="20">
        <f t="shared" si="44"/>
        <v>0</v>
      </c>
      <c r="RD61" s="20">
        <f t="shared" si="45"/>
        <v>12116.27</v>
      </c>
      <c r="RE61" s="18">
        <f t="shared" si="152"/>
        <v>5120.6000000000013</v>
      </c>
      <c r="RF61" s="20">
        <v>527.4</v>
      </c>
      <c r="RG61" s="234">
        <v>527.4</v>
      </c>
      <c r="RH61" s="234">
        <v>527.4</v>
      </c>
      <c r="RI61" s="234">
        <v>527.4</v>
      </c>
      <c r="RJ61" s="234">
        <v>527.4</v>
      </c>
      <c r="RK61" s="234">
        <v>527.4</v>
      </c>
      <c r="RL61" s="234">
        <v>527.4</v>
      </c>
      <c r="RM61" s="234">
        <v>285.76</v>
      </c>
      <c r="RN61" s="234">
        <v>285.76</v>
      </c>
      <c r="RO61" s="234">
        <v>285.76</v>
      </c>
      <c r="RP61" s="234">
        <v>285.76</v>
      </c>
      <c r="RQ61" s="234">
        <v>285.76</v>
      </c>
      <c r="RR61" s="20">
        <f t="shared" si="153"/>
        <v>0</v>
      </c>
      <c r="RS61" s="18">
        <v>0</v>
      </c>
      <c r="RT61" s="18">
        <v>0</v>
      </c>
      <c r="RU61" s="18">
        <v>0</v>
      </c>
      <c r="RV61" s="18">
        <v>0</v>
      </c>
      <c r="RW61" s="18">
        <v>0</v>
      </c>
      <c r="RX61" s="18">
        <v>0</v>
      </c>
      <c r="RY61" s="18">
        <v>0</v>
      </c>
      <c r="RZ61" s="18">
        <v>0</v>
      </c>
      <c r="SA61" s="18">
        <v>0</v>
      </c>
      <c r="SB61" s="18">
        <v>0</v>
      </c>
      <c r="SC61" s="18">
        <v>0</v>
      </c>
      <c r="SD61" s="18">
        <v>0</v>
      </c>
      <c r="SE61" s="20">
        <f t="shared" si="46"/>
        <v>-5120.6000000000013</v>
      </c>
      <c r="SF61" s="20">
        <f t="shared" si="47"/>
        <v>-5120.6000000000013</v>
      </c>
      <c r="SG61" s="20">
        <f t="shared" si="48"/>
        <v>0</v>
      </c>
      <c r="SH61" s="18">
        <f t="shared" si="154"/>
        <v>0</v>
      </c>
      <c r="SI61" s="18">
        <v>0</v>
      </c>
      <c r="SJ61" s="234">
        <v>0</v>
      </c>
      <c r="SK61" s="234">
        <v>0</v>
      </c>
      <c r="SL61" s="234">
        <v>0</v>
      </c>
      <c r="SM61" s="234">
        <v>0</v>
      </c>
      <c r="SN61" s="234">
        <v>0</v>
      </c>
      <c r="SO61" s="234">
        <v>0</v>
      </c>
      <c r="SP61" s="234">
        <v>0</v>
      </c>
      <c r="SQ61" s="234">
        <v>0</v>
      </c>
      <c r="SR61" s="234">
        <v>0</v>
      </c>
      <c r="SS61" s="234">
        <v>0</v>
      </c>
      <c r="ST61" s="234">
        <v>0</v>
      </c>
      <c r="SU61" s="20">
        <f t="shared" si="155"/>
        <v>0</v>
      </c>
      <c r="SV61" s="18">
        <v>0</v>
      </c>
      <c r="SW61" s="18">
        <v>0</v>
      </c>
      <c r="SX61" s="18">
        <v>0</v>
      </c>
      <c r="SY61" s="18">
        <v>0</v>
      </c>
      <c r="SZ61" s="18">
        <v>0</v>
      </c>
      <c r="TA61" s="18">
        <v>0</v>
      </c>
      <c r="TB61" s="18">
        <v>0</v>
      </c>
      <c r="TC61" s="18">
        <v>0</v>
      </c>
      <c r="TD61" s="18">
        <v>0</v>
      </c>
      <c r="TE61" s="18">
        <v>0</v>
      </c>
      <c r="TF61" s="18">
        <v>0</v>
      </c>
      <c r="TG61" s="18">
        <v>0</v>
      </c>
      <c r="TH61" s="20">
        <f t="shared" si="49"/>
        <v>0</v>
      </c>
      <c r="TI61" s="20">
        <f t="shared" si="50"/>
        <v>0</v>
      </c>
      <c r="TJ61" s="20">
        <f t="shared" si="51"/>
        <v>0</v>
      </c>
      <c r="TK61" s="18">
        <f t="shared" si="156"/>
        <v>2057.8200000000002</v>
      </c>
      <c r="TL61" s="18">
        <v>192.41</v>
      </c>
      <c r="TM61" s="234">
        <v>192.41</v>
      </c>
      <c r="TN61" s="234">
        <v>192.41</v>
      </c>
      <c r="TO61" s="234">
        <v>192.41</v>
      </c>
      <c r="TP61" s="234">
        <v>192.41</v>
      </c>
      <c r="TQ61" s="234">
        <v>192.41</v>
      </c>
      <c r="TR61" s="234">
        <v>192.41</v>
      </c>
      <c r="TS61" s="234">
        <v>142.19</v>
      </c>
      <c r="TT61" s="234">
        <v>142.19</v>
      </c>
      <c r="TU61" s="234">
        <v>142.19</v>
      </c>
      <c r="TV61" s="234">
        <v>142.19</v>
      </c>
      <c r="TW61" s="234">
        <v>142.19</v>
      </c>
      <c r="TX61" s="20">
        <f t="shared" si="157"/>
        <v>668.6</v>
      </c>
      <c r="TY61" s="18">
        <v>0</v>
      </c>
      <c r="TZ61" s="18">
        <v>0</v>
      </c>
      <c r="UA61" s="18">
        <v>0</v>
      </c>
      <c r="UB61" s="18">
        <v>668.6</v>
      </c>
      <c r="UC61" s="18">
        <v>0</v>
      </c>
      <c r="UD61" s="18">
        <v>0</v>
      </c>
      <c r="UE61" s="18">
        <v>0</v>
      </c>
      <c r="UF61" s="18">
        <v>0</v>
      </c>
      <c r="UG61" s="18">
        <v>0</v>
      </c>
      <c r="UH61" s="18">
        <v>0</v>
      </c>
      <c r="UI61" s="18">
        <v>0</v>
      </c>
      <c r="UJ61" s="18">
        <v>0</v>
      </c>
      <c r="UK61" s="20">
        <f t="shared" si="52"/>
        <v>-1389.2200000000003</v>
      </c>
      <c r="UL61" s="20">
        <f t="shared" si="53"/>
        <v>-1389.2200000000003</v>
      </c>
      <c r="UM61" s="20">
        <f t="shared" si="54"/>
        <v>0</v>
      </c>
      <c r="UN61" s="18">
        <f t="shared" si="158"/>
        <v>65.959999999999994</v>
      </c>
      <c r="UO61" s="18">
        <v>6.43</v>
      </c>
      <c r="UP61" s="234">
        <v>6.43</v>
      </c>
      <c r="UQ61" s="234">
        <v>6.43</v>
      </c>
      <c r="UR61" s="234">
        <v>6.43</v>
      </c>
      <c r="US61" s="234">
        <v>6.43</v>
      </c>
      <c r="UT61" s="234">
        <v>6.43</v>
      </c>
      <c r="UU61" s="234">
        <v>6.43</v>
      </c>
      <c r="UV61" s="234">
        <v>4.1900000000000004</v>
      </c>
      <c r="UW61" s="234">
        <v>4.1900000000000004</v>
      </c>
      <c r="UX61" s="234">
        <v>4.1900000000000004</v>
      </c>
      <c r="UY61" s="234">
        <v>4.1900000000000004</v>
      </c>
      <c r="UZ61" s="234">
        <v>4.1900000000000004</v>
      </c>
      <c r="VA61" s="20">
        <f t="shared" si="55"/>
        <v>0</v>
      </c>
      <c r="VB61" s="234"/>
      <c r="VC61" s="234"/>
      <c r="VD61" s="234"/>
      <c r="VE61" s="234"/>
      <c r="VF61" s="234"/>
      <c r="VG61" s="234"/>
      <c r="VH61" s="234">
        <v>0</v>
      </c>
      <c r="VI61" s="234"/>
      <c r="VJ61" s="234"/>
      <c r="VK61" s="234"/>
      <c r="VL61" s="234"/>
      <c r="VM61" s="234"/>
      <c r="VN61" s="20">
        <f t="shared" si="56"/>
        <v>-65.959999999999994</v>
      </c>
      <c r="VO61" s="20">
        <f t="shared" si="57"/>
        <v>-65.959999999999994</v>
      </c>
      <c r="VP61" s="20">
        <f t="shared" si="58"/>
        <v>0</v>
      </c>
      <c r="VQ61" s="121">
        <f t="shared" si="59"/>
        <v>0</v>
      </c>
      <c r="VR61" s="250"/>
      <c r="VS61" s="250"/>
      <c r="VT61" s="250"/>
      <c r="VU61" s="250"/>
      <c r="VV61" s="250"/>
      <c r="VW61" s="250"/>
      <c r="VX61" s="250"/>
      <c r="VY61" s="250"/>
      <c r="VZ61" s="250"/>
      <c r="WA61" s="250"/>
      <c r="WB61" s="250"/>
      <c r="WC61" s="250"/>
      <c r="WD61" s="121">
        <f t="shared" si="60"/>
        <v>0</v>
      </c>
      <c r="WE61" s="234"/>
      <c r="WF61" s="234"/>
      <c r="WG61" s="234"/>
      <c r="WH61" s="234"/>
      <c r="WI61" s="234"/>
      <c r="WJ61" s="234"/>
      <c r="WK61" s="234"/>
      <c r="WL61" s="234"/>
      <c r="WM61" s="234"/>
      <c r="WN61" s="234"/>
      <c r="WO61" s="234"/>
      <c r="WP61" s="234"/>
      <c r="WQ61" s="121">
        <f t="shared" si="61"/>
        <v>0</v>
      </c>
      <c r="WR61" s="121">
        <f t="shared" si="62"/>
        <v>0</v>
      </c>
      <c r="WS61" s="121">
        <f t="shared" si="63"/>
        <v>0</v>
      </c>
      <c r="WT61" s="120">
        <f t="shared" si="159"/>
        <v>25411.230000000003</v>
      </c>
      <c r="WU61" s="120">
        <v>1880.99</v>
      </c>
      <c r="WV61" s="250">
        <v>1880.99</v>
      </c>
      <c r="WW61" s="250">
        <v>1880.99</v>
      </c>
      <c r="WX61" s="250">
        <v>1880.99</v>
      </c>
      <c r="WY61" s="250">
        <v>1880.99</v>
      </c>
      <c r="WZ61" s="250">
        <v>1880.99</v>
      </c>
      <c r="XA61" s="250">
        <v>1880.99</v>
      </c>
      <c r="XB61" s="250">
        <v>2448.86</v>
      </c>
      <c r="XC61" s="250">
        <v>2448.86</v>
      </c>
      <c r="XD61" s="250">
        <v>2448.86</v>
      </c>
      <c r="XE61" s="250">
        <v>2448.86</v>
      </c>
      <c r="XF61" s="250">
        <v>2448.86</v>
      </c>
      <c r="XG61" s="120">
        <f t="shared" si="160"/>
        <v>30571.365101675219</v>
      </c>
      <c r="XH61" s="18">
        <v>2363.5357616355368</v>
      </c>
      <c r="XI61" s="18">
        <v>2933.5615441477585</v>
      </c>
      <c r="XJ61" s="18">
        <v>2825.692536402762</v>
      </c>
      <c r="XK61" s="18">
        <v>560.88484673884329</v>
      </c>
      <c r="XL61" s="18">
        <v>2418.1884816224233</v>
      </c>
      <c r="XM61" s="18">
        <v>1890.2176195188244</v>
      </c>
      <c r="XN61" s="18">
        <v>2667.9063953832151</v>
      </c>
      <c r="XO61" s="18">
        <v>2876.7305928274363</v>
      </c>
      <c r="XP61" s="18">
        <v>3492.2500706978735</v>
      </c>
      <c r="XQ61" s="18">
        <v>3051.1891182571321</v>
      </c>
      <c r="XR61" s="18">
        <v>2849.7143245965572</v>
      </c>
      <c r="XS61" s="18">
        <v>2641.4938098468597</v>
      </c>
      <c r="XT61" s="121">
        <f t="shared" si="64"/>
        <v>5160.135101675216</v>
      </c>
      <c r="XU61" s="121">
        <f t="shared" si="65"/>
        <v>0</v>
      </c>
      <c r="XV61" s="121">
        <f t="shared" si="66"/>
        <v>5160.135101675216</v>
      </c>
      <c r="XW61" s="120">
        <f t="shared" si="161"/>
        <v>10609.619999999999</v>
      </c>
      <c r="XX61" s="120">
        <v>886.46</v>
      </c>
      <c r="XY61" s="250">
        <v>886.46</v>
      </c>
      <c r="XZ61" s="250">
        <v>886.46</v>
      </c>
      <c r="YA61" s="250">
        <v>886.46</v>
      </c>
      <c r="YB61" s="250">
        <v>886.46</v>
      </c>
      <c r="YC61" s="250">
        <v>886.46</v>
      </c>
      <c r="YD61" s="250">
        <v>886.46</v>
      </c>
      <c r="YE61" s="250">
        <v>880.88</v>
      </c>
      <c r="YF61" s="250">
        <v>880.88</v>
      </c>
      <c r="YG61" s="250">
        <v>880.88</v>
      </c>
      <c r="YH61" s="250">
        <v>880.88</v>
      </c>
      <c r="YI61" s="250">
        <v>880.88</v>
      </c>
      <c r="YJ61" s="121">
        <f t="shared" si="162"/>
        <v>15809.993420349909</v>
      </c>
      <c r="YK61" s="18">
        <v>1265.7226984760619</v>
      </c>
      <c r="YL61" s="18">
        <v>1110.3177283423099</v>
      </c>
      <c r="YM61" s="18">
        <v>1143.291276646911</v>
      </c>
      <c r="YN61" s="18">
        <v>1225.8401533075846</v>
      </c>
      <c r="YO61" s="18">
        <v>1105.3980093068781</v>
      </c>
      <c r="YP61" s="18">
        <v>1188.1496184780267</v>
      </c>
      <c r="YQ61" s="18">
        <v>1243.7588034975424</v>
      </c>
      <c r="YR61" s="18">
        <v>1271.247987626421</v>
      </c>
      <c r="YS61" s="18">
        <v>1465.6777668525137</v>
      </c>
      <c r="YT61" s="18">
        <v>1543.0308207985684</v>
      </c>
      <c r="YU61" s="18">
        <v>1556.1056679951057</v>
      </c>
      <c r="YV61" s="18">
        <v>1691.4528890219833</v>
      </c>
      <c r="YW61" s="234">
        <f t="shared" si="163"/>
        <v>5200.3734203499098</v>
      </c>
      <c r="YX61" s="121">
        <f t="shared" si="67"/>
        <v>0</v>
      </c>
      <c r="YY61" s="121">
        <f t="shared" si="68"/>
        <v>5200.3734203499098</v>
      </c>
      <c r="YZ61" s="120">
        <f t="shared" si="164"/>
        <v>2469.52</v>
      </c>
      <c r="ZA61" s="120">
        <v>72.36</v>
      </c>
      <c r="ZB61" s="250">
        <v>72.36</v>
      </c>
      <c r="ZC61" s="250">
        <v>72.36</v>
      </c>
      <c r="ZD61" s="250">
        <v>72.36</v>
      </c>
      <c r="ZE61" s="250">
        <v>72.36</v>
      </c>
      <c r="ZF61" s="250">
        <v>72.36</v>
      </c>
      <c r="ZG61" s="250">
        <v>72.36</v>
      </c>
      <c r="ZH61" s="250">
        <v>392.6</v>
      </c>
      <c r="ZI61" s="250">
        <v>392.6</v>
      </c>
      <c r="ZJ61" s="250">
        <v>392.6</v>
      </c>
      <c r="ZK61" s="250">
        <v>392.6</v>
      </c>
      <c r="ZL61" s="250">
        <v>392.6</v>
      </c>
      <c r="ZM61" s="121">
        <f t="shared" si="165"/>
        <v>3294.5769170905041</v>
      </c>
      <c r="ZN61" s="120">
        <v>0</v>
      </c>
      <c r="ZO61" s="18">
        <v>97.174756948083498</v>
      </c>
      <c r="ZP61" s="18">
        <v>328.1290511322282</v>
      </c>
      <c r="ZQ61" s="18">
        <v>2796.2756795533533</v>
      </c>
      <c r="ZR61" s="18">
        <v>72.997429456839072</v>
      </c>
      <c r="ZS61" s="18">
        <v>0</v>
      </c>
      <c r="ZT61" s="18"/>
      <c r="ZU61" s="18"/>
      <c r="ZV61" s="18"/>
      <c r="ZW61" s="18"/>
      <c r="ZX61" s="18"/>
      <c r="ZY61" s="18"/>
      <c r="ZZ61" s="121">
        <f t="shared" si="69"/>
        <v>825.05691709050416</v>
      </c>
      <c r="AAA61" s="121">
        <f t="shared" si="70"/>
        <v>0</v>
      </c>
      <c r="AAB61" s="121">
        <f t="shared" si="71"/>
        <v>825.05691709050416</v>
      </c>
      <c r="AAC61" s="120">
        <f t="shared" si="166"/>
        <v>408.71000000000004</v>
      </c>
      <c r="AAD61" s="120">
        <v>29.48</v>
      </c>
      <c r="AAE61" s="250">
        <v>29.48</v>
      </c>
      <c r="AAF61" s="250">
        <v>29.48</v>
      </c>
      <c r="AAG61" s="250">
        <v>29.48</v>
      </c>
      <c r="AAH61" s="250">
        <v>29.48</v>
      </c>
      <c r="AAI61" s="250">
        <v>29.48</v>
      </c>
      <c r="AAJ61" s="250">
        <v>29.48</v>
      </c>
      <c r="AAK61" s="250">
        <v>40.47</v>
      </c>
      <c r="AAL61" s="250">
        <v>40.47</v>
      </c>
      <c r="AAM61" s="250">
        <v>40.47</v>
      </c>
      <c r="AAN61" s="250">
        <v>40.47</v>
      </c>
      <c r="AAO61" s="250">
        <v>40.47</v>
      </c>
      <c r="AAP61" s="121">
        <f t="shared" si="167"/>
        <v>243.21785293207685</v>
      </c>
      <c r="AAQ61" s="18">
        <v>34.737569996683604</v>
      </c>
      <c r="AAR61" s="18">
        <v>34.654422328253794</v>
      </c>
      <c r="AAS61" s="18">
        <v>34.771042708516362</v>
      </c>
      <c r="AAT61" s="18">
        <v>34.913741424991002</v>
      </c>
      <c r="AAU61" s="18">
        <v>35.1863493591148</v>
      </c>
      <c r="AAV61" s="18">
        <v>34.787832216222803</v>
      </c>
      <c r="AAW61" s="18">
        <v>34.16689489829448</v>
      </c>
      <c r="AAX61" s="18">
        <v>0</v>
      </c>
      <c r="AAY61" s="18">
        <v>0</v>
      </c>
      <c r="AAZ61" s="18">
        <v>0</v>
      </c>
      <c r="ABA61" s="18">
        <v>0</v>
      </c>
      <c r="ABB61" s="18">
        <v>0</v>
      </c>
      <c r="ABC61" s="121">
        <f t="shared" si="72"/>
        <v>-165.49214706792318</v>
      </c>
      <c r="ABD61" s="121">
        <f t="shared" si="73"/>
        <v>-165.49214706792318</v>
      </c>
      <c r="ABE61" s="121">
        <f t="shared" si="74"/>
        <v>0</v>
      </c>
      <c r="ABF61" s="120">
        <f t="shared" si="168"/>
        <v>58.759999999999984</v>
      </c>
      <c r="ABG61" s="120">
        <v>1.88</v>
      </c>
      <c r="ABH61" s="250">
        <v>1.88</v>
      </c>
      <c r="ABI61" s="250">
        <v>1.88</v>
      </c>
      <c r="ABJ61" s="250">
        <v>1.88</v>
      </c>
      <c r="ABK61" s="250">
        <v>1.88</v>
      </c>
      <c r="ABL61" s="250">
        <v>1.88</v>
      </c>
      <c r="ABM61" s="250">
        <v>1.88</v>
      </c>
      <c r="ABN61" s="250">
        <v>9.1199999999999992</v>
      </c>
      <c r="ABO61" s="250">
        <v>9.1199999999999992</v>
      </c>
      <c r="ABP61" s="250">
        <v>9.1199999999999992</v>
      </c>
      <c r="ABQ61" s="250">
        <v>9.1199999999999992</v>
      </c>
      <c r="ABR61" s="250">
        <v>9.1199999999999992</v>
      </c>
      <c r="ABS61" s="121">
        <f t="shared" si="169"/>
        <v>0</v>
      </c>
      <c r="ABT61" s="18">
        <v>0</v>
      </c>
      <c r="ABU61" s="18">
        <v>0</v>
      </c>
      <c r="ABV61" s="18">
        <v>0</v>
      </c>
      <c r="ABW61" s="18">
        <v>0</v>
      </c>
      <c r="ABX61" s="18">
        <v>0</v>
      </c>
      <c r="ABY61" s="18">
        <v>0</v>
      </c>
      <c r="ABZ61" s="18"/>
      <c r="ACA61" s="18"/>
      <c r="ACB61" s="18">
        <v>0</v>
      </c>
      <c r="ACC61" s="18">
        <v>0</v>
      </c>
      <c r="ACD61" s="18">
        <v>0</v>
      </c>
      <c r="ACE61" s="18">
        <v>0</v>
      </c>
      <c r="ACF61" s="121">
        <f t="shared" si="75"/>
        <v>-58.759999999999984</v>
      </c>
      <c r="ACG61" s="121">
        <f t="shared" si="76"/>
        <v>-58.759999999999984</v>
      </c>
      <c r="ACH61" s="121">
        <f t="shared" si="77"/>
        <v>0</v>
      </c>
      <c r="ACI61" s="115">
        <f t="shared" si="78"/>
        <v>10735.38</v>
      </c>
      <c r="ACJ61" s="121">
        <f t="shared" si="79"/>
        <v>10226.927955351794</v>
      </c>
      <c r="ACK61" s="132">
        <f t="shared" si="80"/>
        <v>-508.45204464820563</v>
      </c>
      <c r="ACL61" s="121">
        <f t="shared" si="81"/>
        <v>-508.45204464820563</v>
      </c>
      <c r="ACM61" s="121">
        <f t="shared" si="82"/>
        <v>0</v>
      </c>
      <c r="ACN61" s="18">
        <f t="shared" si="170"/>
        <v>10735.38</v>
      </c>
      <c r="ACO61" s="18">
        <v>904.99</v>
      </c>
      <c r="ACP61" s="234">
        <v>904.99</v>
      </c>
      <c r="ACQ61" s="234">
        <v>904.99</v>
      </c>
      <c r="ACR61" s="234">
        <v>904.99</v>
      </c>
      <c r="ACS61" s="234">
        <v>904.99</v>
      </c>
      <c r="ACT61" s="234">
        <v>904.99</v>
      </c>
      <c r="ACU61" s="234">
        <v>904.99</v>
      </c>
      <c r="ACV61" s="234">
        <v>880.09</v>
      </c>
      <c r="ACW61" s="234">
        <v>880.09</v>
      </c>
      <c r="ACX61" s="234">
        <v>880.09</v>
      </c>
      <c r="ACY61" s="234">
        <v>880.09</v>
      </c>
      <c r="ACZ61" s="234">
        <v>880.09</v>
      </c>
      <c r="ADA61" s="20">
        <f t="shared" si="171"/>
        <v>10226.927955351794</v>
      </c>
      <c r="ADB61" s="18">
        <v>0</v>
      </c>
      <c r="ADC61" s="18">
        <v>1642.1117313340637</v>
      </c>
      <c r="ADD61" s="18">
        <v>1118.9417817933149</v>
      </c>
      <c r="ADE61" s="18">
        <v>906.43352799999991</v>
      </c>
      <c r="ADF61" s="18">
        <v>942.25784799999997</v>
      </c>
      <c r="ADG61" s="18">
        <v>792.63751839999998</v>
      </c>
      <c r="ADH61" s="18">
        <v>787.79417502905221</v>
      </c>
      <c r="ADI61" s="18">
        <v>896.57760785420169</v>
      </c>
      <c r="ADJ61" s="18">
        <v>683.17656679999993</v>
      </c>
      <c r="ADK61" s="18">
        <v>940.95598239999993</v>
      </c>
      <c r="ADL61" s="18">
        <v>791.24180211999999</v>
      </c>
      <c r="ADM61" s="18">
        <v>724.79941362116176</v>
      </c>
      <c r="ADN61" s="20">
        <f t="shared" si="83"/>
        <v>-508.45204464820563</v>
      </c>
      <c r="ADO61" s="20">
        <f t="shared" si="84"/>
        <v>-508.45204464820563</v>
      </c>
      <c r="ADP61" s="20">
        <f t="shared" si="85"/>
        <v>0</v>
      </c>
      <c r="ADQ61" s="18">
        <f t="shared" si="172"/>
        <v>0</v>
      </c>
      <c r="ADR61" s="18">
        <v>0</v>
      </c>
      <c r="ADS61" s="234">
        <v>0</v>
      </c>
      <c r="ADT61" s="234">
        <v>0</v>
      </c>
      <c r="ADU61" s="234">
        <v>0</v>
      </c>
      <c r="ADV61" s="234">
        <v>0</v>
      </c>
      <c r="ADW61" s="234">
        <v>0</v>
      </c>
      <c r="ADX61" s="234">
        <v>0</v>
      </c>
      <c r="ADY61" s="234">
        <v>0</v>
      </c>
      <c r="ADZ61" s="234">
        <v>0</v>
      </c>
      <c r="AEA61" s="234">
        <v>0</v>
      </c>
      <c r="AEB61" s="234">
        <v>0</v>
      </c>
      <c r="AEC61" s="234">
        <v>0</v>
      </c>
      <c r="AED61" s="20">
        <f t="shared" si="173"/>
        <v>0</v>
      </c>
      <c r="AEE61" s="18">
        <v>0</v>
      </c>
      <c r="AEF61" s="18">
        <v>0</v>
      </c>
      <c r="AEG61" s="18">
        <v>0</v>
      </c>
      <c r="AEH61" s="18">
        <v>0</v>
      </c>
      <c r="AEI61" s="18">
        <v>0</v>
      </c>
      <c r="AEJ61" s="18">
        <v>0</v>
      </c>
      <c r="AEK61" s="18">
        <v>0</v>
      </c>
      <c r="AEL61" s="18">
        <v>0</v>
      </c>
      <c r="AEM61" s="18">
        <v>0</v>
      </c>
      <c r="AEN61" s="18">
        <v>0</v>
      </c>
      <c r="AEO61" s="18">
        <v>0</v>
      </c>
      <c r="AEP61" s="18">
        <v>0</v>
      </c>
      <c r="AEQ61" s="20">
        <f t="shared" si="86"/>
        <v>0</v>
      </c>
      <c r="AER61" s="20">
        <f t="shared" si="87"/>
        <v>0</v>
      </c>
      <c r="AES61" s="20">
        <f t="shared" si="88"/>
        <v>0</v>
      </c>
      <c r="AET61" s="18">
        <f t="shared" si="174"/>
        <v>0</v>
      </c>
      <c r="AEU61" s="18">
        <v>0</v>
      </c>
      <c r="AEV61" s="234">
        <v>0</v>
      </c>
      <c r="AEW61" s="234">
        <v>0</v>
      </c>
      <c r="AEX61" s="234">
        <v>0</v>
      </c>
      <c r="AEY61" s="234">
        <v>0</v>
      </c>
      <c r="AEZ61" s="234">
        <v>0</v>
      </c>
      <c r="AFA61" s="234">
        <v>0</v>
      </c>
      <c r="AFB61" s="234">
        <v>0</v>
      </c>
      <c r="AFC61" s="234">
        <v>0</v>
      </c>
      <c r="AFD61" s="234">
        <v>0</v>
      </c>
      <c r="AFE61" s="234">
        <v>0</v>
      </c>
      <c r="AFF61" s="234">
        <v>0</v>
      </c>
      <c r="AFG61" s="20">
        <f t="shared" si="175"/>
        <v>0</v>
      </c>
      <c r="AFH61" s="18">
        <v>0</v>
      </c>
      <c r="AFI61" s="18">
        <v>0</v>
      </c>
      <c r="AFJ61" s="18">
        <v>0</v>
      </c>
      <c r="AFK61" s="18">
        <v>0</v>
      </c>
      <c r="AFL61" s="18">
        <v>0</v>
      </c>
      <c r="AFM61" s="18">
        <v>0</v>
      </c>
      <c r="AFN61" s="18">
        <v>0</v>
      </c>
      <c r="AFO61" s="18">
        <v>0</v>
      </c>
      <c r="AFP61" s="18">
        <v>0</v>
      </c>
      <c r="AFQ61" s="18">
        <v>0</v>
      </c>
      <c r="AFR61" s="18">
        <v>0</v>
      </c>
      <c r="AFS61" s="18">
        <v>0</v>
      </c>
      <c r="AFT61" s="20">
        <f t="shared" si="89"/>
        <v>0</v>
      </c>
      <c r="AFU61" s="20">
        <f t="shared" si="90"/>
        <v>0</v>
      </c>
      <c r="AFV61" s="136">
        <f t="shared" si="91"/>
        <v>0</v>
      </c>
      <c r="AFW61" s="141">
        <f t="shared" si="92"/>
        <v>118769.28250000002</v>
      </c>
      <c r="AFX61" s="111">
        <f t="shared" si="93"/>
        <v>136350.17486993404</v>
      </c>
      <c r="AFY61" s="126">
        <f t="shared" si="94"/>
        <v>17580.892369934023</v>
      </c>
      <c r="AFZ61" s="20">
        <f t="shared" si="95"/>
        <v>0</v>
      </c>
      <c r="AGA61" s="140">
        <f t="shared" si="96"/>
        <v>17580.892369934023</v>
      </c>
      <c r="AGB61" s="215">
        <f t="shared" si="181"/>
        <v>142523.13900000002</v>
      </c>
      <c r="AGC61" s="126">
        <f t="shared" si="181"/>
        <v>163620.20984392083</v>
      </c>
      <c r="AGD61" s="126">
        <f t="shared" si="98"/>
        <v>21097.07084392081</v>
      </c>
      <c r="AGE61" s="20">
        <f t="shared" si="99"/>
        <v>0</v>
      </c>
      <c r="AGF61" s="136">
        <f t="shared" si="100"/>
        <v>21097.07084392081</v>
      </c>
      <c r="AGG61" s="166">
        <f t="shared" si="180"/>
        <v>8788.9269050000021</v>
      </c>
      <c r="AGH61" s="220">
        <f t="shared" si="179"/>
        <v>10089.912940375118</v>
      </c>
      <c r="AGI61" s="126">
        <f t="shared" si="102"/>
        <v>1300.9860353751155</v>
      </c>
      <c r="AGJ61" s="20">
        <f t="shared" si="103"/>
        <v>0</v>
      </c>
      <c r="AGK61" s="140">
        <f t="shared" si="104"/>
        <v>1300.9860353751155</v>
      </c>
      <c r="AGL61" s="167">
        <f t="shared" si="182"/>
        <v>151312.06590500002</v>
      </c>
      <c r="AGM61" s="167">
        <f t="shared" si="182"/>
        <v>173710.12278429596</v>
      </c>
      <c r="AGN61" s="168">
        <f t="shared" si="106"/>
        <v>22398.056879295938</v>
      </c>
      <c r="AGO61" s="167">
        <f t="shared" si="107"/>
        <v>0</v>
      </c>
      <c r="AGP61" s="169">
        <f t="shared" si="108"/>
        <v>22398.056879295938</v>
      </c>
      <c r="AGQ61" s="217">
        <f t="shared" si="177"/>
        <v>5.8084772370486648E-2</v>
      </c>
      <c r="AGR61" s="294">
        <v>7.0000000000000007E-2</v>
      </c>
      <c r="AGS61" s="294">
        <v>0.05</v>
      </c>
      <c r="AGT61" s="251">
        <f t="shared" si="178"/>
        <v>6.1666666666666668E-2</v>
      </c>
      <c r="AGU61" s="22"/>
      <c r="AGV61" s="22"/>
      <c r="AGW61" s="22"/>
      <c r="AGX61" s="22"/>
      <c r="AGY61" s="22"/>
      <c r="AGZ61" s="22"/>
      <c r="AHA61" s="22"/>
      <c r="AHB61" s="22"/>
      <c r="AHC61" s="22"/>
      <c r="AHD61" s="22"/>
      <c r="AHE61" s="22"/>
      <c r="AHF61" s="22"/>
      <c r="AHG61" s="22"/>
      <c r="AHH61" s="22"/>
    </row>
    <row r="62" spans="1:892" s="225" customFormat="1" ht="37.5" customHeight="1" x14ac:dyDescent="0.25">
      <c r="A62" s="22">
        <v>491</v>
      </c>
      <c r="B62" s="21">
        <v>3</v>
      </c>
      <c r="C62" s="252" t="s">
        <v>807</v>
      </c>
      <c r="D62" s="253">
        <v>2</v>
      </c>
      <c r="E62" s="249">
        <v>428.8</v>
      </c>
      <c r="F62" s="132">
        <f t="shared" si="0"/>
        <v>3913.2</v>
      </c>
      <c r="G62" s="114">
        <f t="shared" si="1"/>
        <v>4576.5406144775625</v>
      </c>
      <c r="H62" s="132">
        <f t="shared" si="2"/>
        <v>663.34061447756267</v>
      </c>
      <c r="I62" s="121">
        <f t="shared" si="3"/>
        <v>0</v>
      </c>
      <c r="J62" s="121">
        <f t="shared" si="4"/>
        <v>663.34061447756267</v>
      </c>
      <c r="K62" s="18">
        <f t="shared" si="109"/>
        <v>1276.1600000000001</v>
      </c>
      <c r="L62" s="234">
        <v>80.23</v>
      </c>
      <c r="M62" s="234">
        <v>80.23</v>
      </c>
      <c r="N62" s="234">
        <v>80.23</v>
      </c>
      <c r="O62" s="234">
        <v>80.23</v>
      </c>
      <c r="P62" s="234">
        <v>80.23</v>
      </c>
      <c r="Q62" s="234">
        <v>80.23</v>
      </c>
      <c r="R62" s="234">
        <v>80.23</v>
      </c>
      <c r="S62" s="234">
        <v>142.91</v>
      </c>
      <c r="T62" s="234">
        <v>142.91</v>
      </c>
      <c r="U62" s="234">
        <v>142.91</v>
      </c>
      <c r="V62" s="234">
        <v>142.91</v>
      </c>
      <c r="W62" s="234">
        <v>142.91</v>
      </c>
      <c r="X62" s="234">
        <f t="shared" si="110"/>
        <v>1560.9173922519303</v>
      </c>
      <c r="Y62" s="18">
        <v>0</v>
      </c>
      <c r="Z62" s="18">
        <v>0</v>
      </c>
      <c r="AA62" s="18">
        <v>0</v>
      </c>
      <c r="AB62" s="18">
        <v>0</v>
      </c>
      <c r="AC62" s="18">
        <v>709.92092081471219</v>
      </c>
      <c r="AD62" s="18">
        <v>0</v>
      </c>
      <c r="AE62" s="18">
        <v>0</v>
      </c>
      <c r="AF62" s="18">
        <v>0</v>
      </c>
      <c r="AG62" s="18">
        <v>0</v>
      </c>
      <c r="AH62" s="18">
        <v>0</v>
      </c>
      <c r="AI62" s="18">
        <v>850.99647143721825</v>
      </c>
      <c r="AJ62" s="18">
        <v>0</v>
      </c>
      <c r="AK62" s="20">
        <f t="shared" si="5"/>
        <v>284.75739225193024</v>
      </c>
      <c r="AL62" s="234">
        <f t="shared" si="111"/>
        <v>0</v>
      </c>
      <c r="AM62" s="234">
        <f t="shared" si="6"/>
        <v>284.75739225193024</v>
      </c>
      <c r="AN62" s="18">
        <f t="shared" si="112"/>
        <v>169.95000000000005</v>
      </c>
      <c r="AO62" s="234">
        <v>12.95</v>
      </c>
      <c r="AP62" s="234">
        <v>12.95</v>
      </c>
      <c r="AQ62" s="234">
        <v>12.95</v>
      </c>
      <c r="AR62" s="234">
        <v>12.95</v>
      </c>
      <c r="AS62" s="234">
        <v>12.95</v>
      </c>
      <c r="AT62" s="234">
        <v>12.95</v>
      </c>
      <c r="AU62" s="234">
        <v>12.95</v>
      </c>
      <c r="AV62" s="234">
        <v>15.86</v>
      </c>
      <c r="AW62" s="234">
        <v>15.86</v>
      </c>
      <c r="AX62" s="234">
        <v>15.86</v>
      </c>
      <c r="AY62" s="234">
        <v>15.86</v>
      </c>
      <c r="AZ62" s="234">
        <v>15.86</v>
      </c>
      <c r="BA62" s="226">
        <f t="shared" si="113"/>
        <v>174.98155577860936</v>
      </c>
      <c r="BB62" s="18">
        <v>0</v>
      </c>
      <c r="BC62" s="18">
        <v>0</v>
      </c>
      <c r="BD62" s="18">
        <v>0</v>
      </c>
      <c r="BE62" s="18">
        <v>0</v>
      </c>
      <c r="BF62" s="18">
        <v>79.607487165297385</v>
      </c>
      <c r="BG62" s="18">
        <v>0</v>
      </c>
      <c r="BH62" s="18">
        <v>0</v>
      </c>
      <c r="BI62" s="18">
        <v>0</v>
      </c>
      <c r="BJ62" s="18">
        <v>0</v>
      </c>
      <c r="BK62" s="18">
        <v>0</v>
      </c>
      <c r="BL62" s="18">
        <v>95.374068613311977</v>
      </c>
      <c r="BM62" s="18">
        <v>0</v>
      </c>
      <c r="BN62" s="20">
        <f t="shared" si="7"/>
        <v>5.0315557786093166</v>
      </c>
      <c r="BO62" s="20">
        <f t="shared" si="8"/>
        <v>0</v>
      </c>
      <c r="BP62" s="20">
        <f t="shared" si="9"/>
        <v>5.0315557786093166</v>
      </c>
      <c r="BQ62" s="18">
        <f t="shared" si="114"/>
        <v>301.90999999999997</v>
      </c>
      <c r="BR62" s="234">
        <v>22.98</v>
      </c>
      <c r="BS62" s="234">
        <v>22.98</v>
      </c>
      <c r="BT62" s="234">
        <v>22.98</v>
      </c>
      <c r="BU62" s="234">
        <v>22.98</v>
      </c>
      <c r="BV62" s="234">
        <v>22.98</v>
      </c>
      <c r="BW62" s="234">
        <v>22.98</v>
      </c>
      <c r="BX62" s="234">
        <v>22.98</v>
      </c>
      <c r="BY62" s="234">
        <v>28.21</v>
      </c>
      <c r="BZ62" s="234">
        <v>28.21</v>
      </c>
      <c r="CA62" s="234">
        <v>28.21</v>
      </c>
      <c r="CB62" s="234">
        <v>28.21</v>
      </c>
      <c r="CC62" s="234">
        <v>28.21</v>
      </c>
      <c r="CD62" s="18">
        <f t="shared" si="115"/>
        <v>276.36999999999995</v>
      </c>
      <c r="CE62" s="18">
        <v>20.86</v>
      </c>
      <c r="CF62" s="18">
        <v>20.86</v>
      </c>
      <c r="CG62" s="18">
        <v>20.86</v>
      </c>
      <c r="CH62" s="18">
        <v>20.86</v>
      </c>
      <c r="CI62" s="18">
        <v>20.86</v>
      </c>
      <c r="CJ62" s="18">
        <v>20.86</v>
      </c>
      <c r="CK62" s="18">
        <v>20.86</v>
      </c>
      <c r="CL62" s="18">
        <v>26.07</v>
      </c>
      <c r="CM62" s="18">
        <v>26.07</v>
      </c>
      <c r="CN62" s="18">
        <v>26.07</v>
      </c>
      <c r="CO62" s="18">
        <v>26.07</v>
      </c>
      <c r="CP62" s="18">
        <v>26.07</v>
      </c>
      <c r="CQ62" s="20">
        <f t="shared" si="10"/>
        <v>-25.54000000000002</v>
      </c>
      <c r="CR62" s="20">
        <f t="shared" si="11"/>
        <v>-25.54000000000002</v>
      </c>
      <c r="CS62" s="20">
        <f t="shared" si="12"/>
        <v>0</v>
      </c>
      <c r="CT62" s="18">
        <f t="shared" si="116"/>
        <v>0</v>
      </c>
      <c r="CU62" s="18">
        <v>0</v>
      </c>
      <c r="CV62" s="234">
        <v>0</v>
      </c>
      <c r="CW62" s="234">
        <v>0</v>
      </c>
      <c r="CX62" s="234">
        <v>0</v>
      </c>
      <c r="CY62" s="234">
        <v>0</v>
      </c>
      <c r="CZ62" s="234">
        <v>0</v>
      </c>
      <c r="DA62" s="234">
        <v>0</v>
      </c>
      <c r="DB62" s="234">
        <v>0</v>
      </c>
      <c r="DC62" s="234">
        <v>0</v>
      </c>
      <c r="DD62" s="234">
        <v>0</v>
      </c>
      <c r="DE62" s="234">
        <v>0</v>
      </c>
      <c r="DF62" s="234">
        <v>0</v>
      </c>
      <c r="DG62" s="18">
        <f t="shared" si="117"/>
        <v>0</v>
      </c>
      <c r="DH62" s="18">
        <v>0</v>
      </c>
      <c r="DI62" s="18">
        <v>0</v>
      </c>
      <c r="DJ62" s="18">
        <v>0</v>
      </c>
      <c r="DK62" s="18">
        <v>0</v>
      </c>
      <c r="DL62" s="18">
        <v>0</v>
      </c>
      <c r="DM62" s="18">
        <v>0</v>
      </c>
      <c r="DN62" s="18">
        <v>0</v>
      </c>
      <c r="DO62" s="18">
        <v>0</v>
      </c>
      <c r="DP62" s="18">
        <v>0</v>
      </c>
      <c r="DQ62" s="18">
        <v>0</v>
      </c>
      <c r="DR62" s="18">
        <v>0</v>
      </c>
      <c r="DS62" s="18">
        <v>0</v>
      </c>
      <c r="DT62" s="234">
        <f t="shared" si="118"/>
        <v>0</v>
      </c>
      <c r="DU62" s="20">
        <f t="shared" si="13"/>
        <v>0</v>
      </c>
      <c r="DV62" s="20">
        <f t="shared" si="119"/>
        <v>0</v>
      </c>
      <c r="DW62" s="18">
        <f t="shared" si="120"/>
        <v>0</v>
      </c>
      <c r="DX62" s="18">
        <v>0</v>
      </c>
      <c r="DY62" s="234">
        <v>0</v>
      </c>
      <c r="DZ62" s="234">
        <v>0</v>
      </c>
      <c r="EA62" s="234">
        <v>0</v>
      </c>
      <c r="EB62" s="234">
        <v>0</v>
      </c>
      <c r="EC62" s="234">
        <v>0</v>
      </c>
      <c r="ED62" s="234">
        <v>0</v>
      </c>
      <c r="EE62" s="234">
        <v>0</v>
      </c>
      <c r="EF62" s="234">
        <v>0</v>
      </c>
      <c r="EG62" s="234">
        <v>0</v>
      </c>
      <c r="EH62" s="234">
        <v>0</v>
      </c>
      <c r="EI62" s="234">
        <v>0</v>
      </c>
      <c r="EJ62" s="234"/>
      <c r="EK62" s="18">
        <f t="shared" si="121"/>
        <v>0</v>
      </c>
      <c r="EL62" s="18">
        <v>0</v>
      </c>
      <c r="EM62" s="18">
        <v>0</v>
      </c>
      <c r="EN62" s="18">
        <v>0</v>
      </c>
      <c r="EO62" s="18">
        <v>0</v>
      </c>
      <c r="EP62" s="18">
        <v>0</v>
      </c>
      <c r="EQ62" s="18">
        <v>0</v>
      </c>
      <c r="ER62" s="18">
        <v>0</v>
      </c>
      <c r="ES62" s="18">
        <v>0</v>
      </c>
      <c r="ET62" s="18">
        <v>0</v>
      </c>
      <c r="EU62" s="18">
        <v>0</v>
      </c>
      <c r="EV62" s="18">
        <v>0</v>
      </c>
      <c r="EW62" s="18">
        <v>0</v>
      </c>
      <c r="EX62" s="20">
        <f t="shared" si="14"/>
        <v>0</v>
      </c>
      <c r="EY62" s="20">
        <f t="shared" si="122"/>
        <v>0</v>
      </c>
      <c r="EZ62" s="20">
        <f t="shared" si="123"/>
        <v>0</v>
      </c>
      <c r="FA62" s="18">
        <f t="shared" si="124"/>
        <v>809.23000000000025</v>
      </c>
      <c r="FB62" s="18">
        <v>61.19</v>
      </c>
      <c r="FC62" s="234">
        <v>61.19</v>
      </c>
      <c r="FD62" s="234">
        <v>61.19</v>
      </c>
      <c r="FE62" s="234">
        <v>61.19</v>
      </c>
      <c r="FF62" s="234">
        <v>61.19</v>
      </c>
      <c r="FG62" s="234">
        <v>61.19</v>
      </c>
      <c r="FH62" s="234">
        <v>61.19</v>
      </c>
      <c r="FI62" s="234">
        <v>76.180000000000007</v>
      </c>
      <c r="FJ62" s="234">
        <v>76.180000000000007</v>
      </c>
      <c r="FK62" s="234">
        <v>76.180000000000007</v>
      </c>
      <c r="FL62" s="234">
        <v>76.180000000000007</v>
      </c>
      <c r="FM62" s="234">
        <v>76.180000000000007</v>
      </c>
      <c r="FN62" s="20">
        <f t="shared" si="125"/>
        <v>839.52821227057439</v>
      </c>
      <c r="FO62" s="18">
        <v>0</v>
      </c>
      <c r="FP62" s="18">
        <v>0</v>
      </c>
      <c r="FQ62" s="18">
        <v>0</v>
      </c>
      <c r="FR62" s="18">
        <v>0</v>
      </c>
      <c r="FS62" s="18">
        <v>388.62916387043168</v>
      </c>
      <c r="FT62" s="18">
        <v>0</v>
      </c>
      <c r="FU62" s="18">
        <v>0</v>
      </c>
      <c r="FV62" s="18">
        <v>0</v>
      </c>
      <c r="FW62" s="18">
        <v>0</v>
      </c>
      <c r="FX62" s="18">
        <v>0</v>
      </c>
      <c r="FY62" s="18">
        <v>450.89904840014276</v>
      </c>
      <c r="FZ62" s="18">
        <v>0</v>
      </c>
      <c r="GA62" s="234">
        <f t="shared" si="126"/>
        <v>30.29821227057414</v>
      </c>
      <c r="GB62" s="20">
        <f t="shared" si="127"/>
        <v>0</v>
      </c>
      <c r="GC62" s="20">
        <f t="shared" si="128"/>
        <v>30.29821227057414</v>
      </c>
      <c r="GD62" s="18">
        <f t="shared" si="129"/>
        <v>227.16000000000003</v>
      </c>
      <c r="GE62" s="18">
        <v>7.08</v>
      </c>
      <c r="GF62" s="234">
        <v>7.08</v>
      </c>
      <c r="GG62" s="234">
        <v>7.08</v>
      </c>
      <c r="GH62" s="234">
        <v>7.08</v>
      </c>
      <c r="GI62" s="234">
        <v>7.08</v>
      </c>
      <c r="GJ62" s="234">
        <v>7.08</v>
      </c>
      <c r="GK62" s="234">
        <v>7.08</v>
      </c>
      <c r="GL62" s="234">
        <v>35.520000000000003</v>
      </c>
      <c r="GM62" s="234">
        <v>35.520000000000003</v>
      </c>
      <c r="GN62" s="234">
        <v>35.520000000000003</v>
      </c>
      <c r="GO62" s="234">
        <v>35.520000000000003</v>
      </c>
      <c r="GP62" s="234">
        <v>35.520000000000003</v>
      </c>
      <c r="GQ62" s="20">
        <f t="shared" si="130"/>
        <v>0</v>
      </c>
      <c r="GR62" s="18">
        <v>0</v>
      </c>
      <c r="GS62" s="18">
        <v>0</v>
      </c>
      <c r="GT62" s="18">
        <v>0</v>
      </c>
      <c r="GU62" s="18"/>
      <c r="GV62" s="234">
        <f t="shared" si="131"/>
        <v>-227.16000000000003</v>
      </c>
      <c r="GW62" s="20">
        <f t="shared" si="15"/>
        <v>-227.16000000000003</v>
      </c>
      <c r="GX62" s="20">
        <f t="shared" si="16"/>
        <v>0</v>
      </c>
      <c r="GY62" s="18">
        <f t="shared" si="132"/>
        <v>1128.79</v>
      </c>
      <c r="GZ62" s="18">
        <v>62.22</v>
      </c>
      <c r="HA62" s="234">
        <v>62.22</v>
      </c>
      <c r="HB62" s="234">
        <v>62.22</v>
      </c>
      <c r="HC62" s="234">
        <v>62.22</v>
      </c>
      <c r="HD62" s="234">
        <v>62.22</v>
      </c>
      <c r="HE62" s="234">
        <v>62.22</v>
      </c>
      <c r="HF62" s="234">
        <v>62.22</v>
      </c>
      <c r="HG62" s="234">
        <v>138.65</v>
      </c>
      <c r="HH62" s="234">
        <v>138.65</v>
      </c>
      <c r="HI62" s="234">
        <v>138.65</v>
      </c>
      <c r="HJ62" s="234">
        <v>138.65</v>
      </c>
      <c r="HK62" s="234">
        <v>138.65</v>
      </c>
      <c r="HL62" s="20">
        <f t="shared" si="133"/>
        <v>1724.7434541764485</v>
      </c>
      <c r="HM62" s="18">
        <v>140.36204254456129</v>
      </c>
      <c r="HN62" s="18">
        <v>148.60186705056498</v>
      </c>
      <c r="HO62" s="18">
        <v>157.49124035386248</v>
      </c>
      <c r="HP62" s="18">
        <v>149.94977603062677</v>
      </c>
      <c r="HQ62" s="18">
        <v>154.96172446764709</v>
      </c>
      <c r="HR62" s="18">
        <v>134.19580351270494</v>
      </c>
      <c r="HS62" s="18">
        <v>166.80696123296872</v>
      </c>
      <c r="HT62" s="18">
        <v>91.320946267887848</v>
      </c>
      <c r="HU62" s="18">
        <v>93.80191396914276</v>
      </c>
      <c r="HV62" s="18">
        <v>169.15481157143972</v>
      </c>
      <c r="HW62" s="18">
        <v>149.30008659378561</v>
      </c>
      <c r="HX62" s="18">
        <v>168.79628058125621</v>
      </c>
      <c r="HY62" s="20">
        <f t="shared" si="17"/>
        <v>595.95345417644853</v>
      </c>
      <c r="HZ62" s="20">
        <f t="shared" si="18"/>
        <v>0</v>
      </c>
      <c r="IA62" s="20">
        <f t="shared" si="19"/>
        <v>595.95345417644853</v>
      </c>
      <c r="IB62" s="120">
        <f t="shared" si="134"/>
        <v>0</v>
      </c>
      <c r="IC62" s="120">
        <v>0</v>
      </c>
      <c r="ID62" s="250">
        <v>0</v>
      </c>
      <c r="IE62" s="250">
        <v>0</v>
      </c>
      <c r="IF62" s="120">
        <v>0</v>
      </c>
      <c r="IG62" s="120">
        <v>0</v>
      </c>
      <c r="IH62" s="120">
        <v>0</v>
      </c>
      <c r="II62" s="120">
        <v>0</v>
      </c>
      <c r="IJ62" s="120">
        <v>0</v>
      </c>
      <c r="IK62" s="120">
        <v>0</v>
      </c>
      <c r="IL62" s="120">
        <v>0</v>
      </c>
      <c r="IM62" s="120">
        <v>0</v>
      </c>
      <c r="IN62" s="120">
        <v>0</v>
      </c>
      <c r="IO62" s="121">
        <f t="shared" si="20"/>
        <v>0</v>
      </c>
      <c r="IP62" s="18">
        <v>0</v>
      </c>
      <c r="IQ62" s="18">
        <v>0</v>
      </c>
      <c r="IR62" s="18">
        <v>0</v>
      </c>
      <c r="IS62" s="18">
        <v>0</v>
      </c>
      <c r="IT62" s="18">
        <v>0</v>
      </c>
      <c r="IU62" s="18">
        <v>0</v>
      </c>
      <c r="IV62" s="18">
        <v>0</v>
      </c>
      <c r="IW62" s="18">
        <v>0</v>
      </c>
      <c r="IX62" s="18">
        <v>0</v>
      </c>
      <c r="IY62" s="18">
        <v>0</v>
      </c>
      <c r="IZ62" s="18">
        <v>0</v>
      </c>
      <c r="JA62" s="18">
        <v>0</v>
      </c>
      <c r="JB62" s="250">
        <f t="shared" si="21"/>
        <v>0</v>
      </c>
      <c r="JC62" s="121">
        <f t="shared" si="22"/>
        <v>0</v>
      </c>
      <c r="JD62" s="121">
        <f t="shared" si="23"/>
        <v>0</v>
      </c>
      <c r="JE62" s="120">
        <f t="shared" si="135"/>
        <v>0</v>
      </c>
      <c r="JF62" s="120">
        <v>0</v>
      </c>
      <c r="JG62" s="250">
        <v>0</v>
      </c>
      <c r="JH62" s="250">
        <v>0</v>
      </c>
      <c r="JI62" s="250">
        <v>0</v>
      </c>
      <c r="JJ62" s="250">
        <v>0</v>
      </c>
      <c r="JK62" s="250">
        <v>0</v>
      </c>
      <c r="JL62" s="250">
        <v>0</v>
      </c>
      <c r="JM62" s="250">
        <v>0</v>
      </c>
      <c r="JN62" s="250">
        <v>0</v>
      </c>
      <c r="JO62" s="250">
        <v>0</v>
      </c>
      <c r="JP62" s="250">
        <v>0</v>
      </c>
      <c r="JQ62" s="250">
        <v>0</v>
      </c>
      <c r="JR62" s="120">
        <f t="shared" si="136"/>
        <v>0</v>
      </c>
      <c r="JS62" s="18">
        <v>0</v>
      </c>
      <c r="JT62" s="18">
        <v>0</v>
      </c>
      <c r="JU62" s="18">
        <v>0</v>
      </c>
      <c r="JV62" s="18">
        <v>0</v>
      </c>
      <c r="JW62" s="18">
        <v>0</v>
      </c>
      <c r="JX62" s="18">
        <v>0</v>
      </c>
      <c r="JY62" s="18">
        <v>0</v>
      </c>
      <c r="JZ62" s="18">
        <v>0</v>
      </c>
      <c r="KA62" s="18">
        <v>0</v>
      </c>
      <c r="KB62" s="18">
        <v>0</v>
      </c>
      <c r="KC62" s="18">
        <v>0</v>
      </c>
      <c r="KD62" s="18">
        <v>0</v>
      </c>
      <c r="KE62" s="250">
        <f t="shared" si="24"/>
        <v>0</v>
      </c>
      <c r="KF62" s="121">
        <f t="shared" si="25"/>
        <v>0</v>
      </c>
      <c r="KG62" s="121">
        <f t="shared" si="26"/>
        <v>0</v>
      </c>
      <c r="KH62" s="120">
        <f t="shared" si="137"/>
        <v>868.45</v>
      </c>
      <c r="KI62" s="120">
        <v>33.75</v>
      </c>
      <c r="KJ62" s="250">
        <v>33.75</v>
      </c>
      <c r="KK62" s="250">
        <v>33.75</v>
      </c>
      <c r="KL62" s="250">
        <v>33.75</v>
      </c>
      <c r="KM62" s="250">
        <v>33.75</v>
      </c>
      <c r="KN62" s="250">
        <v>33.75</v>
      </c>
      <c r="KO62" s="250">
        <v>33.75</v>
      </c>
      <c r="KP62" s="250">
        <v>126.44</v>
      </c>
      <c r="KQ62" s="250">
        <v>126.44</v>
      </c>
      <c r="KR62" s="250">
        <v>126.44</v>
      </c>
      <c r="KS62" s="250">
        <v>126.44</v>
      </c>
      <c r="KT62" s="250">
        <v>126.44</v>
      </c>
      <c r="KU62" s="121">
        <f t="shared" si="138"/>
        <v>924.01336566383816</v>
      </c>
      <c r="KV62" s="18">
        <v>40.759413287627567</v>
      </c>
      <c r="KW62" s="18">
        <v>43.896396575179509</v>
      </c>
      <c r="KX62" s="18">
        <v>38.957520912103092</v>
      </c>
      <c r="KY62" s="18">
        <v>42.713302363549623</v>
      </c>
      <c r="KZ62" s="18">
        <v>42.547712151515064</v>
      </c>
      <c r="LA62" s="18">
        <v>43.48839965369492</v>
      </c>
      <c r="LB62" s="18">
        <v>38.482061876459056</v>
      </c>
      <c r="LC62" s="18">
        <v>96.048913944928643</v>
      </c>
      <c r="LD62" s="18">
        <v>123.80168530173053</v>
      </c>
      <c r="LE62" s="18">
        <v>119.54510472528824</v>
      </c>
      <c r="LF62" s="18">
        <v>145.65099758110841</v>
      </c>
      <c r="LG62" s="18">
        <v>148.12185729065342</v>
      </c>
      <c r="LH62" s="250">
        <f t="shared" si="139"/>
        <v>55.563365663838113</v>
      </c>
      <c r="LI62" s="121">
        <f t="shared" si="27"/>
        <v>0</v>
      </c>
      <c r="LJ62" s="121">
        <f t="shared" si="28"/>
        <v>55.563365663838113</v>
      </c>
      <c r="LK62" s="121">
        <f t="shared" si="29"/>
        <v>0</v>
      </c>
      <c r="LL62" s="250"/>
      <c r="LM62" s="250"/>
      <c r="LN62" s="250"/>
      <c r="LO62" s="250"/>
      <c r="LP62" s="250"/>
      <c r="LQ62" s="250"/>
      <c r="LR62" s="250"/>
      <c r="LS62" s="250"/>
      <c r="LT62" s="250"/>
      <c r="LU62" s="250"/>
      <c r="LV62" s="250"/>
      <c r="LW62" s="250"/>
      <c r="LX62" s="121">
        <f t="shared" si="30"/>
        <v>0</v>
      </c>
      <c r="LY62" s="250"/>
      <c r="LZ62" s="250"/>
      <c r="MA62" s="250"/>
      <c r="MB62" s="250"/>
      <c r="MC62" s="250"/>
      <c r="MD62" s="250"/>
      <c r="ME62" s="250"/>
      <c r="MF62" s="250"/>
      <c r="MG62" s="250"/>
      <c r="MH62" s="250"/>
      <c r="MI62" s="250"/>
      <c r="MJ62" s="120">
        <v>0</v>
      </c>
      <c r="MK62" s="250"/>
      <c r="ML62" s="121">
        <f t="shared" si="31"/>
        <v>0</v>
      </c>
      <c r="MM62" s="121">
        <f t="shared" si="32"/>
        <v>0</v>
      </c>
      <c r="MN62" s="121">
        <f t="shared" si="140"/>
        <v>3914.4300000000003</v>
      </c>
      <c r="MO62" s="121">
        <v>397.24</v>
      </c>
      <c r="MP62" s="250">
        <v>397.24</v>
      </c>
      <c r="MQ62" s="250">
        <v>397.24</v>
      </c>
      <c r="MR62" s="250">
        <v>397.24</v>
      </c>
      <c r="MS62" s="250">
        <v>397.24</v>
      </c>
      <c r="MT62" s="250">
        <v>397.24</v>
      </c>
      <c r="MU62" s="250">
        <v>397.24</v>
      </c>
      <c r="MV62" s="250">
        <v>226.75</v>
      </c>
      <c r="MW62" s="250">
        <v>226.75</v>
      </c>
      <c r="MX62" s="250">
        <v>226.75</v>
      </c>
      <c r="MY62" s="250">
        <v>226.75</v>
      </c>
      <c r="MZ62" s="250">
        <v>226.75</v>
      </c>
      <c r="NA62" s="121">
        <f t="shared" si="141"/>
        <v>796.63332547632717</v>
      </c>
      <c r="NB62" s="20">
        <v>0</v>
      </c>
      <c r="NC62" s="20">
        <v>0</v>
      </c>
      <c r="ND62" s="20">
        <v>0</v>
      </c>
      <c r="NE62" s="20">
        <v>0</v>
      </c>
      <c r="NF62" s="20">
        <v>0</v>
      </c>
      <c r="NG62" s="20">
        <v>960.79610273412038</v>
      </c>
      <c r="NH62" s="20">
        <v>-164.16277725779318</v>
      </c>
      <c r="NI62" s="20">
        <v>0</v>
      </c>
      <c r="NJ62" s="20">
        <v>0</v>
      </c>
      <c r="NK62" s="20">
        <v>0</v>
      </c>
      <c r="NL62" s="20">
        <v>0</v>
      </c>
      <c r="NM62" s="20">
        <v>0</v>
      </c>
      <c r="NN62" s="250">
        <f t="shared" si="142"/>
        <v>-3117.7966745236731</v>
      </c>
      <c r="NO62" s="121">
        <f t="shared" si="33"/>
        <v>-3117.7966745236731</v>
      </c>
      <c r="NP62" s="121">
        <f t="shared" si="34"/>
        <v>0</v>
      </c>
      <c r="NQ62" s="115">
        <f t="shared" si="35"/>
        <v>1251.45</v>
      </c>
      <c r="NR62" s="114">
        <f t="shared" si="36"/>
        <v>79.5</v>
      </c>
      <c r="NS62" s="132">
        <f t="shared" si="37"/>
        <v>-1171.95</v>
      </c>
      <c r="NT62" s="121">
        <f t="shared" si="38"/>
        <v>-1171.95</v>
      </c>
      <c r="NU62" s="121">
        <f t="shared" si="39"/>
        <v>0</v>
      </c>
      <c r="NV62" s="18">
        <f t="shared" si="143"/>
        <v>682.45</v>
      </c>
      <c r="NW62" s="18">
        <v>74.650000000000006</v>
      </c>
      <c r="NX62" s="234">
        <v>74.650000000000006</v>
      </c>
      <c r="NY62" s="234">
        <v>74.650000000000006</v>
      </c>
      <c r="NZ62" s="18">
        <v>74.650000000000006</v>
      </c>
      <c r="OA62" s="18">
        <v>74.650000000000006</v>
      </c>
      <c r="OB62" s="18">
        <v>74.650000000000006</v>
      </c>
      <c r="OC62" s="18">
        <v>74.650000000000006</v>
      </c>
      <c r="OD62" s="18">
        <v>31.98</v>
      </c>
      <c r="OE62" s="18">
        <v>31.98</v>
      </c>
      <c r="OF62" s="18">
        <v>31.98</v>
      </c>
      <c r="OG62" s="18">
        <v>31.98</v>
      </c>
      <c r="OH62" s="18">
        <v>31.98</v>
      </c>
      <c r="OI62" s="20">
        <f t="shared" si="144"/>
        <v>0</v>
      </c>
      <c r="OJ62" s="20">
        <v>0</v>
      </c>
      <c r="OK62" s="20">
        <v>0</v>
      </c>
      <c r="OL62" s="20">
        <v>0</v>
      </c>
      <c r="OM62" s="20">
        <v>0</v>
      </c>
      <c r="ON62" s="20">
        <v>0</v>
      </c>
      <c r="OO62" s="20">
        <v>0</v>
      </c>
      <c r="OP62" s="20">
        <v>0</v>
      </c>
      <c r="OQ62" s="20">
        <v>0</v>
      </c>
      <c r="OR62" s="20">
        <v>0</v>
      </c>
      <c r="OS62" s="20">
        <v>0</v>
      </c>
      <c r="OT62" s="20">
        <v>0</v>
      </c>
      <c r="OU62" s="20">
        <v>0</v>
      </c>
      <c r="OV62" s="234">
        <f t="shared" si="145"/>
        <v>-682.45</v>
      </c>
      <c r="OW62" s="20">
        <f t="shared" si="40"/>
        <v>-682.45</v>
      </c>
      <c r="OX62" s="20">
        <f t="shared" si="41"/>
        <v>0</v>
      </c>
      <c r="OY62" s="18">
        <f t="shared" si="146"/>
        <v>320.57999999999993</v>
      </c>
      <c r="OZ62" s="18">
        <v>36.49</v>
      </c>
      <c r="PA62" s="234">
        <v>36.49</v>
      </c>
      <c r="PB62" s="234">
        <v>36.49</v>
      </c>
      <c r="PC62" s="234">
        <v>36.49</v>
      </c>
      <c r="PD62" s="234">
        <v>36.49</v>
      </c>
      <c r="PE62" s="234">
        <v>36.49</v>
      </c>
      <c r="PF62" s="234">
        <v>36.49</v>
      </c>
      <c r="PG62" s="234">
        <v>13.03</v>
      </c>
      <c r="PH62" s="234">
        <v>13.03</v>
      </c>
      <c r="PI62" s="234">
        <v>13.03</v>
      </c>
      <c r="PJ62" s="234">
        <v>13.03</v>
      </c>
      <c r="PK62" s="234">
        <v>13.03</v>
      </c>
      <c r="PL62" s="20">
        <f t="shared" si="147"/>
        <v>0</v>
      </c>
      <c r="PM62" s="18">
        <v>0</v>
      </c>
      <c r="PN62" s="18">
        <v>0</v>
      </c>
      <c r="PO62" s="18">
        <v>0</v>
      </c>
      <c r="PP62" s="18">
        <v>0</v>
      </c>
      <c r="PQ62" s="18">
        <v>0</v>
      </c>
      <c r="PR62" s="18">
        <v>0</v>
      </c>
      <c r="PS62" s="18">
        <v>0</v>
      </c>
      <c r="PT62" s="18">
        <v>0</v>
      </c>
      <c r="PU62" s="18">
        <v>0</v>
      </c>
      <c r="PV62" s="18">
        <v>0</v>
      </c>
      <c r="PW62" s="18">
        <v>0</v>
      </c>
      <c r="PX62" s="18">
        <v>0</v>
      </c>
      <c r="PY62" s="234">
        <f t="shared" si="148"/>
        <v>-320.57999999999993</v>
      </c>
      <c r="PZ62" s="20">
        <f t="shared" si="42"/>
        <v>-320.57999999999993</v>
      </c>
      <c r="QA62" s="20">
        <f t="shared" si="43"/>
        <v>0</v>
      </c>
      <c r="QB62" s="18">
        <f t="shared" si="149"/>
        <v>155.52000000000004</v>
      </c>
      <c r="QC62" s="18">
        <v>15.91</v>
      </c>
      <c r="QD62" s="234">
        <v>15.91</v>
      </c>
      <c r="QE62" s="234">
        <v>15.91</v>
      </c>
      <c r="QF62" s="234">
        <v>15.91</v>
      </c>
      <c r="QG62" s="234">
        <v>15.91</v>
      </c>
      <c r="QH62" s="234">
        <v>15.91</v>
      </c>
      <c r="QI62" s="234">
        <v>15.91</v>
      </c>
      <c r="QJ62" s="234">
        <v>8.83</v>
      </c>
      <c r="QK62" s="234">
        <v>8.83</v>
      </c>
      <c r="QL62" s="234">
        <v>8.83</v>
      </c>
      <c r="QM62" s="234">
        <v>8.83</v>
      </c>
      <c r="QN62" s="234">
        <v>8.83</v>
      </c>
      <c r="QO62" s="20">
        <f t="shared" si="150"/>
        <v>0</v>
      </c>
      <c r="QP62" s="18">
        <v>0</v>
      </c>
      <c r="QQ62" s="18">
        <v>0</v>
      </c>
      <c r="QR62" s="18">
        <v>0</v>
      </c>
      <c r="QS62" s="18">
        <v>0</v>
      </c>
      <c r="QT62" s="18">
        <v>0</v>
      </c>
      <c r="QU62" s="18">
        <v>0</v>
      </c>
      <c r="QV62" s="18">
        <v>0</v>
      </c>
      <c r="QW62" s="18">
        <v>0</v>
      </c>
      <c r="QX62" s="18">
        <v>0</v>
      </c>
      <c r="QY62" s="18">
        <v>0</v>
      </c>
      <c r="QZ62" s="18">
        <v>0</v>
      </c>
      <c r="RA62" s="18">
        <v>0</v>
      </c>
      <c r="RB62" s="234">
        <f t="shared" si="151"/>
        <v>-155.52000000000004</v>
      </c>
      <c r="RC62" s="20">
        <f t="shared" si="44"/>
        <v>-155.52000000000004</v>
      </c>
      <c r="RD62" s="20">
        <f t="shared" si="45"/>
        <v>0</v>
      </c>
      <c r="RE62" s="18">
        <f t="shared" si="152"/>
        <v>0</v>
      </c>
      <c r="RF62" s="20">
        <v>0</v>
      </c>
      <c r="RG62" s="234">
        <v>0</v>
      </c>
      <c r="RH62" s="234">
        <v>0</v>
      </c>
      <c r="RI62" s="234">
        <v>0</v>
      </c>
      <c r="RJ62" s="234">
        <v>0</v>
      </c>
      <c r="RK62" s="234">
        <v>0</v>
      </c>
      <c r="RL62" s="234">
        <v>0</v>
      </c>
      <c r="RM62" s="234">
        <v>0</v>
      </c>
      <c r="RN62" s="234">
        <v>0</v>
      </c>
      <c r="RO62" s="234">
        <v>0</v>
      </c>
      <c r="RP62" s="234">
        <v>0</v>
      </c>
      <c r="RQ62" s="234">
        <v>0</v>
      </c>
      <c r="RR62" s="20">
        <f t="shared" si="153"/>
        <v>0</v>
      </c>
      <c r="RS62" s="18">
        <v>0</v>
      </c>
      <c r="RT62" s="18">
        <v>0</v>
      </c>
      <c r="RU62" s="18">
        <v>0</v>
      </c>
      <c r="RV62" s="18">
        <v>0</v>
      </c>
      <c r="RW62" s="18">
        <v>0</v>
      </c>
      <c r="RX62" s="18">
        <v>0</v>
      </c>
      <c r="RY62" s="18">
        <v>0</v>
      </c>
      <c r="RZ62" s="18">
        <v>0</v>
      </c>
      <c r="SA62" s="18">
        <v>0</v>
      </c>
      <c r="SB62" s="18">
        <v>0</v>
      </c>
      <c r="SC62" s="18">
        <v>0</v>
      </c>
      <c r="SD62" s="18">
        <v>0</v>
      </c>
      <c r="SE62" s="20">
        <f t="shared" si="46"/>
        <v>0</v>
      </c>
      <c r="SF62" s="20">
        <f t="shared" si="47"/>
        <v>0</v>
      </c>
      <c r="SG62" s="20">
        <f t="shared" si="48"/>
        <v>0</v>
      </c>
      <c r="SH62" s="18">
        <f t="shared" si="154"/>
        <v>0</v>
      </c>
      <c r="SI62" s="18">
        <v>0</v>
      </c>
      <c r="SJ62" s="234">
        <v>0</v>
      </c>
      <c r="SK62" s="234">
        <v>0</v>
      </c>
      <c r="SL62" s="234">
        <v>0</v>
      </c>
      <c r="SM62" s="234">
        <v>0</v>
      </c>
      <c r="SN62" s="234">
        <v>0</v>
      </c>
      <c r="SO62" s="234">
        <v>0</v>
      </c>
      <c r="SP62" s="234">
        <v>0</v>
      </c>
      <c r="SQ62" s="234">
        <v>0</v>
      </c>
      <c r="SR62" s="234">
        <v>0</v>
      </c>
      <c r="SS62" s="234">
        <v>0</v>
      </c>
      <c r="ST62" s="234">
        <v>0</v>
      </c>
      <c r="SU62" s="20">
        <f t="shared" si="155"/>
        <v>0</v>
      </c>
      <c r="SV62" s="18">
        <v>0</v>
      </c>
      <c r="SW62" s="18">
        <v>0</v>
      </c>
      <c r="SX62" s="18">
        <v>0</v>
      </c>
      <c r="SY62" s="18">
        <v>0</v>
      </c>
      <c r="SZ62" s="18">
        <v>0</v>
      </c>
      <c r="TA62" s="18">
        <v>0</v>
      </c>
      <c r="TB62" s="18">
        <v>0</v>
      </c>
      <c r="TC62" s="18">
        <v>0</v>
      </c>
      <c r="TD62" s="18">
        <v>0</v>
      </c>
      <c r="TE62" s="18">
        <v>0</v>
      </c>
      <c r="TF62" s="18">
        <v>0</v>
      </c>
      <c r="TG62" s="18">
        <v>0</v>
      </c>
      <c r="TH62" s="20">
        <f t="shared" si="49"/>
        <v>0</v>
      </c>
      <c r="TI62" s="20">
        <f t="shared" si="50"/>
        <v>0</v>
      </c>
      <c r="TJ62" s="20">
        <f t="shared" si="51"/>
        <v>0</v>
      </c>
      <c r="TK62" s="18">
        <f t="shared" si="156"/>
        <v>76.14</v>
      </c>
      <c r="TL62" s="18">
        <v>7.12</v>
      </c>
      <c r="TM62" s="234">
        <v>7.12</v>
      </c>
      <c r="TN62" s="234">
        <v>7.12</v>
      </c>
      <c r="TO62" s="234">
        <v>7.12</v>
      </c>
      <c r="TP62" s="234">
        <v>7.12</v>
      </c>
      <c r="TQ62" s="234">
        <v>7.12</v>
      </c>
      <c r="TR62" s="234">
        <v>7.12</v>
      </c>
      <c r="TS62" s="234">
        <v>5.26</v>
      </c>
      <c r="TT62" s="234">
        <v>5.26</v>
      </c>
      <c r="TU62" s="234">
        <v>5.26</v>
      </c>
      <c r="TV62" s="234">
        <v>5.26</v>
      </c>
      <c r="TW62" s="234">
        <v>5.26</v>
      </c>
      <c r="TX62" s="20">
        <f t="shared" si="157"/>
        <v>79.5</v>
      </c>
      <c r="TY62" s="18">
        <v>0</v>
      </c>
      <c r="TZ62" s="18">
        <v>0</v>
      </c>
      <c r="UA62" s="18">
        <v>79.5</v>
      </c>
      <c r="UB62" s="18">
        <v>0</v>
      </c>
      <c r="UC62" s="18">
        <v>0</v>
      </c>
      <c r="UD62" s="18">
        <v>0</v>
      </c>
      <c r="UE62" s="18">
        <v>0</v>
      </c>
      <c r="UF62" s="18">
        <v>0</v>
      </c>
      <c r="UG62" s="18">
        <v>0</v>
      </c>
      <c r="UH62" s="18">
        <v>0</v>
      </c>
      <c r="UI62" s="18">
        <v>0</v>
      </c>
      <c r="UJ62" s="18">
        <v>0</v>
      </c>
      <c r="UK62" s="20">
        <f t="shared" si="52"/>
        <v>3.3599999999999994</v>
      </c>
      <c r="UL62" s="20">
        <f t="shared" si="53"/>
        <v>0</v>
      </c>
      <c r="UM62" s="20">
        <f t="shared" si="54"/>
        <v>3.3599999999999994</v>
      </c>
      <c r="UN62" s="18">
        <f t="shared" si="158"/>
        <v>16.759999999999998</v>
      </c>
      <c r="UO62" s="18">
        <v>1.63</v>
      </c>
      <c r="UP62" s="234">
        <v>1.63</v>
      </c>
      <c r="UQ62" s="234">
        <v>1.63</v>
      </c>
      <c r="UR62" s="234">
        <v>1.63</v>
      </c>
      <c r="US62" s="234">
        <v>1.63</v>
      </c>
      <c r="UT62" s="234">
        <v>1.63</v>
      </c>
      <c r="UU62" s="234">
        <v>1.63</v>
      </c>
      <c r="UV62" s="234">
        <v>1.07</v>
      </c>
      <c r="UW62" s="234">
        <v>1.07</v>
      </c>
      <c r="UX62" s="234">
        <v>1.07</v>
      </c>
      <c r="UY62" s="234">
        <v>1.07</v>
      </c>
      <c r="UZ62" s="234">
        <v>1.07</v>
      </c>
      <c r="VA62" s="20">
        <f t="shared" si="55"/>
        <v>0</v>
      </c>
      <c r="VB62" s="234"/>
      <c r="VC62" s="234"/>
      <c r="VD62" s="234"/>
      <c r="VE62" s="234"/>
      <c r="VF62" s="234"/>
      <c r="VG62" s="234"/>
      <c r="VH62" s="234">
        <v>0</v>
      </c>
      <c r="VI62" s="234"/>
      <c r="VJ62" s="234"/>
      <c r="VK62" s="234"/>
      <c r="VL62" s="234"/>
      <c r="VM62" s="234"/>
      <c r="VN62" s="20">
        <f t="shared" si="56"/>
        <v>-16.759999999999998</v>
      </c>
      <c r="VO62" s="20">
        <f t="shared" si="57"/>
        <v>-16.759999999999998</v>
      </c>
      <c r="VP62" s="20">
        <f t="shared" si="58"/>
        <v>0</v>
      </c>
      <c r="VQ62" s="121">
        <f t="shared" si="59"/>
        <v>0</v>
      </c>
      <c r="VR62" s="250"/>
      <c r="VS62" s="250"/>
      <c r="VT62" s="250"/>
      <c r="VU62" s="250"/>
      <c r="VV62" s="250"/>
      <c r="VW62" s="250"/>
      <c r="VX62" s="250"/>
      <c r="VY62" s="250"/>
      <c r="VZ62" s="250"/>
      <c r="WA62" s="250"/>
      <c r="WB62" s="250"/>
      <c r="WC62" s="250"/>
      <c r="WD62" s="121">
        <f t="shared" si="60"/>
        <v>0</v>
      </c>
      <c r="WE62" s="234"/>
      <c r="WF62" s="234"/>
      <c r="WG62" s="234"/>
      <c r="WH62" s="234"/>
      <c r="WI62" s="234"/>
      <c r="WJ62" s="234"/>
      <c r="WK62" s="234"/>
      <c r="WL62" s="234"/>
      <c r="WM62" s="234"/>
      <c r="WN62" s="234"/>
      <c r="WO62" s="234"/>
      <c r="WP62" s="234"/>
      <c r="WQ62" s="121">
        <f t="shared" si="61"/>
        <v>0</v>
      </c>
      <c r="WR62" s="121">
        <f t="shared" si="62"/>
        <v>0</v>
      </c>
      <c r="WS62" s="121">
        <f t="shared" si="63"/>
        <v>0</v>
      </c>
      <c r="WT62" s="120">
        <f t="shared" si="159"/>
        <v>7847.7799999999988</v>
      </c>
      <c r="WU62" s="120">
        <v>559.54</v>
      </c>
      <c r="WV62" s="250">
        <v>559.54</v>
      </c>
      <c r="WW62" s="250">
        <v>559.54</v>
      </c>
      <c r="WX62" s="250">
        <v>559.54</v>
      </c>
      <c r="WY62" s="250">
        <v>559.54</v>
      </c>
      <c r="WZ62" s="250">
        <v>559.54</v>
      </c>
      <c r="XA62" s="250">
        <v>559.54</v>
      </c>
      <c r="XB62" s="250">
        <v>786.2</v>
      </c>
      <c r="XC62" s="250">
        <v>786.2</v>
      </c>
      <c r="XD62" s="250">
        <v>786.2</v>
      </c>
      <c r="XE62" s="250">
        <v>786.2</v>
      </c>
      <c r="XF62" s="250">
        <v>786.2</v>
      </c>
      <c r="XG62" s="120">
        <f t="shared" si="160"/>
        <v>8691.0288871105677</v>
      </c>
      <c r="XH62" s="18">
        <v>640.03067808548883</v>
      </c>
      <c r="XI62" s="18">
        <v>776.3049480315816</v>
      </c>
      <c r="XJ62" s="18">
        <v>747.64329775426461</v>
      </c>
      <c r="XK62" s="18">
        <v>140.64286062428158</v>
      </c>
      <c r="XL62" s="18">
        <v>644.43769493203058</v>
      </c>
      <c r="XM62" s="18">
        <v>526.54223778336825</v>
      </c>
      <c r="XN62" s="18">
        <v>857.41541928363461</v>
      </c>
      <c r="XO62" s="18">
        <v>915.10171158739456</v>
      </c>
      <c r="XP62" s="18">
        <v>1066.4535381911337</v>
      </c>
      <c r="XQ62" s="18">
        <v>1042.4496471928694</v>
      </c>
      <c r="XR62" s="18">
        <v>643.89959086795614</v>
      </c>
      <c r="XS62" s="18">
        <v>690.10726277656295</v>
      </c>
      <c r="XT62" s="121">
        <f t="shared" si="64"/>
        <v>843.24888711056883</v>
      </c>
      <c r="XU62" s="121">
        <f t="shared" si="65"/>
        <v>0</v>
      </c>
      <c r="XV62" s="121">
        <f t="shared" si="66"/>
        <v>843.24888711056883</v>
      </c>
      <c r="XW62" s="120">
        <f t="shared" si="161"/>
        <v>1536.32</v>
      </c>
      <c r="XX62" s="120">
        <v>105.36</v>
      </c>
      <c r="XY62" s="250">
        <v>105.36</v>
      </c>
      <c r="XZ62" s="250">
        <v>105.36</v>
      </c>
      <c r="YA62" s="250">
        <v>105.36</v>
      </c>
      <c r="YB62" s="250">
        <v>105.36</v>
      </c>
      <c r="YC62" s="250">
        <v>105.36</v>
      </c>
      <c r="YD62" s="250">
        <v>105.36</v>
      </c>
      <c r="YE62" s="250">
        <v>159.76</v>
      </c>
      <c r="YF62" s="250">
        <v>159.76</v>
      </c>
      <c r="YG62" s="250">
        <v>159.76</v>
      </c>
      <c r="YH62" s="250">
        <v>159.76</v>
      </c>
      <c r="YI62" s="250">
        <v>159.76</v>
      </c>
      <c r="YJ62" s="121">
        <f t="shared" si="162"/>
        <v>1533.9622737308061</v>
      </c>
      <c r="YK62" s="18">
        <v>122.18732161232515</v>
      </c>
      <c r="YL62" s="18">
        <v>107.18520694001279</v>
      </c>
      <c r="YM62" s="18">
        <v>110.38580564305448</v>
      </c>
      <c r="YN62" s="18">
        <v>118.35190432414268</v>
      </c>
      <c r="YO62" s="18">
        <v>106.72717644748771</v>
      </c>
      <c r="YP62" s="18">
        <v>114.83079558361362</v>
      </c>
      <c r="YQ62" s="18">
        <v>120.08842186018481</v>
      </c>
      <c r="YR62" s="18">
        <v>122.74258015114772</v>
      </c>
      <c r="YS62" s="18">
        <v>138.08071162438188</v>
      </c>
      <c r="YT62" s="18">
        <v>151.47014873791935</v>
      </c>
      <c r="YU62" s="18">
        <v>154.24350918852954</v>
      </c>
      <c r="YV62" s="18">
        <v>167.66869161800656</v>
      </c>
      <c r="YW62" s="234">
        <f t="shared" si="163"/>
        <v>-2.3577262691937904</v>
      </c>
      <c r="YX62" s="121">
        <f t="shared" si="67"/>
        <v>-2.3577262691937904</v>
      </c>
      <c r="YY62" s="121">
        <f t="shared" si="68"/>
        <v>0</v>
      </c>
      <c r="YZ62" s="120">
        <f t="shared" si="164"/>
        <v>866.2800000000002</v>
      </c>
      <c r="ZA62" s="120">
        <v>26.84</v>
      </c>
      <c r="ZB62" s="250">
        <v>26.84</v>
      </c>
      <c r="ZC62" s="250">
        <v>26.84</v>
      </c>
      <c r="ZD62" s="250">
        <v>26.84</v>
      </c>
      <c r="ZE62" s="250">
        <v>26.84</v>
      </c>
      <c r="ZF62" s="250">
        <v>26.84</v>
      </c>
      <c r="ZG62" s="250">
        <v>26.84</v>
      </c>
      <c r="ZH62" s="250">
        <v>135.68</v>
      </c>
      <c r="ZI62" s="250">
        <v>135.68</v>
      </c>
      <c r="ZJ62" s="250">
        <v>135.68</v>
      </c>
      <c r="ZK62" s="250">
        <v>135.68</v>
      </c>
      <c r="ZL62" s="250">
        <v>135.68</v>
      </c>
      <c r="ZM62" s="121">
        <f t="shared" si="165"/>
        <v>1509.6208973348821</v>
      </c>
      <c r="ZN62" s="120">
        <v>0</v>
      </c>
      <c r="ZO62" s="18">
        <v>72.069972859723009</v>
      </c>
      <c r="ZP62" s="18">
        <v>243.31498591869823</v>
      </c>
      <c r="ZQ62" s="18">
        <v>1174.2073652463894</v>
      </c>
      <c r="ZR62" s="18">
        <v>20.028573310071451</v>
      </c>
      <c r="ZS62" s="18">
        <v>0</v>
      </c>
      <c r="ZT62" s="18"/>
      <c r="ZU62" s="18"/>
      <c r="ZV62" s="18"/>
      <c r="ZW62" s="18"/>
      <c r="ZX62" s="18"/>
      <c r="ZY62" s="18"/>
      <c r="ZZ62" s="121">
        <f t="shared" si="69"/>
        <v>643.3408973348819</v>
      </c>
      <c r="AAA62" s="121">
        <f t="shared" si="70"/>
        <v>0</v>
      </c>
      <c r="AAB62" s="121">
        <f t="shared" si="71"/>
        <v>643.3408973348819</v>
      </c>
      <c r="AAC62" s="120">
        <f t="shared" si="166"/>
        <v>0</v>
      </c>
      <c r="AAD62" s="120">
        <v>0</v>
      </c>
      <c r="AAE62" s="250">
        <v>0</v>
      </c>
      <c r="AAF62" s="250">
        <v>0</v>
      </c>
      <c r="AAG62" s="250">
        <v>0</v>
      </c>
      <c r="AAH62" s="250">
        <v>0</v>
      </c>
      <c r="AAI62" s="250">
        <v>0</v>
      </c>
      <c r="AAJ62" s="250">
        <v>0</v>
      </c>
      <c r="AAK62" s="250">
        <v>0</v>
      </c>
      <c r="AAL62" s="250">
        <v>0</v>
      </c>
      <c r="AAM62" s="250">
        <v>0</v>
      </c>
      <c r="AAN62" s="250">
        <v>0</v>
      </c>
      <c r="AAO62" s="250">
        <v>0</v>
      </c>
      <c r="AAP62" s="121">
        <f t="shared" si="167"/>
        <v>196.78381656448235</v>
      </c>
      <c r="AAQ62" s="18">
        <v>0</v>
      </c>
      <c r="AAR62" s="18">
        <v>0</v>
      </c>
      <c r="AAS62" s="18">
        <v>0</v>
      </c>
      <c r="AAT62" s="18">
        <v>0</v>
      </c>
      <c r="AAU62" s="18">
        <v>0</v>
      </c>
      <c r="AAV62" s="18">
        <v>0</v>
      </c>
      <c r="AAW62" s="18">
        <v>0</v>
      </c>
      <c r="AAX62" s="18">
        <v>40.034151360000003</v>
      </c>
      <c r="AAY62" s="18">
        <v>38.501234459999999</v>
      </c>
      <c r="AAZ62" s="18">
        <v>39.210148080000003</v>
      </c>
      <c r="ABA62" s="18">
        <v>39.157614467999998</v>
      </c>
      <c r="ABB62" s="18">
        <v>39.880668196482361</v>
      </c>
      <c r="ABC62" s="121">
        <f t="shared" si="72"/>
        <v>196.78381656448235</v>
      </c>
      <c r="ABD62" s="121">
        <f t="shared" si="73"/>
        <v>0</v>
      </c>
      <c r="ABE62" s="121">
        <f t="shared" si="74"/>
        <v>196.78381656448235</v>
      </c>
      <c r="ABF62" s="120">
        <f t="shared" si="168"/>
        <v>0</v>
      </c>
      <c r="ABG62" s="120">
        <v>0</v>
      </c>
      <c r="ABH62" s="250">
        <v>0</v>
      </c>
      <c r="ABI62" s="250">
        <v>0</v>
      </c>
      <c r="ABJ62" s="250">
        <v>0</v>
      </c>
      <c r="ABK62" s="250">
        <v>0</v>
      </c>
      <c r="ABL62" s="250">
        <v>0</v>
      </c>
      <c r="ABM62" s="250">
        <v>0</v>
      </c>
      <c r="ABN62" s="250">
        <v>0</v>
      </c>
      <c r="ABO62" s="250">
        <v>0</v>
      </c>
      <c r="ABP62" s="250">
        <v>0</v>
      </c>
      <c r="ABQ62" s="250">
        <v>0</v>
      </c>
      <c r="ABR62" s="250">
        <v>0</v>
      </c>
      <c r="ABS62" s="121">
        <f t="shared" si="169"/>
        <v>0</v>
      </c>
      <c r="ABT62" s="18">
        <v>0</v>
      </c>
      <c r="ABU62" s="18">
        <v>0</v>
      </c>
      <c r="ABV62" s="18">
        <v>0</v>
      </c>
      <c r="ABW62" s="18">
        <v>0</v>
      </c>
      <c r="ABX62" s="18">
        <v>0</v>
      </c>
      <c r="ABY62" s="18">
        <v>0</v>
      </c>
      <c r="ABZ62" s="18"/>
      <c r="ACA62" s="18"/>
      <c r="ACB62" s="18">
        <v>0</v>
      </c>
      <c r="ACC62" s="18">
        <v>0</v>
      </c>
      <c r="ACD62" s="18">
        <v>0</v>
      </c>
      <c r="ACE62" s="18">
        <v>0</v>
      </c>
      <c r="ACF62" s="121">
        <f t="shared" si="75"/>
        <v>0</v>
      </c>
      <c r="ACG62" s="121">
        <f t="shared" si="76"/>
        <v>0</v>
      </c>
      <c r="ACH62" s="121">
        <f t="shared" si="77"/>
        <v>0</v>
      </c>
      <c r="ACI62" s="115">
        <f t="shared" si="78"/>
        <v>680.08999999999992</v>
      </c>
      <c r="ACJ62" s="121">
        <f t="shared" si="79"/>
        <v>337.70050592709839</v>
      </c>
      <c r="ACK62" s="132">
        <f t="shared" si="80"/>
        <v>-342.38949407290153</v>
      </c>
      <c r="ACL62" s="121">
        <f t="shared" si="81"/>
        <v>-342.38949407290153</v>
      </c>
      <c r="ACM62" s="121">
        <f t="shared" si="82"/>
        <v>0</v>
      </c>
      <c r="ACN62" s="18">
        <f t="shared" si="170"/>
        <v>680.08999999999992</v>
      </c>
      <c r="ACO62" s="18">
        <v>57.12</v>
      </c>
      <c r="ACP62" s="234">
        <v>57.12</v>
      </c>
      <c r="ACQ62" s="234">
        <v>57.12</v>
      </c>
      <c r="ACR62" s="234">
        <v>57.12</v>
      </c>
      <c r="ACS62" s="234">
        <v>57.12</v>
      </c>
      <c r="ACT62" s="234">
        <v>57.12</v>
      </c>
      <c r="ACU62" s="234">
        <v>57.12</v>
      </c>
      <c r="ACV62" s="234">
        <v>56.05</v>
      </c>
      <c r="ACW62" s="234">
        <v>56.05</v>
      </c>
      <c r="ACX62" s="234">
        <v>56.05</v>
      </c>
      <c r="ACY62" s="234">
        <v>56.05</v>
      </c>
      <c r="ACZ62" s="234">
        <v>56.05</v>
      </c>
      <c r="ADA62" s="20">
        <f t="shared" si="171"/>
        <v>337.70050592709839</v>
      </c>
      <c r="ADB62" s="18">
        <v>0</v>
      </c>
      <c r="ADC62" s="18">
        <v>144.70716406392131</v>
      </c>
      <c r="ADD62" s="18">
        <v>52.080506063722694</v>
      </c>
      <c r="ADE62" s="18">
        <v>42.786197999999999</v>
      </c>
      <c r="ADF62" s="18">
        <v>22.358660799999999</v>
      </c>
      <c r="ADG62" s="18">
        <v>11.052714399999999</v>
      </c>
      <c r="ADH62" s="18">
        <v>10.855431545675916</v>
      </c>
      <c r="ADI62" s="18">
        <v>9.3882472026617965</v>
      </c>
      <c r="ADJ62" s="18">
        <v>9.0287651999999987</v>
      </c>
      <c r="ADK62" s="18">
        <v>12.260012799999998</v>
      </c>
      <c r="ADL62" s="18">
        <v>10.713138519999999</v>
      </c>
      <c r="ADM62" s="18">
        <v>12.469667331116762</v>
      </c>
      <c r="ADN62" s="20">
        <f t="shared" si="83"/>
        <v>-342.38949407290153</v>
      </c>
      <c r="ADO62" s="20">
        <f t="shared" si="84"/>
        <v>-342.38949407290153</v>
      </c>
      <c r="ADP62" s="20">
        <f t="shared" si="85"/>
        <v>0</v>
      </c>
      <c r="ADQ62" s="18">
        <f t="shared" si="172"/>
        <v>0</v>
      </c>
      <c r="ADR62" s="18">
        <v>0</v>
      </c>
      <c r="ADS62" s="234">
        <v>0</v>
      </c>
      <c r="ADT62" s="234">
        <v>0</v>
      </c>
      <c r="ADU62" s="234">
        <v>0</v>
      </c>
      <c r="ADV62" s="234">
        <v>0</v>
      </c>
      <c r="ADW62" s="234">
        <v>0</v>
      </c>
      <c r="ADX62" s="234">
        <v>0</v>
      </c>
      <c r="ADY62" s="234">
        <v>0</v>
      </c>
      <c r="ADZ62" s="234">
        <v>0</v>
      </c>
      <c r="AEA62" s="234">
        <v>0</v>
      </c>
      <c r="AEB62" s="234">
        <v>0</v>
      </c>
      <c r="AEC62" s="234">
        <v>0</v>
      </c>
      <c r="AED62" s="20">
        <f t="shared" si="173"/>
        <v>0</v>
      </c>
      <c r="AEE62" s="18">
        <v>0</v>
      </c>
      <c r="AEF62" s="18">
        <v>0</v>
      </c>
      <c r="AEG62" s="18">
        <v>0</v>
      </c>
      <c r="AEH62" s="18">
        <v>0</v>
      </c>
      <c r="AEI62" s="18">
        <v>0</v>
      </c>
      <c r="AEJ62" s="18">
        <v>0</v>
      </c>
      <c r="AEK62" s="18">
        <v>0</v>
      </c>
      <c r="AEL62" s="18">
        <v>0</v>
      </c>
      <c r="AEM62" s="18">
        <v>0</v>
      </c>
      <c r="AEN62" s="18">
        <v>0</v>
      </c>
      <c r="AEO62" s="18">
        <v>0</v>
      </c>
      <c r="AEP62" s="18">
        <v>0</v>
      </c>
      <c r="AEQ62" s="20">
        <f t="shared" si="86"/>
        <v>0</v>
      </c>
      <c r="AER62" s="20">
        <f t="shared" si="87"/>
        <v>0</v>
      </c>
      <c r="AES62" s="20">
        <f t="shared" si="88"/>
        <v>0</v>
      </c>
      <c r="AET62" s="18">
        <f t="shared" si="174"/>
        <v>0</v>
      </c>
      <c r="AEU62" s="18">
        <v>0</v>
      </c>
      <c r="AEV62" s="234">
        <v>0</v>
      </c>
      <c r="AEW62" s="234">
        <v>0</v>
      </c>
      <c r="AEX62" s="234">
        <v>0</v>
      </c>
      <c r="AEY62" s="234">
        <v>0</v>
      </c>
      <c r="AEZ62" s="234">
        <v>0</v>
      </c>
      <c r="AFA62" s="234">
        <v>0</v>
      </c>
      <c r="AFB62" s="234">
        <v>0</v>
      </c>
      <c r="AFC62" s="234">
        <v>0</v>
      </c>
      <c r="AFD62" s="234">
        <v>0</v>
      </c>
      <c r="AFE62" s="234">
        <v>0</v>
      </c>
      <c r="AFF62" s="234">
        <v>0</v>
      </c>
      <c r="AFG62" s="20">
        <f t="shared" si="175"/>
        <v>0</v>
      </c>
      <c r="AFH62" s="18">
        <v>0</v>
      </c>
      <c r="AFI62" s="18">
        <v>0</v>
      </c>
      <c r="AFJ62" s="18">
        <v>0</v>
      </c>
      <c r="AFK62" s="18">
        <v>0</v>
      </c>
      <c r="AFL62" s="18">
        <v>0</v>
      </c>
      <c r="AFM62" s="18">
        <v>0</v>
      </c>
      <c r="AFN62" s="18">
        <v>0</v>
      </c>
      <c r="AFO62" s="18">
        <v>0</v>
      </c>
      <c r="AFP62" s="18">
        <v>0</v>
      </c>
      <c r="AFQ62" s="18">
        <v>0</v>
      </c>
      <c r="AFR62" s="18">
        <v>0</v>
      </c>
      <c r="AFS62" s="18">
        <v>0</v>
      </c>
      <c r="AFT62" s="20">
        <f t="shared" si="89"/>
        <v>0</v>
      </c>
      <c r="AFU62" s="20">
        <f t="shared" si="90"/>
        <v>0</v>
      </c>
      <c r="AFV62" s="136">
        <f t="shared" si="91"/>
        <v>0</v>
      </c>
      <c r="AFW62" s="141">
        <f t="shared" si="92"/>
        <v>20877.999999999996</v>
      </c>
      <c r="AFX62" s="111">
        <f t="shared" si="93"/>
        <v>18645.783686285569</v>
      </c>
      <c r="AFY62" s="126">
        <f t="shared" si="94"/>
        <v>-2232.2163137144271</v>
      </c>
      <c r="AFZ62" s="20">
        <f t="shared" si="95"/>
        <v>-2232.2163137144271</v>
      </c>
      <c r="AGA62" s="140">
        <f t="shared" si="96"/>
        <v>0</v>
      </c>
      <c r="AGB62" s="215">
        <f t="shared" si="181"/>
        <v>25053.599999999995</v>
      </c>
      <c r="AGC62" s="126">
        <f t="shared" si="181"/>
        <v>22374.940423542681</v>
      </c>
      <c r="AGD62" s="126">
        <f t="shared" si="98"/>
        <v>-2678.659576457314</v>
      </c>
      <c r="AGE62" s="20">
        <f t="shared" si="99"/>
        <v>-2678.659576457314</v>
      </c>
      <c r="AGF62" s="136">
        <f t="shared" si="100"/>
        <v>0</v>
      </c>
      <c r="AGG62" s="166">
        <f t="shared" si="180"/>
        <v>1544.9719999999998</v>
      </c>
      <c r="AGH62" s="220">
        <f t="shared" si="179"/>
        <v>1379.787992785132</v>
      </c>
      <c r="AGI62" s="126">
        <f t="shared" si="102"/>
        <v>-165.18400721486773</v>
      </c>
      <c r="AGJ62" s="20">
        <f t="shared" si="103"/>
        <v>-165.18400721486773</v>
      </c>
      <c r="AGK62" s="140">
        <f t="shared" si="104"/>
        <v>0</v>
      </c>
      <c r="AGL62" s="167">
        <f t="shared" si="182"/>
        <v>26598.571999999993</v>
      </c>
      <c r="AGM62" s="167">
        <f t="shared" si="182"/>
        <v>23754.728416327813</v>
      </c>
      <c r="AGN62" s="168">
        <f t="shared" si="106"/>
        <v>-2843.8435836721801</v>
      </c>
      <c r="AGO62" s="167">
        <f t="shared" si="107"/>
        <v>-2843.8435836721801</v>
      </c>
      <c r="AGP62" s="169">
        <f t="shared" si="108"/>
        <v>0</v>
      </c>
      <c r="AGQ62" s="217">
        <f t="shared" si="177"/>
        <v>5.8084772370486662E-2</v>
      </c>
      <c r="AGR62" s="294">
        <v>7.0000000000000007E-2</v>
      </c>
      <c r="AGS62" s="294">
        <v>0.05</v>
      </c>
      <c r="AGT62" s="251">
        <f t="shared" si="178"/>
        <v>6.1666666666666668E-2</v>
      </c>
      <c r="AGU62" s="22"/>
      <c r="AGV62" s="22"/>
      <c r="AGW62" s="22"/>
      <c r="AGX62" s="22"/>
      <c r="AGY62" s="22"/>
      <c r="AGZ62" s="22"/>
      <c r="AHA62" s="22"/>
      <c r="AHB62" s="22"/>
      <c r="AHC62" s="22"/>
      <c r="AHD62" s="22"/>
      <c r="AHE62" s="22"/>
      <c r="AHF62" s="22"/>
      <c r="AHG62" s="22"/>
      <c r="AHH62" s="22"/>
    </row>
    <row r="63" spans="1:892" s="225" customFormat="1" ht="12.75" x14ac:dyDescent="0.25">
      <c r="A63" s="1">
        <v>492</v>
      </c>
      <c r="B63" s="21">
        <v>3</v>
      </c>
      <c r="C63" s="252" t="s">
        <v>808</v>
      </c>
      <c r="D63" s="253">
        <v>5</v>
      </c>
      <c r="E63" s="249">
        <v>2159.17</v>
      </c>
      <c r="F63" s="132">
        <f t="shared" si="0"/>
        <v>17621.879999999997</v>
      </c>
      <c r="G63" s="114">
        <f t="shared" si="1"/>
        <v>23696.299110364758</v>
      </c>
      <c r="H63" s="132">
        <f t="shared" si="2"/>
        <v>6074.4191103647609</v>
      </c>
      <c r="I63" s="121">
        <f t="shared" si="3"/>
        <v>0</v>
      </c>
      <c r="J63" s="121">
        <f t="shared" si="4"/>
        <v>6074.4191103647609</v>
      </c>
      <c r="K63" s="18">
        <f t="shared" si="109"/>
        <v>4815.1100000000006</v>
      </c>
      <c r="L63" s="234">
        <v>303.58</v>
      </c>
      <c r="M63" s="234">
        <v>303.58</v>
      </c>
      <c r="N63" s="234">
        <v>303.58</v>
      </c>
      <c r="O63" s="234">
        <v>303.58</v>
      </c>
      <c r="P63" s="234">
        <v>303.58</v>
      </c>
      <c r="Q63" s="234">
        <v>303.58</v>
      </c>
      <c r="R63" s="234">
        <v>303.58</v>
      </c>
      <c r="S63" s="234">
        <v>538.01</v>
      </c>
      <c r="T63" s="234">
        <v>538.01</v>
      </c>
      <c r="U63" s="234">
        <v>538.01</v>
      </c>
      <c r="V63" s="234">
        <v>538.01</v>
      </c>
      <c r="W63" s="234">
        <v>538.01</v>
      </c>
      <c r="X63" s="234">
        <f t="shared" si="110"/>
        <v>6265.9791812703306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2831.9151441767244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v>3434.0640370936062</v>
      </c>
      <c r="AK63" s="20">
        <f t="shared" si="5"/>
        <v>1450.86918127033</v>
      </c>
      <c r="AL63" s="234">
        <f t="shared" si="111"/>
        <v>0</v>
      </c>
      <c r="AM63" s="234">
        <f t="shared" si="6"/>
        <v>1450.86918127033</v>
      </c>
      <c r="AN63" s="18">
        <f t="shared" si="112"/>
        <v>1992.6299999999999</v>
      </c>
      <c r="AO63" s="234">
        <v>151.79</v>
      </c>
      <c r="AP63" s="234">
        <v>151.79</v>
      </c>
      <c r="AQ63" s="234">
        <v>151.79</v>
      </c>
      <c r="AR63" s="234">
        <v>151.79</v>
      </c>
      <c r="AS63" s="234">
        <v>151.79</v>
      </c>
      <c r="AT63" s="234">
        <v>151.79</v>
      </c>
      <c r="AU63" s="234">
        <v>151.79</v>
      </c>
      <c r="AV63" s="234">
        <v>186.02</v>
      </c>
      <c r="AW63" s="234">
        <v>186.02</v>
      </c>
      <c r="AX63" s="234">
        <v>186.02</v>
      </c>
      <c r="AY63" s="234">
        <v>186.02</v>
      </c>
      <c r="AZ63" s="234">
        <v>186.02</v>
      </c>
      <c r="BA63" s="226">
        <f t="shared" si="113"/>
        <v>2107.7199589657985</v>
      </c>
      <c r="BB63" s="18">
        <v>0</v>
      </c>
      <c r="BC63" s="18">
        <v>0</v>
      </c>
      <c r="BD63" s="18">
        <v>0</v>
      </c>
      <c r="BE63" s="18">
        <v>0</v>
      </c>
      <c r="BF63" s="18">
        <v>0</v>
      </c>
      <c r="BG63" s="18">
        <v>952.58522570225159</v>
      </c>
      <c r="BH63" s="18">
        <v>0</v>
      </c>
      <c r="BI63" s="18">
        <v>0</v>
      </c>
      <c r="BJ63" s="18">
        <v>0</v>
      </c>
      <c r="BK63" s="18">
        <v>0</v>
      </c>
      <c r="BL63" s="18">
        <v>0</v>
      </c>
      <c r="BM63" s="18">
        <v>1155.1347332635471</v>
      </c>
      <c r="BN63" s="20">
        <f t="shared" si="7"/>
        <v>115.08995896579859</v>
      </c>
      <c r="BO63" s="20">
        <f t="shared" si="8"/>
        <v>0</v>
      </c>
      <c r="BP63" s="20">
        <f t="shared" si="9"/>
        <v>115.08995896579859</v>
      </c>
      <c r="BQ63" s="18">
        <f t="shared" si="114"/>
        <v>340.27</v>
      </c>
      <c r="BR63" s="234">
        <v>25.91</v>
      </c>
      <c r="BS63" s="234">
        <v>25.91</v>
      </c>
      <c r="BT63" s="234">
        <v>25.91</v>
      </c>
      <c r="BU63" s="234">
        <v>25.91</v>
      </c>
      <c r="BV63" s="234">
        <v>25.91</v>
      </c>
      <c r="BW63" s="234">
        <v>25.91</v>
      </c>
      <c r="BX63" s="234">
        <v>25.91</v>
      </c>
      <c r="BY63" s="234">
        <v>31.78</v>
      </c>
      <c r="BZ63" s="234">
        <v>31.78</v>
      </c>
      <c r="CA63" s="234">
        <v>31.78</v>
      </c>
      <c r="CB63" s="234">
        <v>31.78</v>
      </c>
      <c r="CC63" s="234">
        <v>31.78</v>
      </c>
      <c r="CD63" s="18">
        <f t="shared" si="115"/>
        <v>311.28000000000003</v>
      </c>
      <c r="CE63" s="18">
        <v>23.49</v>
      </c>
      <c r="CF63" s="18">
        <v>23.49</v>
      </c>
      <c r="CG63" s="18">
        <v>23.49</v>
      </c>
      <c r="CH63" s="18">
        <v>23.49</v>
      </c>
      <c r="CI63" s="18">
        <v>23.49</v>
      </c>
      <c r="CJ63" s="18">
        <v>23.49</v>
      </c>
      <c r="CK63" s="18">
        <v>23.49</v>
      </c>
      <c r="CL63" s="18">
        <v>29.37</v>
      </c>
      <c r="CM63" s="18">
        <v>29.37</v>
      </c>
      <c r="CN63" s="18">
        <v>29.37</v>
      </c>
      <c r="CO63" s="18">
        <v>29.37</v>
      </c>
      <c r="CP63" s="18">
        <v>29.37</v>
      </c>
      <c r="CQ63" s="20">
        <f t="shared" si="10"/>
        <v>-28.989999999999952</v>
      </c>
      <c r="CR63" s="20">
        <f t="shared" si="11"/>
        <v>-28.989999999999952</v>
      </c>
      <c r="CS63" s="20">
        <f t="shared" si="12"/>
        <v>0</v>
      </c>
      <c r="CT63" s="18">
        <f t="shared" si="116"/>
        <v>263.21000000000004</v>
      </c>
      <c r="CU63" s="18">
        <v>20.079999999999998</v>
      </c>
      <c r="CV63" s="234">
        <v>20.079999999999998</v>
      </c>
      <c r="CW63" s="234">
        <v>20.079999999999998</v>
      </c>
      <c r="CX63" s="234">
        <v>20.079999999999998</v>
      </c>
      <c r="CY63" s="234">
        <v>20.079999999999998</v>
      </c>
      <c r="CZ63" s="234">
        <v>20.079999999999998</v>
      </c>
      <c r="DA63" s="234">
        <v>20.079999999999998</v>
      </c>
      <c r="DB63" s="234">
        <v>24.53</v>
      </c>
      <c r="DC63" s="234">
        <v>24.53</v>
      </c>
      <c r="DD63" s="234">
        <v>24.53</v>
      </c>
      <c r="DE63" s="234">
        <v>24.53</v>
      </c>
      <c r="DF63" s="234">
        <v>24.53</v>
      </c>
      <c r="DG63" s="18">
        <f t="shared" si="117"/>
        <v>240.26000000000005</v>
      </c>
      <c r="DH63" s="18">
        <v>18.13</v>
      </c>
      <c r="DI63" s="18">
        <v>18.13</v>
      </c>
      <c r="DJ63" s="18">
        <v>18.13</v>
      </c>
      <c r="DK63" s="18">
        <v>18.13</v>
      </c>
      <c r="DL63" s="18">
        <v>18.13</v>
      </c>
      <c r="DM63" s="18">
        <v>18.13</v>
      </c>
      <c r="DN63" s="18">
        <v>18.13</v>
      </c>
      <c r="DO63" s="18">
        <v>22.67</v>
      </c>
      <c r="DP63" s="18">
        <v>22.67</v>
      </c>
      <c r="DQ63" s="18">
        <v>22.67</v>
      </c>
      <c r="DR63" s="18">
        <v>22.67</v>
      </c>
      <c r="DS63" s="18">
        <v>22.67</v>
      </c>
      <c r="DT63" s="234">
        <f t="shared" si="118"/>
        <v>-22.949999999999989</v>
      </c>
      <c r="DU63" s="20">
        <f t="shared" si="13"/>
        <v>-22.949999999999989</v>
      </c>
      <c r="DV63" s="20">
        <f t="shared" si="119"/>
        <v>0</v>
      </c>
      <c r="DW63" s="18">
        <f t="shared" si="120"/>
        <v>461.62000000000006</v>
      </c>
      <c r="DX63" s="18">
        <v>36.71</v>
      </c>
      <c r="DY63" s="234">
        <v>36.71</v>
      </c>
      <c r="DZ63" s="234">
        <v>36.71</v>
      </c>
      <c r="EA63" s="234">
        <v>36.71</v>
      </c>
      <c r="EB63" s="234">
        <v>36.71</v>
      </c>
      <c r="EC63" s="234">
        <v>36.71</v>
      </c>
      <c r="ED63" s="234">
        <v>36.71</v>
      </c>
      <c r="EE63" s="234">
        <v>40.93</v>
      </c>
      <c r="EF63" s="234">
        <v>40.93</v>
      </c>
      <c r="EG63" s="234">
        <v>40.93</v>
      </c>
      <c r="EH63" s="234">
        <v>40.93</v>
      </c>
      <c r="EI63" s="234">
        <v>40.93</v>
      </c>
      <c r="EJ63" s="234"/>
      <c r="EK63" s="18">
        <f t="shared" si="121"/>
        <v>462.53514564916293</v>
      </c>
      <c r="EL63" s="18">
        <v>0</v>
      </c>
      <c r="EM63" s="18">
        <v>0</v>
      </c>
      <c r="EN63" s="18">
        <v>0</v>
      </c>
      <c r="EO63" s="18">
        <v>0</v>
      </c>
      <c r="EP63" s="18">
        <v>0</v>
      </c>
      <c r="EQ63" s="18">
        <v>209.0447297800817</v>
      </c>
      <c r="ER63" s="18">
        <v>0</v>
      </c>
      <c r="ES63" s="18">
        <v>0</v>
      </c>
      <c r="ET63" s="18">
        <v>0</v>
      </c>
      <c r="EU63" s="18">
        <v>0</v>
      </c>
      <c r="EV63" s="18">
        <v>0</v>
      </c>
      <c r="EW63" s="18">
        <v>253.49041586908123</v>
      </c>
      <c r="EX63" s="20">
        <f t="shared" si="14"/>
        <v>0.91514564916286645</v>
      </c>
      <c r="EY63" s="20">
        <f t="shared" si="122"/>
        <v>0</v>
      </c>
      <c r="EZ63" s="20">
        <f t="shared" si="123"/>
        <v>0.91514564916286645</v>
      </c>
      <c r="FA63" s="18">
        <f t="shared" si="124"/>
        <v>3962.1599999999994</v>
      </c>
      <c r="FB63" s="18">
        <v>299.48</v>
      </c>
      <c r="FC63" s="234">
        <v>299.48</v>
      </c>
      <c r="FD63" s="234">
        <v>299.48</v>
      </c>
      <c r="FE63" s="234">
        <v>299.48</v>
      </c>
      <c r="FF63" s="234">
        <v>299.48</v>
      </c>
      <c r="FG63" s="234">
        <v>299.48</v>
      </c>
      <c r="FH63" s="234">
        <v>299.48</v>
      </c>
      <c r="FI63" s="234">
        <v>373.16</v>
      </c>
      <c r="FJ63" s="234">
        <v>373.16</v>
      </c>
      <c r="FK63" s="234">
        <v>373.16</v>
      </c>
      <c r="FL63" s="234">
        <v>373.16</v>
      </c>
      <c r="FM63" s="234">
        <v>373.16</v>
      </c>
      <c r="FN63" s="20">
        <f t="shared" si="125"/>
        <v>4390.9713439775724</v>
      </c>
      <c r="FO63" s="18">
        <v>0</v>
      </c>
      <c r="FP63" s="18">
        <v>0</v>
      </c>
      <c r="FQ63" s="18">
        <v>0</v>
      </c>
      <c r="FR63" s="18">
        <v>0</v>
      </c>
      <c r="FS63" s="18">
        <v>0</v>
      </c>
      <c r="FT63" s="18">
        <v>2015.1150629105421</v>
      </c>
      <c r="FU63" s="18">
        <v>0</v>
      </c>
      <c r="FV63" s="18">
        <v>0</v>
      </c>
      <c r="FW63" s="18">
        <v>0</v>
      </c>
      <c r="FX63" s="18">
        <v>0</v>
      </c>
      <c r="FY63" s="18">
        <v>0</v>
      </c>
      <c r="FZ63" s="18">
        <v>2375.8562810670301</v>
      </c>
      <c r="GA63" s="234">
        <f t="shared" si="126"/>
        <v>428.81134397757296</v>
      </c>
      <c r="GB63" s="20">
        <f t="shared" si="127"/>
        <v>0</v>
      </c>
      <c r="GC63" s="20">
        <f t="shared" si="128"/>
        <v>428.81134397757296</v>
      </c>
      <c r="GD63" s="18">
        <f t="shared" si="129"/>
        <v>387.95999999999992</v>
      </c>
      <c r="GE63" s="18">
        <v>35.630000000000003</v>
      </c>
      <c r="GF63" s="234">
        <v>35.630000000000003</v>
      </c>
      <c r="GG63" s="234">
        <v>35.630000000000003</v>
      </c>
      <c r="GH63" s="234">
        <v>35.630000000000003</v>
      </c>
      <c r="GI63" s="234">
        <v>35.630000000000003</v>
      </c>
      <c r="GJ63" s="234">
        <v>35.630000000000003</v>
      </c>
      <c r="GK63" s="234">
        <v>35.630000000000003</v>
      </c>
      <c r="GL63" s="234">
        <v>27.71</v>
      </c>
      <c r="GM63" s="234">
        <v>27.71</v>
      </c>
      <c r="GN63" s="234">
        <v>27.71</v>
      </c>
      <c r="GO63" s="234">
        <v>27.71</v>
      </c>
      <c r="GP63" s="234">
        <v>27.71</v>
      </c>
      <c r="GQ63" s="20">
        <f t="shared" si="130"/>
        <v>0</v>
      </c>
      <c r="GR63" s="18">
        <v>0</v>
      </c>
      <c r="GS63" s="18">
        <v>0</v>
      </c>
      <c r="GT63" s="18">
        <v>0</v>
      </c>
      <c r="GU63" s="18"/>
      <c r="GV63" s="234">
        <f t="shared" si="131"/>
        <v>-387.95999999999992</v>
      </c>
      <c r="GW63" s="20">
        <f t="shared" si="15"/>
        <v>-387.95999999999992</v>
      </c>
      <c r="GX63" s="20">
        <f t="shared" si="16"/>
        <v>0</v>
      </c>
      <c r="GY63" s="18">
        <f t="shared" si="132"/>
        <v>5398.92</v>
      </c>
      <c r="GZ63" s="18">
        <v>274.86</v>
      </c>
      <c r="HA63" s="234">
        <v>274.86</v>
      </c>
      <c r="HB63" s="234">
        <v>274.86</v>
      </c>
      <c r="HC63" s="234">
        <v>274.86</v>
      </c>
      <c r="HD63" s="234">
        <v>274.86</v>
      </c>
      <c r="HE63" s="234">
        <v>274.86</v>
      </c>
      <c r="HF63" s="234">
        <v>274.86</v>
      </c>
      <c r="HG63" s="234">
        <v>694.98</v>
      </c>
      <c r="HH63" s="234">
        <v>694.98</v>
      </c>
      <c r="HI63" s="234">
        <v>694.98</v>
      </c>
      <c r="HJ63" s="234">
        <v>694.98</v>
      </c>
      <c r="HK63" s="234">
        <v>694.98</v>
      </c>
      <c r="HL63" s="20">
        <f t="shared" si="133"/>
        <v>9917.553480501896</v>
      </c>
      <c r="HM63" s="18">
        <v>605.72272740969709</v>
      </c>
      <c r="HN63" s="18">
        <v>642.24434873376742</v>
      </c>
      <c r="HO63" s="18">
        <v>697.58913766489002</v>
      </c>
      <c r="HP63" s="18">
        <v>650.34740808241042</v>
      </c>
      <c r="HQ63" s="18">
        <v>2646.4489402154063</v>
      </c>
      <c r="HR63" s="18">
        <v>569.79529556231182</v>
      </c>
      <c r="HS63" s="18">
        <v>745.53940288216347</v>
      </c>
      <c r="HT63" s="18">
        <v>451.16634243216379</v>
      </c>
      <c r="HU63" s="18">
        <v>467.07632512231987</v>
      </c>
      <c r="HV63" s="18">
        <v>848.73593025789944</v>
      </c>
      <c r="HW63" s="18">
        <v>748.24358353283264</v>
      </c>
      <c r="HX63" s="18">
        <v>844.64403860603466</v>
      </c>
      <c r="HY63" s="20">
        <f t="shared" si="17"/>
        <v>4518.633480501896</v>
      </c>
      <c r="HZ63" s="20">
        <f t="shared" si="18"/>
        <v>0</v>
      </c>
      <c r="IA63" s="20">
        <f t="shared" si="19"/>
        <v>4518.633480501896</v>
      </c>
      <c r="IB63" s="120">
        <f t="shared" si="134"/>
        <v>0</v>
      </c>
      <c r="IC63" s="120">
        <v>0</v>
      </c>
      <c r="ID63" s="250">
        <v>0</v>
      </c>
      <c r="IE63" s="250">
        <v>0</v>
      </c>
      <c r="IF63" s="120">
        <v>0</v>
      </c>
      <c r="IG63" s="120">
        <v>0</v>
      </c>
      <c r="IH63" s="120">
        <v>0</v>
      </c>
      <c r="II63" s="120">
        <v>0</v>
      </c>
      <c r="IJ63" s="120">
        <v>0</v>
      </c>
      <c r="IK63" s="120">
        <v>0</v>
      </c>
      <c r="IL63" s="120">
        <v>0</v>
      </c>
      <c r="IM63" s="120">
        <v>0</v>
      </c>
      <c r="IN63" s="120">
        <v>0</v>
      </c>
      <c r="IO63" s="121">
        <f t="shared" si="20"/>
        <v>0</v>
      </c>
      <c r="IP63" s="18">
        <v>0</v>
      </c>
      <c r="IQ63" s="18">
        <v>0</v>
      </c>
      <c r="IR63" s="18">
        <v>0</v>
      </c>
      <c r="IS63" s="18">
        <v>0</v>
      </c>
      <c r="IT63" s="18">
        <v>0</v>
      </c>
      <c r="IU63" s="18">
        <v>0</v>
      </c>
      <c r="IV63" s="18">
        <v>0</v>
      </c>
      <c r="IW63" s="18">
        <v>0</v>
      </c>
      <c r="IX63" s="18">
        <v>0</v>
      </c>
      <c r="IY63" s="18">
        <v>0</v>
      </c>
      <c r="IZ63" s="18">
        <v>0</v>
      </c>
      <c r="JA63" s="18">
        <v>0</v>
      </c>
      <c r="JB63" s="250">
        <f t="shared" si="21"/>
        <v>0</v>
      </c>
      <c r="JC63" s="121">
        <f t="shared" si="22"/>
        <v>0</v>
      </c>
      <c r="JD63" s="121">
        <f t="shared" si="23"/>
        <v>0</v>
      </c>
      <c r="JE63" s="120">
        <f t="shared" si="135"/>
        <v>0</v>
      </c>
      <c r="JF63" s="120">
        <v>0</v>
      </c>
      <c r="JG63" s="250">
        <v>0</v>
      </c>
      <c r="JH63" s="250">
        <v>0</v>
      </c>
      <c r="JI63" s="250">
        <v>0</v>
      </c>
      <c r="JJ63" s="250">
        <v>0</v>
      </c>
      <c r="JK63" s="250">
        <v>0</v>
      </c>
      <c r="JL63" s="250">
        <v>0</v>
      </c>
      <c r="JM63" s="250">
        <v>0</v>
      </c>
      <c r="JN63" s="250">
        <v>0</v>
      </c>
      <c r="JO63" s="250">
        <v>0</v>
      </c>
      <c r="JP63" s="250">
        <v>0</v>
      </c>
      <c r="JQ63" s="250">
        <v>0</v>
      </c>
      <c r="JR63" s="120">
        <f t="shared" si="136"/>
        <v>0</v>
      </c>
      <c r="JS63" s="18">
        <v>0</v>
      </c>
      <c r="JT63" s="18">
        <v>0</v>
      </c>
      <c r="JU63" s="18">
        <v>0</v>
      </c>
      <c r="JV63" s="18">
        <v>0</v>
      </c>
      <c r="JW63" s="18">
        <v>0</v>
      </c>
      <c r="JX63" s="18">
        <v>0</v>
      </c>
      <c r="JY63" s="18">
        <v>0</v>
      </c>
      <c r="JZ63" s="18">
        <v>0</v>
      </c>
      <c r="KA63" s="18">
        <v>0</v>
      </c>
      <c r="KB63" s="18">
        <v>0</v>
      </c>
      <c r="KC63" s="18">
        <v>0</v>
      </c>
      <c r="KD63" s="18">
        <v>0</v>
      </c>
      <c r="KE63" s="250">
        <f t="shared" si="24"/>
        <v>0</v>
      </c>
      <c r="KF63" s="121">
        <f t="shared" si="25"/>
        <v>0</v>
      </c>
      <c r="KG63" s="121">
        <f t="shared" si="26"/>
        <v>0</v>
      </c>
      <c r="KH63" s="120">
        <f t="shared" si="137"/>
        <v>1805.81</v>
      </c>
      <c r="KI63" s="120">
        <v>83.13</v>
      </c>
      <c r="KJ63" s="250">
        <v>83.13</v>
      </c>
      <c r="KK63" s="250">
        <v>83.13</v>
      </c>
      <c r="KL63" s="250">
        <v>83.13</v>
      </c>
      <c r="KM63" s="250">
        <v>83.13</v>
      </c>
      <c r="KN63" s="250">
        <v>83.13</v>
      </c>
      <c r="KO63" s="250">
        <v>83.13</v>
      </c>
      <c r="KP63" s="250">
        <v>244.78</v>
      </c>
      <c r="KQ63" s="250">
        <v>244.78</v>
      </c>
      <c r="KR63" s="250">
        <v>244.78</v>
      </c>
      <c r="KS63" s="250">
        <v>244.78</v>
      </c>
      <c r="KT63" s="250">
        <v>244.78</v>
      </c>
      <c r="KU63" s="121">
        <f t="shared" si="138"/>
        <v>1942.4513935926443</v>
      </c>
      <c r="KV63" s="18">
        <v>100.44283988736794</v>
      </c>
      <c r="KW63" s="18">
        <v>108.17326298883522</v>
      </c>
      <c r="KX63" s="18">
        <v>96.002462247682601</v>
      </c>
      <c r="KY63" s="18">
        <v>105.25778082446156</v>
      </c>
      <c r="KZ63" s="18">
        <v>104.84971923051924</v>
      </c>
      <c r="LA63" s="18">
        <v>107.16784200374819</v>
      </c>
      <c r="LB63" s="18">
        <v>94.830795338416948</v>
      </c>
      <c r="LC63" s="18">
        <v>185.93740296539227</v>
      </c>
      <c r="LD63" s="18">
        <v>239.66292696387086</v>
      </c>
      <c r="LE63" s="18">
        <v>231.42277613457142</v>
      </c>
      <c r="LF63" s="18">
        <v>281.96017130477765</v>
      </c>
      <c r="LG63" s="18">
        <v>286.74341370300033</v>
      </c>
      <c r="LH63" s="250">
        <f t="shared" si="139"/>
        <v>136.64139359264436</v>
      </c>
      <c r="LI63" s="121">
        <f t="shared" si="27"/>
        <v>0</v>
      </c>
      <c r="LJ63" s="121">
        <f t="shared" si="28"/>
        <v>136.64139359264436</v>
      </c>
      <c r="LK63" s="121">
        <f t="shared" si="29"/>
        <v>0</v>
      </c>
      <c r="LL63" s="250"/>
      <c r="LM63" s="250"/>
      <c r="LN63" s="250"/>
      <c r="LO63" s="250"/>
      <c r="LP63" s="250"/>
      <c r="LQ63" s="250"/>
      <c r="LR63" s="250"/>
      <c r="LS63" s="250"/>
      <c r="LT63" s="250"/>
      <c r="LU63" s="250"/>
      <c r="LV63" s="250"/>
      <c r="LW63" s="250"/>
      <c r="LX63" s="121">
        <f t="shared" si="30"/>
        <v>0</v>
      </c>
      <c r="LY63" s="250"/>
      <c r="LZ63" s="250"/>
      <c r="MA63" s="250"/>
      <c r="MB63" s="250"/>
      <c r="MC63" s="250"/>
      <c r="MD63" s="250"/>
      <c r="ME63" s="250"/>
      <c r="MF63" s="250"/>
      <c r="MG63" s="250"/>
      <c r="MH63" s="250"/>
      <c r="MI63" s="250"/>
      <c r="MJ63" s="120">
        <v>0</v>
      </c>
      <c r="MK63" s="250"/>
      <c r="ML63" s="121">
        <f t="shared" si="31"/>
        <v>0</v>
      </c>
      <c r="MM63" s="121">
        <f t="shared" si="32"/>
        <v>0</v>
      </c>
      <c r="MN63" s="121">
        <f t="shared" si="140"/>
        <v>12143.735000000002</v>
      </c>
      <c r="MO63" s="121">
        <v>1008.12</v>
      </c>
      <c r="MP63" s="250">
        <v>1008.12</v>
      </c>
      <c r="MQ63" s="250">
        <v>1008.12</v>
      </c>
      <c r="MR63" s="250">
        <v>1008.12</v>
      </c>
      <c r="MS63" s="250">
        <v>1008.12</v>
      </c>
      <c r="MT63" s="250">
        <v>1008.12</v>
      </c>
      <c r="MU63" s="250">
        <v>1008.12</v>
      </c>
      <c r="MV63" s="250">
        <v>1017.379</v>
      </c>
      <c r="MW63" s="250">
        <v>1017.379</v>
      </c>
      <c r="MX63" s="250">
        <v>1017.379</v>
      </c>
      <c r="MY63" s="250">
        <v>1017.379</v>
      </c>
      <c r="MZ63" s="250">
        <v>1017.379</v>
      </c>
      <c r="NA63" s="121">
        <f t="shared" si="141"/>
        <v>2799.9829020988072</v>
      </c>
      <c r="NB63" s="20">
        <v>0</v>
      </c>
      <c r="NC63" s="20">
        <v>0</v>
      </c>
      <c r="ND63" s="20">
        <v>128.06504533374161</v>
      </c>
      <c r="NE63" s="20">
        <v>0</v>
      </c>
      <c r="NF63" s="20">
        <v>0</v>
      </c>
      <c r="NG63" s="20">
        <v>0</v>
      </c>
      <c r="NH63" s="20">
        <v>0</v>
      </c>
      <c r="NI63" s="20">
        <v>0</v>
      </c>
      <c r="NJ63" s="20">
        <v>0</v>
      </c>
      <c r="NK63" s="20">
        <v>689.06532470224238</v>
      </c>
      <c r="NL63" s="20">
        <v>1982.852532062823</v>
      </c>
      <c r="NM63" s="20">
        <v>0</v>
      </c>
      <c r="NN63" s="250">
        <f t="shared" si="142"/>
        <v>-9343.7520979011952</v>
      </c>
      <c r="NO63" s="121">
        <f t="shared" si="33"/>
        <v>-9343.7520979011952</v>
      </c>
      <c r="NP63" s="121">
        <f t="shared" si="34"/>
        <v>0</v>
      </c>
      <c r="NQ63" s="115">
        <f t="shared" si="35"/>
        <v>12723.399999999998</v>
      </c>
      <c r="NR63" s="114">
        <f t="shared" si="36"/>
        <v>10327.66</v>
      </c>
      <c r="NS63" s="132">
        <f t="shared" si="37"/>
        <v>-2395.739999999998</v>
      </c>
      <c r="NT63" s="121">
        <f t="shared" si="38"/>
        <v>-2395.739999999998</v>
      </c>
      <c r="NU63" s="121">
        <f t="shared" si="39"/>
        <v>0</v>
      </c>
      <c r="NV63" s="18">
        <f t="shared" si="143"/>
        <v>1440.2300000000002</v>
      </c>
      <c r="NW63" s="18">
        <v>153.09</v>
      </c>
      <c r="NX63" s="234">
        <v>153.09</v>
      </c>
      <c r="NY63" s="234">
        <v>153.09</v>
      </c>
      <c r="NZ63" s="18">
        <v>153.09</v>
      </c>
      <c r="OA63" s="18">
        <v>153.09</v>
      </c>
      <c r="OB63" s="18">
        <v>153.09</v>
      </c>
      <c r="OC63" s="18">
        <v>153.09</v>
      </c>
      <c r="OD63" s="18">
        <v>73.72</v>
      </c>
      <c r="OE63" s="18">
        <v>73.72</v>
      </c>
      <c r="OF63" s="18">
        <v>73.72</v>
      </c>
      <c r="OG63" s="18">
        <v>73.72</v>
      </c>
      <c r="OH63" s="18">
        <v>73.72</v>
      </c>
      <c r="OI63" s="20">
        <f t="shared" si="144"/>
        <v>1997.04</v>
      </c>
      <c r="OJ63" s="20">
        <v>0</v>
      </c>
      <c r="OK63" s="20">
        <v>0</v>
      </c>
      <c r="OL63" s="20">
        <v>0</v>
      </c>
      <c r="OM63" s="20">
        <v>0</v>
      </c>
      <c r="ON63" s="20">
        <v>0</v>
      </c>
      <c r="OO63" s="20">
        <v>0</v>
      </c>
      <c r="OP63" s="20">
        <v>0</v>
      </c>
      <c r="OQ63" s="20">
        <v>0</v>
      </c>
      <c r="OR63" s="20">
        <v>0</v>
      </c>
      <c r="OS63" s="20">
        <v>1997.04</v>
      </c>
      <c r="OT63" s="20">
        <v>0</v>
      </c>
      <c r="OU63" s="20">
        <v>0</v>
      </c>
      <c r="OV63" s="234">
        <f t="shared" si="145"/>
        <v>556.80999999999972</v>
      </c>
      <c r="OW63" s="20">
        <f t="shared" si="40"/>
        <v>0</v>
      </c>
      <c r="OX63" s="20">
        <f t="shared" si="41"/>
        <v>556.80999999999972</v>
      </c>
      <c r="OY63" s="18">
        <f t="shared" si="146"/>
        <v>3792.7999999999988</v>
      </c>
      <c r="OZ63" s="18">
        <v>427.95</v>
      </c>
      <c r="PA63" s="234">
        <v>427.95</v>
      </c>
      <c r="PB63" s="234">
        <v>427.95</v>
      </c>
      <c r="PC63" s="234">
        <v>427.95</v>
      </c>
      <c r="PD63" s="234">
        <v>427.95</v>
      </c>
      <c r="PE63" s="234">
        <v>427.95</v>
      </c>
      <c r="PF63" s="234">
        <v>427.95</v>
      </c>
      <c r="PG63" s="234">
        <v>159.43</v>
      </c>
      <c r="PH63" s="234">
        <v>159.43</v>
      </c>
      <c r="PI63" s="234">
        <v>159.43</v>
      </c>
      <c r="PJ63" s="234">
        <v>159.43</v>
      </c>
      <c r="PK63" s="234">
        <v>159.43</v>
      </c>
      <c r="PL63" s="20">
        <f t="shared" si="147"/>
        <v>0</v>
      </c>
      <c r="PM63" s="18">
        <v>0</v>
      </c>
      <c r="PN63" s="18">
        <v>0</v>
      </c>
      <c r="PO63" s="18">
        <v>0</v>
      </c>
      <c r="PP63" s="18">
        <v>0</v>
      </c>
      <c r="PQ63" s="18">
        <v>0</v>
      </c>
      <c r="PR63" s="18">
        <v>0</v>
      </c>
      <c r="PS63" s="18">
        <v>0</v>
      </c>
      <c r="PT63" s="18">
        <v>0</v>
      </c>
      <c r="PU63" s="18">
        <v>0</v>
      </c>
      <c r="PV63" s="18">
        <v>0</v>
      </c>
      <c r="PW63" s="18">
        <v>0</v>
      </c>
      <c r="PX63" s="18">
        <v>0</v>
      </c>
      <c r="PY63" s="234">
        <f t="shared" si="148"/>
        <v>-3792.7999999999988</v>
      </c>
      <c r="PZ63" s="20">
        <f t="shared" si="42"/>
        <v>-3792.7999999999988</v>
      </c>
      <c r="QA63" s="20">
        <f t="shared" si="43"/>
        <v>0</v>
      </c>
      <c r="QB63" s="18">
        <f t="shared" si="149"/>
        <v>873.83</v>
      </c>
      <c r="QC63" s="18">
        <v>89.39</v>
      </c>
      <c r="QD63" s="234">
        <v>89.39</v>
      </c>
      <c r="QE63" s="234">
        <v>89.39</v>
      </c>
      <c r="QF63" s="234">
        <v>89.39</v>
      </c>
      <c r="QG63" s="234">
        <v>89.39</v>
      </c>
      <c r="QH63" s="234">
        <v>89.39</v>
      </c>
      <c r="QI63" s="234">
        <v>89.39</v>
      </c>
      <c r="QJ63" s="234">
        <v>49.62</v>
      </c>
      <c r="QK63" s="234">
        <v>49.62</v>
      </c>
      <c r="QL63" s="234">
        <v>49.62</v>
      </c>
      <c r="QM63" s="234">
        <v>49.62</v>
      </c>
      <c r="QN63" s="234">
        <v>49.62</v>
      </c>
      <c r="QO63" s="20">
        <f t="shared" si="150"/>
        <v>340.25</v>
      </c>
      <c r="QP63" s="18">
        <v>0</v>
      </c>
      <c r="QQ63" s="18">
        <v>0</v>
      </c>
      <c r="QR63" s="18">
        <v>0</v>
      </c>
      <c r="QS63" s="18">
        <v>0</v>
      </c>
      <c r="QT63" s="18">
        <v>0</v>
      </c>
      <c r="QU63" s="18">
        <v>0</v>
      </c>
      <c r="QV63" s="18">
        <v>340.25</v>
      </c>
      <c r="QW63" s="18">
        <v>0</v>
      </c>
      <c r="QX63" s="18">
        <v>0</v>
      </c>
      <c r="QY63" s="18">
        <v>0</v>
      </c>
      <c r="QZ63" s="18">
        <v>0</v>
      </c>
      <c r="RA63" s="18">
        <v>0</v>
      </c>
      <c r="RB63" s="234">
        <f t="shared" si="151"/>
        <v>-533.58000000000004</v>
      </c>
      <c r="RC63" s="20">
        <f t="shared" si="44"/>
        <v>-533.58000000000004</v>
      </c>
      <c r="RD63" s="20">
        <f t="shared" si="45"/>
        <v>0</v>
      </c>
      <c r="RE63" s="18">
        <f t="shared" si="152"/>
        <v>3742.0199999999995</v>
      </c>
      <c r="RF63" s="20">
        <v>385.41</v>
      </c>
      <c r="RG63" s="234">
        <v>385.41</v>
      </c>
      <c r="RH63" s="234">
        <v>385.41</v>
      </c>
      <c r="RI63" s="234">
        <v>385.41</v>
      </c>
      <c r="RJ63" s="234">
        <v>385.41</v>
      </c>
      <c r="RK63" s="234">
        <v>385.41</v>
      </c>
      <c r="RL63" s="234">
        <v>385.41</v>
      </c>
      <c r="RM63" s="234">
        <v>208.83</v>
      </c>
      <c r="RN63" s="234">
        <v>208.83</v>
      </c>
      <c r="RO63" s="234">
        <v>208.83</v>
      </c>
      <c r="RP63" s="234">
        <v>208.83</v>
      </c>
      <c r="RQ63" s="234">
        <v>208.83</v>
      </c>
      <c r="RR63" s="20">
        <f t="shared" si="153"/>
        <v>0</v>
      </c>
      <c r="RS63" s="18">
        <v>0</v>
      </c>
      <c r="RT63" s="18">
        <v>0</v>
      </c>
      <c r="RU63" s="18">
        <v>0</v>
      </c>
      <c r="RV63" s="18">
        <v>0</v>
      </c>
      <c r="RW63" s="18">
        <v>0</v>
      </c>
      <c r="RX63" s="18">
        <v>0</v>
      </c>
      <c r="RY63" s="18">
        <v>0</v>
      </c>
      <c r="RZ63" s="18">
        <v>0</v>
      </c>
      <c r="SA63" s="18">
        <v>0</v>
      </c>
      <c r="SB63" s="18">
        <v>0</v>
      </c>
      <c r="SC63" s="18">
        <v>0</v>
      </c>
      <c r="SD63" s="18">
        <v>0</v>
      </c>
      <c r="SE63" s="20">
        <f t="shared" si="46"/>
        <v>-3742.0199999999995</v>
      </c>
      <c r="SF63" s="20">
        <f t="shared" si="47"/>
        <v>-3742.0199999999995</v>
      </c>
      <c r="SG63" s="20">
        <f t="shared" si="48"/>
        <v>0</v>
      </c>
      <c r="SH63" s="18">
        <f t="shared" si="154"/>
        <v>1347.24</v>
      </c>
      <c r="SI63" s="18">
        <v>139.27000000000001</v>
      </c>
      <c r="SJ63" s="234">
        <v>139.27000000000001</v>
      </c>
      <c r="SK63" s="234">
        <v>139.27000000000001</v>
      </c>
      <c r="SL63" s="234">
        <v>139.27000000000001</v>
      </c>
      <c r="SM63" s="234">
        <v>139.27000000000001</v>
      </c>
      <c r="SN63" s="234">
        <v>139.27000000000001</v>
      </c>
      <c r="SO63" s="234">
        <v>139.27000000000001</v>
      </c>
      <c r="SP63" s="234">
        <v>74.47</v>
      </c>
      <c r="SQ63" s="234">
        <v>74.47</v>
      </c>
      <c r="SR63" s="234">
        <v>74.47</v>
      </c>
      <c r="SS63" s="234">
        <v>74.47</v>
      </c>
      <c r="ST63" s="234">
        <v>74.47</v>
      </c>
      <c r="SU63" s="20">
        <f t="shared" si="155"/>
        <v>0</v>
      </c>
      <c r="SV63" s="18">
        <v>0</v>
      </c>
      <c r="SW63" s="18">
        <v>0</v>
      </c>
      <c r="SX63" s="18">
        <v>0</v>
      </c>
      <c r="SY63" s="18">
        <v>0</v>
      </c>
      <c r="SZ63" s="18">
        <v>0</v>
      </c>
      <c r="TA63" s="18">
        <v>0</v>
      </c>
      <c r="TB63" s="18">
        <v>0</v>
      </c>
      <c r="TC63" s="18">
        <v>0</v>
      </c>
      <c r="TD63" s="18">
        <v>0</v>
      </c>
      <c r="TE63" s="18">
        <v>0</v>
      </c>
      <c r="TF63" s="18">
        <v>0</v>
      </c>
      <c r="TG63" s="18">
        <v>0</v>
      </c>
      <c r="TH63" s="20">
        <f t="shared" si="49"/>
        <v>-1347.24</v>
      </c>
      <c r="TI63" s="20">
        <f t="shared" si="50"/>
        <v>-1347.24</v>
      </c>
      <c r="TJ63" s="20">
        <f t="shared" si="51"/>
        <v>0</v>
      </c>
      <c r="TK63" s="18">
        <f t="shared" si="156"/>
        <v>1493.8500000000004</v>
      </c>
      <c r="TL63" s="18">
        <v>139.69999999999999</v>
      </c>
      <c r="TM63" s="234">
        <v>139.69999999999999</v>
      </c>
      <c r="TN63" s="234">
        <v>139.69999999999999</v>
      </c>
      <c r="TO63" s="234">
        <v>139.69999999999999</v>
      </c>
      <c r="TP63" s="234">
        <v>139.69999999999999</v>
      </c>
      <c r="TQ63" s="234">
        <v>139.69999999999999</v>
      </c>
      <c r="TR63" s="234">
        <v>139.69999999999999</v>
      </c>
      <c r="TS63" s="234">
        <v>103.19</v>
      </c>
      <c r="TT63" s="234">
        <v>103.19</v>
      </c>
      <c r="TU63" s="234">
        <v>103.19</v>
      </c>
      <c r="TV63" s="234">
        <v>103.19</v>
      </c>
      <c r="TW63" s="234">
        <v>103.19</v>
      </c>
      <c r="TX63" s="20">
        <f t="shared" si="157"/>
        <v>7990.37</v>
      </c>
      <c r="TY63" s="18">
        <v>0</v>
      </c>
      <c r="TZ63" s="18">
        <v>0</v>
      </c>
      <c r="UA63" s="18">
        <v>7990.37</v>
      </c>
      <c r="UB63" s="18">
        <v>0</v>
      </c>
      <c r="UC63" s="18">
        <v>0</v>
      </c>
      <c r="UD63" s="18">
        <v>0</v>
      </c>
      <c r="UE63" s="18">
        <v>0</v>
      </c>
      <c r="UF63" s="18">
        <v>0</v>
      </c>
      <c r="UG63" s="18">
        <v>0</v>
      </c>
      <c r="UH63" s="18">
        <v>0</v>
      </c>
      <c r="UI63" s="18">
        <v>0</v>
      </c>
      <c r="UJ63" s="18">
        <v>0</v>
      </c>
      <c r="UK63" s="20">
        <f t="shared" si="52"/>
        <v>6496.5199999999995</v>
      </c>
      <c r="UL63" s="20">
        <f t="shared" si="53"/>
        <v>0</v>
      </c>
      <c r="UM63" s="20">
        <f t="shared" si="54"/>
        <v>6496.5199999999995</v>
      </c>
      <c r="UN63" s="18">
        <f t="shared" si="158"/>
        <v>33.43</v>
      </c>
      <c r="UO63" s="18">
        <v>3.24</v>
      </c>
      <c r="UP63" s="234">
        <v>3.24</v>
      </c>
      <c r="UQ63" s="234">
        <v>3.24</v>
      </c>
      <c r="UR63" s="234">
        <v>3.24</v>
      </c>
      <c r="US63" s="234">
        <v>3.24</v>
      </c>
      <c r="UT63" s="234">
        <v>3.24</v>
      </c>
      <c r="UU63" s="234">
        <v>3.24</v>
      </c>
      <c r="UV63" s="234">
        <v>2.15</v>
      </c>
      <c r="UW63" s="234">
        <v>2.15</v>
      </c>
      <c r="UX63" s="234">
        <v>2.15</v>
      </c>
      <c r="UY63" s="234">
        <v>2.15</v>
      </c>
      <c r="UZ63" s="234">
        <v>2.15</v>
      </c>
      <c r="VA63" s="20">
        <f t="shared" si="55"/>
        <v>0</v>
      </c>
      <c r="VB63" s="234"/>
      <c r="VC63" s="234"/>
      <c r="VD63" s="234"/>
      <c r="VE63" s="234"/>
      <c r="VF63" s="234"/>
      <c r="VG63" s="234"/>
      <c r="VH63" s="234">
        <v>0</v>
      </c>
      <c r="VI63" s="234"/>
      <c r="VJ63" s="234"/>
      <c r="VK63" s="234"/>
      <c r="VL63" s="234"/>
      <c r="VM63" s="234"/>
      <c r="VN63" s="20">
        <f t="shared" si="56"/>
        <v>-33.43</v>
      </c>
      <c r="VO63" s="20">
        <f t="shared" si="57"/>
        <v>-33.43</v>
      </c>
      <c r="VP63" s="20">
        <f t="shared" si="58"/>
        <v>0</v>
      </c>
      <c r="VQ63" s="121">
        <f t="shared" si="59"/>
        <v>0</v>
      </c>
      <c r="VR63" s="250"/>
      <c r="VS63" s="250"/>
      <c r="VT63" s="250"/>
      <c r="VU63" s="250"/>
      <c r="VV63" s="250"/>
      <c r="VW63" s="250"/>
      <c r="VX63" s="250"/>
      <c r="VY63" s="250"/>
      <c r="VZ63" s="250"/>
      <c r="WA63" s="250"/>
      <c r="WB63" s="250"/>
      <c r="WC63" s="250"/>
      <c r="WD63" s="121">
        <f t="shared" si="60"/>
        <v>0</v>
      </c>
      <c r="WE63" s="234"/>
      <c r="WF63" s="234"/>
      <c r="WG63" s="234"/>
      <c r="WH63" s="234"/>
      <c r="WI63" s="234"/>
      <c r="WJ63" s="234"/>
      <c r="WK63" s="234"/>
      <c r="WL63" s="234"/>
      <c r="WM63" s="234"/>
      <c r="WN63" s="234"/>
      <c r="WO63" s="234"/>
      <c r="WP63" s="234"/>
      <c r="WQ63" s="121">
        <f t="shared" si="61"/>
        <v>0</v>
      </c>
      <c r="WR63" s="121">
        <f t="shared" si="62"/>
        <v>0</v>
      </c>
      <c r="WS63" s="121">
        <f t="shared" si="63"/>
        <v>0</v>
      </c>
      <c r="WT63" s="120">
        <f t="shared" si="159"/>
        <v>34137.340000000004</v>
      </c>
      <c r="WU63" s="120">
        <v>2020.77</v>
      </c>
      <c r="WV63" s="250">
        <v>2020.77</v>
      </c>
      <c r="WW63" s="250">
        <v>2020.77</v>
      </c>
      <c r="WX63" s="250">
        <v>2020.77</v>
      </c>
      <c r="WY63" s="250">
        <v>2020.77</v>
      </c>
      <c r="WZ63" s="250">
        <v>2020.77</v>
      </c>
      <c r="XA63" s="250">
        <v>2020.77</v>
      </c>
      <c r="XB63" s="250">
        <v>3998.39</v>
      </c>
      <c r="XC63" s="250">
        <v>3998.39</v>
      </c>
      <c r="XD63" s="250">
        <v>3998.39</v>
      </c>
      <c r="XE63" s="250">
        <v>3998.39</v>
      </c>
      <c r="XF63" s="250">
        <v>3998.39</v>
      </c>
      <c r="XG63" s="120">
        <f t="shared" si="160"/>
        <v>42776.382998040761</v>
      </c>
      <c r="XH63" s="18">
        <v>3672.3621420010477</v>
      </c>
      <c r="XI63" s="18">
        <v>3781.2348889396449</v>
      </c>
      <c r="XJ63" s="18">
        <v>3614.027091180963</v>
      </c>
      <c r="XK63" s="18">
        <v>157.58586154125618</v>
      </c>
      <c r="XL63" s="18">
        <v>3053.6191743059335</v>
      </c>
      <c r="XM63" s="18">
        <v>2961.1846769358917</v>
      </c>
      <c r="XN63" s="18">
        <v>3717.9503795301912</v>
      </c>
      <c r="XO63" s="18">
        <v>3987.0295840909503</v>
      </c>
      <c r="XP63" s="18">
        <v>4710.7317817883859</v>
      </c>
      <c r="XQ63" s="18">
        <v>4971.0500166762131</v>
      </c>
      <c r="XR63" s="18">
        <v>4072.8907025400999</v>
      </c>
      <c r="XS63" s="18">
        <v>4076.7166985101849</v>
      </c>
      <c r="XT63" s="121">
        <f t="shared" si="64"/>
        <v>8639.0429980407571</v>
      </c>
      <c r="XU63" s="121">
        <f t="shared" si="65"/>
        <v>0</v>
      </c>
      <c r="XV63" s="121">
        <f t="shared" si="66"/>
        <v>8639.0429980407571</v>
      </c>
      <c r="XW63" s="120">
        <f t="shared" si="161"/>
        <v>7680.7199999999984</v>
      </c>
      <c r="XX63" s="120">
        <v>464.46</v>
      </c>
      <c r="XY63" s="250">
        <v>464.46</v>
      </c>
      <c r="XZ63" s="250">
        <v>464.46</v>
      </c>
      <c r="YA63" s="250">
        <v>464.46</v>
      </c>
      <c r="YB63" s="250">
        <v>464.46</v>
      </c>
      <c r="YC63" s="250">
        <v>464.46</v>
      </c>
      <c r="YD63" s="250">
        <v>464.46</v>
      </c>
      <c r="YE63" s="250">
        <v>885.9</v>
      </c>
      <c r="YF63" s="250">
        <v>885.9</v>
      </c>
      <c r="YG63" s="250">
        <v>885.9</v>
      </c>
      <c r="YH63" s="250">
        <v>885.9</v>
      </c>
      <c r="YI63" s="250">
        <v>885.9</v>
      </c>
      <c r="YJ63" s="121">
        <f t="shared" si="162"/>
        <v>9314.5219028345055</v>
      </c>
      <c r="YK63" s="18">
        <v>723.99618408661263</v>
      </c>
      <c r="YL63" s="18">
        <v>635.10419731858178</v>
      </c>
      <c r="YM63" s="18">
        <v>947.05488345977187</v>
      </c>
      <c r="YN63" s="18">
        <v>701.15652439462565</v>
      </c>
      <c r="YO63" s="18">
        <v>632.2730159344901</v>
      </c>
      <c r="YP63" s="18">
        <v>679.59638881756541</v>
      </c>
      <c r="YQ63" s="18">
        <v>711.40143605060041</v>
      </c>
      <c r="YR63" s="18">
        <v>727.12461727364075</v>
      </c>
      <c r="YS63" s="18">
        <v>1076.8944140072817</v>
      </c>
      <c r="YT63" s="18">
        <v>792.10503101056383</v>
      </c>
      <c r="YU63" s="18">
        <v>808.73157732146115</v>
      </c>
      <c r="YV63" s="18">
        <v>879.08363315930899</v>
      </c>
      <c r="YW63" s="234">
        <f t="shared" si="163"/>
        <v>1633.801902834507</v>
      </c>
      <c r="YX63" s="121">
        <f t="shared" si="67"/>
        <v>0</v>
      </c>
      <c r="YY63" s="121">
        <f t="shared" si="68"/>
        <v>1633.801902834507</v>
      </c>
      <c r="YZ63" s="120">
        <f t="shared" si="164"/>
        <v>993.30000000000018</v>
      </c>
      <c r="ZA63" s="120">
        <v>53.55</v>
      </c>
      <c r="ZB63" s="250">
        <v>53.55</v>
      </c>
      <c r="ZC63" s="250">
        <v>53.55</v>
      </c>
      <c r="ZD63" s="250">
        <v>53.55</v>
      </c>
      <c r="ZE63" s="250">
        <v>53.55</v>
      </c>
      <c r="ZF63" s="250">
        <v>53.55</v>
      </c>
      <c r="ZG63" s="250">
        <v>53.55</v>
      </c>
      <c r="ZH63" s="250">
        <v>123.69</v>
      </c>
      <c r="ZI63" s="250">
        <v>123.69</v>
      </c>
      <c r="ZJ63" s="250">
        <v>123.69</v>
      </c>
      <c r="ZK63" s="250">
        <v>123.69</v>
      </c>
      <c r="ZL63" s="250">
        <v>123.69</v>
      </c>
      <c r="ZM63" s="121">
        <f t="shared" si="165"/>
        <v>4444.552289197266</v>
      </c>
      <c r="ZN63" s="120">
        <v>0</v>
      </c>
      <c r="ZO63" s="18">
        <v>19.779526857496158</v>
      </c>
      <c r="ZP63" s="18">
        <v>66.76325833135013</v>
      </c>
      <c r="ZQ63" s="18">
        <v>4241.4736137587297</v>
      </c>
      <c r="ZR63" s="18">
        <v>116.53589024968966</v>
      </c>
      <c r="ZS63" s="18">
        <v>0</v>
      </c>
      <c r="ZT63" s="18"/>
      <c r="ZU63" s="18"/>
      <c r="ZV63" s="18"/>
      <c r="ZW63" s="18"/>
      <c r="ZX63" s="18"/>
      <c r="ZY63" s="18"/>
      <c r="ZZ63" s="121">
        <f t="shared" si="69"/>
        <v>3451.2522891972658</v>
      </c>
      <c r="AAA63" s="121">
        <f t="shared" si="70"/>
        <v>0</v>
      </c>
      <c r="AAB63" s="121">
        <f t="shared" si="71"/>
        <v>3451.2522891972658</v>
      </c>
      <c r="AAC63" s="120">
        <f t="shared" si="166"/>
        <v>1075.5700000000002</v>
      </c>
      <c r="AAD63" s="120">
        <v>77.510000000000005</v>
      </c>
      <c r="AAE63" s="250">
        <v>77.510000000000005</v>
      </c>
      <c r="AAF63" s="250">
        <v>77.510000000000005</v>
      </c>
      <c r="AAG63" s="250">
        <v>77.510000000000005</v>
      </c>
      <c r="AAH63" s="250">
        <v>77.510000000000005</v>
      </c>
      <c r="AAI63" s="250">
        <v>77.510000000000005</v>
      </c>
      <c r="AAJ63" s="250">
        <v>77.510000000000005</v>
      </c>
      <c r="AAK63" s="250">
        <v>106.6</v>
      </c>
      <c r="AAL63" s="250">
        <v>106.6</v>
      </c>
      <c r="AAM63" s="250">
        <v>106.6</v>
      </c>
      <c r="AAN63" s="250">
        <v>106.6</v>
      </c>
      <c r="AAO63" s="250">
        <v>106.6</v>
      </c>
      <c r="AAP63" s="121">
        <f t="shared" si="167"/>
        <v>623.32213565507129</v>
      </c>
      <c r="AAQ63" s="18">
        <v>89.025933157329831</v>
      </c>
      <c r="AAR63" s="18">
        <v>88.812841142760988</v>
      </c>
      <c r="AAS63" s="18">
        <v>89.111717494187658</v>
      </c>
      <c r="AAT63" s="18">
        <v>89.477427772590005</v>
      </c>
      <c r="AAU63" s="18">
        <v>90.176071221851998</v>
      </c>
      <c r="AAV63" s="18">
        <v>89.154745880771998</v>
      </c>
      <c r="AAW63" s="18">
        <v>87.563398985578814</v>
      </c>
      <c r="AAX63" s="18">
        <v>0</v>
      </c>
      <c r="AAY63" s="18">
        <v>0</v>
      </c>
      <c r="AAZ63" s="18">
        <v>0</v>
      </c>
      <c r="ABA63" s="18">
        <v>0</v>
      </c>
      <c r="ABB63" s="18">
        <v>0</v>
      </c>
      <c r="ABC63" s="121">
        <f t="shared" si="72"/>
        <v>-452.24786434492887</v>
      </c>
      <c r="ABD63" s="121">
        <f t="shared" si="73"/>
        <v>-452.24786434492887</v>
      </c>
      <c r="ABE63" s="121">
        <f t="shared" si="74"/>
        <v>0</v>
      </c>
      <c r="ABF63" s="120">
        <f t="shared" si="168"/>
        <v>154.10999999999999</v>
      </c>
      <c r="ABG63" s="120">
        <v>5.18</v>
      </c>
      <c r="ABH63" s="250">
        <v>5.18</v>
      </c>
      <c r="ABI63" s="250">
        <v>5.18</v>
      </c>
      <c r="ABJ63" s="250">
        <v>5.18</v>
      </c>
      <c r="ABK63" s="250">
        <v>5.18</v>
      </c>
      <c r="ABL63" s="250">
        <v>5.18</v>
      </c>
      <c r="ABM63" s="250">
        <v>5.18</v>
      </c>
      <c r="ABN63" s="250">
        <v>23.57</v>
      </c>
      <c r="ABO63" s="250">
        <v>23.57</v>
      </c>
      <c r="ABP63" s="250">
        <v>23.57</v>
      </c>
      <c r="ABQ63" s="250">
        <v>23.57</v>
      </c>
      <c r="ABR63" s="250">
        <v>23.57</v>
      </c>
      <c r="ABS63" s="121">
        <f t="shared" si="169"/>
        <v>0</v>
      </c>
      <c r="ABT63" s="18">
        <v>0</v>
      </c>
      <c r="ABU63" s="18">
        <v>0</v>
      </c>
      <c r="ABV63" s="18">
        <v>0</v>
      </c>
      <c r="ABW63" s="18">
        <v>0</v>
      </c>
      <c r="ABX63" s="18">
        <v>0</v>
      </c>
      <c r="ABY63" s="18">
        <v>0</v>
      </c>
      <c r="ABZ63" s="18"/>
      <c r="ACA63" s="18"/>
      <c r="ACB63" s="18">
        <v>0</v>
      </c>
      <c r="ACC63" s="18">
        <v>0</v>
      </c>
      <c r="ACD63" s="18">
        <v>0</v>
      </c>
      <c r="ACE63" s="18">
        <v>0</v>
      </c>
      <c r="ACF63" s="121">
        <f t="shared" si="75"/>
        <v>-154.10999999999999</v>
      </c>
      <c r="ACG63" s="121">
        <f t="shared" si="76"/>
        <v>-154.10999999999999</v>
      </c>
      <c r="ACH63" s="121">
        <f t="shared" si="77"/>
        <v>0</v>
      </c>
      <c r="ACI63" s="115">
        <f t="shared" si="78"/>
        <v>12989.25</v>
      </c>
      <c r="ACJ63" s="121">
        <f t="shared" si="79"/>
        <v>12342.045548945936</v>
      </c>
      <c r="ACK63" s="132">
        <f t="shared" si="80"/>
        <v>-647.20445105406361</v>
      </c>
      <c r="ACL63" s="121">
        <f t="shared" si="81"/>
        <v>-647.20445105406361</v>
      </c>
      <c r="ACM63" s="121">
        <f t="shared" si="82"/>
        <v>0</v>
      </c>
      <c r="ACN63" s="18">
        <f t="shared" si="170"/>
        <v>12989.25</v>
      </c>
      <c r="ACO63" s="18">
        <v>1419.65</v>
      </c>
      <c r="ACP63" s="234">
        <v>1419.65</v>
      </c>
      <c r="ACQ63" s="234">
        <v>1419.65</v>
      </c>
      <c r="ACR63" s="234">
        <v>1419.65</v>
      </c>
      <c r="ACS63" s="234">
        <v>1419.65</v>
      </c>
      <c r="ACT63" s="234">
        <v>1419.65</v>
      </c>
      <c r="ACU63" s="234">
        <v>1419.65</v>
      </c>
      <c r="ACV63" s="234">
        <v>610.34</v>
      </c>
      <c r="ACW63" s="234">
        <v>610.34</v>
      </c>
      <c r="ACX63" s="234">
        <v>610.34</v>
      </c>
      <c r="ACY63" s="234">
        <v>610.34</v>
      </c>
      <c r="ACZ63" s="234">
        <v>610.34</v>
      </c>
      <c r="ADA63" s="20">
        <f t="shared" si="171"/>
        <v>12342.045548945936</v>
      </c>
      <c r="ADB63" s="18">
        <v>0</v>
      </c>
      <c r="ADC63" s="18">
        <v>2162.7429411727371</v>
      </c>
      <c r="ADD63" s="18">
        <v>1426.6902267153127</v>
      </c>
      <c r="ADE63" s="18">
        <v>985.66722799999991</v>
      </c>
      <c r="ADF63" s="18">
        <v>1002.9456415999999</v>
      </c>
      <c r="ADG63" s="18">
        <v>996.32325519999995</v>
      </c>
      <c r="ADH63" s="18">
        <v>1155.3280716469369</v>
      </c>
      <c r="ADI63" s="18">
        <v>926.30705732929744</v>
      </c>
      <c r="ADJ63" s="18">
        <v>750.89230579999992</v>
      </c>
      <c r="ADK63" s="18">
        <v>832.14836879999996</v>
      </c>
      <c r="ADL63" s="18">
        <v>912.14722255999993</v>
      </c>
      <c r="ADM63" s="18">
        <v>1190.8532301216508</v>
      </c>
      <c r="ADN63" s="20">
        <f t="shared" si="83"/>
        <v>-647.20445105406361</v>
      </c>
      <c r="ADO63" s="20">
        <f t="shared" si="84"/>
        <v>-647.20445105406361</v>
      </c>
      <c r="ADP63" s="20">
        <f t="shared" si="85"/>
        <v>0</v>
      </c>
      <c r="ADQ63" s="18">
        <f t="shared" si="172"/>
        <v>0</v>
      </c>
      <c r="ADR63" s="18">
        <v>0</v>
      </c>
      <c r="ADS63" s="234">
        <v>0</v>
      </c>
      <c r="ADT63" s="234">
        <v>0</v>
      </c>
      <c r="ADU63" s="234">
        <v>0</v>
      </c>
      <c r="ADV63" s="234">
        <v>0</v>
      </c>
      <c r="ADW63" s="234">
        <v>0</v>
      </c>
      <c r="ADX63" s="234">
        <v>0</v>
      </c>
      <c r="ADY63" s="234">
        <v>0</v>
      </c>
      <c r="ADZ63" s="234">
        <v>0</v>
      </c>
      <c r="AEA63" s="234">
        <v>0</v>
      </c>
      <c r="AEB63" s="234">
        <v>0</v>
      </c>
      <c r="AEC63" s="234">
        <v>0</v>
      </c>
      <c r="AED63" s="20">
        <f t="shared" si="173"/>
        <v>0</v>
      </c>
      <c r="AEE63" s="18">
        <v>0</v>
      </c>
      <c r="AEF63" s="18">
        <v>0</v>
      </c>
      <c r="AEG63" s="18">
        <v>0</v>
      </c>
      <c r="AEH63" s="18">
        <v>0</v>
      </c>
      <c r="AEI63" s="18">
        <v>0</v>
      </c>
      <c r="AEJ63" s="18">
        <v>0</v>
      </c>
      <c r="AEK63" s="18">
        <v>0</v>
      </c>
      <c r="AEL63" s="18">
        <v>0</v>
      </c>
      <c r="AEM63" s="18">
        <v>0</v>
      </c>
      <c r="AEN63" s="18">
        <v>0</v>
      </c>
      <c r="AEO63" s="18">
        <v>0</v>
      </c>
      <c r="AEP63" s="18">
        <v>0</v>
      </c>
      <c r="AEQ63" s="20">
        <f t="shared" si="86"/>
        <v>0</v>
      </c>
      <c r="AER63" s="20">
        <f t="shared" si="87"/>
        <v>0</v>
      </c>
      <c r="AES63" s="20">
        <f t="shared" si="88"/>
        <v>0</v>
      </c>
      <c r="AET63" s="18">
        <f t="shared" si="174"/>
        <v>0</v>
      </c>
      <c r="AEU63" s="18">
        <v>0</v>
      </c>
      <c r="AEV63" s="234">
        <v>0</v>
      </c>
      <c r="AEW63" s="234">
        <v>0</v>
      </c>
      <c r="AEX63" s="234">
        <v>0</v>
      </c>
      <c r="AEY63" s="234">
        <v>0</v>
      </c>
      <c r="AEZ63" s="234">
        <v>0</v>
      </c>
      <c r="AFA63" s="234">
        <v>0</v>
      </c>
      <c r="AFB63" s="234">
        <v>0</v>
      </c>
      <c r="AFC63" s="234">
        <v>0</v>
      </c>
      <c r="AFD63" s="234">
        <v>0</v>
      </c>
      <c r="AFE63" s="234">
        <v>0</v>
      </c>
      <c r="AFF63" s="234">
        <v>0</v>
      </c>
      <c r="AFG63" s="20">
        <f t="shared" si="175"/>
        <v>0</v>
      </c>
      <c r="AFH63" s="18">
        <v>0</v>
      </c>
      <c r="AFI63" s="18">
        <v>0</v>
      </c>
      <c r="AFJ63" s="18">
        <v>0</v>
      </c>
      <c r="AFK63" s="18">
        <v>0</v>
      </c>
      <c r="AFL63" s="18">
        <v>0</v>
      </c>
      <c r="AFM63" s="18">
        <v>0</v>
      </c>
      <c r="AFN63" s="18">
        <v>0</v>
      </c>
      <c r="AFO63" s="18">
        <v>0</v>
      </c>
      <c r="AFP63" s="18">
        <v>0</v>
      </c>
      <c r="AFQ63" s="18">
        <v>0</v>
      </c>
      <c r="AFR63" s="18">
        <v>0</v>
      </c>
      <c r="AFS63" s="18">
        <v>0</v>
      </c>
      <c r="AFT63" s="20">
        <f t="shared" si="89"/>
        <v>0</v>
      </c>
      <c r="AFU63" s="20">
        <f t="shared" si="90"/>
        <v>0</v>
      </c>
      <c r="AFV63" s="136">
        <f t="shared" si="91"/>
        <v>0</v>
      </c>
      <c r="AFW63" s="141">
        <f t="shared" si="92"/>
        <v>101325.11500000002</v>
      </c>
      <c r="AFX63" s="111">
        <f t="shared" si="93"/>
        <v>108267.21828072976</v>
      </c>
      <c r="AFY63" s="126">
        <f t="shared" si="94"/>
        <v>6942.1032807297452</v>
      </c>
      <c r="AFZ63" s="20">
        <f t="shared" si="95"/>
        <v>0</v>
      </c>
      <c r="AGA63" s="140">
        <f t="shared" si="96"/>
        <v>6942.1032807297452</v>
      </c>
      <c r="AGB63" s="215">
        <f t="shared" si="181"/>
        <v>121590.13800000002</v>
      </c>
      <c r="AGC63" s="126">
        <f t="shared" si="181"/>
        <v>129920.66193687571</v>
      </c>
      <c r="AGD63" s="126">
        <f t="shared" si="98"/>
        <v>8330.5239368756884</v>
      </c>
      <c r="AGE63" s="20">
        <f t="shared" si="99"/>
        <v>0</v>
      </c>
      <c r="AGF63" s="136">
        <f t="shared" si="100"/>
        <v>8330.5239368756884</v>
      </c>
      <c r="AGG63" s="166">
        <f t="shared" si="180"/>
        <v>7498.0585100000017</v>
      </c>
      <c r="AGH63" s="220">
        <f t="shared" si="179"/>
        <v>8011.7741527740027</v>
      </c>
      <c r="AGI63" s="126">
        <f t="shared" si="102"/>
        <v>513.71564277400103</v>
      </c>
      <c r="AGJ63" s="20">
        <f t="shared" si="103"/>
        <v>0</v>
      </c>
      <c r="AGK63" s="140">
        <f t="shared" si="104"/>
        <v>513.71564277400103</v>
      </c>
      <c r="AGL63" s="167">
        <f t="shared" si="182"/>
        <v>129088.19651000002</v>
      </c>
      <c r="AGM63" s="167">
        <f t="shared" si="182"/>
        <v>137932.43608964971</v>
      </c>
      <c r="AGN63" s="168">
        <f t="shared" si="106"/>
        <v>8844.2395796496858</v>
      </c>
      <c r="AGO63" s="167">
        <f t="shared" si="107"/>
        <v>0</v>
      </c>
      <c r="AGP63" s="169">
        <f t="shared" si="108"/>
        <v>8844.2395796496858</v>
      </c>
      <c r="AGQ63" s="217">
        <f t="shared" si="177"/>
        <v>5.8084772370486662E-2</v>
      </c>
      <c r="AGR63" s="294">
        <v>7.0000000000000007E-2</v>
      </c>
      <c r="AGS63" s="294">
        <v>0.05</v>
      </c>
      <c r="AGT63" s="251">
        <f t="shared" si="178"/>
        <v>6.1666666666666668E-2</v>
      </c>
      <c r="AGU63" s="22"/>
      <c r="AGV63" s="22"/>
      <c r="AGW63" s="22"/>
      <c r="AGX63" s="22"/>
      <c r="AGY63" s="22"/>
      <c r="AGZ63" s="22"/>
      <c r="AHA63" s="22"/>
      <c r="AHB63" s="22"/>
      <c r="AHC63" s="22"/>
      <c r="AHD63" s="22"/>
      <c r="AHE63" s="22"/>
      <c r="AHF63" s="22"/>
      <c r="AHG63" s="22"/>
      <c r="AHH63" s="22"/>
    </row>
    <row r="64" spans="1:892" s="225" customFormat="1" ht="12.75" x14ac:dyDescent="0.25">
      <c r="A64" s="1">
        <v>493</v>
      </c>
      <c r="B64" s="21">
        <v>3</v>
      </c>
      <c r="C64" s="252" t="s">
        <v>809</v>
      </c>
      <c r="D64" s="253">
        <v>2</v>
      </c>
      <c r="E64" s="249">
        <v>430.8</v>
      </c>
      <c r="F64" s="132">
        <f t="shared" si="0"/>
        <v>4080.3499999999995</v>
      </c>
      <c r="G64" s="114">
        <f t="shared" si="1"/>
        <v>4378.5478309662776</v>
      </c>
      <c r="H64" s="132">
        <f t="shared" si="2"/>
        <v>298.19783096627816</v>
      </c>
      <c r="I64" s="121">
        <f t="shared" si="3"/>
        <v>0</v>
      </c>
      <c r="J64" s="121">
        <f t="shared" si="4"/>
        <v>298.19783096627816</v>
      </c>
      <c r="K64" s="18">
        <f t="shared" si="109"/>
        <v>1346.35</v>
      </c>
      <c r="L64" s="234">
        <v>85</v>
      </c>
      <c r="M64" s="234">
        <v>85</v>
      </c>
      <c r="N64" s="234">
        <v>85</v>
      </c>
      <c r="O64" s="234">
        <v>85</v>
      </c>
      <c r="P64" s="234">
        <v>85</v>
      </c>
      <c r="Q64" s="234">
        <v>85</v>
      </c>
      <c r="R64" s="234">
        <v>85</v>
      </c>
      <c r="S64" s="234">
        <v>150.27000000000001</v>
      </c>
      <c r="T64" s="234">
        <v>150.27000000000001</v>
      </c>
      <c r="U64" s="234">
        <v>150.27000000000001</v>
      </c>
      <c r="V64" s="234">
        <v>150.27000000000001</v>
      </c>
      <c r="W64" s="234">
        <v>150.27000000000001</v>
      </c>
      <c r="X64" s="234">
        <f t="shared" si="110"/>
        <v>1351.4027234125297</v>
      </c>
      <c r="Y64" s="18">
        <v>510.06044221230422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841.34228120022544</v>
      </c>
      <c r="AF64" s="18">
        <v>0</v>
      </c>
      <c r="AG64" s="18">
        <v>0</v>
      </c>
      <c r="AH64" s="18">
        <v>0</v>
      </c>
      <c r="AI64" s="18">
        <v>0</v>
      </c>
      <c r="AJ64" s="18">
        <v>0</v>
      </c>
      <c r="AK64" s="20">
        <f t="shared" si="5"/>
        <v>5.0527234125297582</v>
      </c>
      <c r="AL64" s="234">
        <f t="shared" si="111"/>
        <v>0</v>
      </c>
      <c r="AM64" s="234">
        <f t="shared" si="6"/>
        <v>5.0527234125297582</v>
      </c>
      <c r="AN64" s="18">
        <f t="shared" si="112"/>
        <v>373.46</v>
      </c>
      <c r="AO64" s="234">
        <v>28.43</v>
      </c>
      <c r="AP64" s="234">
        <v>28.43</v>
      </c>
      <c r="AQ64" s="234">
        <v>28.43</v>
      </c>
      <c r="AR64" s="234">
        <v>28.43</v>
      </c>
      <c r="AS64" s="234">
        <v>28.43</v>
      </c>
      <c r="AT64" s="234">
        <v>28.43</v>
      </c>
      <c r="AU64" s="234">
        <v>28.43</v>
      </c>
      <c r="AV64" s="234">
        <v>34.89</v>
      </c>
      <c r="AW64" s="234">
        <v>34.89</v>
      </c>
      <c r="AX64" s="234">
        <v>34.89</v>
      </c>
      <c r="AY64" s="234">
        <v>34.89</v>
      </c>
      <c r="AZ64" s="234">
        <v>34.89</v>
      </c>
      <c r="BA64" s="226">
        <f t="shared" si="113"/>
        <v>321.36713791545515</v>
      </c>
      <c r="BB64" s="18">
        <v>124.76226405527423</v>
      </c>
      <c r="BC64" s="18">
        <v>0</v>
      </c>
      <c r="BD64" s="18">
        <v>0</v>
      </c>
      <c r="BE64" s="18">
        <v>0</v>
      </c>
      <c r="BF64" s="18">
        <v>0</v>
      </c>
      <c r="BG64" s="18">
        <v>0</v>
      </c>
      <c r="BH64" s="18">
        <v>196.60487386018093</v>
      </c>
      <c r="BI64" s="18">
        <v>0</v>
      </c>
      <c r="BJ64" s="18">
        <v>0</v>
      </c>
      <c r="BK64" s="18">
        <v>0</v>
      </c>
      <c r="BL64" s="18">
        <v>0</v>
      </c>
      <c r="BM64" s="18">
        <v>0</v>
      </c>
      <c r="BN64" s="20">
        <f t="shared" si="7"/>
        <v>-52.092862084544834</v>
      </c>
      <c r="BO64" s="20">
        <f t="shared" si="8"/>
        <v>-52.092862084544834</v>
      </c>
      <c r="BP64" s="20">
        <f t="shared" si="9"/>
        <v>0</v>
      </c>
      <c r="BQ64" s="18">
        <f t="shared" si="114"/>
        <v>291.48</v>
      </c>
      <c r="BR64" s="234">
        <v>22.19</v>
      </c>
      <c r="BS64" s="234">
        <v>22.19</v>
      </c>
      <c r="BT64" s="234">
        <v>22.19</v>
      </c>
      <c r="BU64" s="234">
        <v>22.19</v>
      </c>
      <c r="BV64" s="234">
        <v>22.19</v>
      </c>
      <c r="BW64" s="234">
        <v>22.19</v>
      </c>
      <c r="BX64" s="234">
        <v>22.19</v>
      </c>
      <c r="BY64" s="234">
        <v>27.23</v>
      </c>
      <c r="BZ64" s="234">
        <v>27.23</v>
      </c>
      <c r="CA64" s="234">
        <v>27.23</v>
      </c>
      <c r="CB64" s="234">
        <v>27.23</v>
      </c>
      <c r="CC64" s="234">
        <v>27.23</v>
      </c>
      <c r="CD64" s="18">
        <f t="shared" si="115"/>
        <v>266.8300000000001</v>
      </c>
      <c r="CE64" s="18">
        <v>20.14</v>
      </c>
      <c r="CF64" s="18">
        <v>20.14</v>
      </c>
      <c r="CG64" s="18">
        <v>20.14</v>
      </c>
      <c r="CH64" s="18">
        <v>20.14</v>
      </c>
      <c r="CI64" s="18">
        <v>20.14</v>
      </c>
      <c r="CJ64" s="18">
        <v>20.14</v>
      </c>
      <c r="CK64" s="18">
        <v>20.14</v>
      </c>
      <c r="CL64" s="18">
        <v>25.17</v>
      </c>
      <c r="CM64" s="18">
        <v>25.17</v>
      </c>
      <c r="CN64" s="18">
        <v>25.17</v>
      </c>
      <c r="CO64" s="18">
        <v>25.17</v>
      </c>
      <c r="CP64" s="18">
        <v>25.17</v>
      </c>
      <c r="CQ64" s="20">
        <f t="shared" si="10"/>
        <v>-24.64999999999992</v>
      </c>
      <c r="CR64" s="20">
        <f t="shared" si="11"/>
        <v>-24.64999999999992</v>
      </c>
      <c r="CS64" s="20">
        <f t="shared" si="12"/>
        <v>0</v>
      </c>
      <c r="CT64" s="18">
        <f t="shared" si="116"/>
        <v>0</v>
      </c>
      <c r="CU64" s="18">
        <v>0</v>
      </c>
      <c r="CV64" s="234">
        <v>0</v>
      </c>
      <c r="CW64" s="234">
        <v>0</v>
      </c>
      <c r="CX64" s="234">
        <v>0</v>
      </c>
      <c r="CY64" s="234">
        <v>0</v>
      </c>
      <c r="CZ64" s="234">
        <v>0</v>
      </c>
      <c r="DA64" s="234">
        <v>0</v>
      </c>
      <c r="DB64" s="234">
        <v>0</v>
      </c>
      <c r="DC64" s="234">
        <v>0</v>
      </c>
      <c r="DD64" s="234">
        <v>0</v>
      </c>
      <c r="DE64" s="234">
        <v>0</v>
      </c>
      <c r="DF64" s="234">
        <v>0</v>
      </c>
      <c r="DG64" s="18">
        <f t="shared" si="117"/>
        <v>0</v>
      </c>
      <c r="DH64" s="18">
        <v>0</v>
      </c>
      <c r="DI64" s="18">
        <v>0</v>
      </c>
      <c r="DJ64" s="18">
        <v>0</v>
      </c>
      <c r="DK64" s="18">
        <v>0</v>
      </c>
      <c r="DL64" s="18">
        <v>0</v>
      </c>
      <c r="DM64" s="18">
        <v>0</v>
      </c>
      <c r="DN64" s="18">
        <v>0</v>
      </c>
      <c r="DO64" s="18">
        <v>0</v>
      </c>
      <c r="DP64" s="18">
        <v>0</v>
      </c>
      <c r="DQ64" s="18">
        <v>0</v>
      </c>
      <c r="DR64" s="18">
        <v>0</v>
      </c>
      <c r="DS64" s="18">
        <v>0</v>
      </c>
      <c r="DT64" s="234">
        <f t="shared" si="118"/>
        <v>0</v>
      </c>
      <c r="DU64" s="20">
        <f t="shared" si="13"/>
        <v>0</v>
      </c>
      <c r="DV64" s="20">
        <f t="shared" si="119"/>
        <v>0</v>
      </c>
      <c r="DW64" s="18">
        <f t="shared" si="120"/>
        <v>0</v>
      </c>
      <c r="DX64" s="18">
        <v>0</v>
      </c>
      <c r="DY64" s="234">
        <v>0</v>
      </c>
      <c r="DZ64" s="234">
        <v>0</v>
      </c>
      <c r="EA64" s="234">
        <v>0</v>
      </c>
      <c r="EB64" s="234">
        <v>0</v>
      </c>
      <c r="EC64" s="234">
        <v>0</v>
      </c>
      <c r="ED64" s="234">
        <v>0</v>
      </c>
      <c r="EE64" s="234">
        <v>0</v>
      </c>
      <c r="EF64" s="234">
        <v>0</v>
      </c>
      <c r="EG64" s="234">
        <v>0</v>
      </c>
      <c r="EH64" s="234">
        <v>0</v>
      </c>
      <c r="EI64" s="234">
        <v>0</v>
      </c>
      <c r="EJ64" s="234"/>
      <c r="EK64" s="18">
        <f t="shared" si="121"/>
        <v>0</v>
      </c>
      <c r="EL64" s="18">
        <v>0</v>
      </c>
      <c r="EM64" s="18">
        <v>0</v>
      </c>
      <c r="EN64" s="18">
        <v>0</v>
      </c>
      <c r="EO64" s="18">
        <v>0</v>
      </c>
      <c r="EP64" s="18">
        <v>0</v>
      </c>
      <c r="EQ64" s="18">
        <v>0</v>
      </c>
      <c r="ER64" s="18">
        <v>0</v>
      </c>
      <c r="ES64" s="18">
        <v>0</v>
      </c>
      <c r="ET64" s="18">
        <v>0</v>
      </c>
      <c r="EU64" s="18">
        <v>0</v>
      </c>
      <c r="EV64" s="18">
        <v>0</v>
      </c>
      <c r="EW64" s="18">
        <v>0</v>
      </c>
      <c r="EX64" s="20">
        <f t="shared" si="14"/>
        <v>0</v>
      </c>
      <c r="EY64" s="20">
        <f t="shared" si="122"/>
        <v>0</v>
      </c>
      <c r="EZ64" s="20">
        <f t="shared" si="123"/>
        <v>0</v>
      </c>
      <c r="FA64" s="18">
        <f t="shared" si="124"/>
        <v>707.62</v>
      </c>
      <c r="FB64" s="18">
        <v>53.51</v>
      </c>
      <c r="FC64" s="234">
        <v>53.51</v>
      </c>
      <c r="FD64" s="234">
        <v>53.51</v>
      </c>
      <c r="FE64" s="234">
        <v>53.51</v>
      </c>
      <c r="FF64" s="234">
        <v>53.51</v>
      </c>
      <c r="FG64" s="234">
        <v>53.51</v>
      </c>
      <c r="FH64" s="234">
        <v>53.51</v>
      </c>
      <c r="FI64" s="234">
        <v>66.61</v>
      </c>
      <c r="FJ64" s="234">
        <v>66.61</v>
      </c>
      <c r="FK64" s="234">
        <v>66.61</v>
      </c>
      <c r="FL64" s="234">
        <v>66.61</v>
      </c>
      <c r="FM64" s="234">
        <v>66.61</v>
      </c>
      <c r="FN64" s="20">
        <f t="shared" si="125"/>
        <v>709.39460082457094</v>
      </c>
      <c r="FO64" s="18">
        <v>330.49466032630176</v>
      </c>
      <c r="FP64" s="18">
        <v>0</v>
      </c>
      <c r="FQ64" s="18">
        <v>0</v>
      </c>
      <c r="FR64" s="18">
        <v>0</v>
      </c>
      <c r="FS64" s="18">
        <v>0</v>
      </c>
      <c r="FT64" s="18">
        <v>0</v>
      </c>
      <c r="FU64" s="18">
        <v>378.89994049826925</v>
      </c>
      <c r="FV64" s="18">
        <v>0</v>
      </c>
      <c r="FW64" s="18">
        <v>0</v>
      </c>
      <c r="FX64" s="18">
        <v>0</v>
      </c>
      <c r="FY64" s="18">
        <v>0</v>
      </c>
      <c r="FZ64" s="18">
        <v>0</v>
      </c>
      <c r="GA64" s="234">
        <f t="shared" si="126"/>
        <v>1.774600824570939</v>
      </c>
      <c r="GB64" s="20">
        <f t="shared" si="127"/>
        <v>0</v>
      </c>
      <c r="GC64" s="20">
        <f t="shared" si="128"/>
        <v>1.774600824570939</v>
      </c>
      <c r="GD64" s="18">
        <f t="shared" si="129"/>
        <v>227.37000000000003</v>
      </c>
      <c r="GE64" s="18">
        <v>7.11</v>
      </c>
      <c r="GF64" s="234">
        <v>7.11</v>
      </c>
      <c r="GG64" s="234">
        <v>7.11</v>
      </c>
      <c r="GH64" s="234">
        <v>7.11</v>
      </c>
      <c r="GI64" s="234">
        <v>7.11</v>
      </c>
      <c r="GJ64" s="234">
        <v>7.11</v>
      </c>
      <c r="GK64" s="234">
        <v>7.11</v>
      </c>
      <c r="GL64" s="234">
        <v>35.520000000000003</v>
      </c>
      <c r="GM64" s="234">
        <v>35.520000000000003</v>
      </c>
      <c r="GN64" s="234">
        <v>35.520000000000003</v>
      </c>
      <c r="GO64" s="234">
        <v>35.520000000000003</v>
      </c>
      <c r="GP64" s="234">
        <v>35.520000000000003</v>
      </c>
      <c r="GQ64" s="20">
        <f t="shared" si="130"/>
        <v>0</v>
      </c>
      <c r="GR64" s="18">
        <v>0</v>
      </c>
      <c r="GS64" s="18">
        <v>0</v>
      </c>
      <c r="GT64" s="18">
        <v>0</v>
      </c>
      <c r="GU64" s="18"/>
      <c r="GV64" s="234">
        <f t="shared" si="131"/>
        <v>-227.37000000000003</v>
      </c>
      <c r="GW64" s="20">
        <f t="shared" si="15"/>
        <v>-227.37000000000003</v>
      </c>
      <c r="GX64" s="20">
        <f t="shared" si="16"/>
        <v>0</v>
      </c>
      <c r="GY64" s="18">
        <f t="shared" si="132"/>
        <v>1134.07</v>
      </c>
      <c r="GZ64" s="18">
        <v>62.51</v>
      </c>
      <c r="HA64" s="234">
        <v>62.51</v>
      </c>
      <c r="HB64" s="234">
        <v>62.51</v>
      </c>
      <c r="HC64" s="234">
        <v>62.51</v>
      </c>
      <c r="HD64" s="234">
        <v>62.51</v>
      </c>
      <c r="HE64" s="234">
        <v>62.51</v>
      </c>
      <c r="HF64" s="234">
        <v>62.51</v>
      </c>
      <c r="HG64" s="234">
        <v>139.30000000000001</v>
      </c>
      <c r="HH64" s="234">
        <v>139.30000000000001</v>
      </c>
      <c r="HI64" s="234">
        <v>139.30000000000001</v>
      </c>
      <c r="HJ64" s="234">
        <v>139.30000000000001</v>
      </c>
      <c r="HK64" s="234">
        <v>139.30000000000001</v>
      </c>
      <c r="HL64" s="20">
        <f t="shared" si="133"/>
        <v>1729.5533688137216</v>
      </c>
      <c r="HM64" s="18">
        <v>140.74477441573717</v>
      </c>
      <c r="HN64" s="18">
        <v>149.01590976403071</v>
      </c>
      <c r="HO64" s="18">
        <v>157.96328884504987</v>
      </c>
      <c r="HP64" s="18">
        <v>150.36658872666379</v>
      </c>
      <c r="HQ64" s="18">
        <v>155.39710391515507</v>
      </c>
      <c r="HR64" s="18">
        <v>134.53978135153145</v>
      </c>
      <c r="HS64" s="18">
        <v>167.33810501943981</v>
      </c>
      <c r="HT64" s="18">
        <v>91.626694404354609</v>
      </c>
      <c r="HU64" s="18">
        <v>94.16295343453055</v>
      </c>
      <c r="HV64" s="18">
        <v>169.53189405620739</v>
      </c>
      <c r="HW64" s="18">
        <v>149.63617353736939</v>
      </c>
      <c r="HX64" s="18">
        <v>169.23010134365168</v>
      </c>
      <c r="HY64" s="20">
        <f t="shared" si="17"/>
        <v>595.48336881372165</v>
      </c>
      <c r="HZ64" s="20">
        <f t="shared" si="18"/>
        <v>0</v>
      </c>
      <c r="IA64" s="20">
        <f t="shared" si="19"/>
        <v>595.48336881372165</v>
      </c>
      <c r="IB64" s="120">
        <f t="shared" si="134"/>
        <v>0</v>
      </c>
      <c r="IC64" s="120">
        <v>0</v>
      </c>
      <c r="ID64" s="250">
        <v>0</v>
      </c>
      <c r="IE64" s="250">
        <v>0</v>
      </c>
      <c r="IF64" s="120">
        <v>0</v>
      </c>
      <c r="IG64" s="120">
        <v>0</v>
      </c>
      <c r="IH64" s="120">
        <v>0</v>
      </c>
      <c r="II64" s="120">
        <v>0</v>
      </c>
      <c r="IJ64" s="120">
        <v>0</v>
      </c>
      <c r="IK64" s="120">
        <v>0</v>
      </c>
      <c r="IL64" s="120">
        <v>0</v>
      </c>
      <c r="IM64" s="120">
        <v>0</v>
      </c>
      <c r="IN64" s="120">
        <v>0</v>
      </c>
      <c r="IO64" s="121">
        <f t="shared" si="20"/>
        <v>0</v>
      </c>
      <c r="IP64" s="18">
        <v>0</v>
      </c>
      <c r="IQ64" s="18">
        <v>0</v>
      </c>
      <c r="IR64" s="18">
        <v>0</v>
      </c>
      <c r="IS64" s="18">
        <v>0</v>
      </c>
      <c r="IT64" s="18">
        <v>0</v>
      </c>
      <c r="IU64" s="18">
        <v>0</v>
      </c>
      <c r="IV64" s="18">
        <v>0</v>
      </c>
      <c r="IW64" s="18">
        <v>0</v>
      </c>
      <c r="IX64" s="18">
        <v>0</v>
      </c>
      <c r="IY64" s="18">
        <v>0</v>
      </c>
      <c r="IZ64" s="18">
        <v>0</v>
      </c>
      <c r="JA64" s="18">
        <v>0</v>
      </c>
      <c r="JB64" s="250">
        <f t="shared" si="21"/>
        <v>0</v>
      </c>
      <c r="JC64" s="121">
        <f t="shared" si="22"/>
        <v>0</v>
      </c>
      <c r="JD64" s="121">
        <f t="shared" si="23"/>
        <v>0</v>
      </c>
      <c r="JE64" s="120">
        <f t="shared" si="135"/>
        <v>0</v>
      </c>
      <c r="JF64" s="120">
        <v>0</v>
      </c>
      <c r="JG64" s="250">
        <v>0</v>
      </c>
      <c r="JH64" s="250">
        <v>0</v>
      </c>
      <c r="JI64" s="250">
        <v>0</v>
      </c>
      <c r="JJ64" s="250">
        <v>0</v>
      </c>
      <c r="JK64" s="250">
        <v>0</v>
      </c>
      <c r="JL64" s="250">
        <v>0</v>
      </c>
      <c r="JM64" s="250">
        <v>0</v>
      </c>
      <c r="JN64" s="250">
        <v>0</v>
      </c>
      <c r="JO64" s="250">
        <v>0</v>
      </c>
      <c r="JP64" s="250">
        <v>0</v>
      </c>
      <c r="JQ64" s="250">
        <v>0</v>
      </c>
      <c r="JR64" s="120">
        <f t="shared" si="136"/>
        <v>0</v>
      </c>
      <c r="JS64" s="18">
        <v>0</v>
      </c>
      <c r="JT64" s="18">
        <v>0</v>
      </c>
      <c r="JU64" s="18">
        <v>0</v>
      </c>
      <c r="JV64" s="18">
        <v>0</v>
      </c>
      <c r="JW64" s="18">
        <v>0</v>
      </c>
      <c r="JX64" s="18">
        <v>0</v>
      </c>
      <c r="JY64" s="18">
        <v>0</v>
      </c>
      <c r="JZ64" s="18">
        <v>0</v>
      </c>
      <c r="KA64" s="18">
        <v>0</v>
      </c>
      <c r="KB64" s="18">
        <v>0</v>
      </c>
      <c r="KC64" s="18">
        <v>0</v>
      </c>
      <c r="KD64" s="18">
        <v>0</v>
      </c>
      <c r="KE64" s="250">
        <f t="shared" si="24"/>
        <v>0</v>
      </c>
      <c r="KF64" s="121">
        <f t="shared" si="25"/>
        <v>0</v>
      </c>
      <c r="KG64" s="121">
        <f t="shared" si="26"/>
        <v>0</v>
      </c>
      <c r="KH64" s="120">
        <f t="shared" si="137"/>
        <v>868.31</v>
      </c>
      <c r="KI64" s="120">
        <v>33.729999999999997</v>
      </c>
      <c r="KJ64" s="250">
        <v>33.729999999999997</v>
      </c>
      <c r="KK64" s="250">
        <v>33.729999999999997</v>
      </c>
      <c r="KL64" s="250">
        <v>33.729999999999997</v>
      </c>
      <c r="KM64" s="250">
        <v>33.729999999999997</v>
      </c>
      <c r="KN64" s="250">
        <v>33.729999999999997</v>
      </c>
      <c r="KO64" s="250">
        <v>33.729999999999997</v>
      </c>
      <c r="KP64" s="250">
        <v>126.44</v>
      </c>
      <c r="KQ64" s="250">
        <v>126.44</v>
      </c>
      <c r="KR64" s="250">
        <v>126.44</v>
      </c>
      <c r="KS64" s="250">
        <v>126.44</v>
      </c>
      <c r="KT64" s="250">
        <v>126.44</v>
      </c>
      <c r="KU64" s="121">
        <f t="shared" si="138"/>
        <v>924.01336566383816</v>
      </c>
      <c r="KV64" s="18">
        <v>40.759413287627567</v>
      </c>
      <c r="KW64" s="18">
        <v>43.896396575179509</v>
      </c>
      <c r="KX64" s="18">
        <v>38.957520912103092</v>
      </c>
      <c r="KY64" s="18">
        <v>42.713302363549623</v>
      </c>
      <c r="KZ64" s="18">
        <v>42.547712151515064</v>
      </c>
      <c r="LA64" s="18">
        <v>43.48839965369492</v>
      </c>
      <c r="LB64" s="18">
        <v>38.482061876459056</v>
      </c>
      <c r="LC64" s="18">
        <v>96.048913944928643</v>
      </c>
      <c r="LD64" s="18">
        <v>123.80168530173053</v>
      </c>
      <c r="LE64" s="18">
        <v>119.54510472528824</v>
      </c>
      <c r="LF64" s="18">
        <v>145.65099758110841</v>
      </c>
      <c r="LG64" s="18">
        <v>148.12185729065342</v>
      </c>
      <c r="LH64" s="250">
        <f t="shared" si="139"/>
        <v>55.703365663838213</v>
      </c>
      <c r="LI64" s="121">
        <f t="shared" si="27"/>
        <v>0</v>
      </c>
      <c r="LJ64" s="121">
        <f t="shared" si="28"/>
        <v>55.703365663838213</v>
      </c>
      <c r="LK64" s="121">
        <f t="shared" si="29"/>
        <v>0</v>
      </c>
      <c r="LL64" s="250"/>
      <c r="LM64" s="250"/>
      <c r="LN64" s="250"/>
      <c r="LO64" s="250"/>
      <c r="LP64" s="250"/>
      <c r="LQ64" s="250"/>
      <c r="LR64" s="250"/>
      <c r="LS64" s="250"/>
      <c r="LT64" s="250"/>
      <c r="LU64" s="250"/>
      <c r="LV64" s="250"/>
      <c r="LW64" s="250"/>
      <c r="LX64" s="121">
        <f t="shared" si="30"/>
        <v>0</v>
      </c>
      <c r="LY64" s="250"/>
      <c r="LZ64" s="250"/>
      <c r="MA64" s="250"/>
      <c r="MB64" s="250"/>
      <c r="MC64" s="250"/>
      <c r="MD64" s="250"/>
      <c r="ME64" s="250"/>
      <c r="MF64" s="250"/>
      <c r="MG64" s="250"/>
      <c r="MH64" s="250"/>
      <c r="MI64" s="250"/>
      <c r="MJ64" s="120">
        <v>0</v>
      </c>
      <c r="MK64" s="250"/>
      <c r="ML64" s="121">
        <f t="shared" si="31"/>
        <v>0</v>
      </c>
      <c r="MM64" s="121">
        <f t="shared" si="32"/>
        <v>0</v>
      </c>
      <c r="MN64" s="121">
        <f t="shared" si="140"/>
        <v>2638.51</v>
      </c>
      <c r="MO64" s="121">
        <v>237.63</v>
      </c>
      <c r="MP64" s="250">
        <v>237.63</v>
      </c>
      <c r="MQ64" s="250">
        <v>237.63</v>
      </c>
      <c r="MR64" s="250">
        <v>237.63</v>
      </c>
      <c r="MS64" s="250">
        <v>237.63</v>
      </c>
      <c r="MT64" s="250">
        <v>237.63</v>
      </c>
      <c r="MU64" s="250">
        <v>237.63</v>
      </c>
      <c r="MV64" s="250">
        <v>195.02</v>
      </c>
      <c r="MW64" s="250">
        <v>195.02</v>
      </c>
      <c r="MX64" s="250">
        <v>195.02</v>
      </c>
      <c r="MY64" s="250">
        <v>195.02</v>
      </c>
      <c r="MZ64" s="250">
        <v>195.02</v>
      </c>
      <c r="NA64" s="121">
        <f t="shared" si="141"/>
        <v>0</v>
      </c>
      <c r="NB64" s="20">
        <v>0</v>
      </c>
      <c r="NC64" s="20">
        <v>0</v>
      </c>
      <c r="ND64" s="20">
        <v>0</v>
      </c>
      <c r="NE64" s="20">
        <v>0</v>
      </c>
      <c r="NF64" s="20">
        <v>0</v>
      </c>
      <c r="NG64" s="20">
        <v>0</v>
      </c>
      <c r="NH64" s="20">
        <v>0</v>
      </c>
      <c r="NI64" s="20">
        <v>0</v>
      </c>
      <c r="NJ64" s="20">
        <v>0</v>
      </c>
      <c r="NK64" s="20">
        <v>0</v>
      </c>
      <c r="NL64" s="20">
        <v>0</v>
      </c>
      <c r="NM64" s="20">
        <v>0</v>
      </c>
      <c r="NN64" s="250">
        <f t="shared" si="142"/>
        <v>-2638.51</v>
      </c>
      <c r="NO64" s="121">
        <f t="shared" si="33"/>
        <v>-2638.51</v>
      </c>
      <c r="NP64" s="121">
        <f t="shared" si="34"/>
        <v>0</v>
      </c>
      <c r="NQ64" s="115">
        <f t="shared" si="35"/>
        <v>1732.4699999999996</v>
      </c>
      <c r="NR64" s="114">
        <f t="shared" si="36"/>
        <v>0</v>
      </c>
      <c r="NS64" s="132">
        <f t="shared" si="37"/>
        <v>-1732.4699999999996</v>
      </c>
      <c r="NT64" s="121">
        <f t="shared" si="38"/>
        <v>-1732.4699999999996</v>
      </c>
      <c r="NU64" s="121">
        <f t="shared" si="39"/>
        <v>0</v>
      </c>
      <c r="NV64" s="18">
        <f t="shared" si="143"/>
        <v>755.87999999999977</v>
      </c>
      <c r="NW64" s="18">
        <v>82.24</v>
      </c>
      <c r="NX64" s="234">
        <v>82.24</v>
      </c>
      <c r="NY64" s="234">
        <v>82.24</v>
      </c>
      <c r="NZ64" s="18">
        <v>82.24</v>
      </c>
      <c r="OA64" s="18">
        <v>82.24</v>
      </c>
      <c r="OB64" s="18">
        <v>82.24</v>
      </c>
      <c r="OC64" s="18">
        <v>82.24</v>
      </c>
      <c r="OD64" s="18">
        <v>36.04</v>
      </c>
      <c r="OE64" s="18">
        <v>36.04</v>
      </c>
      <c r="OF64" s="18">
        <v>36.04</v>
      </c>
      <c r="OG64" s="18">
        <v>36.04</v>
      </c>
      <c r="OH64" s="18">
        <v>36.04</v>
      </c>
      <c r="OI64" s="20">
        <f t="shared" si="144"/>
        <v>0</v>
      </c>
      <c r="OJ64" s="20">
        <v>0</v>
      </c>
      <c r="OK64" s="20">
        <v>0</v>
      </c>
      <c r="OL64" s="20">
        <v>0</v>
      </c>
      <c r="OM64" s="20">
        <v>0</v>
      </c>
      <c r="ON64" s="20">
        <v>0</v>
      </c>
      <c r="OO64" s="20">
        <v>0</v>
      </c>
      <c r="OP64" s="20">
        <v>0</v>
      </c>
      <c r="OQ64" s="20">
        <v>0</v>
      </c>
      <c r="OR64" s="20">
        <v>0</v>
      </c>
      <c r="OS64" s="20">
        <v>0</v>
      </c>
      <c r="OT64" s="20">
        <v>0</v>
      </c>
      <c r="OU64" s="20">
        <v>0</v>
      </c>
      <c r="OV64" s="234">
        <f t="shared" si="145"/>
        <v>-755.87999999999977</v>
      </c>
      <c r="OW64" s="20">
        <f t="shared" si="40"/>
        <v>-755.87999999999977</v>
      </c>
      <c r="OX64" s="20">
        <f t="shared" si="41"/>
        <v>0</v>
      </c>
      <c r="OY64" s="18">
        <f t="shared" si="146"/>
        <v>708.77</v>
      </c>
      <c r="OZ64" s="18">
        <v>80.260000000000005</v>
      </c>
      <c r="PA64" s="234">
        <v>80.260000000000005</v>
      </c>
      <c r="PB64" s="234">
        <v>80.260000000000005</v>
      </c>
      <c r="PC64" s="234">
        <v>80.260000000000005</v>
      </c>
      <c r="PD64" s="234">
        <v>80.260000000000005</v>
      </c>
      <c r="PE64" s="234">
        <v>80.260000000000005</v>
      </c>
      <c r="PF64" s="234">
        <v>80.260000000000005</v>
      </c>
      <c r="PG64" s="234">
        <v>29.39</v>
      </c>
      <c r="PH64" s="234">
        <v>29.39</v>
      </c>
      <c r="PI64" s="234">
        <v>29.39</v>
      </c>
      <c r="PJ64" s="234">
        <v>29.39</v>
      </c>
      <c r="PK64" s="234">
        <v>29.39</v>
      </c>
      <c r="PL64" s="20">
        <f t="shared" si="147"/>
        <v>0</v>
      </c>
      <c r="PM64" s="18">
        <v>0</v>
      </c>
      <c r="PN64" s="18">
        <v>0</v>
      </c>
      <c r="PO64" s="18">
        <v>0</v>
      </c>
      <c r="PP64" s="18">
        <v>0</v>
      </c>
      <c r="PQ64" s="18">
        <v>0</v>
      </c>
      <c r="PR64" s="18">
        <v>0</v>
      </c>
      <c r="PS64" s="18">
        <v>0</v>
      </c>
      <c r="PT64" s="18">
        <v>0</v>
      </c>
      <c r="PU64" s="18">
        <v>0</v>
      </c>
      <c r="PV64" s="18">
        <v>0</v>
      </c>
      <c r="PW64" s="18">
        <v>0</v>
      </c>
      <c r="PX64" s="18">
        <v>0</v>
      </c>
      <c r="PY64" s="234">
        <f t="shared" si="148"/>
        <v>-708.77</v>
      </c>
      <c r="PZ64" s="20">
        <f t="shared" si="42"/>
        <v>-708.77</v>
      </c>
      <c r="QA64" s="20">
        <f t="shared" si="43"/>
        <v>0</v>
      </c>
      <c r="QB64" s="18">
        <f t="shared" si="149"/>
        <v>221.46999999999997</v>
      </c>
      <c r="QC64" s="18">
        <v>22.66</v>
      </c>
      <c r="QD64" s="234">
        <v>22.66</v>
      </c>
      <c r="QE64" s="234">
        <v>22.66</v>
      </c>
      <c r="QF64" s="234">
        <v>22.66</v>
      </c>
      <c r="QG64" s="234">
        <v>22.66</v>
      </c>
      <c r="QH64" s="234">
        <v>22.66</v>
      </c>
      <c r="QI64" s="234">
        <v>22.66</v>
      </c>
      <c r="QJ64" s="234">
        <v>12.57</v>
      </c>
      <c r="QK64" s="234">
        <v>12.57</v>
      </c>
      <c r="QL64" s="234">
        <v>12.57</v>
      </c>
      <c r="QM64" s="234">
        <v>12.57</v>
      </c>
      <c r="QN64" s="234">
        <v>12.57</v>
      </c>
      <c r="QO64" s="20">
        <f t="shared" si="150"/>
        <v>0</v>
      </c>
      <c r="QP64" s="18">
        <v>0</v>
      </c>
      <c r="QQ64" s="18">
        <v>0</v>
      </c>
      <c r="QR64" s="18">
        <v>0</v>
      </c>
      <c r="QS64" s="18">
        <v>0</v>
      </c>
      <c r="QT64" s="18">
        <v>0</v>
      </c>
      <c r="QU64" s="18">
        <v>0</v>
      </c>
      <c r="QV64" s="18">
        <v>0</v>
      </c>
      <c r="QW64" s="18">
        <v>0</v>
      </c>
      <c r="QX64" s="18">
        <v>0</v>
      </c>
      <c r="QY64" s="18">
        <v>0</v>
      </c>
      <c r="QZ64" s="18">
        <v>0</v>
      </c>
      <c r="RA64" s="18">
        <v>0</v>
      </c>
      <c r="RB64" s="234">
        <f t="shared" si="151"/>
        <v>-221.46999999999997</v>
      </c>
      <c r="RC64" s="20">
        <f t="shared" si="44"/>
        <v>-221.46999999999997</v>
      </c>
      <c r="RD64" s="20">
        <f t="shared" si="45"/>
        <v>0</v>
      </c>
      <c r="RE64" s="18">
        <f t="shared" si="152"/>
        <v>0</v>
      </c>
      <c r="RF64" s="20">
        <v>0</v>
      </c>
      <c r="RG64" s="234">
        <v>0</v>
      </c>
      <c r="RH64" s="234">
        <v>0</v>
      </c>
      <c r="RI64" s="234">
        <v>0</v>
      </c>
      <c r="RJ64" s="234">
        <v>0</v>
      </c>
      <c r="RK64" s="234">
        <v>0</v>
      </c>
      <c r="RL64" s="234">
        <v>0</v>
      </c>
      <c r="RM64" s="234">
        <v>0</v>
      </c>
      <c r="RN64" s="234">
        <v>0</v>
      </c>
      <c r="RO64" s="234">
        <v>0</v>
      </c>
      <c r="RP64" s="234">
        <v>0</v>
      </c>
      <c r="RQ64" s="234">
        <v>0</v>
      </c>
      <c r="RR64" s="20">
        <f t="shared" si="153"/>
        <v>0</v>
      </c>
      <c r="RS64" s="18">
        <v>0</v>
      </c>
      <c r="RT64" s="18">
        <v>0</v>
      </c>
      <c r="RU64" s="18">
        <v>0</v>
      </c>
      <c r="RV64" s="18">
        <v>0</v>
      </c>
      <c r="RW64" s="18">
        <v>0</v>
      </c>
      <c r="RX64" s="18">
        <v>0</v>
      </c>
      <c r="RY64" s="18">
        <v>0</v>
      </c>
      <c r="RZ64" s="18">
        <v>0</v>
      </c>
      <c r="SA64" s="18">
        <v>0</v>
      </c>
      <c r="SB64" s="18">
        <v>0</v>
      </c>
      <c r="SC64" s="18">
        <v>0</v>
      </c>
      <c r="SD64" s="18">
        <v>0</v>
      </c>
      <c r="SE64" s="20">
        <f t="shared" si="46"/>
        <v>0</v>
      </c>
      <c r="SF64" s="20">
        <f t="shared" si="47"/>
        <v>0</v>
      </c>
      <c r="SG64" s="20">
        <f t="shared" si="48"/>
        <v>0</v>
      </c>
      <c r="SH64" s="18">
        <f t="shared" si="154"/>
        <v>0</v>
      </c>
      <c r="SI64" s="18">
        <v>0</v>
      </c>
      <c r="SJ64" s="234">
        <v>0</v>
      </c>
      <c r="SK64" s="234">
        <v>0</v>
      </c>
      <c r="SL64" s="234">
        <v>0</v>
      </c>
      <c r="SM64" s="234">
        <v>0</v>
      </c>
      <c r="SN64" s="234">
        <v>0</v>
      </c>
      <c r="SO64" s="234">
        <v>0</v>
      </c>
      <c r="SP64" s="234">
        <v>0</v>
      </c>
      <c r="SQ64" s="234">
        <v>0</v>
      </c>
      <c r="SR64" s="234">
        <v>0</v>
      </c>
      <c r="SS64" s="234">
        <v>0</v>
      </c>
      <c r="ST64" s="234">
        <v>0</v>
      </c>
      <c r="SU64" s="20">
        <f t="shared" si="155"/>
        <v>0</v>
      </c>
      <c r="SV64" s="18">
        <v>0</v>
      </c>
      <c r="SW64" s="18">
        <v>0</v>
      </c>
      <c r="SX64" s="18">
        <v>0</v>
      </c>
      <c r="SY64" s="18">
        <v>0</v>
      </c>
      <c r="SZ64" s="18">
        <v>0</v>
      </c>
      <c r="TA64" s="18">
        <v>0</v>
      </c>
      <c r="TB64" s="18">
        <v>0</v>
      </c>
      <c r="TC64" s="18">
        <v>0</v>
      </c>
      <c r="TD64" s="18">
        <v>0</v>
      </c>
      <c r="TE64" s="18">
        <v>0</v>
      </c>
      <c r="TF64" s="18">
        <v>0</v>
      </c>
      <c r="TG64" s="18">
        <v>0</v>
      </c>
      <c r="TH64" s="20">
        <f t="shared" si="49"/>
        <v>0</v>
      </c>
      <c r="TI64" s="20">
        <f t="shared" si="50"/>
        <v>0</v>
      </c>
      <c r="TJ64" s="20">
        <f t="shared" si="51"/>
        <v>0</v>
      </c>
      <c r="TK64" s="18">
        <f t="shared" si="156"/>
        <v>29.519999999999996</v>
      </c>
      <c r="TL64" s="18">
        <v>2.76</v>
      </c>
      <c r="TM64" s="234">
        <v>2.76</v>
      </c>
      <c r="TN64" s="234">
        <v>2.76</v>
      </c>
      <c r="TO64" s="234">
        <v>2.76</v>
      </c>
      <c r="TP64" s="234">
        <v>2.76</v>
      </c>
      <c r="TQ64" s="234">
        <v>2.76</v>
      </c>
      <c r="TR64" s="234">
        <v>2.76</v>
      </c>
      <c r="TS64" s="234">
        <v>2.04</v>
      </c>
      <c r="TT64" s="234">
        <v>2.04</v>
      </c>
      <c r="TU64" s="234">
        <v>2.04</v>
      </c>
      <c r="TV64" s="234">
        <v>2.04</v>
      </c>
      <c r="TW64" s="234">
        <v>2.04</v>
      </c>
      <c r="TX64" s="20">
        <f t="shared" si="157"/>
        <v>0</v>
      </c>
      <c r="TY64" s="18">
        <v>0</v>
      </c>
      <c r="TZ64" s="18">
        <v>0</v>
      </c>
      <c r="UA64" s="18">
        <v>0</v>
      </c>
      <c r="UB64" s="18">
        <v>0</v>
      </c>
      <c r="UC64" s="18">
        <v>0</v>
      </c>
      <c r="UD64" s="18">
        <v>0</v>
      </c>
      <c r="UE64" s="18">
        <v>0</v>
      </c>
      <c r="UF64" s="18">
        <v>0</v>
      </c>
      <c r="UG64" s="18">
        <v>0</v>
      </c>
      <c r="UH64" s="18">
        <v>0</v>
      </c>
      <c r="UI64" s="18">
        <v>0</v>
      </c>
      <c r="UJ64" s="18">
        <v>0</v>
      </c>
      <c r="UK64" s="20">
        <f t="shared" si="52"/>
        <v>-29.519999999999996</v>
      </c>
      <c r="UL64" s="20">
        <f t="shared" si="53"/>
        <v>-29.519999999999996</v>
      </c>
      <c r="UM64" s="20">
        <f t="shared" si="54"/>
        <v>0</v>
      </c>
      <c r="UN64" s="18">
        <f t="shared" si="158"/>
        <v>16.830000000000002</v>
      </c>
      <c r="UO64" s="18">
        <v>1.64</v>
      </c>
      <c r="UP64" s="234">
        <v>1.64</v>
      </c>
      <c r="UQ64" s="234">
        <v>1.64</v>
      </c>
      <c r="UR64" s="234">
        <v>1.64</v>
      </c>
      <c r="US64" s="234">
        <v>1.64</v>
      </c>
      <c r="UT64" s="234">
        <v>1.64</v>
      </c>
      <c r="UU64" s="234">
        <v>1.64</v>
      </c>
      <c r="UV64" s="234">
        <v>1.07</v>
      </c>
      <c r="UW64" s="234">
        <v>1.07</v>
      </c>
      <c r="UX64" s="234">
        <v>1.07</v>
      </c>
      <c r="UY64" s="234">
        <v>1.07</v>
      </c>
      <c r="UZ64" s="234">
        <v>1.07</v>
      </c>
      <c r="VA64" s="20">
        <f t="shared" si="55"/>
        <v>0</v>
      </c>
      <c r="VB64" s="234"/>
      <c r="VC64" s="234"/>
      <c r="VD64" s="234"/>
      <c r="VE64" s="234"/>
      <c r="VF64" s="234"/>
      <c r="VG64" s="234"/>
      <c r="VH64" s="234">
        <v>0</v>
      </c>
      <c r="VI64" s="234"/>
      <c r="VJ64" s="234"/>
      <c r="VK64" s="234"/>
      <c r="VL64" s="234"/>
      <c r="VM64" s="234"/>
      <c r="VN64" s="20">
        <f t="shared" si="56"/>
        <v>-16.830000000000002</v>
      </c>
      <c r="VO64" s="20">
        <f t="shared" si="57"/>
        <v>-16.830000000000002</v>
      </c>
      <c r="VP64" s="20">
        <f t="shared" si="58"/>
        <v>0</v>
      </c>
      <c r="VQ64" s="121">
        <f t="shared" si="59"/>
        <v>0</v>
      </c>
      <c r="VR64" s="250"/>
      <c r="VS64" s="250"/>
      <c r="VT64" s="250"/>
      <c r="VU64" s="250"/>
      <c r="VV64" s="250"/>
      <c r="VW64" s="250"/>
      <c r="VX64" s="250"/>
      <c r="VY64" s="250"/>
      <c r="VZ64" s="250"/>
      <c r="WA64" s="250"/>
      <c r="WB64" s="250"/>
      <c r="WC64" s="250"/>
      <c r="WD64" s="121">
        <f t="shared" si="60"/>
        <v>0</v>
      </c>
      <c r="WE64" s="234"/>
      <c r="WF64" s="234"/>
      <c r="WG64" s="234"/>
      <c r="WH64" s="234"/>
      <c r="WI64" s="234"/>
      <c r="WJ64" s="234"/>
      <c r="WK64" s="234"/>
      <c r="WL64" s="234"/>
      <c r="WM64" s="234"/>
      <c r="WN64" s="234"/>
      <c r="WO64" s="234"/>
      <c r="WP64" s="234"/>
      <c r="WQ64" s="121">
        <f t="shared" si="61"/>
        <v>0</v>
      </c>
      <c r="WR64" s="121">
        <f t="shared" si="62"/>
        <v>0</v>
      </c>
      <c r="WS64" s="121">
        <f t="shared" si="63"/>
        <v>0</v>
      </c>
      <c r="WT64" s="120">
        <f t="shared" si="159"/>
        <v>8502.6999999999971</v>
      </c>
      <c r="WU64" s="120">
        <v>606.95000000000005</v>
      </c>
      <c r="WV64" s="250">
        <v>606.95000000000005</v>
      </c>
      <c r="WW64" s="250">
        <v>606.95000000000005</v>
      </c>
      <c r="WX64" s="250">
        <v>606.95000000000005</v>
      </c>
      <c r="WY64" s="250">
        <v>606.95000000000005</v>
      </c>
      <c r="WZ64" s="250">
        <v>606.95000000000005</v>
      </c>
      <c r="XA64" s="250">
        <v>606.95000000000005</v>
      </c>
      <c r="XB64" s="250">
        <v>850.81</v>
      </c>
      <c r="XC64" s="250">
        <v>850.81</v>
      </c>
      <c r="XD64" s="250">
        <v>850.81</v>
      </c>
      <c r="XE64" s="250">
        <v>850.81</v>
      </c>
      <c r="XF64" s="250">
        <v>850.81</v>
      </c>
      <c r="XG64" s="120">
        <f t="shared" si="160"/>
        <v>10675.921986631773</v>
      </c>
      <c r="XH64" s="18">
        <v>593.07874918758353</v>
      </c>
      <c r="XI64" s="18">
        <v>1024.0929439312115</v>
      </c>
      <c r="XJ64" s="18">
        <v>998.58997424899599</v>
      </c>
      <c r="XK64" s="18">
        <v>434.02822565908912</v>
      </c>
      <c r="XL64" s="18">
        <v>902.0764457431867</v>
      </c>
      <c r="XM64" s="18">
        <v>527.80511542854754</v>
      </c>
      <c r="XN64" s="18">
        <v>1044.3916564757476</v>
      </c>
      <c r="XO64" s="18">
        <v>1104.6246907992625</v>
      </c>
      <c r="XP64" s="18">
        <v>1308.608041260386</v>
      </c>
      <c r="XQ64" s="18">
        <v>1293.7369273535805</v>
      </c>
      <c r="XR64" s="18">
        <v>794.27952043776929</v>
      </c>
      <c r="XS64" s="18">
        <v>650.60969610641189</v>
      </c>
      <c r="XT64" s="121">
        <f t="shared" si="64"/>
        <v>2173.2219866317755</v>
      </c>
      <c r="XU64" s="121">
        <f t="shared" si="65"/>
        <v>0</v>
      </c>
      <c r="XV64" s="121">
        <f t="shared" si="66"/>
        <v>2173.2219866317755</v>
      </c>
      <c r="XW64" s="120">
        <f t="shared" si="161"/>
        <v>861.51999999999964</v>
      </c>
      <c r="XX64" s="120">
        <v>103.31</v>
      </c>
      <c r="XY64" s="250">
        <v>103.31</v>
      </c>
      <c r="XZ64" s="250">
        <v>103.31</v>
      </c>
      <c r="YA64" s="250">
        <v>103.31</v>
      </c>
      <c r="YB64" s="250">
        <v>103.31</v>
      </c>
      <c r="YC64" s="250">
        <v>103.31</v>
      </c>
      <c r="YD64" s="250">
        <v>103.31</v>
      </c>
      <c r="YE64" s="250">
        <v>27.67</v>
      </c>
      <c r="YF64" s="250">
        <v>27.67</v>
      </c>
      <c r="YG64" s="250">
        <v>27.67</v>
      </c>
      <c r="YH64" s="250">
        <v>27.67</v>
      </c>
      <c r="YI64" s="250">
        <v>27.67</v>
      </c>
      <c r="YJ64" s="121">
        <f t="shared" si="162"/>
        <v>1601.8831291958768</v>
      </c>
      <c r="YK64" s="18">
        <v>126.41409016555286</v>
      </c>
      <c r="YL64" s="18">
        <v>110.89301439570508</v>
      </c>
      <c r="YM64" s="18">
        <v>114.17266462875499</v>
      </c>
      <c r="YN64" s="18">
        <v>122.42454448123382</v>
      </c>
      <c r="YO64" s="18">
        <v>110.38852370852518</v>
      </c>
      <c r="YP64" s="18">
        <v>118.65219839473636</v>
      </c>
      <c r="YQ64" s="18">
        <v>124.19527765515612</v>
      </c>
      <c r="YR64" s="18">
        <v>126.94020444144243</v>
      </c>
      <c r="YS64" s="18">
        <v>147.29896255771183</v>
      </c>
      <c r="YT64" s="18">
        <v>160.35097304977242</v>
      </c>
      <c r="YU64" s="18">
        <v>162.98775156507503</v>
      </c>
      <c r="YV64" s="18">
        <v>177.1649241522108</v>
      </c>
      <c r="YW64" s="234">
        <f t="shared" si="163"/>
        <v>740.36312919587715</v>
      </c>
      <c r="YX64" s="121">
        <f t="shared" si="67"/>
        <v>0</v>
      </c>
      <c r="YY64" s="121">
        <f t="shared" si="68"/>
        <v>740.36312919587715</v>
      </c>
      <c r="YZ64" s="120">
        <f t="shared" si="164"/>
        <v>861.04</v>
      </c>
      <c r="ZA64" s="120">
        <v>26.62</v>
      </c>
      <c r="ZB64" s="250">
        <v>26.62</v>
      </c>
      <c r="ZC64" s="250">
        <v>26.62</v>
      </c>
      <c r="ZD64" s="250">
        <v>26.62</v>
      </c>
      <c r="ZE64" s="250">
        <v>26.62</v>
      </c>
      <c r="ZF64" s="250">
        <v>26.62</v>
      </c>
      <c r="ZG64" s="250">
        <v>26.62</v>
      </c>
      <c r="ZH64" s="250">
        <v>134.94</v>
      </c>
      <c r="ZI64" s="250">
        <v>134.94</v>
      </c>
      <c r="ZJ64" s="250">
        <v>134.94</v>
      </c>
      <c r="ZK64" s="250">
        <v>134.94</v>
      </c>
      <c r="ZL64" s="250">
        <v>134.94</v>
      </c>
      <c r="ZM64" s="121">
        <f t="shared" si="165"/>
        <v>1646.4565902495228</v>
      </c>
      <c r="ZN64" s="120">
        <v>0</v>
      </c>
      <c r="ZO64" s="18">
        <v>115.05240622312812</v>
      </c>
      <c r="ZP64" s="18">
        <v>388.48573416915588</v>
      </c>
      <c r="ZQ64" s="18">
        <v>1124.5423990975032</v>
      </c>
      <c r="ZR64" s="18">
        <v>18.37605075973552</v>
      </c>
      <c r="ZS64" s="18">
        <v>0</v>
      </c>
      <c r="ZT64" s="18"/>
      <c r="ZU64" s="18"/>
      <c r="ZV64" s="18"/>
      <c r="ZW64" s="18"/>
      <c r="ZX64" s="18"/>
      <c r="ZY64" s="18"/>
      <c r="ZZ64" s="121">
        <f t="shared" si="69"/>
        <v>785.41659024952287</v>
      </c>
      <c r="AAA64" s="121">
        <f t="shared" si="70"/>
        <v>0</v>
      </c>
      <c r="AAB64" s="121">
        <f t="shared" si="71"/>
        <v>785.41659024952287</v>
      </c>
      <c r="AAC64" s="120">
        <f t="shared" si="166"/>
        <v>0</v>
      </c>
      <c r="AAD64" s="120">
        <v>0</v>
      </c>
      <c r="AAE64" s="250">
        <v>0</v>
      </c>
      <c r="AAF64" s="250">
        <v>0</v>
      </c>
      <c r="AAG64" s="250">
        <v>0</v>
      </c>
      <c r="AAH64" s="250">
        <v>0</v>
      </c>
      <c r="AAI64" s="250">
        <v>0</v>
      </c>
      <c r="AAJ64" s="250">
        <v>0</v>
      </c>
      <c r="AAK64" s="250">
        <v>0</v>
      </c>
      <c r="AAL64" s="250">
        <v>0</v>
      </c>
      <c r="AAM64" s="250">
        <v>0</v>
      </c>
      <c r="AAN64" s="250">
        <v>0</v>
      </c>
      <c r="AAO64" s="250">
        <v>0</v>
      </c>
      <c r="AAP64" s="121">
        <f t="shared" si="167"/>
        <v>504.32033390897487</v>
      </c>
      <c r="AAQ64" s="18">
        <v>0</v>
      </c>
      <c r="AAR64" s="18">
        <v>0</v>
      </c>
      <c r="AAS64" s="18">
        <v>0</v>
      </c>
      <c r="AAT64" s="18">
        <v>0</v>
      </c>
      <c r="AAU64" s="18">
        <v>0</v>
      </c>
      <c r="AAV64" s="18">
        <v>0</v>
      </c>
      <c r="AAW64" s="18">
        <v>0</v>
      </c>
      <c r="AAX64" s="18">
        <v>102.6000864</v>
      </c>
      <c r="AAY64" s="18">
        <v>98.671505400000001</v>
      </c>
      <c r="AAZ64" s="18">
        <v>100.48831919999999</v>
      </c>
      <c r="ABA64" s="18">
        <v>100.35368532</v>
      </c>
      <c r="ABB64" s="18">
        <v>102.20673758897489</v>
      </c>
      <c r="ABC64" s="121">
        <f t="shared" si="72"/>
        <v>504.32033390897487</v>
      </c>
      <c r="ABD64" s="121">
        <f t="shared" si="73"/>
        <v>0</v>
      </c>
      <c r="ABE64" s="121">
        <f t="shared" si="74"/>
        <v>504.32033390897487</v>
      </c>
      <c r="ABF64" s="120">
        <f t="shared" si="168"/>
        <v>0</v>
      </c>
      <c r="ABG64" s="120">
        <v>0</v>
      </c>
      <c r="ABH64" s="250">
        <v>0</v>
      </c>
      <c r="ABI64" s="250">
        <v>0</v>
      </c>
      <c r="ABJ64" s="250">
        <v>0</v>
      </c>
      <c r="ABK64" s="250">
        <v>0</v>
      </c>
      <c r="ABL64" s="250">
        <v>0</v>
      </c>
      <c r="ABM64" s="250">
        <v>0</v>
      </c>
      <c r="ABN64" s="250">
        <v>0</v>
      </c>
      <c r="ABO64" s="250">
        <v>0</v>
      </c>
      <c r="ABP64" s="250">
        <v>0</v>
      </c>
      <c r="ABQ64" s="250">
        <v>0</v>
      </c>
      <c r="ABR64" s="250">
        <v>0</v>
      </c>
      <c r="ABS64" s="121">
        <f t="shared" si="169"/>
        <v>0</v>
      </c>
      <c r="ABT64" s="18">
        <v>0</v>
      </c>
      <c r="ABU64" s="18">
        <v>0</v>
      </c>
      <c r="ABV64" s="18">
        <v>0</v>
      </c>
      <c r="ABW64" s="18">
        <v>0</v>
      </c>
      <c r="ABX64" s="18">
        <v>0</v>
      </c>
      <c r="ABY64" s="18">
        <v>0</v>
      </c>
      <c r="ABZ64" s="18"/>
      <c r="ACA64" s="18"/>
      <c r="ACB64" s="18">
        <v>0</v>
      </c>
      <c r="ACC64" s="18">
        <v>0</v>
      </c>
      <c r="ACD64" s="18">
        <v>0</v>
      </c>
      <c r="ACE64" s="18">
        <v>0</v>
      </c>
      <c r="ACF64" s="121">
        <f t="shared" si="75"/>
        <v>0</v>
      </c>
      <c r="ACG64" s="121">
        <f t="shared" si="76"/>
        <v>0</v>
      </c>
      <c r="ACH64" s="121">
        <f t="shared" si="77"/>
        <v>0</v>
      </c>
      <c r="ACI64" s="115">
        <f t="shared" si="78"/>
        <v>606.3900000000001</v>
      </c>
      <c r="ACJ64" s="121">
        <f t="shared" si="79"/>
        <v>223.54918204944286</v>
      </c>
      <c r="ACK64" s="132">
        <f t="shared" si="80"/>
        <v>-382.84081795055727</v>
      </c>
      <c r="ACL64" s="121">
        <f t="shared" si="81"/>
        <v>-382.84081795055727</v>
      </c>
      <c r="ACM64" s="121">
        <f t="shared" si="82"/>
        <v>0</v>
      </c>
      <c r="ACN64" s="18">
        <f t="shared" si="170"/>
        <v>606.3900000000001</v>
      </c>
      <c r="ACO64" s="18">
        <v>50.92</v>
      </c>
      <c r="ACP64" s="234">
        <v>50.92</v>
      </c>
      <c r="ACQ64" s="234">
        <v>50.92</v>
      </c>
      <c r="ACR64" s="234">
        <v>50.92</v>
      </c>
      <c r="ACS64" s="234">
        <v>50.92</v>
      </c>
      <c r="ACT64" s="234">
        <v>50.92</v>
      </c>
      <c r="ACU64" s="234">
        <v>50.92</v>
      </c>
      <c r="ACV64" s="234">
        <v>49.99</v>
      </c>
      <c r="ACW64" s="234">
        <v>49.99</v>
      </c>
      <c r="ACX64" s="234">
        <v>49.99</v>
      </c>
      <c r="ACY64" s="234">
        <v>49.99</v>
      </c>
      <c r="ACZ64" s="234">
        <v>49.99</v>
      </c>
      <c r="ADA64" s="20">
        <f t="shared" si="171"/>
        <v>223.54918204944286</v>
      </c>
      <c r="ADB64" s="18">
        <v>0</v>
      </c>
      <c r="ADC64" s="18">
        <v>3.1458079144330724</v>
      </c>
      <c r="ADD64" s="18">
        <v>6.3127886137845692</v>
      </c>
      <c r="ADE64" s="18">
        <v>19.016087999999996</v>
      </c>
      <c r="ADF64" s="18">
        <v>7.9852360000000004</v>
      </c>
      <c r="ADG64" s="18">
        <v>7.8947959999999995</v>
      </c>
      <c r="ADH64" s="18">
        <v>35.667846507220865</v>
      </c>
      <c r="ADI64" s="18">
        <v>29.729449475095695</v>
      </c>
      <c r="ADJ64" s="18">
        <v>16.552736199999998</v>
      </c>
      <c r="ADK64" s="18">
        <v>26.052527199999997</v>
      </c>
      <c r="ADL64" s="18">
        <v>27.54807048</v>
      </c>
      <c r="ADM64" s="18">
        <v>43.643835658908664</v>
      </c>
      <c r="ADN64" s="20">
        <f t="shared" si="83"/>
        <v>-382.84081795055727</v>
      </c>
      <c r="ADO64" s="20">
        <f t="shared" si="84"/>
        <v>-382.84081795055727</v>
      </c>
      <c r="ADP64" s="20">
        <f t="shared" si="85"/>
        <v>0</v>
      </c>
      <c r="ADQ64" s="18">
        <f t="shared" si="172"/>
        <v>0</v>
      </c>
      <c r="ADR64" s="18">
        <v>0</v>
      </c>
      <c r="ADS64" s="234">
        <v>0</v>
      </c>
      <c r="ADT64" s="234">
        <v>0</v>
      </c>
      <c r="ADU64" s="234">
        <v>0</v>
      </c>
      <c r="ADV64" s="234">
        <v>0</v>
      </c>
      <c r="ADW64" s="234">
        <v>0</v>
      </c>
      <c r="ADX64" s="234">
        <v>0</v>
      </c>
      <c r="ADY64" s="234">
        <v>0</v>
      </c>
      <c r="ADZ64" s="234">
        <v>0</v>
      </c>
      <c r="AEA64" s="234">
        <v>0</v>
      </c>
      <c r="AEB64" s="234">
        <v>0</v>
      </c>
      <c r="AEC64" s="234">
        <v>0</v>
      </c>
      <c r="AED64" s="20">
        <f t="shared" si="173"/>
        <v>0</v>
      </c>
      <c r="AEE64" s="18">
        <v>0</v>
      </c>
      <c r="AEF64" s="18">
        <v>0</v>
      </c>
      <c r="AEG64" s="18">
        <v>0</v>
      </c>
      <c r="AEH64" s="18">
        <v>0</v>
      </c>
      <c r="AEI64" s="18">
        <v>0</v>
      </c>
      <c r="AEJ64" s="18">
        <v>0</v>
      </c>
      <c r="AEK64" s="18">
        <v>0</v>
      </c>
      <c r="AEL64" s="18">
        <v>0</v>
      </c>
      <c r="AEM64" s="18">
        <v>0</v>
      </c>
      <c r="AEN64" s="18">
        <v>0</v>
      </c>
      <c r="AEO64" s="18">
        <v>0</v>
      </c>
      <c r="AEP64" s="18">
        <v>0</v>
      </c>
      <c r="AEQ64" s="20">
        <f t="shared" si="86"/>
        <v>0</v>
      </c>
      <c r="AER64" s="20">
        <f t="shared" si="87"/>
        <v>0</v>
      </c>
      <c r="AES64" s="20">
        <f t="shared" si="88"/>
        <v>0</v>
      </c>
      <c r="AET64" s="18">
        <f t="shared" si="174"/>
        <v>0</v>
      </c>
      <c r="AEU64" s="18">
        <v>0</v>
      </c>
      <c r="AEV64" s="234">
        <v>0</v>
      </c>
      <c r="AEW64" s="234">
        <v>0</v>
      </c>
      <c r="AEX64" s="234">
        <v>0</v>
      </c>
      <c r="AEY64" s="234">
        <v>0</v>
      </c>
      <c r="AEZ64" s="234">
        <v>0</v>
      </c>
      <c r="AFA64" s="234">
        <v>0</v>
      </c>
      <c r="AFB64" s="234">
        <v>0</v>
      </c>
      <c r="AFC64" s="234">
        <v>0</v>
      </c>
      <c r="AFD64" s="234">
        <v>0</v>
      </c>
      <c r="AFE64" s="234">
        <v>0</v>
      </c>
      <c r="AFF64" s="234">
        <v>0</v>
      </c>
      <c r="AFG64" s="20">
        <f t="shared" si="175"/>
        <v>0</v>
      </c>
      <c r="AFH64" s="18">
        <v>0</v>
      </c>
      <c r="AFI64" s="18">
        <v>0</v>
      </c>
      <c r="AFJ64" s="18">
        <v>0</v>
      </c>
      <c r="AFK64" s="18">
        <v>0</v>
      </c>
      <c r="AFL64" s="18">
        <v>0</v>
      </c>
      <c r="AFM64" s="18">
        <v>0</v>
      </c>
      <c r="AFN64" s="18">
        <v>0</v>
      </c>
      <c r="AFO64" s="18">
        <v>0</v>
      </c>
      <c r="AFP64" s="18">
        <v>0</v>
      </c>
      <c r="AFQ64" s="18">
        <v>0</v>
      </c>
      <c r="AFR64" s="18">
        <v>0</v>
      </c>
      <c r="AFS64" s="18">
        <v>0</v>
      </c>
      <c r="AFT64" s="20">
        <f t="shared" si="89"/>
        <v>0</v>
      </c>
      <c r="AFU64" s="20">
        <f t="shared" si="90"/>
        <v>0</v>
      </c>
      <c r="AFV64" s="136">
        <f t="shared" si="91"/>
        <v>0</v>
      </c>
      <c r="AFW64" s="141">
        <f t="shared" si="92"/>
        <v>20151.289999999997</v>
      </c>
      <c r="AFX64" s="111">
        <f t="shared" si="93"/>
        <v>19954.692418665705</v>
      </c>
      <c r="AFY64" s="126">
        <f t="shared" si="94"/>
        <v>-196.59758133429204</v>
      </c>
      <c r="AFZ64" s="20">
        <f t="shared" si="95"/>
        <v>-196.59758133429204</v>
      </c>
      <c r="AGA64" s="140">
        <f t="shared" si="96"/>
        <v>0</v>
      </c>
      <c r="AGB64" s="215">
        <f t="shared" si="181"/>
        <v>24181.547999999995</v>
      </c>
      <c r="AGC64" s="126">
        <f t="shared" si="181"/>
        <v>23945.630902398847</v>
      </c>
      <c r="AGD64" s="126">
        <f t="shared" si="98"/>
        <v>-235.91709760114827</v>
      </c>
      <c r="AGE64" s="20">
        <f t="shared" si="99"/>
        <v>-235.91709760114827</v>
      </c>
      <c r="AGF64" s="136">
        <f t="shared" si="100"/>
        <v>0</v>
      </c>
      <c r="AGG64" s="166">
        <f t="shared" si="180"/>
        <v>1491.1954599999997</v>
      </c>
      <c r="AGH64" s="220">
        <f t="shared" si="179"/>
        <v>1476.6472389812623</v>
      </c>
      <c r="AGI64" s="126">
        <f t="shared" si="102"/>
        <v>-14.548221018737422</v>
      </c>
      <c r="AGJ64" s="20">
        <f t="shared" si="103"/>
        <v>-14.548221018737422</v>
      </c>
      <c r="AGK64" s="140">
        <f t="shared" si="104"/>
        <v>0</v>
      </c>
      <c r="AGL64" s="167">
        <f t="shared" si="182"/>
        <v>25672.743459999994</v>
      </c>
      <c r="AGM64" s="167">
        <f t="shared" si="182"/>
        <v>25422.278141380109</v>
      </c>
      <c r="AGN64" s="168">
        <f t="shared" si="106"/>
        <v>-250.46531861988478</v>
      </c>
      <c r="AGO64" s="167">
        <f t="shared" si="107"/>
        <v>-250.46531861988478</v>
      </c>
      <c r="AGP64" s="169">
        <f t="shared" si="108"/>
        <v>0</v>
      </c>
      <c r="AGQ64" s="217">
        <f t="shared" si="177"/>
        <v>5.8084772370486662E-2</v>
      </c>
      <c r="AGR64" s="294">
        <v>7.0000000000000007E-2</v>
      </c>
      <c r="AGS64" s="294">
        <v>0.05</v>
      </c>
      <c r="AGT64" s="251">
        <f t="shared" si="178"/>
        <v>6.1666666666666668E-2</v>
      </c>
      <c r="AGU64" s="22"/>
      <c r="AGV64" s="22"/>
      <c r="AGW64" s="22"/>
      <c r="AGX64" s="22"/>
      <c r="AGY64" s="22"/>
      <c r="AGZ64" s="22"/>
      <c r="AHA64" s="22"/>
      <c r="AHB64" s="22"/>
      <c r="AHC64" s="22"/>
      <c r="AHD64" s="22"/>
      <c r="AHE64" s="22"/>
      <c r="AHF64" s="22"/>
      <c r="AHG64" s="22"/>
      <c r="AHH64" s="22"/>
    </row>
    <row r="65" spans="1:892" s="225" customFormat="1" ht="12.75" x14ac:dyDescent="0.25">
      <c r="A65" s="22">
        <v>494</v>
      </c>
      <c r="B65" s="21">
        <v>3</v>
      </c>
      <c r="C65" s="252" t="s">
        <v>810</v>
      </c>
      <c r="D65" s="253">
        <v>4</v>
      </c>
      <c r="E65" s="249">
        <v>1663.31</v>
      </c>
      <c r="F65" s="132">
        <f t="shared" si="0"/>
        <v>16769.23</v>
      </c>
      <c r="G65" s="114">
        <f t="shared" si="1"/>
        <v>19624.919590771911</v>
      </c>
      <c r="H65" s="132">
        <f t="shared" si="2"/>
        <v>2855.6895907719118</v>
      </c>
      <c r="I65" s="121">
        <f t="shared" si="3"/>
        <v>0</v>
      </c>
      <c r="J65" s="121">
        <f t="shared" si="4"/>
        <v>2855.6895907719118</v>
      </c>
      <c r="K65" s="18">
        <f t="shared" si="109"/>
        <v>5376.5400000000009</v>
      </c>
      <c r="L65" s="234">
        <v>339.32</v>
      </c>
      <c r="M65" s="234">
        <v>339.32</v>
      </c>
      <c r="N65" s="234">
        <v>339.32</v>
      </c>
      <c r="O65" s="234">
        <v>339.32</v>
      </c>
      <c r="P65" s="234">
        <v>339.32</v>
      </c>
      <c r="Q65" s="234">
        <v>339.32</v>
      </c>
      <c r="R65" s="234">
        <v>339.32</v>
      </c>
      <c r="S65" s="234">
        <v>600.26</v>
      </c>
      <c r="T65" s="234">
        <v>600.26</v>
      </c>
      <c r="U65" s="234">
        <v>600.26</v>
      </c>
      <c r="V65" s="234">
        <v>600.26</v>
      </c>
      <c r="W65" s="234">
        <v>600.26</v>
      </c>
      <c r="X65" s="234">
        <f t="shared" si="110"/>
        <v>5013.2244866914707</v>
      </c>
      <c r="Y65" s="18">
        <v>0</v>
      </c>
      <c r="Z65" s="18">
        <v>1518.8291808980036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3494.3953057934673</v>
      </c>
      <c r="AG65" s="18">
        <v>0</v>
      </c>
      <c r="AH65" s="18">
        <v>0</v>
      </c>
      <c r="AI65" s="18">
        <v>0</v>
      </c>
      <c r="AJ65" s="18">
        <v>0</v>
      </c>
      <c r="AK65" s="20">
        <f t="shared" si="5"/>
        <v>-363.31551330853017</v>
      </c>
      <c r="AL65" s="234">
        <f t="shared" si="111"/>
        <v>-363.31551330853017</v>
      </c>
      <c r="AM65" s="234">
        <f t="shared" si="6"/>
        <v>0</v>
      </c>
      <c r="AN65" s="18">
        <f t="shared" si="112"/>
        <v>1131.5700000000002</v>
      </c>
      <c r="AO65" s="234">
        <v>86.16</v>
      </c>
      <c r="AP65" s="234">
        <v>86.16</v>
      </c>
      <c r="AQ65" s="234">
        <v>86.16</v>
      </c>
      <c r="AR65" s="234">
        <v>86.16</v>
      </c>
      <c r="AS65" s="234">
        <v>86.16</v>
      </c>
      <c r="AT65" s="234">
        <v>86.16</v>
      </c>
      <c r="AU65" s="234">
        <v>86.16</v>
      </c>
      <c r="AV65" s="234">
        <v>105.69</v>
      </c>
      <c r="AW65" s="234">
        <v>105.69</v>
      </c>
      <c r="AX65" s="234">
        <v>105.69</v>
      </c>
      <c r="AY65" s="234">
        <v>105.69</v>
      </c>
      <c r="AZ65" s="234">
        <v>105.69</v>
      </c>
      <c r="BA65" s="226">
        <f t="shared" si="113"/>
        <v>900.34916066814787</v>
      </c>
      <c r="BB65" s="18">
        <v>0</v>
      </c>
      <c r="BC65" s="18">
        <v>272.79529092979192</v>
      </c>
      <c r="BD65" s="18">
        <v>0</v>
      </c>
      <c r="BE65" s="18">
        <v>0</v>
      </c>
      <c r="BF65" s="18">
        <v>0</v>
      </c>
      <c r="BG65" s="18">
        <v>0</v>
      </c>
      <c r="BH65" s="18">
        <v>0</v>
      </c>
      <c r="BI65" s="18">
        <v>627.55386973835596</v>
      </c>
      <c r="BJ65" s="18">
        <v>0</v>
      </c>
      <c r="BK65" s="18">
        <v>0</v>
      </c>
      <c r="BL65" s="18">
        <v>0</v>
      </c>
      <c r="BM65" s="18">
        <v>0</v>
      </c>
      <c r="BN65" s="20">
        <f t="shared" si="7"/>
        <v>-231.22083933185229</v>
      </c>
      <c r="BO65" s="20">
        <f t="shared" si="8"/>
        <v>-231.22083933185229</v>
      </c>
      <c r="BP65" s="20">
        <f t="shared" si="9"/>
        <v>0</v>
      </c>
      <c r="BQ65" s="18">
        <f t="shared" si="114"/>
        <v>1590.8299999999997</v>
      </c>
      <c r="BR65" s="234">
        <v>164.34</v>
      </c>
      <c r="BS65" s="234">
        <v>164.34</v>
      </c>
      <c r="BT65" s="234">
        <v>164.34</v>
      </c>
      <c r="BU65" s="234">
        <v>164.34</v>
      </c>
      <c r="BV65" s="234">
        <v>164.34</v>
      </c>
      <c r="BW65" s="234">
        <v>164.34</v>
      </c>
      <c r="BX65" s="234">
        <v>164.34</v>
      </c>
      <c r="BY65" s="234">
        <v>88.09</v>
      </c>
      <c r="BZ65" s="234">
        <v>88.09</v>
      </c>
      <c r="CA65" s="234">
        <v>88.09</v>
      </c>
      <c r="CB65" s="234">
        <v>88.09</v>
      </c>
      <c r="CC65" s="234">
        <v>88.09</v>
      </c>
      <c r="CD65" s="18">
        <f t="shared" si="115"/>
        <v>2061.8891078871261</v>
      </c>
      <c r="CE65" s="18">
        <v>0</v>
      </c>
      <c r="CF65" s="18">
        <v>674.59355558178402</v>
      </c>
      <c r="CG65" s="18">
        <v>0</v>
      </c>
      <c r="CH65" s="18">
        <v>0</v>
      </c>
      <c r="CI65" s="18">
        <v>0</v>
      </c>
      <c r="CJ65" s="18">
        <v>0</v>
      </c>
      <c r="CK65" s="18">
        <v>0</v>
      </c>
      <c r="CL65" s="18">
        <v>1387.295552305342</v>
      </c>
      <c r="CM65" s="18">
        <v>0</v>
      </c>
      <c r="CN65" s="18">
        <v>0</v>
      </c>
      <c r="CO65" s="18">
        <v>0</v>
      </c>
      <c r="CP65" s="18">
        <v>0</v>
      </c>
      <c r="CQ65" s="20">
        <f t="shared" si="10"/>
        <v>471.0591078871264</v>
      </c>
      <c r="CR65" s="20">
        <f t="shared" si="11"/>
        <v>0</v>
      </c>
      <c r="CS65" s="20">
        <f t="shared" si="12"/>
        <v>471.0591078871264</v>
      </c>
      <c r="CT65" s="18">
        <f t="shared" si="116"/>
        <v>317.38</v>
      </c>
      <c r="CU65" s="18">
        <v>29.94</v>
      </c>
      <c r="CV65" s="234">
        <v>29.94</v>
      </c>
      <c r="CW65" s="234">
        <v>29.94</v>
      </c>
      <c r="CX65" s="234">
        <v>29.94</v>
      </c>
      <c r="CY65" s="234">
        <v>29.94</v>
      </c>
      <c r="CZ65" s="234">
        <v>29.94</v>
      </c>
      <c r="DA65" s="234">
        <v>29.94</v>
      </c>
      <c r="DB65" s="234">
        <v>21.56</v>
      </c>
      <c r="DC65" s="234">
        <v>21.56</v>
      </c>
      <c r="DD65" s="234">
        <v>21.56</v>
      </c>
      <c r="DE65" s="234">
        <v>21.56</v>
      </c>
      <c r="DF65" s="234">
        <v>21.56</v>
      </c>
      <c r="DG65" s="18">
        <f t="shared" si="117"/>
        <v>290.45353664070512</v>
      </c>
      <c r="DH65" s="18">
        <v>0</v>
      </c>
      <c r="DI65" s="18">
        <v>95.032781887435718</v>
      </c>
      <c r="DJ65" s="18">
        <v>0</v>
      </c>
      <c r="DK65" s="18">
        <v>0</v>
      </c>
      <c r="DL65" s="18">
        <v>0</v>
      </c>
      <c r="DM65" s="18">
        <v>0</v>
      </c>
      <c r="DN65" s="18">
        <v>0</v>
      </c>
      <c r="DO65" s="18">
        <v>195.42075475326942</v>
      </c>
      <c r="DP65" s="18">
        <v>0</v>
      </c>
      <c r="DQ65" s="18">
        <v>0</v>
      </c>
      <c r="DR65" s="18">
        <v>0</v>
      </c>
      <c r="DS65" s="18">
        <v>0</v>
      </c>
      <c r="DT65" s="234">
        <f t="shared" si="118"/>
        <v>-26.926463359294871</v>
      </c>
      <c r="DU65" s="20">
        <f t="shared" si="13"/>
        <v>-26.926463359294871</v>
      </c>
      <c r="DV65" s="20">
        <f t="shared" si="119"/>
        <v>0</v>
      </c>
      <c r="DW65" s="18">
        <f t="shared" si="120"/>
        <v>0</v>
      </c>
      <c r="DX65" s="18">
        <v>0</v>
      </c>
      <c r="DY65" s="234">
        <v>0</v>
      </c>
      <c r="DZ65" s="234">
        <v>0</v>
      </c>
      <c r="EA65" s="234">
        <v>0</v>
      </c>
      <c r="EB65" s="234">
        <v>0</v>
      </c>
      <c r="EC65" s="234">
        <v>0</v>
      </c>
      <c r="ED65" s="234">
        <v>0</v>
      </c>
      <c r="EE65" s="234">
        <v>0</v>
      </c>
      <c r="EF65" s="234">
        <v>0</v>
      </c>
      <c r="EG65" s="234">
        <v>0</v>
      </c>
      <c r="EH65" s="234">
        <v>0</v>
      </c>
      <c r="EI65" s="234">
        <v>0</v>
      </c>
      <c r="EJ65" s="234"/>
      <c r="EK65" s="18">
        <f t="shared" si="121"/>
        <v>0</v>
      </c>
      <c r="EL65" s="18">
        <v>0</v>
      </c>
      <c r="EM65" s="18">
        <v>0</v>
      </c>
      <c r="EN65" s="18">
        <v>0</v>
      </c>
      <c r="EO65" s="18">
        <v>0</v>
      </c>
      <c r="EP65" s="18">
        <v>0</v>
      </c>
      <c r="EQ65" s="18">
        <v>0</v>
      </c>
      <c r="ER65" s="18">
        <v>0</v>
      </c>
      <c r="ES65" s="18">
        <v>0</v>
      </c>
      <c r="ET65" s="18">
        <v>0</v>
      </c>
      <c r="EU65" s="18">
        <v>0</v>
      </c>
      <c r="EV65" s="18">
        <v>0</v>
      </c>
      <c r="EW65" s="18">
        <v>0</v>
      </c>
      <c r="EX65" s="20">
        <f t="shared" si="14"/>
        <v>0</v>
      </c>
      <c r="EY65" s="20">
        <f t="shared" si="122"/>
        <v>0</v>
      </c>
      <c r="EZ65" s="20">
        <f t="shared" si="123"/>
        <v>0</v>
      </c>
      <c r="FA65" s="18">
        <f t="shared" si="124"/>
        <v>3614.41</v>
      </c>
      <c r="FB65" s="18">
        <v>273.27999999999997</v>
      </c>
      <c r="FC65" s="234">
        <v>273.27999999999997</v>
      </c>
      <c r="FD65" s="234">
        <v>273.27999999999997</v>
      </c>
      <c r="FE65" s="234">
        <v>273.27999999999997</v>
      </c>
      <c r="FF65" s="234">
        <v>273.27999999999997</v>
      </c>
      <c r="FG65" s="234">
        <v>273.27999999999997</v>
      </c>
      <c r="FH65" s="234">
        <v>273.27999999999997</v>
      </c>
      <c r="FI65" s="234">
        <v>340.29</v>
      </c>
      <c r="FJ65" s="234">
        <v>340.29</v>
      </c>
      <c r="FK65" s="234">
        <v>340.29</v>
      </c>
      <c r="FL65" s="234">
        <v>340.29</v>
      </c>
      <c r="FM65" s="234">
        <v>340.29</v>
      </c>
      <c r="FN65" s="20">
        <f t="shared" si="125"/>
        <v>3477.2509435252441</v>
      </c>
      <c r="FO65" s="18">
        <v>0</v>
      </c>
      <c r="FP65" s="18">
        <v>1475.814505878629</v>
      </c>
      <c r="FQ65" s="18">
        <v>0</v>
      </c>
      <c r="FR65" s="18">
        <v>0</v>
      </c>
      <c r="FS65" s="18">
        <v>0</v>
      </c>
      <c r="FT65" s="18">
        <v>0</v>
      </c>
      <c r="FU65" s="18">
        <v>0</v>
      </c>
      <c r="FV65" s="18">
        <v>2001.4364376466149</v>
      </c>
      <c r="FW65" s="18">
        <v>0</v>
      </c>
      <c r="FX65" s="18">
        <v>0</v>
      </c>
      <c r="FY65" s="18">
        <v>0</v>
      </c>
      <c r="FZ65" s="18">
        <v>0</v>
      </c>
      <c r="GA65" s="234">
        <f t="shared" si="126"/>
        <v>-137.15905647475574</v>
      </c>
      <c r="GB65" s="20">
        <f t="shared" si="127"/>
        <v>-137.15905647475574</v>
      </c>
      <c r="GC65" s="20">
        <f t="shared" si="128"/>
        <v>0</v>
      </c>
      <c r="GD65" s="18">
        <f t="shared" si="129"/>
        <v>371.22999999999996</v>
      </c>
      <c r="GE65" s="18">
        <v>27.44</v>
      </c>
      <c r="GF65" s="234">
        <v>27.44</v>
      </c>
      <c r="GG65" s="234">
        <v>27.44</v>
      </c>
      <c r="GH65" s="234">
        <v>27.44</v>
      </c>
      <c r="GI65" s="234">
        <v>27.44</v>
      </c>
      <c r="GJ65" s="234">
        <v>27.44</v>
      </c>
      <c r="GK65" s="234">
        <v>27.44</v>
      </c>
      <c r="GL65" s="234">
        <v>35.83</v>
      </c>
      <c r="GM65" s="234">
        <v>35.83</v>
      </c>
      <c r="GN65" s="234">
        <v>35.83</v>
      </c>
      <c r="GO65" s="234">
        <v>35.83</v>
      </c>
      <c r="GP65" s="234">
        <v>35.83</v>
      </c>
      <c r="GQ65" s="20">
        <f t="shared" si="130"/>
        <v>0</v>
      </c>
      <c r="GR65" s="18">
        <v>0</v>
      </c>
      <c r="GS65" s="18">
        <v>0</v>
      </c>
      <c r="GT65" s="18">
        <v>0</v>
      </c>
      <c r="GU65" s="18"/>
      <c r="GV65" s="234">
        <f t="shared" si="131"/>
        <v>-371.22999999999996</v>
      </c>
      <c r="GW65" s="20">
        <f t="shared" si="15"/>
        <v>-371.22999999999996</v>
      </c>
      <c r="GX65" s="20">
        <f t="shared" si="16"/>
        <v>0</v>
      </c>
      <c r="GY65" s="18">
        <f t="shared" si="132"/>
        <v>4367.2699999999995</v>
      </c>
      <c r="GZ65" s="18">
        <v>241.01</v>
      </c>
      <c r="HA65" s="234">
        <v>241.01</v>
      </c>
      <c r="HB65" s="234">
        <v>241.01</v>
      </c>
      <c r="HC65" s="234">
        <v>241.01</v>
      </c>
      <c r="HD65" s="234">
        <v>241.01</v>
      </c>
      <c r="HE65" s="234">
        <v>241.01</v>
      </c>
      <c r="HF65" s="234">
        <v>241.01</v>
      </c>
      <c r="HG65" s="234">
        <v>536.04</v>
      </c>
      <c r="HH65" s="234">
        <v>536.04</v>
      </c>
      <c r="HI65" s="234">
        <v>536.04</v>
      </c>
      <c r="HJ65" s="234">
        <v>536.04</v>
      </c>
      <c r="HK65" s="234">
        <v>536.04</v>
      </c>
      <c r="HL65" s="20">
        <f t="shared" si="133"/>
        <v>7881.7523553592173</v>
      </c>
      <c r="HM65" s="18">
        <v>433.27642438618682</v>
      </c>
      <c r="HN65" s="18">
        <v>1015.4451260084187</v>
      </c>
      <c r="HO65" s="18">
        <v>505.79984483049151</v>
      </c>
      <c r="HP65" s="18">
        <v>466.4337235600899</v>
      </c>
      <c r="HQ65" s="18">
        <v>486.6035368989335</v>
      </c>
      <c r="HR65" s="18">
        <v>404.04440125089826</v>
      </c>
      <c r="HS65" s="18">
        <v>543.30318669445853</v>
      </c>
      <c r="HT65" s="18">
        <v>1807.6971914856379</v>
      </c>
      <c r="HU65" s="18">
        <v>355.82213935613896</v>
      </c>
      <c r="HV65" s="18">
        <v>648.10619029681357</v>
      </c>
      <c r="HW65" s="18">
        <v>570.98031597513625</v>
      </c>
      <c r="HX65" s="18">
        <v>644.24027461601304</v>
      </c>
      <c r="HY65" s="20">
        <f t="shared" si="17"/>
        <v>3514.4823553592178</v>
      </c>
      <c r="HZ65" s="20">
        <f t="shared" si="18"/>
        <v>0</v>
      </c>
      <c r="IA65" s="20">
        <f t="shared" si="19"/>
        <v>3514.4823553592178</v>
      </c>
      <c r="IB65" s="120">
        <f t="shared" si="134"/>
        <v>0</v>
      </c>
      <c r="IC65" s="120">
        <v>0</v>
      </c>
      <c r="ID65" s="250">
        <v>0</v>
      </c>
      <c r="IE65" s="250">
        <v>0</v>
      </c>
      <c r="IF65" s="120">
        <v>0</v>
      </c>
      <c r="IG65" s="120">
        <v>0</v>
      </c>
      <c r="IH65" s="120">
        <v>0</v>
      </c>
      <c r="II65" s="120">
        <v>0</v>
      </c>
      <c r="IJ65" s="120">
        <v>0</v>
      </c>
      <c r="IK65" s="120">
        <v>0</v>
      </c>
      <c r="IL65" s="120">
        <v>0</v>
      </c>
      <c r="IM65" s="120">
        <v>0</v>
      </c>
      <c r="IN65" s="120">
        <v>0</v>
      </c>
      <c r="IO65" s="121">
        <f t="shared" si="20"/>
        <v>0</v>
      </c>
      <c r="IP65" s="18">
        <v>0</v>
      </c>
      <c r="IQ65" s="18">
        <v>0</v>
      </c>
      <c r="IR65" s="18">
        <v>0</v>
      </c>
      <c r="IS65" s="18">
        <v>0</v>
      </c>
      <c r="IT65" s="18">
        <v>0</v>
      </c>
      <c r="IU65" s="18">
        <v>0</v>
      </c>
      <c r="IV65" s="18">
        <v>0</v>
      </c>
      <c r="IW65" s="18">
        <v>0</v>
      </c>
      <c r="IX65" s="18">
        <v>0</v>
      </c>
      <c r="IY65" s="18">
        <v>0</v>
      </c>
      <c r="IZ65" s="18">
        <v>0</v>
      </c>
      <c r="JA65" s="18">
        <v>0</v>
      </c>
      <c r="JB65" s="250">
        <f t="shared" si="21"/>
        <v>0</v>
      </c>
      <c r="JC65" s="121">
        <f t="shared" si="22"/>
        <v>0</v>
      </c>
      <c r="JD65" s="121">
        <f t="shared" si="23"/>
        <v>0</v>
      </c>
      <c r="JE65" s="120">
        <f t="shared" si="135"/>
        <v>0</v>
      </c>
      <c r="JF65" s="120">
        <v>0</v>
      </c>
      <c r="JG65" s="250">
        <v>0</v>
      </c>
      <c r="JH65" s="250">
        <v>0</v>
      </c>
      <c r="JI65" s="250">
        <v>0</v>
      </c>
      <c r="JJ65" s="250">
        <v>0</v>
      </c>
      <c r="JK65" s="250">
        <v>0</v>
      </c>
      <c r="JL65" s="250">
        <v>0</v>
      </c>
      <c r="JM65" s="250">
        <v>0</v>
      </c>
      <c r="JN65" s="250">
        <v>0</v>
      </c>
      <c r="JO65" s="250">
        <v>0</v>
      </c>
      <c r="JP65" s="250">
        <v>0</v>
      </c>
      <c r="JQ65" s="250">
        <v>0</v>
      </c>
      <c r="JR65" s="120">
        <f t="shared" si="136"/>
        <v>0</v>
      </c>
      <c r="JS65" s="18">
        <v>0</v>
      </c>
      <c r="JT65" s="18">
        <v>0</v>
      </c>
      <c r="JU65" s="18">
        <v>0</v>
      </c>
      <c r="JV65" s="18">
        <v>0</v>
      </c>
      <c r="JW65" s="18">
        <v>0</v>
      </c>
      <c r="JX65" s="18">
        <v>0</v>
      </c>
      <c r="JY65" s="18">
        <v>0</v>
      </c>
      <c r="JZ65" s="18">
        <v>0</v>
      </c>
      <c r="KA65" s="18">
        <v>0</v>
      </c>
      <c r="KB65" s="18">
        <v>0</v>
      </c>
      <c r="KC65" s="18">
        <v>0</v>
      </c>
      <c r="KD65" s="18">
        <v>0</v>
      </c>
      <c r="KE65" s="250">
        <f t="shared" si="24"/>
        <v>0</v>
      </c>
      <c r="KF65" s="121">
        <f t="shared" si="25"/>
        <v>0</v>
      </c>
      <c r="KG65" s="121">
        <f t="shared" si="26"/>
        <v>0</v>
      </c>
      <c r="KH65" s="120">
        <f t="shared" si="137"/>
        <v>808.81999999999994</v>
      </c>
      <c r="KI65" s="120">
        <v>36.76</v>
      </c>
      <c r="KJ65" s="250">
        <v>36.76</v>
      </c>
      <c r="KK65" s="250">
        <v>36.76</v>
      </c>
      <c r="KL65" s="250">
        <v>36.76</v>
      </c>
      <c r="KM65" s="250">
        <v>36.76</v>
      </c>
      <c r="KN65" s="250">
        <v>36.76</v>
      </c>
      <c r="KO65" s="250">
        <v>36.76</v>
      </c>
      <c r="KP65" s="250">
        <v>110.3</v>
      </c>
      <c r="KQ65" s="250">
        <v>110.3</v>
      </c>
      <c r="KR65" s="250">
        <v>110.3</v>
      </c>
      <c r="KS65" s="250">
        <v>110.3</v>
      </c>
      <c r="KT65" s="250">
        <v>110.3</v>
      </c>
      <c r="KU65" s="121">
        <f t="shared" si="138"/>
        <v>868.7654608634457</v>
      </c>
      <c r="KV65" s="18">
        <v>44.383792603291234</v>
      </c>
      <c r="KW65" s="18">
        <v>47.799720468890811</v>
      </c>
      <c r="KX65" s="18">
        <v>42.421673646269689</v>
      </c>
      <c r="KY65" s="18">
        <v>46.511424002290909</v>
      </c>
      <c r="KZ65" s="18">
        <v>46.331109296183307</v>
      </c>
      <c r="LA65" s="18">
        <v>47.355443937769834</v>
      </c>
      <c r="LB65" s="18">
        <v>41.903936183257876</v>
      </c>
      <c r="LC65" s="18">
        <v>83.744849994975382</v>
      </c>
      <c r="LD65" s="18">
        <v>107.94243410876156</v>
      </c>
      <c r="LE65" s="18">
        <v>104.23113028215012</v>
      </c>
      <c r="LF65" s="18">
        <v>126.99280442714957</v>
      </c>
      <c r="LG65" s="18">
        <v>129.14714191245542</v>
      </c>
      <c r="LH65" s="250">
        <f t="shared" si="139"/>
        <v>59.94546086344576</v>
      </c>
      <c r="LI65" s="121">
        <f t="shared" si="27"/>
        <v>0</v>
      </c>
      <c r="LJ65" s="121">
        <f t="shared" si="28"/>
        <v>59.94546086344576</v>
      </c>
      <c r="LK65" s="121">
        <f t="shared" si="29"/>
        <v>0</v>
      </c>
      <c r="LL65" s="250"/>
      <c r="LM65" s="250"/>
      <c r="LN65" s="250"/>
      <c r="LO65" s="250"/>
      <c r="LP65" s="250"/>
      <c r="LQ65" s="250"/>
      <c r="LR65" s="250"/>
      <c r="LS65" s="250"/>
      <c r="LT65" s="250"/>
      <c r="LU65" s="250"/>
      <c r="LV65" s="250"/>
      <c r="LW65" s="250"/>
      <c r="LX65" s="121">
        <f t="shared" si="30"/>
        <v>0</v>
      </c>
      <c r="LY65" s="250"/>
      <c r="LZ65" s="250"/>
      <c r="MA65" s="250"/>
      <c r="MB65" s="250"/>
      <c r="MC65" s="250"/>
      <c r="MD65" s="250"/>
      <c r="ME65" s="250"/>
      <c r="MF65" s="250"/>
      <c r="MG65" s="250"/>
      <c r="MH65" s="250"/>
      <c r="MI65" s="250"/>
      <c r="MJ65" s="120">
        <v>0</v>
      </c>
      <c r="MK65" s="250"/>
      <c r="ML65" s="121">
        <f t="shared" si="31"/>
        <v>0</v>
      </c>
      <c r="MM65" s="121">
        <f t="shared" si="32"/>
        <v>0</v>
      </c>
      <c r="MN65" s="121">
        <f t="shared" si="140"/>
        <v>16855.984</v>
      </c>
      <c r="MO65" s="121">
        <v>1318.17</v>
      </c>
      <c r="MP65" s="250">
        <v>1318.17</v>
      </c>
      <c r="MQ65" s="250">
        <v>1318.17</v>
      </c>
      <c r="MR65" s="250">
        <v>1318.17</v>
      </c>
      <c r="MS65" s="250">
        <v>1318.17</v>
      </c>
      <c r="MT65" s="250">
        <v>1318.17</v>
      </c>
      <c r="MU65" s="250">
        <v>1318.17</v>
      </c>
      <c r="MV65" s="250">
        <v>1525.7588000000001</v>
      </c>
      <c r="MW65" s="250">
        <v>1525.7588000000001</v>
      </c>
      <c r="MX65" s="250">
        <v>1525.7588000000001</v>
      </c>
      <c r="MY65" s="250">
        <v>1525.7588000000001</v>
      </c>
      <c r="MZ65" s="250">
        <v>1525.7588000000001</v>
      </c>
      <c r="NA65" s="121">
        <f t="shared" si="141"/>
        <v>963.06958385246014</v>
      </c>
      <c r="NB65" s="20">
        <v>0</v>
      </c>
      <c r="NC65" s="20">
        <v>0</v>
      </c>
      <c r="ND65" s="20">
        <v>0</v>
      </c>
      <c r="NE65" s="20">
        <v>0</v>
      </c>
      <c r="NF65" s="20">
        <v>0</v>
      </c>
      <c r="NG65" s="20">
        <v>963.06958385246014</v>
      </c>
      <c r="NH65" s="20">
        <v>0</v>
      </c>
      <c r="NI65" s="20">
        <v>0</v>
      </c>
      <c r="NJ65" s="20">
        <v>0</v>
      </c>
      <c r="NK65" s="20">
        <v>0</v>
      </c>
      <c r="NL65" s="20">
        <v>0</v>
      </c>
      <c r="NM65" s="20">
        <v>0</v>
      </c>
      <c r="NN65" s="250">
        <f t="shared" si="142"/>
        <v>-15892.91441614754</v>
      </c>
      <c r="NO65" s="121">
        <f t="shared" si="33"/>
        <v>-15892.91441614754</v>
      </c>
      <c r="NP65" s="121">
        <f t="shared" si="34"/>
        <v>0</v>
      </c>
      <c r="NQ65" s="115">
        <f t="shared" si="35"/>
        <v>9617.130000000001</v>
      </c>
      <c r="NR65" s="114">
        <f t="shared" si="36"/>
        <v>16487.03</v>
      </c>
      <c r="NS65" s="132">
        <f t="shared" si="37"/>
        <v>6869.8999999999978</v>
      </c>
      <c r="NT65" s="121">
        <f t="shared" si="38"/>
        <v>0</v>
      </c>
      <c r="NU65" s="121">
        <f t="shared" si="39"/>
        <v>6869.8999999999978</v>
      </c>
      <c r="NV65" s="18">
        <f t="shared" si="143"/>
        <v>2938.4900000000007</v>
      </c>
      <c r="NW65" s="18">
        <v>302.22000000000003</v>
      </c>
      <c r="NX65" s="234">
        <v>302.22000000000003</v>
      </c>
      <c r="NY65" s="234">
        <v>302.22000000000003</v>
      </c>
      <c r="NZ65" s="18">
        <v>302.22000000000003</v>
      </c>
      <c r="OA65" s="18">
        <v>302.22000000000003</v>
      </c>
      <c r="OB65" s="18">
        <v>302.22000000000003</v>
      </c>
      <c r="OC65" s="18">
        <v>302.22000000000003</v>
      </c>
      <c r="OD65" s="18">
        <v>164.59</v>
      </c>
      <c r="OE65" s="18">
        <v>164.59</v>
      </c>
      <c r="OF65" s="18">
        <v>164.59</v>
      </c>
      <c r="OG65" s="18">
        <v>164.59</v>
      </c>
      <c r="OH65" s="18">
        <v>164.59</v>
      </c>
      <c r="OI65" s="20">
        <f t="shared" si="144"/>
        <v>16487.03</v>
      </c>
      <c r="OJ65" s="20">
        <v>0</v>
      </c>
      <c r="OK65" s="20">
        <v>0</v>
      </c>
      <c r="OL65" s="20">
        <v>0</v>
      </c>
      <c r="OM65" s="20">
        <v>0</v>
      </c>
      <c r="ON65" s="20">
        <v>0</v>
      </c>
      <c r="OO65" s="20">
        <v>0</v>
      </c>
      <c r="OP65" s="20">
        <v>0</v>
      </c>
      <c r="OQ65" s="20">
        <v>0</v>
      </c>
      <c r="OR65" s="20">
        <v>16487.03</v>
      </c>
      <c r="OS65" s="20">
        <v>0</v>
      </c>
      <c r="OT65" s="20">
        <v>0</v>
      </c>
      <c r="OU65" s="20">
        <v>0</v>
      </c>
      <c r="OV65" s="234">
        <f t="shared" si="145"/>
        <v>13548.539999999997</v>
      </c>
      <c r="OW65" s="20">
        <f t="shared" si="40"/>
        <v>0</v>
      </c>
      <c r="OX65" s="20">
        <f t="shared" si="41"/>
        <v>13548.539999999997</v>
      </c>
      <c r="OY65" s="18">
        <f t="shared" si="146"/>
        <v>2352.56</v>
      </c>
      <c r="OZ65" s="18">
        <v>243.18</v>
      </c>
      <c r="PA65" s="234">
        <v>243.18</v>
      </c>
      <c r="PB65" s="234">
        <v>243.18</v>
      </c>
      <c r="PC65" s="234">
        <v>243.18</v>
      </c>
      <c r="PD65" s="234">
        <v>243.18</v>
      </c>
      <c r="PE65" s="234">
        <v>243.18</v>
      </c>
      <c r="PF65" s="234">
        <v>243.18</v>
      </c>
      <c r="PG65" s="234">
        <v>130.06</v>
      </c>
      <c r="PH65" s="234">
        <v>130.06</v>
      </c>
      <c r="PI65" s="234">
        <v>130.06</v>
      </c>
      <c r="PJ65" s="234">
        <v>130.06</v>
      </c>
      <c r="PK65" s="234">
        <v>130.06</v>
      </c>
      <c r="PL65" s="20">
        <f t="shared" si="147"/>
        <v>0</v>
      </c>
      <c r="PM65" s="18">
        <v>0</v>
      </c>
      <c r="PN65" s="18">
        <v>0</v>
      </c>
      <c r="PO65" s="18">
        <v>0</v>
      </c>
      <c r="PP65" s="18">
        <v>0</v>
      </c>
      <c r="PQ65" s="18">
        <v>0</v>
      </c>
      <c r="PR65" s="18">
        <v>0</v>
      </c>
      <c r="PS65" s="18">
        <v>0</v>
      </c>
      <c r="PT65" s="18">
        <v>0</v>
      </c>
      <c r="PU65" s="18">
        <v>0</v>
      </c>
      <c r="PV65" s="18">
        <v>0</v>
      </c>
      <c r="PW65" s="18">
        <v>0</v>
      </c>
      <c r="PX65" s="18">
        <v>0</v>
      </c>
      <c r="PY65" s="234">
        <f t="shared" si="148"/>
        <v>-2352.56</v>
      </c>
      <c r="PZ65" s="20">
        <f t="shared" si="42"/>
        <v>-2352.56</v>
      </c>
      <c r="QA65" s="20">
        <f t="shared" si="43"/>
        <v>0</v>
      </c>
      <c r="QB65" s="18">
        <f t="shared" si="149"/>
        <v>744.86000000000024</v>
      </c>
      <c r="QC65" s="18">
        <v>76.180000000000007</v>
      </c>
      <c r="QD65" s="234">
        <v>76.180000000000007</v>
      </c>
      <c r="QE65" s="234">
        <v>76.180000000000007</v>
      </c>
      <c r="QF65" s="234">
        <v>76.180000000000007</v>
      </c>
      <c r="QG65" s="234">
        <v>76.180000000000007</v>
      </c>
      <c r="QH65" s="234">
        <v>76.180000000000007</v>
      </c>
      <c r="QI65" s="234">
        <v>76.180000000000007</v>
      </c>
      <c r="QJ65" s="234">
        <v>42.32</v>
      </c>
      <c r="QK65" s="234">
        <v>42.32</v>
      </c>
      <c r="QL65" s="234">
        <v>42.32</v>
      </c>
      <c r="QM65" s="234">
        <v>42.32</v>
      </c>
      <c r="QN65" s="234">
        <v>42.32</v>
      </c>
      <c r="QO65" s="20">
        <f t="shared" si="150"/>
        <v>0</v>
      </c>
      <c r="QP65" s="18">
        <v>0</v>
      </c>
      <c r="QQ65" s="18">
        <v>0</v>
      </c>
      <c r="QR65" s="18">
        <v>0</v>
      </c>
      <c r="QS65" s="18">
        <v>0</v>
      </c>
      <c r="QT65" s="18">
        <v>0</v>
      </c>
      <c r="QU65" s="18">
        <v>0</v>
      </c>
      <c r="QV65" s="18">
        <v>0</v>
      </c>
      <c r="QW65" s="18">
        <v>0</v>
      </c>
      <c r="QX65" s="18">
        <v>0</v>
      </c>
      <c r="QY65" s="18">
        <v>0</v>
      </c>
      <c r="QZ65" s="18">
        <v>0</v>
      </c>
      <c r="RA65" s="18">
        <v>0</v>
      </c>
      <c r="RB65" s="234">
        <f t="shared" si="151"/>
        <v>-744.86000000000024</v>
      </c>
      <c r="RC65" s="20">
        <f t="shared" si="44"/>
        <v>-744.86000000000024</v>
      </c>
      <c r="RD65" s="20">
        <f t="shared" si="45"/>
        <v>0</v>
      </c>
      <c r="RE65" s="18">
        <f t="shared" si="152"/>
        <v>2487.2500000000005</v>
      </c>
      <c r="RF65" s="20">
        <v>256.14999999999998</v>
      </c>
      <c r="RG65" s="234">
        <v>256.14999999999998</v>
      </c>
      <c r="RH65" s="234">
        <v>256.14999999999998</v>
      </c>
      <c r="RI65" s="234">
        <v>256.14999999999998</v>
      </c>
      <c r="RJ65" s="234">
        <v>256.14999999999998</v>
      </c>
      <c r="RK65" s="234">
        <v>256.14999999999998</v>
      </c>
      <c r="RL65" s="234">
        <v>256.14999999999998</v>
      </c>
      <c r="RM65" s="234">
        <v>138.84</v>
      </c>
      <c r="RN65" s="234">
        <v>138.84</v>
      </c>
      <c r="RO65" s="234">
        <v>138.84</v>
      </c>
      <c r="RP65" s="234">
        <v>138.84</v>
      </c>
      <c r="RQ65" s="234">
        <v>138.84</v>
      </c>
      <c r="RR65" s="20">
        <f t="shared" si="153"/>
        <v>0</v>
      </c>
      <c r="RS65" s="18">
        <v>0</v>
      </c>
      <c r="RT65" s="18">
        <v>0</v>
      </c>
      <c r="RU65" s="18">
        <v>0</v>
      </c>
      <c r="RV65" s="18">
        <v>0</v>
      </c>
      <c r="RW65" s="18">
        <v>0</v>
      </c>
      <c r="RX65" s="18">
        <v>0</v>
      </c>
      <c r="RY65" s="18">
        <v>0</v>
      </c>
      <c r="RZ65" s="18">
        <v>0</v>
      </c>
      <c r="SA65" s="18">
        <v>0</v>
      </c>
      <c r="SB65" s="18">
        <v>0</v>
      </c>
      <c r="SC65" s="18">
        <v>0</v>
      </c>
      <c r="SD65" s="18">
        <v>0</v>
      </c>
      <c r="SE65" s="20">
        <f t="shared" si="46"/>
        <v>-2487.2500000000005</v>
      </c>
      <c r="SF65" s="20">
        <f t="shared" si="47"/>
        <v>-2487.2500000000005</v>
      </c>
      <c r="SG65" s="20">
        <f t="shared" si="48"/>
        <v>0</v>
      </c>
      <c r="SH65" s="18">
        <f t="shared" si="154"/>
        <v>0</v>
      </c>
      <c r="SI65" s="18">
        <v>0</v>
      </c>
      <c r="SJ65" s="234">
        <v>0</v>
      </c>
      <c r="SK65" s="234">
        <v>0</v>
      </c>
      <c r="SL65" s="234">
        <v>0</v>
      </c>
      <c r="SM65" s="234">
        <v>0</v>
      </c>
      <c r="SN65" s="234">
        <v>0</v>
      </c>
      <c r="SO65" s="234">
        <v>0</v>
      </c>
      <c r="SP65" s="234">
        <v>0</v>
      </c>
      <c r="SQ65" s="234">
        <v>0</v>
      </c>
      <c r="SR65" s="234">
        <v>0</v>
      </c>
      <c r="SS65" s="234">
        <v>0</v>
      </c>
      <c r="ST65" s="234">
        <v>0</v>
      </c>
      <c r="SU65" s="20">
        <f t="shared" si="155"/>
        <v>0</v>
      </c>
      <c r="SV65" s="18">
        <v>0</v>
      </c>
      <c r="SW65" s="18">
        <v>0</v>
      </c>
      <c r="SX65" s="18">
        <v>0</v>
      </c>
      <c r="SY65" s="18">
        <v>0</v>
      </c>
      <c r="SZ65" s="18">
        <v>0</v>
      </c>
      <c r="TA65" s="18">
        <v>0</v>
      </c>
      <c r="TB65" s="18">
        <v>0</v>
      </c>
      <c r="TC65" s="18">
        <v>0</v>
      </c>
      <c r="TD65" s="18">
        <v>0</v>
      </c>
      <c r="TE65" s="18">
        <v>0</v>
      </c>
      <c r="TF65" s="18">
        <v>0</v>
      </c>
      <c r="TG65" s="18">
        <v>0</v>
      </c>
      <c r="TH65" s="20">
        <f t="shared" si="49"/>
        <v>0</v>
      </c>
      <c r="TI65" s="20">
        <f t="shared" si="50"/>
        <v>0</v>
      </c>
      <c r="TJ65" s="20">
        <f t="shared" si="51"/>
        <v>0</v>
      </c>
      <c r="TK65" s="18">
        <f t="shared" si="156"/>
        <v>1047.8399999999999</v>
      </c>
      <c r="TL65" s="18">
        <v>97.97</v>
      </c>
      <c r="TM65" s="234">
        <v>97.97</v>
      </c>
      <c r="TN65" s="234">
        <v>97.97</v>
      </c>
      <c r="TO65" s="234">
        <v>97.97</v>
      </c>
      <c r="TP65" s="234">
        <v>97.97</v>
      </c>
      <c r="TQ65" s="234">
        <v>97.97</v>
      </c>
      <c r="TR65" s="234">
        <v>97.97</v>
      </c>
      <c r="TS65" s="234">
        <v>72.41</v>
      </c>
      <c r="TT65" s="234">
        <v>72.41</v>
      </c>
      <c r="TU65" s="234">
        <v>72.41</v>
      </c>
      <c r="TV65" s="234">
        <v>72.41</v>
      </c>
      <c r="TW65" s="234">
        <v>72.41</v>
      </c>
      <c r="TX65" s="20">
        <f t="shared" si="157"/>
        <v>0</v>
      </c>
      <c r="TY65" s="18">
        <v>0</v>
      </c>
      <c r="TZ65" s="18">
        <v>0</v>
      </c>
      <c r="UA65" s="18">
        <v>0</v>
      </c>
      <c r="UB65" s="18">
        <v>0</v>
      </c>
      <c r="UC65" s="18">
        <v>0</v>
      </c>
      <c r="UD65" s="18">
        <v>0</v>
      </c>
      <c r="UE65" s="18">
        <v>0</v>
      </c>
      <c r="UF65" s="18">
        <v>0</v>
      </c>
      <c r="UG65" s="18">
        <v>0</v>
      </c>
      <c r="UH65" s="18">
        <v>0</v>
      </c>
      <c r="UI65" s="18">
        <v>0</v>
      </c>
      <c r="UJ65" s="18">
        <v>0</v>
      </c>
      <c r="UK65" s="20">
        <f t="shared" si="52"/>
        <v>-1047.8399999999999</v>
      </c>
      <c r="UL65" s="20">
        <f t="shared" si="53"/>
        <v>-1047.8399999999999</v>
      </c>
      <c r="UM65" s="20">
        <f t="shared" si="54"/>
        <v>0</v>
      </c>
      <c r="UN65" s="18">
        <f t="shared" si="158"/>
        <v>46.129999999999995</v>
      </c>
      <c r="UO65" s="18">
        <v>4.49</v>
      </c>
      <c r="UP65" s="234">
        <v>4.49</v>
      </c>
      <c r="UQ65" s="234">
        <v>4.49</v>
      </c>
      <c r="UR65" s="234">
        <v>4.49</v>
      </c>
      <c r="US65" s="234">
        <v>4.49</v>
      </c>
      <c r="UT65" s="234">
        <v>4.49</v>
      </c>
      <c r="UU65" s="234">
        <v>4.49</v>
      </c>
      <c r="UV65" s="234">
        <v>2.94</v>
      </c>
      <c r="UW65" s="234">
        <v>2.94</v>
      </c>
      <c r="UX65" s="234">
        <v>2.94</v>
      </c>
      <c r="UY65" s="234">
        <v>2.94</v>
      </c>
      <c r="UZ65" s="234">
        <v>2.94</v>
      </c>
      <c r="VA65" s="20">
        <f t="shared" si="55"/>
        <v>0</v>
      </c>
      <c r="VB65" s="234"/>
      <c r="VC65" s="234"/>
      <c r="VD65" s="234"/>
      <c r="VE65" s="234"/>
      <c r="VF65" s="234"/>
      <c r="VG65" s="234"/>
      <c r="VH65" s="234">
        <v>0</v>
      </c>
      <c r="VI65" s="234"/>
      <c r="VJ65" s="234"/>
      <c r="VK65" s="234"/>
      <c r="VL65" s="234"/>
      <c r="VM65" s="234"/>
      <c r="VN65" s="20">
        <f t="shared" si="56"/>
        <v>-46.129999999999995</v>
      </c>
      <c r="VO65" s="20">
        <f t="shared" si="57"/>
        <v>-46.129999999999995</v>
      </c>
      <c r="VP65" s="20">
        <f t="shared" si="58"/>
        <v>0</v>
      </c>
      <c r="VQ65" s="121">
        <f t="shared" si="59"/>
        <v>0</v>
      </c>
      <c r="VR65" s="250"/>
      <c r="VS65" s="250"/>
      <c r="VT65" s="250"/>
      <c r="VU65" s="250"/>
      <c r="VV65" s="250"/>
      <c r="VW65" s="250"/>
      <c r="VX65" s="250"/>
      <c r="VY65" s="250"/>
      <c r="VZ65" s="250"/>
      <c r="WA65" s="250"/>
      <c r="WB65" s="250"/>
      <c r="WC65" s="250"/>
      <c r="WD65" s="121">
        <f t="shared" si="60"/>
        <v>0</v>
      </c>
      <c r="WE65" s="234"/>
      <c r="WF65" s="234"/>
      <c r="WG65" s="234"/>
      <c r="WH65" s="234"/>
      <c r="WI65" s="234"/>
      <c r="WJ65" s="234"/>
      <c r="WK65" s="234"/>
      <c r="WL65" s="234"/>
      <c r="WM65" s="234"/>
      <c r="WN65" s="234"/>
      <c r="WO65" s="234"/>
      <c r="WP65" s="234"/>
      <c r="WQ65" s="121">
        <f t="shared" si="61"/>
        <v>0</v>
      </c>
      <c r="WR65" s="121">
        <f t="shared" si="62"/>
        <v>0</v>
      </c>
      <c r="WS65" s="121">
        <f t="shared" si="63"/>
        <v>0</v>
      </c>
      <c r="WT65" s="120">
        <f t="shared" si="159"/>
        <v>19844.690000000002</v>
      </c>
      <c r="WU65" s="120">
        <v>1482.67</v>
      </c>
      <c r="WV65" s="250">
        <v>1482.67</v>
      </c>
      <c r="WW65" s="250">
        <v>1482.67</v>
      </c>
      <c r="WX65" s="250">
        <v>1482.67</v>
      </c>
      <c r="WY65" s="250">
        <v>1482.67</v>
      </c>
      <c r="WZ65" s="250">
        <v>1482.67</v>
      </c>
      <c r="XA65" s="250">
        <v>1482.67</v>
      </c>
      <c r="XB65" s="250">
        <v>1893.2</v>
      </c>
      <c r="XC65" s="250">
        <v>1893.2</v>
      </c>
      <c r="XD65" s="250">
        <v>1893.2</v>
      </c>
      <c r="XE65" s="250">
        <v>1893.2</v>
      </c>
      <c r="XF65" s="250">
        <v>1893.2</v>
      </c>
      <c r="XG65" s="120">
        <f t="shared" si="160"/>
        <v>24613.266643107087</v>
      </c>
      <c r="XH65" s="18">
        <v>1858.7643827120944</v>
      </c>
      <c r="XI65" s="18">
        <v>2222.9454139803229</v>
      </c>
      <c r="XJ65" s="18">
        <v>2139.7072432773543</v>
      </c>
      <c r="XK65" s="18">
        <v>329.41628733047958</v>
      </c>
      <c r="XL65" s="18">
        <v>1777.3362946456459</v>
      </c>
      <c r="XM65" s="18">
        <v>1473.1490720350091</v>
      </c>
      <c r="XN65" s="18">
        <v>2167.7913528950239</v>
      </c>
      <c r="XO65" s="18">
        <v>2366.217985795221</v>
      </c>
      <c r="XP65" s="18">
        <v>2894.6984398796149</v>
      </c>
      <c r="XQ65" s="18">
        <v>2650.2379353202864</v>
      </c>
      <c r="XR65" s="18">
        <v>2474.3988868537363</v>
      </c>
      <c r="XS65" s="18">
        <v>2258.6033483822998</v>
      </c>
      <c r="XT65" s="121">
        <f t="shared" si="64"/>
        <v>4768.5766431070842</v>
      </c>
      <c r="XU65" s="121">
        <f t="shared" si="65"/>
        <v>0</v>
      </c>
      <c r="XV65" s="121">
        <f t="shared" si="66"/>
        <v>4768.5766431070842</v>
      </c>
      <c r="XW65" s="120">
        <f t="shared" si="161"/>
        <v>7912.1600000000008</v>
      </c>
      <c r="XX65" s="120">
        <v>479.23</v>
      </c>
      <c r="XY65" s="250">
        <v>479.23</v>
      </c>
      <c r="XZ65" s="250">
        <v>479.23</v>
      </c>
      <c r="YA65" s="250">
        <v>479.23</v>
      </c>
      <c r="YB65" s="250">
        <v>479.23</v>
      </c>
      <c r="YC65" s="250">
        <v>479.23</v>
      </c>
      <c r="YD65" s="250">
        <v>479.23</v>
      </c>
      <c r="YE65" s="250">
        <v>911.51</v>
      </c>
      <c r="YF65" s="250">
        <v>911.51</v>
      </c>
      <c r="YG65" s="250">
        <v>911.51</v>
      </c>
      <c r="YH65" s="250">
        <v>911.51</v>
      </c>
      <c r="YI65" s="250">
        <v>911.51</v>
      </c>
      <c r="YJ65" s="121">
        <f t="shared" si="162"/>
        <v>8115.5603329455225</v>
      </c>
      <c r="YK65" s="18">
        <v>643.37640843026304</v>
      </c>
      <c r="YL65" s="18">
        <v>564.38288824037716</v>
      </c>
      <c r="YM65" s="18">
        <v>581.15813739232601</v>
      </c>
      <c r="YN65" s="18">
        <v>628.78129268728287</v>
      </c>
      <c r="YO65" s="18">
        <v>561.89622127622488</v>
      </c>
      <c r="YP65" s="18">
        <v>604.56007806335936</v>
      </c>
      <c r="YQ65" s="18">
        <v>632.23313156922597</v>
      </c>
      <c r="YR65" s="18">
        <v>646.20655866555012</v>
      </c>
      <c r="YS65" s="18">
        <v>751.74595045836145</v>
      </c>
      <c r="YT65" s="18">
        <v>803.59056636360287</v>
      </c>
      <c r="YU65" s="18">
        <v>813.43622603672941</v>
      </c>
      <c r="YV65" s="18">
        <v>884.19287376221882</v>
      </c>
      <c r="YW65" s="234">
        <f t="shared" si="163"/>
        <v>203.40033294552177</v>
      </c>
      <c r="YX65" s="121">
        <f t="shared" si="67"/>
        <v>0</v>
      </c>
      <c r="YY65" s="121">
        <f t="shared" si="68"/>
        <v>203.40033294552177</v>
      </c>
      <c r="YZ65" s="120">
        <f t="shared" si="164"/>
        <v>2176.8599999999997</v>
      </c>
      <c r="ZA65" s="120">
        <v>60.38</v>
      </c>
      <c r="ZB65" s="250">
        <v>60.38</v>
      </c>
      <c r="ZC65" s="250">
        <v>60.38</v>
      </c>
      <c r="ZD65" s="250">
        <v>60.38</v>
      </c>
      <c r="ZE65" s="250">
        <v>60.38</v>
      </c>
      <c r="ZF65" s="250">
        <v>60.38</v>
      </c>
      <c r="ZG65" s="250">
        <v>60.38</v>
      </c>
      <c r="ZH65" s="250">
        <v>350.84</v>
      </c>
      <c r="ZI65" s="250">
        <v>350.84</v>
      </c>
      <c r="ZJ65" s="250">
        <v>350.84</v>
      </c>
      <c r="ZK65" s="250">
        <v>350.84</v>
      </c>
      <c r="ZL65" s="250">
        <v>350.84</v>
      </c>
      <c r="ZM65" s="121">
        <f t="shared" si="165"/>
        <v>5186.2811255527085</v>
      </c>
      <c r="ZN65" s="120">
        <v>0</v>
      </c>
      <c r="ZO65" s="18">
        <v>27.185661913866326</v>
      </c>
      <c r="ZP65" s="18">
        <v>61.23337228774335</v>
      </c>
      <c r="ZQ65" s="18">
        <v>5042.1830982217798</v>
      </c>
      <c r="ZR65" s="18">
        <v>55.678993129318542</v>
      </c>
      <c r="ZS65" s="18">
        <v>0</v>
      </c>
      <c r="ZT65" s="18"/>
      <c r="ZU65" s="18"/>
      <c r="ZV65" s="18"/>
      <c r="ZW65" s="18"/>
      <c r="ZX65" s="18"/>
      <c r="ZY65" s="18"/>
      <c r="ZZ65" s="121">
        <f t="shared" si="69"/>
        <v>3009.4211255527089</v>
      </c>
      <c r="AAA65" s="121">
        <f t="shared" si="70"/>
        <v>0</v>
      </c>
      <c r="AAB65" s="121">
        <f t="shared" si="71"/>
        <v>3009.4211255527089</v>
      </c>
      <c r="AAC65" s="120">
        <f t="shared" si="166"/>
        <v>514.63</v>
      </c>
      <c r="AAD65" s="120">
        <v>37.090000000000003</v>
      </c>
      <c r="AAE65" s="250">
        <v>37.090000000000003</v>
      </c>
      <c r="AAF65" s="250">
        <v>37.090000000000003</v>
      </c>
      <c r="AAG65" s="250">
        <v>37.090000000000003</v>
      </c>
      <c r="AAH65" s="250">
        <v>37.090000000000003</v>
      </c>
      <c r="AAI65" s="250">
        <v>37.090000000000003</v>
      </c>
      <c r="AAJ65" s="250">
        <v>37.090000000000003</v>
      </c>
      <c r="AAK65" s="250">
        <v>51</v>
      </c>
      <c r="AAL65" s="250">
        <v>51</v>
      </c>
      <c r="AAM65" s="250">
        <v>51</v>
      </c>
      <c r="AAN65" s="250">
        <v>51</v>
      </c>
      <c r="AAO65" s="250">
        <v>51</v>
      </c>
      <c r="AAP65" s="121">
        <f t="shared" si="167"/>
        <v>768.76396730792135</v>
      </c>
      <c r="AAQ65" s="18">
        <v>109.79865089404012</v>
      </c>
      <c r="AAR65" s="18">
        <v>109.53583740940522</v>
      </c>
      <c r="AAS65" s="18">
        <v>109.90445157616479</v>
      </c>
      <c r="AAT65" s="18">
        <v>110.35549425286101</v>
      </c>
      <c r="AAU65" s="18">
        <v>111.21715450695081</v>
      </c>
      <c r="AAV65" s="18">
        <v>109.9575199196188</v>
      </c>
      <c r="AAW65" s="18">
        <v>107.99485874888055</v>
      </c>
      <c r="AAX65" s="18">
        <v>0</v>
      </c>
      <c r="AAY65" s="18">
        <v>0</v>
      </c>
      <c r="AAZ65" s="18">
        <v>0</v>
      </c>
      <c r="ABA65" s="18">
        <v>0</v>
      </c>
      <c r="ABB65" s="18">
        <v>0</v>
      </c>
      <c r="ABC65" s="121">
        <f t="shared" si="72"/>
        <v>254.13396730792135</v>
      </c>
      <c r="ABD65" s="121">
        <f t="shared" si="73"/>
        <v>0</v>
      </c>
      <c r="ABE65" s="121">
        <f t="shared" si="74"/>
        <v>254.13396730792135</v>
      </c>
      <c r="ABF65" s="120">
        <f t="shared" si="168"/>
        <v>73.929999999999993</v>
      </c>
      <c r="ABG65" s="120">
        <v>2.4900000000000002</v>
      </c>
      <c r="ABH65" s="250">
        <v>2.4900000000000002</v>
      </c>
      <c r="ABI65" s="250">
        <v>2.4900000000000002</v>
      </c>
      <c r="ABJ65" s="250">
        <v>2.4900000000000002</v>
      </c>
      <c r="ABK65" s="250">
        <v>2.4900000000000002</v>
      </c>
      <c r="ABL65" s="250">
        <v>2.4900000000000002</v>
      </c>
      <c r="ABM65" s="250">
        <v>2.4900000000000002</v>
      </c>
      <c r="ABN65" s="250">
        <v>11.3</v>
      </c>
      <c r="ABO65" s="250">
        <v>11.3</v>
      </c>
      <c r="ABP65" s="250">
        <v>11.3</v>
      </c>
      <c r="ABQ65" s="250">
        <v>11.3</v>
      </c>
      <c r="ABR65" s="250">
        <v>11.3</v>
      </c>
      <c r="ABS65" s="121">
        <f t="shared" si="169"/>
        <v>546.58870000000002</v>
      </c>
      <c r="ABT65" s="18">
        <v>0</v>
      </c>
      <c r="ABU65" s="18">
        <v>0</v>
      </c>
      <c r="ABV65" s="18">
        <v>0</v>
      </c>
      <c r="ABW65" s="18">
        <v>0</v>
      </c>
      <c r="ABX65" s="18">
        <v>0</v>
      </c>
      <c r="ABY65" s="18">
        <v>0</v>
      </c>
      <c r="ABZ65" s="18"/>
      <c r="ACA65" s="18"/>
      <c r="ACB65" s="18">
        <v>0</v>
      </c>
      <c r="ACC65" s="18">
        <v>0</v>
      </c>
      <c r="ACD65" s="18">
        <v>546.58870000000002</v>
      </c>
      <c r="ACE65" s="18">
        <v>0</v>
      </c>
      <c r="ACF65" s="121">
        <f t="shared" si="75"/>
        <v>472.65870000000001</v>
      </c>
      <c r="ACG65" s="121">
        <f t="shared" si="76"/>
        <v>0</v>
      </c>
      <c r="ACH65" s="121">
        <f t="shared" si="77"/>
        <v>472.65870000000001</v>
      </c>
      <c r="ACI65" s="115">
        <f t="shared" si="78"/>
        <v>2848.08</v>
      </c>
      <c r="ACJ65" s="121">
        <f t="shared" si="79"/>
        <v>2460.64672947187</v>
      </c>
      <c r="ACK65" s="132">
        <f t="shared" si="80"/>
        <v>-387.43327052812992</v>
      </c>
      <c r="ACL65" s="121">
        <f t="shared" si="81"/>
        <v>-387.43327052812992</v>
      </c>
      <c r="ACM65" s="121">
        <f t="shared" si="82"/>
        <v>0</v>
      </c>
      <c r="ACN65" s="18">
        <f t="shared" si="170"/>
        <v>2848.08</v>
      </c>
      <c r="ACO65" s="18">
        <v>239.14</v>
      </c>
      <c r="ACP65" s="234">
        <v>239.14</v>
      </c>
      <c r="ACQ65" s="234">
        <v>239.14</v>
      </c>
      <c r="ACR65" s="234">
        <v>239.14</v>
      </c>
      <c r="ACS65" s="234">
        <v>239.14</v>
      </c>
      <c r="ACT65" s="234">
        <v>239.14</v>
      </c>
      <c r="ACU65" s="234">
        <v>239.14</v>
      </c>
      <c r="ACV65" s="234">
        <v>234.82</v>
      </c>
      <c r="ACW65" s="234">
        <v>234.82</v>
      </c>
      <c r="ACX65" s="234">
        <v>234.82</v>
      </c>
      <c r="ACY65" s="234">
        <v>234.82</v>
      </c>
      <c r="ACZ65" s="234">
        <v>234.82</v>
      </c>
      <c r="ADA65" s="20">
        <f t="shared" si="171"/>
        <v>2460.64672947187</v>
      </c>
      <c r="ADB65" s="18">
        <v>0</v>
      </c>
      <c r="ADC65" s="18">
        <v>423.11116449124825</v>
      </c>
      <c r="ADD65" s="18">
        <v>326.68681076335145</v>
      </c>
      <c r="ADE65" s="18">
        <v>261.47120999999999</v>
      </c>
      <c r="ADF65" s="18">
        <v>174.07814479999999</v>
      </c>
      <c r="ADG65" s="18">
        <v>197.3699</v>
      </c>
      <c r="ADH65" s="18">
        <v>184.5423362764906</v>
      </c>
      <c r="ADI65" s="18">
        <v>184.63552831901535</v>
      </c>
      <c r="ADJ65" s="18">
        <v>142.95544899999999</v>
      </c>
      <c r="ADK65" s="18">
        <v>165.51017279999999</v>
      </c>
      <c r="ADL65" s="18">
        <v>185.18425155999998</v>
      </c>
      <c r="ADM65" s="18">
        <v>215.10176146176414</v>
      </c>
      <c r="ADN65" s="20">
        <f t="shared" si="83"/>
        <v>-387.43327052812992</v>
      </c>
      <c r="ADO65" s="20">
        <f t="shared" si="84"/>
        <v>-387.43327052812992</v>
      </c>
      <c r="ADP65" s="20">
        <f t="shared" si="85"/>
        <v>0</v>
      </c>
      <c r="ADQ65" s="18">
        <f t="shared" si="172"/>
        <v>0</v>
      </c>
      <c r="ADR65" s="18">
        <v>0</v>
      </c>
      <c r="ADS65" s="234">
        <v>0</v>
      </c>
      <c r="ADT65" s="234">
        <v>0</v>
      </c>
      <c r="ADU65" s="234">
        <v>0</v>
      </c>
      <c r="ADV65" s="234">
        <v>0</v>
      </c>
      <c r="ADW65" s="234">
        <v>0</v>
      </c>
      <c r="ADX65" s="234">
        <v>0</v>
      </c>
      <c r="ADY65" s="234">
        <v>0</v>
      </c>
      <c r="ADZ65" s="234">
        <v>0</v>
      </c>
      <c r="AEA65" s="234">
        <v>0</v>
      </c>
      <c r="AEB65" s="234">
        <v>0</v>
      </c>
      <c r="AEC65" s="234">
        <v>0</v>
      </c>
      <c r="AED65" s="20">
        <f t="shared" si="173"/>
        <v>0</v>
      </c>
      <c r="AEE65" s="18">
        <v>0</v>
      </c>
      <c r="AEF65" s="18">
        <v>0</v>
      </c>
      <c r="AEG65" s="18">
        <v>0</v>
      </c>
      <c r="AEH65" s="18">
        <v>0</v>
      </c>
      <c r="AEI65" s="18">
        <v>0</v>
      </c>
      <c r="AEJ65" s="18">
        <v>0</v>
      </c>
      <c r="AEK65" s="18">
        <v>0</v>
      </c>
      <c r="AEL65" s="18">
        <v>0</v>
      </c>
      <c r="AEM65" s="18">
        <v>0</v>
      </c>
      <c r="AEN65" s="18">
        <v>0</v>
      </c>
      <c r="AEO65" s="18">
        <v>0</v>
      </c>
      <c r="AEP65" s="18">
        <v>0</v>
      </c>
      <c r="AEQ65" s="20">
        <f t="shared" si="86"/>
        <v>0</v>
      </c>
      <c r="AER65" s="20">
        <f t="shared" si="87"/>
        <v>0</v>
      </c>
      <c r="AES65" s="20">
        <f t="shared" si="88"/>
        <v>0</v>
      </c>
      <c r="AET65" s="18">
        <f t="shared" si="174"/>
        <v>0</v>
      </c>
      <c r="AEU65" s="18">
        <v>0</v>
      </c>
      <c r="AEV65" s="234">
        <v>0</v>
      </c>
      <c r="AEW65" s="234">
        <v>0</v>
      </c>
      <c r="AEX65" s="234">
        <v>0</v>
      </c>
      <c r="AEY65" s="234">
        <v>0</v>
      </c>
      <c r="AEZ65" s="234">
        <v>0</v>
      </c>
      <c r="AFA65" s="234">
        <v>0</v>
      </c>
      <c r="AFB65" s="234">
        <v>0</v>
      </c>
      <c r="AFC65" s="234">
        <v>0</v>
      </c>
      <c r="AFD65" s="234">
        <v>0</v>
      </c>
      <c r="AFE65" s="234">
        <v>0</v>
      </c>
      <c r="AFF65" s="234">
        <v>0</v>
      </c>
      <c r="AFG65" s="20">
        <f t="shared" si="175"/>
        <v>0</v>
      </c>
      <c r="AFH65" s="18">
        <v>0</v>
      </c>
      <c r="AFI65" s="18">
        <v>0</v>
      </c>
      <c r="AFJ65" s="18">
        <v>0</v>
      </c>
      <c r="AFK65" s="18">
        <v>0</v>
      </c>
      <c r="AFL65" s="18">
        <v>0</v>
      </c>
      <c r="AFM65" s="18">
        <v>0</v>
      </c>
      <c r="AFN65" s="18">
        <v>0</v>
      </c>
      <c r="AFO65" s="18">
        <v>0</v>
      </c>
      <c r="AFP65" s="18">
        <v>0</v>
      </c>
      <c r="AFQ65" s="18">
        <v>0</v>
      </c>
      <c r="AFR65" s="18">
        <v>0</v>
      </c>
      <c r="AFS65" s="18">
        <v>0</v>
      </c>
      <c r="AFT65" s="20">
        <f t="shared" si="89"/>
        <v>0</v>
      </c>
      <c r="AFU65" s="20">
        <f t="shared" si="90"/>
        <v>0</v>
      </c>
      <c r="AFV65" s="136">
        <f t="shared" si="91"/>
        <v>0</v>
      </c>
      <c r="AFW65" s="141">
        <f t="shared" si="92"/>
        <v>77421.51400000001</v>
      </c>
      <c r="AFX65" s="111">
        <f t="shared" si="93"/>
        <v>79634.892133872912</v>
      </c>
      <c r="AFY65" s="126">
        <f t="shared" si="94"/>
        <v>2213.3781338729023</v>
      </c>
      <c r="AFZ65" s="20">
        <f t="shared" si="95"/>
        <v>0</v>
      </c>
      <c r="AGA65" s="140">
        <f t="shared" si="96"/>
        <v>2213.3781338729023</v>
      </c>
      <c r="AGB65" s="215">
        <f t="shared" si="181"/>
        <v>92905.816800000015</v>
      </c>
      <c r="AGC65" s="126">
        <f t="shared" si="181"/>
        <v>95561.870560647498</v>
      </c>
      <c r="AGD65" s="126">
        <f t="shared" si="98"/>
        <v>2656.0537606474827</v>
      </c>
      <c r="AGE65" s="20">
        <f t="shared" si="99"/>
        <v>0</v>
      </c>
      <c r="AGF65" s="136">
        <f t="shared" si="100"/>
        <v>2656.0537606474827</v>
      </c>
      <c r="AGG65" s="166">
        <f t="shared" si="180"/>
        <v>5729.1920360000013</v>
      </c>
      <c r="AGH65" s="220">
        <f t="shared" si="179"/>
        <v>5892.9820179065955</v>
      </c>
      <c r="AGI65" s="126">
        <f t="shared" si="102"/>
        <v>163.78998190659422</v>
      </c>
      <c r="AGJ65" s="20">
        <f t="shared" si="103"/>
        <v>0</v>
      </c>
      <c r="AGK65" s="140">
        <f t="shared" si="104"/>
        <v>163.78998190659422</v>
      </c>
      <c r="AGL65" s="167">
        <f t="shared" si="182"/>
        <v>98635.008836000023</v>
      </c>
      <c r="AGM65" s="167">
        <f t="shared" si="182"/>
        <v>101454.8525785541</v>
      </c>
      <c r="AGN65" s="168">
        <f t="shared" si="106"/>
        <v>2819.843742554076</v>
      </c>
      <c r="AGO65" s="167">
        <f t="shared" si="107"/>
        <v>0</v>
      </c>
      <c r="AGP65" s="169">
        <f t="shared" si="108"/>
        <v>2819.843742554076</v>
      </c>
      <c r="AGQ65" s="217">
        <f t="shared" si="177"/>
        <v>5.8084772370486655E-2</v>
      </c>
      <c r="AGR65" s="294">
        <v>7.0000000000000007E-2</v>
      </c>
      <c r="AGS65" s="294">
        <v>0.05</v>
      </c>
      <c r="AGT65" s="251">
        <f t="shared" si="178"/>
        <v>6.1666666666666668E-2</v>
      </c>
      <c r="AGU65" s="22"/>
      <c r="AGV65" s="22"/>
      <c r="AGW65" s="22"/>
      <c r="AGX65" s="22"/>
      <c r="AGY65" s="22"/>
      <c r="AGZ65" s="22"/>
      <c r="AHA65" s="22"/>
      <c r="AHB65" s="22"/>
      <c r="AHC65" s="22"/>
      <c r="AHD65" s="22"/>
      <c r="AHE65" s="22"/>
      <c r="AHF65" s="22"/>
      <c r="AHG65" s="22"/>
      <c r="AHH65" s="22"/>
    </row>
    <row r="66" spans="1:892" s="225" customFormat="1" ht="12.75" x14ac:dyDescent="0.25">
      <c r="A66" s="1">
        <v>495</v>
      </c>
      <c r="B66" s="21">
        <v>3</v>
      </c>
      <c r="C66" s="252" t="s">
        <v>811</v>
      </c>
      <c r="D66" s="253">
        <v>2</v>
      </c>
      <c r="E66" s="249">
        <v>888.76</v>
      </c>
      <c r="F66" s="132">
        <f t="shared" si="0"/>
        <v>7932.75</v>
      </c>
      <c r="G66" s="114">
        <f t="shared" si="1"/>
        <v>9031.0140227623688</v>
      </c>
      <c r="H66" s="132">
        <f t="shared" si="2"/>
        <v>1098.2640227623688</v>
      </c>
      <c r="I66" s="121">
        <f t="shared" si="3"/>
        <v>0</v>
      </c>
      <c r="J66" s="121">
        <f t="shared" si="4"/>
        <v>1098.2640227623688</v>
      </c>
      <c r="K66" s="18">
        <f t="shared" si="109"/>
        <v>2209.08</v>
      </c>
      <c r="L66" s="234">
        <v>139.54</v>
      </c>
      <c r="M66" s="234">
        <v>139.54</v>
      </c>
      <c r="N66" s="234">
        <v>139.54</v>
      </c>
      <c r="O66" s="234">
        <v>139.54</v>
      </c>
      <c r="P66" s="234">
        <v>139.54</v>
      </c>
      <c r="Q66" s="234">
        <v>139.54</v>
      </c>
      <c r="R66" s="234">
        <v>139.54</v>
      </c>
      <c r="S66" s="234">
        <v>246.46</v>
      </c>
      <c r="T66" s="234">
        <v>246.46</v>
      </c>
      <c r="U66" s="234">
        <v>246.46</v>
      </c>
      <c r="V66" s="234">
        <v>246.46</v>
      </c>
      <c r="W66" s="234">
        <v>246.46</v>
      </c>
      <c r="X66" s="234">
        <f t="shared" si="110"/>
        <v>2726.9419675360514</v>
      </c>
      <c r="Y66" s="18">
        <v>0</v>
      </c>
      <c r="Z66" s="18">
        <v>0</v>
      </c>
      <c r="AA66" s="18">
        <v>1287.5644089325629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1439.3775586034883</v>
      </c>
      <c r="AH66" s="18">
        <v>0</v>
      </c>
      <c r="AI66" s="18">
        <v>0</v>
      </c>
      <c r="AJ66" s="18">
        <v>0</v>
      </c>
      <c r="AK66" s="20">
        <f t="shared" si="5"/>
        <v>517.86196753605145</v>
      </c>
      <c r="AL66" s="234">
        <f t="shared" si="111"/>
        <v>0</v>
      </c>
      <c r="AM66" s="234">
        <f t="shared" si="6"/>
        <v>517.86196753605145</v>
      </c>
      <c r="AN66" s="18">
        <f t="shared" si="112"/>
        <v>633.71999999999991</v>
      </c>
      <c r="AO66" s="234">
        <v>48.26</v>
      </c>
      <c r="AP66" s="234">
        <v>48.26</v>
      </c>
      <c r="AQ66" s="234">
        <v>48.26</v>
      </c>
      <c r="AR66" s="234">
        <v>48.26</v>
      </c>
      <c r="AS66" s="234">
        <v>48.26</v>
      </c>
      <c r="AT66" s="234">
        <v>48.26</v>
      </c>
      <c r="AU66" s="234">
        <v>48.26</v>
      </c>
      <c r="AV66" s="234">
        <v>59.18</v>
      </c>
      <c r="AW66" s="234">
        <v>59.18</v>
      </c>
      <c r="AX66" s="234">
        <v>59.18</v>
      </c>
      <c r="AY66" s="234">
        <v>59.18</v>
      </c>
      <c r="AZ66" s="234">
        <v>59.18</v>
      </c>
      <c r="BA66" s="226">
        <f t="shared" si="113"/>
        <v>669.00204582453932</v>
      </c>
      <c r="BB66" s="18">
        <v>0</v>
      </c>
      <c r="BC66" s="18">
        <v>0</v>
      </c>
      <c r="BD66" s="18">
        <v>315.89155151555252</v>
      </c>
      <c r="BE66" s="18">
        <v>0</v>
      </c>
      <c r="BF66" s="18">
        <v>0</v>
      </c>
      <c r="BG66" s="18">
        <v>0</v>
      </c>
      <c r="BH66" s="18">
        <v>0</v>
      </c>
      <c r="BI66" s="18">
        <v>0</v>
      </c>
      <c r="BJ66" s="18">
        <v>353.1104943089868</v>
      </c>
      <c r="BK66" s="18">
        <v>0</v>
      </c>
      <c r="BL66" s="18">
        <v>0</v>
      </c>
      <c r="BM66" s="18">
        <v>0</v>
      </c>
      <c r="BN66" s="20">
        <f t="shared" si="7"/>
        <v>35.282045824539409</v>
      </c>
      <c r="BO66" s="20">
        <f t="shared" si="8"/>
        <v>0</v>
      </c>
      <c r="BP66" s="20">
        <f t="shared" si="9"/>
        <v>35.282045824539409</v>
      </c>
      <c r="BQ66" s="18">
        <f t="shared" si="114"/>
        <v>514.58000000000004</v>
      </c>
      <c r="BR66" s="234">
        <v>39.19</v>
      </c>
      <c r="BS66" s="234">
        <v>39.19</v>
      </c>
      <c r="BT66" s="234">
        <v>39.19</v>
      </c>
      <c r="BU66" s="234">
        <v>39.19</v>
      </c>
      <c r="BV66" s="234">
        <v>39.19</v>
      </c>
      <c r="BW66" s="234">
        <v>39.19</v>
      </c>
      <c r="BX66" s="234">
        <v>39.19</v>
      </c>
      <c r="BY66" s="234">
        <v>48.05</v>
      </c>
      <c r="BZ66" s="234">
        <v>48.05</v>
      </c>
      <c r="CA66" s="234">
        <v>48.05</v>
      </c>
      <c r="CB66" s="234">
        <v>48.05</v>
      </c>
      <c r="CC66" s="234">
        <v>48.05</v>
      </c>
      <c r="CD66" s="18">
        <f t="shared" si="115"/>
        <v>469.35999999999979</v>
      </c>
      <c r="CE66" s="18">
        <v>35.33</v>
      </c>
      <c r="CF66" s="18">
        <v>35.33</v>
      </c>
      <c r="CG66" s="18">
        <v>35.33</v>
      </c>
      <c r="CH66" s="18">
        <v>35.33</v>
      </c>
      <c r="CI66" s="18">
        <v>35.33</v>
      </c>
      <c r="CJ66" s="18">
        <v>35.33</v>
      </c>
      <c r="CK66" s="18">
        <v>35.33</v>
      </c>
      <c r="CL66" s="18">
        <v>44.41</v>
      </c>
      <c r="CM66" s="18">
        <v>44.41</v>
      </c>
      <c r="CN66" s="18">
        <v>44.41</v>
      </c>
      <c r="CO66" s="18">
        <v>44.41</v>
      </c>
      <c r="CP66" s="18">
        <v>44.41</v>
      </c>
      <c r="CQ66" s="20">
        <f t="shared" si="10"/>
        <v>-45.220000000000255</v>
      </c>
      <c r="CR66" s="20">
        <f t="shared" si="11"/>
        <v>-45.220000000000255</v>
      </c>
      <c r="CS66" s="20">
        <f t="shared" si="12"/>
        <v>0</v>
      </c>
      <c r="CT66" s="18">
        <f t="shared" si="116"/>
        <v>0</v>
      </c>
      <c r="CU66" s="18">
        <v>0</v>
      </c>
      <c r="CV66" s="234">
        <v>0</v>
      </c>
      <c r="CW66" s="234">
        <v>0</v>
      </c>
      <c r="CX66" s="234">
        <v>0</v>
      </c>
      <c r="CY66" s="234">
        <v>0</v>
      </c>
      <c r="CZ66" s="234">
        <v>0</v>
      </c>
      <c r="DA66" s="234">
        <v>0</v>
      </c>
      <c r="DB66" s="234">
        <v>0</v>
      </c>
      <c r="DC66" s="234">
        <v>0</v>
      </c>
      <c r="DD66" s="234">
        <v>0</v>
      </c>
      <c r="DE66" s="234">
        <v>0</v>
      </c>
      <c r="DF66" s="234">
        <v>0</v>
      </c>
      <c r="DG66" s="18">
        <f t="shared" si="117"/>
        <v>0</v>
      </c>
      <c r="DH66" s="18">
        <v>0</v>
      </c>
      <c r="DI66" s="18">
        <v>0</v>
      </c>
      <c r="DJ66" s="18">
        <v>0</v>
      </c>
      <c r="DK66" s="18">
        <v>0</v>
      </c>
      <c r="DL66" s="18">
        <v>0</v>
      </c>
      <c r="DM66" s="18">
        <v>0</v>
      </c>
      <c r="DN66" s="18">
        <v>0</v>
      </c>
      <c r="DO66" s="18">
        <v>0</v>
      </c>
      <c r="DP66" s="18">
        <v>0</v>
      </c>
      <c r="DQ66" s="18">
        <v>0</v>
      </c>
      <c r="DR66" s="18">
        <v>0</v>
      </c>
      <c r="DS66" s="18">
        <v>0</v>
      </c>
      <c r="DT66" s="234">
        <f t="shared" si="118"/>
        <v>0</v>
      </c>
      <c r="DU66" s="20">
        <f t="shared" si="13"/>
        <v>0</v>
      </c>
      <c r="DV66" s="20">
        <f t="shared" si="119"/>
        <v>0</v>
      </c>
      <c r="DW66" s="18">
        <f t="shared" si="120"/>
        <v>0</v>
      </c>
      <c r="DX66" s="18">
        <v>0</v>
      </c>
      <c r="DY66" s="234">
        <v>0</v>
      </c>
      <c r="DZ66" s="234">
        <v>0</v>
      </c>
      <c r="EA66" s="234">
        <v>0</v>
      </c>
      <c r="EB66" s="234">
        <v>0</v>
      </c>
      <c r="EC66" s="234">
        <v>0</v>
      </c>
      <c r="ED66" s="234">
        <v>0</v>
      </c>
      <c r="EE66" s="234">
        <v>0</v>
      </c>
      <c r="EF66" s="234">
        <v>0</v>
      </c>
      <c r="EG66" s="234">
        <v>0</v>
      </c>
      <c r="EH66" s="234">
        <v>0</v>
      </c>
      <c r="EI66" s="234">
        <v>0</v>
      </c>
      <c r="EJ66" s="234"/>
      <c r="EK66" s="18">
        <f t="shared" si="121"/>
        <v>0</v>
      </c>
      <c r="EL66" s="18">
        <v>0</v>
      </c>
      <c r="EM66" s="18">
        <v>0</v>
      </c>
      <c r="EN66" s="18">
        <v>0</v>
      </c>
      <c r="EO66" s="18">
        <v>0</v>
      </c>
      <c r="EP66" s="18">
        <v>0</v>
      </c>
      <c r="EQ66" s="18">
        <v>0</v>
      </c>
      <c r="ER66" s="18">
        <v>0</v>
      </c>
      <c r="ES66" s="18">
        <v>0</v>
      </c>
      <c r="ET66" s="18">
        <v>0</v>
      </c>
      <c r="EU66" s="18">
        <v>0</v>
      </c>
      <c r="EV66" s="18">
        <v>0</v>
      </c>
      <c r="EW66" s="18">
        <v>0</v>
      </c>
      <c r="EX66" s="20">
        <f t="shared" si="14"/>
        <v>0</v>
      </c>
      <c r="EY66" s="20">
        <f t="shared" si="122"/>
        <v>0</v>
      </c>
      <c r="EZ66" s="20">
        <f t="shared" si="123"/>
        <v>0</v>
      </c>
      <c r="FA66" s="18">
        <f t="shared" si="124"/>
        <v>1974.8700000000001</v>
      </c>
      <c r="FB66" s="18">
        <v>149.31</v>
      </c>
      <c r="FC66" s="234">
        <v>149.31</v>
      </c>
      <c r="FD66" s="234">
        <v>149.31</v>
      </c>
      <c r="FE66" s="234">
        <v>149.31</v>
      </c>
      <c r="FF66" s="234">
        <v>149.31</v>
      </c>
      <c r="FG66" s="234">
        <v>149.31</v>
      </c>
      <c r="FH66" s="234">
        <v>149.31</v>
      </c>
      <c r="FI66" s="234">
        <v>185.94</v>
      </c>
      <c r="FJ66" s="234">
        <v>185.94</v>
      </c>
      <c r="FK66" s="234">
        <v>185.94</v>
      </c>
      <c r="FL66" s="234">
        <v>185.94</v>
      </c>
      <c r="FM66" s="234">
        <v>185.94</v>
      </c>
      <c r="FN66" s="20">
        <f t="shared" si="125"/>
        <v>2077.2179533975795</v>
      </c>
      <c r="FO66" s="18">
        <v>0</v>
      </c>
      <c r="FP66" s="18">
        <v>0</v>
      </c>
      <c r="FQ66" s="18">
        <v>985.59933209336145</v>
      </c>
      <c r="FR66" s="18">
        <v>0</v>
      </c>
      <c r="FS66" s="18">
        <v>0</v>
      </c>
      <c r="FT66" s="18">
        <v>0</v>
      </c>
      <c r="FU66" s="18">
        <v>0</v>
      </c>
      <c r="FV66" s="18">
        <v>0</v>
      </c>
      <c r="FW66" s="18">
        <v>1091.6186213042179</v>
      </c>
      <c r="FX66" s="18">
        <v>0</v>
      </c>
      <c r="FY66" s="18">
        <v>0</v>
      </c>
      <c r="FZ66" s="18">
        <v>0</v>
      </c>
      <c r="GA66" s="234">
        <f t="shared" si="126"/>
        <v>102.34795339757943</v>
      </c>
      <c r="GB66" s="20">
        <f t="shared" si="127"/>
        <v>0</v>
      </c>
      <c r="GC66" s="20">
        <f t="shared" si="128"/>
        <v>102.34795339757943</v>
      </c>
      <c r="GD66" s="18">
        <f t="shared" si="129"/>
        <v>285.22000000000003</v>
      </c>
      <c r="GE66" s="18">
        <v>14.66</v>
      </c>
      <c r="GF66" s="234">
        <v>14.66</v>
      </c>
      <c r="GG66" s="234">
        <v>14.66</v>
      </c>
      <c r="GH66" s="234">
        <v>14.66</v>
      </c>
      <c r="GI66" s="234">
        <v>14.66</v>
      </c>
      <c r="GJ66" s="234">
        <v>14.66</v>
      </c>
      <c r="GK66" s="234">
        <v>14.66</v>
      </c>
      <c r="GL66" s="234">
        <v>36.520000000000003</v>
      </c>
      <c r="GM66" s="234">
        <v>36.520000000000003</v>
      </c>
      <c r="GN66" s="234">
        <v>36.520000000000003</v>
      </c>
      <c r="GO66" s="234">
        <v>36.520000000000003</v>
      </c>
      <c r="GP66" s="234">
        <v>36.520000000000003</v>
      </c>
      <c r="GQ66" s="20">
        <f t="shared" si="130"/>
        <v>0</v>
      </c>
      <c r="GR66" s="18">
        <v>0</v>
      </c>
      <c r="GS66" s="18">
        <v>0</v>
      </c>
      <c r="GT66" s="18">
        <v>0</v>
      </c>
      <c r="GU66" s="18"/>
      <c r="GV66" s="234">
        <f t="shared" si="131"/>
        <v>-285.22000000000003</v>
      </c>
      <c r="GW66" s="20">
        <f t="shared" si="15"/>
        <v>-285.22000000000003</v>
      </c>
      <c r="GX66" s="20">
        <f t="shared" si="16"/>
        <v>0</v>
      </c>
      <c r="GY66" s="18">
        <f t="shared" si="132"/>
        <v>2315.2799999999997</v>
      </c>
      <c r="GZ66" s="18">
        <v>125.49</v>
      </c>
      <c r="HA66" s="234">
        <v>125.49</v>
      </c>
      <c r="HB66" s="234">
        <v>125.49</v>
      </c>
      <c r="HC66" s="234">
        <v>125.49</v>
      </c>
      <c r="HD66" s="234">
        <v>125.49</v>
      </c>
      <c r="HE66" s="234">
        <v>125.49</v>
      </c>
      <c r="HF66" s="234">
        <v>125.49</v>
      </c>
      <c r="HG66" s="234">
        <v>287.37</v>
      </c>
      <c r="HH66" s="234">
        <v>287.37</v>
      </c>
      <c r="HI66" s="234">
        <v>287.37</v>
      </c>
      <c r="HJ66" s="234">
        <v>287.37</v>
      </c>
      <c r="HK66" s="234">
        <v>287.37</v>
      </c>
      <c r="HL66" s="20">
        <f t="shared" si="133"/>
        <v>3088.4920560041992</v>
      </c>
      <c r="HM66" s="18">
        <v>222.08949910272469</v>
      </c>
      <c r="HN66" s="18">
        <v>235.44201645823657</v>
      </c>
      <c r="HO66" s="18">
        <v>261.7273478329646</v>
      </c>
      <c r="HP66" s="18">
        <v>239.51730064116242</v>
      </c>
      <c r="HQ66" s="18">
        <v>250.80540961026523</v>
      </c>
      <c r="HR66" s="18">
        <v>205.81508994446708</v>
      </c>
      <c r="HS66" s="18">
        <v>281.04474830012401</v>
      </c>
      <c r="HT66" s="18">
        <v>188.14569271611262</v>
      </c>
      <c r="HU66" s="18">
        <v>193.69979788502732</v>
      </c>
      <c r="HV66" s="18">
        <v>350.91456902694114</v>
      </c>
      <c r="HW66" s="18">
        <v>309.59943304914623</v>
      </c>
      <c r="HX66" s="18">
        <v>349.69115143702788</v>
      </c>
      <c r="HY66" s="20">
        <f t="shared" si="17"/>
        <v>773.21205600419944</v>
      </c>
      <c r="HZ66" s="20">
        <f t="shared" si="18"/>
        <v>0</v>
      </c>
      <c r="IA66" s="20">
        <f t="shared" si="19"/>
        <v>773.21205600419944</v>
      </c>
      <c r="IB66" s="120">
        <f t="shared" si="134"/>
        <v>0</v>
      </c>
      <c r="IC66" s="120">
        <v>0</v>
      </c>
      <c r="ID66" s="250">
        <v>0</v>
      </c>
      <c r="IE66" s="250">
        <v>0</v>
      </c>
      <c r="IF66" s="120">
        <v>0</v>
      </c>
      <c r="IG66" s="120">
        <v>0</v>
      </c>
      <c r="IH66" s="120">
        <v>0</v>
      </c>
      <c r="II66" s="120">
        <v>0</v>
      </c>
      <c r="IJ66" s="120">
        <v>0</v>
      </c>
      <c r="IK66" s="120">
        <v>0</v>
      </c>
      <c r="IL66" s="120">
        <v>0</v>
      </c>
      <c r="IM66" s="120">
        <v>0</v>
      </c>
      <c r="IN66" s="120">
        <v>0</v>
      </c>
      <c r="IO66" s="121">
        <f t="shared" si="20"/>
        <v>0</v>
      </c>
      <c r="IP66" s="18">
        <v>0</v>
      </c>
      <c r="IQ66" s="18">
        <v>0</v>
      </c>
      <c r="IR66" s="18">
        <v>0</v>
      </c>
      <c r="IS66" s="18">
        <v>0</v>
      </c>
      <c r="IT66" s="18">
        <v>0</v>
      </c>
      <c r="IU66" s="18">
        <v>0</v>
      </c>
      <c r="IV66" s="18">
        <v>0</v>
      </c>
      <c r="IW66" s="18">
        <v>0</v>
      </c>
      <c r="IX66" s="18">
        <v>0</v>
      </c>
      <c r="IY66" s="18">
        <v>0</v>
      </c>
      <c r="IZ66" s="18">
        <v>0</v>
      </c>
      <c r="JA66" s="18">
        <v>0</v>
      </c>
      <c r="JB66" s="250">
        <f t="shared" si="21"/>
        <v>0</v>
      </c>
      <c r="JC66" s="121">
        <f t="shared" si="22"/>
        <v>0</v>
      </c>
      <c r="JD66" s="121">
        <f t="shared" si="23"/>
        <v>0</v>
      </c>
      <c r="JE66" s="120">
        <f t="shared" si="135"/>
        <v>0</v>
      </c>
      <c r="JF66" s="120">
        <v>0</v>
      </c>
      <c r="JG66" s="250">
        <v>0</v>
      </c>
      <c r="JH66" s="250">
        <v>0</v>
      </c>
      <c r="JI66" s="250">
        <v>0</v>
      </c>
      <c r="JJ66" s="250">
        <v>0</v>
      </c>
      <c r="JK66" s="250">
        <v>0</v>
      </c>
      <c r="JL66" s="250">
        <v>0</v>
      </c>
      <c r="JM66" s="250">
        <v>0</v>
      </c>
      <c r="JN66" s="250">
        <v>0</v>
      </c>
      <c r="JO66" s="250">
        <v>0</v>
      </c>
      <c r="JP66" s="250">
        <v>0</v>
      </c>
      <c r="JQ66" s="250">
        <v>0</v>
      </c>
      <c r="JR66" s="120">
        <f t="shared" si="136"/>
        <v>0</v>
      </c>
      <c r="JS66" s="18">
        <v>0</v>
      </c>
      <c r="JT66" s="18">
        <v>0</v>
      </c>
      <c r="JU66" s="18">
        <v>0</v>
      </c>
      <c r="JV66" s="18">
        <v>0</v>
      </c>
      <c r="JW66" s="18">
        <v>0</v>
      </c>
      <c r="JX66" s="18">
        <v>0</v>
      </c>
      <c r="JY66" s="18">
        <v>0</v>
      </c>
      <c r="JZ66" s="18">
        <v>0</v>
      </c>
      <c r="KA66" s="18">
        <v>0</v>
      </c>
      <c r="KB66" s="18">
        <v>0</v>
      </c>
      <c r="KC66" s="18">
        <v>0</v>
      </c>
      <c r="KD66" s="18">
        <v>0</v>
      </c>
      <c r="KE66" s="250">
        <f t="shared" si="24"/>
        <v>0</v>
      </c>
      <c r="KF66" s="121">
        <f t="shared" si="25"/>
        <v>0</v>
      </c>
      <c r="KG66" s="121">
        <f t="shared" si="26"/>
        <v>0</v>
      </c>
      <c r="KH66" s="120">
        <f t="shared" si="137"/>
        <v>140.38999999999999</v>
      </c>
      <c r="KI66" s="120">
        <v>6.67</v>
      </c>
      <c r="KJ66" s="250">
        <v>6.67</v>
      </c>
      <c r="KK66" s="250">
        <v>6.67</v>
      </c>
      <c r="KL66" s="250">
        <v>6.67</v>
      </c>
      <c r="KM66" s="250">
        <v>6.67</v>
      </c>
      <c r="KN66" s="250">
        <v>6.67</v>
      </c>
      <c r="KO66" s="250">
        <v>6.67</v>
      </c>
      <c r="KP66" s="250">
        <v>18.739999999999998</v>
      </c>
      <c r="KQ66" s="250">
        <v>18.739999999999998</v>
      </c>
      <c r="KR66" s="250">
        <v>18.739999999999998</v>
      </c>
      <c r="KS66" s="250">
        <v>18.739999999999998</v>
      </c>
      <c r="KT66" s="250">
        <v>18.739999999999998</v>
      </c>
      <c r="KU66" s="121">
        <f t="shared" si="138"/>
        <v>151.4957310966937</v>
      </c>
      <c r="KV66" s="18">
        <v>8.0805833922993422</v>
      </c>
      <c r="KW66" s="18">
        <v>8.7024926154874827</v>
      </c>
      <c r="KX66" s="18">
        <v>7.7233569155189787</v>
      </c>
      <c r="KY66" s="18">
        <v>8.4679433257182932</v>
      </c>
      <c r="KZ66" s="18">
        <v>8.4351149454898646</v>
      </c>
      <c r="LA66" s="18">
        <v>8.6216069284293155</v>
      </c>
      <c r="LB66" s="18">
        <v>7.6290968151580625</v>
      </c>
      <c r="LC66" s="18">
        <v>14.234442332278839</v>
      </c>
      <c r="LD66" s="18">
        <v>18.347401107281982</v>
      </c>
      <c r="LE66" s="18">
        <v>17.716576163412171</v>
      </c>
      <c r="LF66" s="18">
        <v>21.585467659695901</v>
      </c>
      <c r="LG66" s="18">
        <v>21.951648895923473</v>
      </c>
      <c r="LH66" s="250">
        <f t="shared" si="139"/>
        <v>11.105731096693717</v>
      </c>
      <c r="LI66" s="121">
        <f t="shared" si="27"/>
        <v>0</v>
      </c>
      <c r="LJ66" s="121">
        <f t="shared" si="28"/>
        <v>11.105731096693717</v>
      </c>
      <c r="LK66" s="121">
        <f t="shared" si="29"/>
        <v>0</v>
      </c>
      <c r="LL66" s="250"/>
      <c r="LM66" s="250"/>
      <c r="LN66" s="250"/>
      <c r="LO66" s="250"/>
      <c r="LP66" s="250"/>
      <c r="LQ66" s="250"/>
      <c r="LR66" s="250"/>
      <c r="LS66" s="250"/>
      <c r="LT66" s="250"/>
      <c r="LU66" s="250"/>
      <c r="LV66" s="250"/>
      <c r="LW66" s="250"/>
      <c r="LX66" s="121">
        <f t="shared" si="30"/>
        <v>0</v>
      </c>
      <c r="LY66" s="250"/>
      <c r="LZ66" s="250"/>
      <c r="MA66" s="250"/>
      <c r="MB66" s="250"/>
      <c r="MC66" s="250"/>
      <c r="MD66" s="250"/>
      <c r="ME66" s="250"/>
      <c r="MF66" s="250"/>
      <c r="MG66" s="250"/>
      <c r="MH66" s="250"/>
      <c r="MI66" s="250"/>
      <c r="MJ66" s="120">
        <v>0</v>
      </c>
      <c r="MK66" s="250"/>
      <c r="ML66" s="121">
        <f t="shared" si="31"/>
        <v>0</v>
      </c>
      <c r="MM66" s="121">
        <f t="shared" si="32"/>
        <v>0</v>
      </c>
      <c r="MN66" s="121">
        <f t="shared" si="140"/>
        <v>5887.6999999999989</v>
      </c>
      <c r="MO66" s="121">
        <v>476.2</v>
      </c>
      <c r="MP66" s="250">
        <v>476.2</v>
      </c>
      <c r="MQ66" s="250">
        <v>476.2</v>
      </c>
      <c r="MR66" s="250">
        <v>476.2</v>
      </c>
      <c r="MS66" s="250">
        <v>476.2</v>
      </c>
      <c r="MT66" s="250">
        <v>476.2</v>
      </c>
      <c r="MU66" s="250">
        <v>476.2</v>
      </c>
      <c r="MV66" s="250">
        <v>510.86</v>
      </c>
      <c r="MW66" s="250">
        <v>510.86</v>
      </c>
      <c r="MX66" s="250">
        <v>510.86</v>
      </c>
      <c r="MY66" s="250">
        <v>510.86</v>
      </c>
      <c r="MZ66" s="250">
        <v>510.86</v>
      </c>
      <c r="NA66" s="121">
        <f t="shared" si="141"/>
        <v>0</v>
      </c>
      <c r="NB66" s="20">
        <v>0</v>
      </c>
      <c r="NC66" s="20">
        <v>0</v>
      </c>
      <c r="ND66" s="20">
        <v>0</v>
      </c>
      <c r="NE66" s="20">
        <v>0</v>
      </c>
      <c r="NF66" s="20">
        <v>0</v>
      </c>
      <c r="NG66" s="20">
        <v>0</v>
      </c>
      <c r="NH66" s="20">
        <v>0</v>
      </c>
      <c r="NI66" s="20">
        <v>0</v>
      </c>
      <c r="NJ66" s="20">
        <v>0</v>
      </c>
      <c r="NK66" s="20">
        <v>0</v>
      </c>
      <c r="NL66" s="20">
        <v>0</v>
      </c>
      <c r="NM66" s="20">
        <v>0</v>
      </c>
      <c r="NN66" s="250">
        <f t="shared" si="142"/>
        <v>-5887.6999999999989</v>
      </c>
      <c r="NO66" s="121">
        <f t="shared" si="33"/>
        <v>-5887.6999999999989</v>
      </c>
      <c r="NP66" s="121">
        <f t="shared" si="34"/>
        <v>0</v>
      </c>
      <c r="NQ66" s="115">
        <f t="shared" si="35"/>
        <v>3681.88</v>
      </c>
      <c r="NR66" s="114">
        <f t="shared" si="36"/>
        <v>0</v>
      </c>
      <c r="NS66" s="132">
        <f t="shared" si="37"/>
        <v>-3681.88</v>
      </c>
      <c r="NT66" s="121">
        <f t="shared" si="38"/>
        <v>-3681.88</v>
      </c>
      <c r="NU66" s="121">
        <f t="shared" si="39"/>
        <v>0</v>
      </c>
      <c r="NV66" s="18">
        <f t="shared" si="143"/>
        <v>1383.7800000000002</v>
      </c>
      <c r="NW66" s="18">
        <v>151.09</v>
      </c>
      <c r="NX66" s="234">
        <v>151.09</v>
      </c>
      <c r="NY66" s="234">
        <v>151.09</v>
      </c>
      <c r="NZ66" s="18">
        <v>151.09</v>
      </c>
      <c r="OA66" s="18">
        <v>151.09</v>
      </c>
      <c r="OB66" s="18">
        <v>151.09</v>
      </c>
      <c r="OC66" s="18">
        <v>151.09</v>
      </c>
      <c r="OD66" s="18">
        <v>65.23</v>
      </c>
      <c r="OE66" s="18">
        <v>65.23</v>
      </c>
      <c r="OF66" s="18">
        <v>65.23</v>
      </c>
      <c r="OG66" s="18">
        <v>65.23</v>
      </c>
      <c r="OH66" s="18">
        <v>65.23</v>
      </c>
      <c r="OI66" s="20">
        <f t="shared" si="144"/>
        <v>0</v>
      </c>
      <c r="OJ66" s="20">
        <v>0</v>
      </c>
      <c r="OK66" s="20">
        <v>0</v>
      </c>
      <c r="OL66" s="20">
        <v>0</v>
      </c>
      <c r="OM66" s="20">
        <v>0</v>
      </c>
      <c r="ON66" s="20">
        <v>0</v>
      </c>
      <c r="OO66" s="20">
        <v>0</v>
      </c>
      <c r="OP66" s="20">
        <v>0</v>
      </c>
      <c r="OQ66" s="20">
        <v>0</v>
      </c>
      <c r="OR66" s="20">
        <v>0</v>
      </c>
      <c r="OS66" s="20">
        <v>0</v>
      </c>
      <c r="OT66" s="20">
        <v>0</v>
      </c>
      <c r="OU66" s="20">
        <v>0</v>
      </c>
      <c r="OV66" s="234">
        <f t="shared" si="145"/>
        <v>-1383.7800000000002</v>
      </c>
      <c r="OW66" s="20">
        <f t="shared" si="40"/>
        <v>-1383.7800000000002</v>
      </c>
      <c r="OX66" s="20">
        <f t="shared" si="41"/>
        <v>0</v>
      </c>
      <c r="OY66" s="18">
        <f t="shared" si="146"/>
        <v>1204.2999999999997</v>
      </c>
      <c r="OZ66" s="18">
        <v>136.25</v>
      </c>
      <c r="PA66" s="234">
        <v>136.25</v>
      </c>
      <c r="PB66" s="234">
        <v>136.25</v>
      </c>
      <c r="PC66" s="234">
        <v>136.25</v>
      </c>
      <c r="PD66" s="234">
        <v>136.25</v>
      </c>
      <c r="PE66" s="234">
        <v>136.25</v>
      </c>
      <c r="PF66" s="234">
        <v>136.25</v>
      </c>
      <c r="PG66" s="234">
        <v>50.11</v>
      </c>
      <c r="PH66" s="234">
        <v>50.11</v>
      </c>
      <c r="PI66" s="234">
        <v>50.11</v>
      </c>
      <c r="PJ66" s="234">
        <v>50.11</v>
      </c>
      <c r="PK66" s="234">
        <v>50.11</v>
      </c>
      <c r="PL66" s="20">
        <f t="shared" si="147"/>
        <v>0</v>
      </c>
      <c r="PM66" s="18">
        <v>0</v>
      </c>
      <c r="PN66" s="18">
        <v>0</v>
      </c>
      <c r="PO66" s="18">
        <v>0</v>
      </c>
      <c r="PP66" s="18">
        <v>0</v>
      </c>
      <c r="PQ66" s="18">
        <v>0</v>
      </c>
      <c r="PR66" s="18">
        <v>0</v>
      </c>
      <c r="PS66" s="18">
        <v>0</v>
      </c>
      <c r="PT66" s="18">
        <v>0</v>
      </c>
      <c r="PU66" s="18">
        <v>0</v>
      </c>
      <c r="PV66" s="18">
        <v>0</v>
      </c>
      <c r="PW66" s="18">
        <v>0</v>
      </c>
      <c r="PX66" s="18">
        <v>0</v>
      </c>
      <c r="PY66" s="234">
        <f t="shared" si="148"/>
        <v>-1204.2999999999997</v>
      </c>
      <c r="PZ66" s="20">
        <f t="shared" si="42"/>
        <v>-1204.2999999999997</v>
      </c>
      <c r="QA66" s="20">
        <f t="shared" si="43"/>
        <v>0</v>
      </c>
      <c r="QB66" s="18">
        <f t="shared" si="149"/>
        <v>350.18999999999994</v>
      </c>
      <c r="QC66" s="18">
        <v>35.82</v>
      </c>
      <c r="QD66" s="234">
        <v>35.82</v>
      </c>
      <c r="QE66" s="234">
        <v>35.82</v>
      </c>
      <c r="QF66" s="234">
        <v>35.82</v>
      </c>
      <c r="QG66" s="234">
        <v>35.82</v>
      </c>
      <c r="QH66" s="234">
        <v>35.82</v>
      </c>
      <c r="QI66" s="234">
        <v>35.82</v>
      </c>
      <c r="QJ66" s="234">
        <v>19.89</v>
      </c>
      <c r="QK66" s="234">
        <v>19.89</v>
      </c>
      <c r="QL66" s="234">
        <v>19.89</v>
      </c>
      <c r="QM66" s="234">
        <v>19.89</v>
      </c>
      <c r="QN66" s="234">
        <v>19.89</v>
      </c>
      <c r="QO66" s="20">
        <f t="shared" si="150"/>
        <v>0</v>
      </c>
      <c r="QP66" s="18">
        <v>0</v>
      </c>
      <c r="QQ66" s="18">
        <v>0</v>
      </c>
      <c r="QR66" s="18">
        <v>0</v>
      </c>
      <c r="QS66" s="18">
        <v>0</v>
      </c>
      <c r="QT66" s="18">
        <v>0</v>
      </c>
      <c r="QU66" s="18">
        <v>0</v>
      </c>
      <c r="QV66" s="18">
        <v>0</v>
      </c>
      <c r="QW66" s="18">
        <v>0</v>
      </c>
      <c r="QX66" s="18">
        <v>0</v>
      </c>
      <c r="QY66" s="18">
        <v>0</v>
      </c>
      <c r="QZ66" s="18">
        <v>0</v>
      </c>
      <c r="RA66" s="18">
        <v>0</v>
      </c>
      <c r="RB66" s="234">
        <f t="shared" si="151"/>
        <v>-350.18999999999994</v>
      </c>
      <c r="RC66" s="20">
        <f t="shared" si="44"/>
        <v>-350.18999999999994</v>
      </c>
      <c r="RD66" s="20">
        <f t="shared" si="45"/>
        <v>0</v>
      </c>
      <c r="RE66" s="18">
        <f t="shared" si="152"/>
        <v>0</v>
      </c>
      <c r="RF66" s="20">
        <v>0</v>
      </c>
      <c r="RG66" s="234">
        <v>0</v>
      </c>
      <c r="RH66" s="234">
        <v>0</v>
      </c>
      <c r="RI66" s="234">
        <v>0</v>
      </c>
      <c r="RJ66" s="234">
        <v>0</v>
      </c>
      <c r="RK66" s="234">
        <v>0</v>
      </c>
      <c r="RL66" s="234">
        <v>0</v>
      </c>
      <c r="RM66" s="234">
        <v>0</v>
      </c>
      <c r="RN66" s="234">
        <v>0</v>
      </c>
      <c r="RO66" s="234">
        <v>0</v>
      </c>
      <c r="RP66" s="234">
        <v>0</v>
      </c>
      <c r="RQ66" s="234">
        <v>0</v>
      </c>
      <c r="RR66" s="20">
        <f t="shared" si="153"/>
        <v>0</v>
      </c>
      <c r="RS66" s="18">
        <v>0</v>
      </c>
      <c r="RT66" s="18">
        <v>0</v>
      </c>
      <c r="RU66" s="18">
        <v>0</v>
      </c>
      <c r="RV66" s="18">
        <v>0</v>
      </c>
      <c r="RW66" s="18">
        <v>0</v>
      </c>
      <c r="RX66" s="18">
        <v>0</v>
      </c>
      <c r="RY66" s="18">
        <v>0</v>
      </c>
      <c r="RZ66" s="18">
        <v>0</v>
      </c>
      <c r="SA66" s="18">
        <v>0</v>
      </c>
      <c r="SB66" s="18">
        <v>0</v>
      </c>
      <c r="SC66" s="18">
        <v>0</v>
      </c>
      <c r="SD66" s="18">
        <v>0</v>
      </c>
      <c r="SE66" s="20">
        <f t="shared" si="46"/>
        <v>0</v>
      </c>
      <c r="SF66" s="20">
        <f t="shared" si="47"/>
        <v>0</v>
      </c>
      <c r="SG66" s="20">
        <f t="shared" si="48"/>
        <v>0</v>
      </c>
      <c r="SH66" s="18">
        <f t="shared" si="154"/>
        <v>0</v>
      </c>
      <c r="SI66" s="18">
        <v>0</v>
      </c>
      <c r="SJ66" s="234">
        <v>0</v>
      </c>
      <c r="SK66" s="234">
        <v>0</v>
      </c>
      <c r="SL66" s="234">
        <v>0</v>
      </c>
      <c r="SM66" s="234">
        <v>0</v>
      </c>
      <c r="SN66" s="234">
        <v>0</v>
      </c>
      <c r="SO66" s="234">
        <v>0</v>
      </c>
      <c r="SP66" s="234">
        <v>0</v>
      </c>
      <c r="SQ66" s="234">
        <v>0</v>
      </c>
      <c r="SR66" s="234">
        <v>0</v>
      </c>
      <c r="SS66" s="234">
        <v>0</v>
      </c>
      <c r="ST66" s="234">
        <v>0</v>
      </c>
      <c r="SU66" s="20">
        <f t="shared" si="155"/>
        <v>0</v>
      </c>
      <c r="SV66" s="18">
        <v>0</v>
      </c>
      <c r="SW66" s="18">
        <v>0</v>
      </c>
      <c r="SX66" s="18">
        <v>0</v>
      </c>
      <c r="SY66" s="18">
        <v>0</v>
      </c>
      <c r="SZ66" s="18">
        <v>0</v>
      </c>
      <c r="TA66" s="18">
        <v>0</v>
      </c>
      <c r="TB66" s="18">
        <v>0</v>
      </c>
      <c r="TC66" s="18">
        <v>0</v>
      </c>
      <c r="TD66" s="18">
        <v>0</v>
      </c>
      <c r="TE66" s="18">
        <v>0</v>
      </c>
      <c r="TF66" s="18">
        <v>0</v>
      </c>
      <c r="TG66" s="18">
        <v>0</v>
      </c>
      <c r="TH66" s="20">
        <f t="shared" si="49"/>
        <v>0</v>
      </c>
      <c r="TI66" s="20">
        <f t="shared" si="50"/>
        <v>0</v>
      </c>
      <c r="TJ66" s="20">
        <f t="shared" si="51"/>
        <v>0</v>
      </c>
      <c r="TK66" s="18">
        <f t="shared" si="156"/>
        <v>705.4</v>
      </c>
      <c r="TL66" s="18">
        <v>65.95</v>
      </c>
      <c r="TM66" s="234">
        <v>65.95</v>
      </c>
      <c r="TN66" s="234">
        <v>65.95</v>
      </c>
      <c r="TO66" s="234">
        <v>65.95</v>
      </c>
      <c r="TP66" s="234">
        <v>65.95</v>
      </c>
      <c r="TQ66" s="234">
        <v>65.95</v>
      </c>
      <c r="TR66" s="234">
        <v>65.95</v>
      </c>
      <c r="TS66" s="234">
        <v>48.75</v>
      </c>
      <c r="TT66" s="234">
        <v>48.75</v>
      </c>
      <c r="TU66" s="234">
        <v>48.75</v>
      </c>
      <c r="TV66" s="234">
        <v>48.75</v>
      </c>
      <c r="TW66" s="234">
        <v>48.75</v>
      </c>
      <c r="TX66" s="20">
        <f t="shared" si="157"/>
        <v>0</v>
      </c>
      <c r="TY66" s="18">
        <v>0</v>
      </c>
      <c r="TZ66" s="18">
        <v>0</v>
      </c>
      <c r="UA66" s="18">
        <v>0</v>
      </c>
      <c r="UB66" s="18">
        <v>0</v>
      </c>
      <c r="UC66" s="18">
        <v>0</v>
      </c>
      <c r="UD66" s="18">
        <v>0</v>
      </c>
      <c r="UE66" s="18">
        <v>0</v>
      </c>
      <c r="UF66" s="18">
        <v>0</v>
      </c>
      <c r="UG66" s="18">
        <v>0</v>
      </c>
      <c r="UH66" s="18">
        <v>0</v>
      </c>
      <c r="UI66" s="18">
        <v>0</v>
      </c>
      <c r="UJ66" s="18">
        <v>0</v>
      </c>
      <c r="UK66" s="20">
        <f t="shared" si="52"/>
        <v>-705.4</v>
      </c>
      <c r="UL66" s="20">
        <f t="shared" si="53"/>
        <v>-705.4</v>
      </c>
      <c r="UM66" s="20">
        <f t="shared" si="54"/>
        <v>0</v>
      </c>
      <c r="UN66" s="18">
        <f t="shared" si="158"/>
        <v>38.210000000000008</v>
      </c>
      <c r="UO66" s="18">
        <v>3.73</v>
      </c>
      <c r="UP66" s="234">
        <v>3.73</v>
      </c>
      <c r="UQ66" s="234">
        <v>3.73</v>
      </c>
      <c r="UR66" s="234">
        <v>3.73</v>
      </c>
      <c r="US66" s="234">
        <v>3.73</v>
      </c>
      <c r="UT66" s="234">
        <v>3.73</v>
      </c>
      <c r="UU66" s="234">
        <v>3.73</v>
      </c>
      <c r="UV66" s="234">
        <v>2.42</v>
      </c>
      <c r="UW66" s="234">
        <v>2.42</v>
      </c>
      <c r="UX66" s="234">
        <v>2.42</v>
      </c>
      <c r="UY66" s="234">
        <v>2.42</v>
      </c>
      <c r="UZ66" s="234">
        <v>2.42</v>
      </c>
      <c r="VA66" s="20">
        <f t="shared" si="55"/>
        <v>0</v>
      </c>
      <c r="VB66" s="234"/>
      <c r="VC66" s="234"/>
      <c r="VD66" s="234"/>
      <c r="VE66" s="234"/>
      <c r="VF66" s="234"/>
      <c r="VG66" s="234"/>
      <c r="VH66" s="234">
        <v>0</v>
      </c>
      <c r="VI66" s="234"/>
      <c r="VJ66" s="234"/>
      <c r="VK66" s="234"/>
      <c r="VL66" s="234"/>
      <c r="VM66" s="234"/>
      <c r="VN66" s="20">
        <f t="shared" si="56"/>
        <v>-38.210000000000008</v>
      </c>
      <c r="VO66" s="20">
        <f t="shared" si="57"/>
        <v>-38.210000000000008</v>
      </c>
      <c r="VP66" s="20">
        <f t="shared" si="58"/>
        <v>0</v>
      </c>
      <c r="VQ66" s="121">
        <f t="shared" si="59"/>
        <v>0</v>
      </c>
      <c r="VR66" s="250"/>
      <c r="VS66" s="250"/>
      <c r="VT66" s="250"/>
      <c r="VU66" s="250"/>
      <c r="VV66" s="250"/>
      <c r="VW66" s="250"/>
      <c r="VX66" s="250"/>
      <c r="VY66" s="250"/>
      <c r="VZ66" s="250"/>
      <c r="WA66" s="250"/>
      <c r="WB66" s="250"/>
      <c r="WC66" s="250"/>
      <c r="WD66" s="121">
        <f t="shared" si="60"/>
        <v>0</v>
      </c>
      <c r="WE66" s="234"/>
      <c r="WF66" s="234"/>
      <c r="WG66" s="234"/>
      <c r="WH66" s="234"/>
      <c r="WI66" s="234"/>
      <c r="WJ66" s="234"/>
      <c r="WK66" s="234"/>
      <c r="WL66" s="234"/>
      <c r="WM66" s="234"/>
      <c r="WN66" s="234"/>
      <c r="WO66" s="234"/>
      <c r="WP66" s="234"/>
      <c r="WQ66" s="121">
        <f t="shared" si="61"/>
        <v>0</v>
      </c>
      <c r="WR66" s="121">
        <f t="shared" si="62"/>
        <v>0</v>
      </c>
      <c r="WS66" s="121">
        <f t="shared" si="63"/>
        <v>0</v>
      </c>
      <c r="WT66" s="120">
        <f t="shared" si="159"/>
        <v>18063.039999999997</v>
      </c>
      <c r="WU66" s="120">
        <v>1328.07</v>
      </c>
      <c r="WV66" s="250">
        <v>1328.07</v>
      </c>
      <c r="WW66" s="250">
        <v>1328.07</v>
      </c>
      <c r="WX66" s="250">
        <v>1328.07</v>
      </c>
      <c r="WY66" s="250">
        <v>1328.07</v>
      </c>
      <c r="WZ66" s="250">
        <v>1328.07</v>
      </c>
      <c r="XA66" s="250">
        <v>1328.07</v>
      </c>
      <c r="XB66" s="250">
        <v>1753.31</v>
      </c>
      <c r="XC66" s="250">
        <v>1753.31</v>
      </c>
      <c r="XD66" s="250">
        <v>1753.31</v>
      </c>
      <c r="XE66" s="250">
        <v>1753.31</v>
      </c>
      <c r="XF66" s="250">
        <v>1753.31</v>
      </c>
      <c r="XG66" s="120">
        <f t="shared" si="160"/>
        <v>20980.892888004219</v>
      </c>
      <c r="XH66" s="18">
        <v>1440.8016552840675</v>
      </c>
      <c r="XI66" s="18">
        <v>1953.9199287492145</v>
      </c>
      <c r="XJ66" s="18">
        <v>1890.0839334076645</v>
      </c>
      <c r="XK66" s="18">
        <v>532.11076011182877</v>
      </c>
      <c r="XL66" s="18">
        <v>1670.1219984860063</v>
      </c>
      <c r="XM66" s="18">
        <v>1164.3062153360363</v>
      </c>
      <c r="XN66" s="18">
        <v>1864.0678274176119</v>
      </c>
      <c r="XO66" s="18">
        <v>1980.3577016467586</v>
      </c>
      <c r="XP66" s="18">
        <v>2419.2914701693703</v>
      </c>
      <c r="XQ66" s="18">
        <v>2117.6906666455989</v>
      </c>
      <c r="XR66" s="18">
        <v>2247.5776771890714</v>
      </c>
      <c r="XS66" s="18">
        <v>1700.563053560991</v>
      </c>
      <c r="XT66" s="121">
        <f t="shared" si="64"/>
        <v>2917.8528880042213</v>
      </c>
      <c r="XU66" s="121">
        <f t="shared" si="65"/>
        <v>0</v>
      </c>
      <c r="XV66" s="121">
        <f t="shared" si="66"/>
        <v>2917.8528880042213</v>
      </c>
      <c r="XW66" s="120">
        <f t="shared" si="161"/>
        <v>3493.0500000000011</v>
      </c>
      <c r="XX66" s="120">
        <v>275.25</v>
      </c>
      <c r="XY66" s="250">
        <v>275.25</v>
      </c>
      <c r="XZ66" s="250">
        <v>275.25</v>
      </c>
      <c r="YA66" s="250">
        <v>275.25</v>
      </c>
      <c r="YB66" s="250">
        <v>275.25</v>
      </c>
      <c r="YC66" s="250">
        <v>275.25</v>
      </c>
      <c r="YD66" s="250">
        <v>275.25</v>
      </c>
      <c r="YE66" s="250">
        <v>313.26</v>
      </c>
      <c r="YF66" s="250">
        <v>313.26</v>
      </c>
      <c r="YG66" s="250">
        <v>313.26</v>
      </c>
      <c r="YH66" s="250">
        <v>313.26</v>
      </c>
      <c r="YI66" s="250">
        <v>313.26</v>
      </c>
      <c r="YJ66" s="121">
        <f t="shared" si="162"/>
        <v>4528.8961070557834</v>
      </c>
      <c r="YK66" s="18">
        <v>334.07030227750107</v>
      </c>
      <c r="YL66" s="18">
        <v>293.05327270971662</v>
      </c>
      <c r="YM66" s="18">
        <v>301.7469013336331</v>
      </c>
      <c r="YN66" s="18">
        <v>323.52955272024656</v>
      </c>
      <c r="YO66" s="18">
        <v>291.74579642290854</v>
      </c>
      <c r="YP66" s="18">
        <v>313.59091957447816</v>
      </c>
      <c r="YQ66" s="18">
        <v>328.25158245589864</v>
      </c>
      <c r="YR66" s="18">
        <v>335.50650050379647</v>
      </c>
      <c r="YS66" s="18">
        <v>459.70596931920227</v>
      </c>
      <c r="YT66" s="18">
        <v>496.40831090640421</v>
      </c>
      <c r="YU66" s="18">
        <v>503.74225589502038</v>
      </c>
      <c r="YV66" s="18">
        <v>547.54474293697763</v>
      </c>
      <c r="YW66" s="234">
        <f t="shared" si="163"/>
        <v>1035.8461070557823</v>
      </c>
      <c r="YX66" s="121">
        <f t="shared" si="67"/>
        <v>0</v>
      </c>
      <c r="YY66" s="121">
        <f t="shared" si="68"/>
        <v>1035.8461070557823</v>
      </c>
      <c r="YZ66" s="120">
        <f t="shared" si="164"/>
        <v>1616.0300000000002</v>
      </c>
      <c r="ZA66" s="120">
        <v>48.79</v>
      </c>
      <c r="ZB66" s="250">
        <v>48.79</v>
      </c>
      <c r="ZC66" s="250">
        <v>48.79</v>
      </c>
      <c r="ZD66" s="250">
        <v>48.79</v>
      </c>
      <c r="ZE66" s="250">
        <v>48.79</v>
      </c>
      <c r="ZF66" s="250">
        <v>48.79</v>
      </c>
      <c r="ZG66" s="250">
        <v>48.79</v>
      </c>
      <c r="ZH66" s="250">
        <v>254.9</v>
      </c>
      <c r="ZI66" s="250">
        <v>254.9</v>
      </c>
      <c r="ZJ66" s="250">
        <v>254.9</v>
      </c>
      <c r="ZK66" s="250">
        <v>254.9</v>
      </c>
      <c r="ZL66" s="250">
        <v>254.9</v>
      </c>
      <c r="ZM66" s="121">
        <f t="shared" si="165"/>
        <v>6961.9617655508528</v>
      </c>
      <c r="ZN66" s="120">
        <v>0</v>
      </c>
      <c r="ZO66" s="18">
        <v>54.975449648040794</v>
      </c>
      <c r="ZP66" s="18">
        <v>185.63332905733648</v>
      </c>
      <c r="ZQ66" s="18">
        <v>6675.8755662602307</v>
      </c>
      <c r="ZR66" s="18">
        <v>45.477420585244744</v>
      </c>
      <c r="ZS66" s="18">
        <v>0</v>
      </c>
      <c r="ZT66" s="18"/>
      <c r="ZU66" s="18"/>
      <c r="ZV66" s="18"/>
      <c r="ZW66" s="18"/>
      <c r="ZX66" s="18"/>
      <c r="ZY66" s="18"/>
      <c r="ZZ66" s="121">
        <f t="shared" si="69"/>
        <v>5345.931765550853</v>
      </c>
      <c r="AAA66" s="121">
        <f t="shared" si="70"/>
        <v>0</v>
      </c>
      <c r="AAB66" s="121">
        <f t="shared" si="71"/>
        <v>5345.931765550853</v>
      </c>
      <c r="AAC66" s="120">
        <f t="shared" si="166"/>
        <v>477.14999999999992</v>
      </c>
      <c r="AAD66" s="120">
        <v>34.4</v>
      </c>
      <c r="AAE66" s="250">
        <v>34.4</v>
      </c>
      <c r="AAF66" s="250">
        <v>34.4</v>
      </c>
      <c r="AAG66" s="250">
        <v>34.4</v>
      </c>
      <c r="AAH66" s="250">
        <v>34.4</v>
      </c>
      <c r="AAI66" s="250">
        <v>34.4</v>
      </c>
      <c r="AAJ66" s="250">
        <v>34.4</v>
      </c>
      <c r="AAK66" s="250">
        <v>47.27</v>
      </c>
      <c r="AAL66" s="250">
        <v>47.27</v>
      </c>
      <c r="AAM66" s="250">
        <v>47.27</v>
      </c>
      <c r="AAN66" s="250">
        <v>47.27</v>
      </c>
      <c r="AAO66" s="250">
        <v>47.27</v>
      </c>
      <c r="AAP66" s="121">
        <f t="shared" si="167"/>
        <v>905.54554019749366</v>
      </c>
      <c r="AAQ66" s="18">
        <v>40.498071553922586</v>
      </c>
      <c r="AAR66" s="18">
        <v>40.401135578667741</v>
      </c>
      <c r="AAS66" s="18">
        <v>40.537095016963804</v>
      </c>
      <c r="AAT66" s="18">
        <v>40.703457339688001</v>
      </c>
      <c r="AAU66" s="18">
        <v>41.021271614646402</v>
      </c>
      <c r="AAV66" s="18">
        <v>40.556668714390398</v>
      </c>
      <c r="AAW66" s="18">
        <v>39.832761891478995</v>
      </c>
      <c r="AAX66" s="18">
        <v>126.54010656</v>
      </c>
      <c r="AAY66" s="18">
        <v>121.69485666</v>
      </c>
      <c r="AAZ66" s="18">
        <v>123.93559368</v>
      </c>
      <c r="ABA66" s="18">
        <v>123.769545228</v>
      </c>
      <c r="ABB66" s="18">
        <v>126.05497635973569</v>
      </c>
      <c r="ABC66" s="121">
        <f t="shared" si="72"/>
        <v>428.39554019749374</v>
      </c>
      <c r="ABD66" s="121">
        <f t="shared" si="73"/>
        <v>0</v>
      </c>
      <c r="ABE66" s="121">
        <f t="shared" si="74"/>
        <v>428.39554019749374</v>
      </c>
      <c r="ABF66" s="120">
        <f t="shared" si="168"/>
        <v>68.62</v>
      </c>
      <c r="ABG66" s="120">
        <v>2.31</v>
      </c>
      <c r="ABH66" s="250">
        <v>2.31</v>
      </c>
      <c r="ABI66" s="250">
        <v>2.31</v>
      </c>
      <c r="ABJ66" s="250">
        <v>2.31</v>
      </c>
      <c r="ABK66" s="250">
        <v>2.31</v>
      </c>
      <c r="ABL66" s="250">
        <v>2.31</v>
      </c>
      <c r="ABM66" s="250">
        <v>2.31</v>
      </c>
      <c r="ABN66" s="250">
        <v>10.49</v>
      </c>
      <c r="ABO66" s="250">
        <v>10.49</v>
      </c>
      <c r="ABP66" s="250">
        <v>10.49</v>
      </c>
      <c r="ABQ66" s="250">
        <v>10.49</v>
      </c>
      <c r="ABR66" s="250">
        <v>10.49</v>
      </c>
      <c r="ABS66" s="121">
        <f t="shared" si="169"/>
        <v>0</v>
      </c>
      <c r="ABT66" s="18">
        <v>0</v>
      </c>
      <c r="ABU66" s="18">
        <v>0</v>
      </c>
      <c r="ABV66" s="18">
        <v>0</v>
      </c>
      <c r="ABW66" s="18">
        <v>0</v>
      </c>
      <c r="ABX66" s="18">
        <v>0</v>
      </c>
      <c r="ABY66" s="18">
        <v>0</v>
      </c>
      <c r="ABZ66" s="18"/>
      <c r="ACA66" s="18"/>
      <c r="ACB66" s="18">
        <v>0</v>
      </c>
      <c r="ACC66" s="18">
        <v>0</v>
      </c>
      <c r="ACD66" s="18">
        <v>0</v>
      </c>
      <c r="ACE66" s="18">
        <v>0</v>
      </c>
      <c r="ACF66" s="121">
        <f t="shared" si="75"/>
        <v>-68.62</v>
      </c>
      <c r="ACG66" s="121">
        <f t="shared" si="76"/>
        <v>-68.62</v>
      </c>
      <c r="ACH66" s="121">
        <f t="shared" si="77"/>
        <v>0</v>
      </c>
      <c r="ACI66" s="115">
        <f t="shared" si="78"/>
        <v>1433.1300000000003</v>
      </c>
      <c r="ACJ66" s="121">
        <f t="shared" si="79"/>
        <v>17391.644517943139</v>
      </c>
      <c r="ACK66" s="132">
        <f t="shared" si="80"/>
        <v>15958.514517943138</v>
      </c>
      <c r="ACL66" s="121">
        <f t="shared" si="81"/>
        <v>0</v>
      </c>
      <c r="ACM66" s="121">
        <f t="shared" si="82"/>
        <v>15958.514517943138</v>
      </c>
      <c r="ACN66" s="18">
        <f t="shared" si="170"/>
        <v>1433.1300000000003</v>
      </c>
      <c r="ACO66" s="18">
        <v>120.34</v>
      </c>
      <c r="ACP66" s="234">
        <v>120.34</v>
      </c>
      <c r="ACQ66" s="234">
        <v>120.34</v>
      </c>
      <c r="ACR66" s="234">
        <v>120.34</v>
      </c>
      <c r="ACS66" s="234">
        <v>120.34</v>
      </c>
      <c r="ACT66" s="234">
        <v>120.34</v>
      </c>
      <c r="ACU66" s="234">
        <v>120.34</v>
      </c>
      <c r="ACV66" s="234">
        <v>118.15</v>
      </c>
      <c r="ACW66" s="234">
        <v>118.15</v>
      </c>
      <c r="ACX66" s="234">
        <v>118.15</v>
      </c>
      <c r="ACY66" s="234">
        <v>118.15</v>
      </c>
      <c r="ACZ66" s="234">
        <v>118.15</v>
      </c>
      <c r="ADA66" s="20">
        <f t="shared" si="171"/>
        <v>17391.644517943139</v>
      </c>
      <c r="ADB66" s="18">
        <v>0</v>
      </c>
      <c r="ADC66" s="18">
        <v>2971.2155751820369</v>
      </c>
      <c r="ADD66" s="18">
        <v>1403.0172694136204</v>
      </c>
      <c r="ADE66" s="18">
        <v>2012.5359800000001</v>
      </c>
      <c r="ADF66" s="18">
        <v>1566.7033031999999</v>
      </c>
      <c r="ADG66" s="18">
        <v>1477.9058111999998</v>
      </c>
      <c r="ADH66" s="18">
        <v>1564.7329185124286</v>
      </c>
      <c r="ADI66" s="18">
        <v>1283.0604510304458</v>
      </c>
      <c r="ADJ66" s="18">
        <v>1110.5381196000001</v>
      </c>
      <c r="ADK66" s="18">
        <v>1233.6637880000001</v>
      </c>
      <c r="ADL66" s="18">
        <v>1181.5061339199999</v>
      </c>
      <c r="ADM66" s="18">
        <v>1586.7651678846078</v>
      </c>
      <c r="ADN66" s="20">
        <f t="shared" si="83"/>
        <v>15958.514517943138</v>
      </c>
      <c r="ADO66" s="20">
        <f t="shared" si="84"/>
        <v>0</v>
      </c>
      <c r="ADP66" s="20">
        <f t="shared" si="85"/>
        <v>15958.514517943138</v>
      </c>
      <c r="ADQ66" s="18">
        <f t="shared" si="172"/>
        <v>0</v>
      </c>
      <c r="ADR66" s="18">
        <v>0</v>
      </c>
      <c r="ADS66" s="234">
        <v>0</v>
      </c>
      <c r="ADT66" s="234">
        <v>0</v>
      </c>
      <c r="ADU66" s="234">
        <v>0</v>
      </c>
      <c r="ADV66" s="234">
        <v>0</v>
      </c>
      <c r="ADW66" s="234">
        <v>0</v>
      </c>
      <c r="ADX66" s="234">
        <v>0</v>
      </c>
      <c r="ADY66" s="234">
        <v>0</v>
      </c>
      <c r="ADZ66" s="234">
        <v>0</v>
      </c>
      <c r="AEA66" s="234">
        <v>0</v>
      </c>
      <c r="AEB66" s="234">
        <v>0</v>
      </c>
      <c r="AEC66" s="234">
        <v>0</v>
      </c>
      <c r="AED66" s="20">
        <f t="shared" si="173"/>
        <v>0</v>
      </c>
      <c r="AEE66" s="18">
        <v>0</v>
      </c>
      <c r="AEF66" s="18">
        <v>0</v>
      </c>
      <c r="AEG66" s="18">
        <v>0</v>
      </c>
      <c r="AEH66" s="18">
        <v>0</v>
      </c>
      <c r="AEI66" s="18">
        <v>0</v>
      </c>
      <c r="AEJ66" s="18">
        <v>0</v>
      </c>
      <c r="AEK66" s="18">
        <v>0</v>
      </c>
      <c r="AEL66" s="18">
        <v>0</v>
      </c>
      <c r="AEM66" s="18">
        <v>0</v>
      </c>
      <c r="AEN66" s="18">
        <v>0</v>
      </c>
      <c r="AEO66" s="18">
        <v>0</v>
      </c>
      <c r="AEP66" s="18">
        <v>0</v>
      </c>
      <c r="AEQ66" s="20">
        <f t="shared" si="86"/>
        <v>0</v>
      </c>
      <c r="AER66" s="20">
        <f t="shared" si="87"/>
        <v>0</v>
      </c>
      <c r="AES66" s="20">
        <f t="shared" si="88"/>
        <v>0</v>
      </c>
      <c r="AET66" s="18">
        <f t="shared" si="174"/>
        <v>0</v>
      </c>
      <c r="AEU66" s="18">
        <v>0</v>
      </c>
      <c r="AEV66" s="234">
        <v>0</v>
      </c>
      <c r="AEW66" s="234">
        <v>0</v>
      </c>
      <c r="AEX66" s="234">
        <v>0</v>
      </c>
      <c r="AEY66" s="234">
        <v>0</v>
      </c>
      <c r="AEZ66" s="234">
        <v>0</v>
      </c>
      <c r="AFA66" s="234">
        <v>0</v>
      </c>
      <c r="AFB66" s="234">
        <v>0</v>
      </c>
      <c r="AFC66" s="234">
        <v>0</v>
      </c>
      <c r="AFD66" s="234">
        <v>0</v>
      </c>
      <c r="AFE66" s="234">
        <v>0</v>
      </c>
      <c r="AFF66" s="234">
        <v>0</v>
      </c>
      <c r="AFG66" s="20">
        <f t="shared" si="175"/>
        <v>0</v>
      </c>
      <c r="AFH66" s="18">
        <v>0</v>
      </c>
      <c r="AFI66" s="18">
        <v>0</v>
      </c>
      <c r="AFJ66" s="18">
        <v>0</v>
      </c>
      <c r="AFK66" s="18">
        <v>0</v>
      </c>
      <c r="AFL66" s="18">
        <v>0</v>
      </c>
      <c r="AFM66" s="18">
        <v>0</v>
      </c>
      <c r="AFN66" s="18">
        <v>0</v>
      </c>
      <c r="AFO66" s="18">
        <v>0</v>
      </c>
      <c r="AFP66" s="18">
        <v>0</v>
      </c>
      <c r="AFQ66" s="18">
        <v>0</v>
      </c>
      <c r="AFR66" s="18">
        <v>0</v>
      </c>
      <c r="AFS66" s="18">
        <v>0</v>
      </c>
      <c r="AFT66" s="20">
        <f t="shared" si="89"/>
        <v>0</v>
      </c>
      <c r="AFU66" s="20">
        <f t="shared" si="90"/>
        <v>0</v>
      </c>
      <c r="AFV66" s="136">
        <f t="shared" si="91"/>
        <v>0</v>
      </c>
      <c r="AFW66" s="141">
        <f t="shared" si="92"/>
        <v>42793.74</v>
      </c>
      <c r="AFX66" s="111">
        <f t="shared" si="93"/>
        <v>59951.450572610549</v>
      </c>
      <c r="AFY66" s="126">
        <f t="shared" si="94"/>
        <v>17157.710572610551</v>
      </c>
      <c r="AFZ66" s="20">
        <f t="shared" si="95"/>
        <v>0</v>
      </c>
      <c r="AGA66" s="140">
        <f t="shared" si="96"/>
        <v>17157.710572610551</v>
      </c>
      <c r="AGB66" s="215">
        <f t="shared" si="181"/>
        <v>51352.487999999998</v>
      </c>
      <c r="AGC66" s="126">
        <f t="shared" si="181"/>
        <v>71941.740687132653</v>
      </c>
      <c r="AGD66" s="126">
        <f t="shared" si="98"/>
        <v>20589.252687132655</v>
      </c>
      <c r="AGE66" s="20">
        <f t="shared" si="99"/>
        <v>0</v>
      </c>
      <c r="AGF66" s="136">
        <f t="shared" si="100"/>
        <v>20589.252687132655</v>
      </c>
      <c r="AGG66" s="166">
        <f t="shared" si="180"/>
        <v>3166.7367599999998</v>
      </c>
      <c r="AGH66" s="220">
        <f t="shared" si="179"/>
        <v>4436.4073423731807</v>
      </c>
      <c r="AGI66" s="126">
        <f t="shared" si="102"/>
        <v>1269.6705823731809</v>
      </c>
      <c r="AGJ66" s="20">
        <f t="shared" si="103"/>
        <v>0</v>
      </c>
      <c r="AGK66" s="140">
        <f t="shared" si="104"/>
        <v>1269.6705823731809</v>
      </c>
      <c r="AGL66" s="167">
        <f t="shared" si="182"/>
        <v>54519.224759999997</v>
      </c>
      <c r="AGM66" s="167">
        <f t="shared" si="182"/>
        <v>76378.148029505828</v>
      </c>
      <c r="AGN66" s="168">
        <f t="shared" si="106"/>
        <v>21858.923269505831</v>
      </c>
      <c r="AGO66" s="167">
        <f t="shared" si="107"/>
        <v>0</v>
      </c>
      <c r="AGP66" s="169">
        <f t="shared" si="108"/>
        <v>21858.923269505831</v>
      </c>
      <c r="AGQ66" s="217">
        <f t="shared" si="177"/>
        <v>5.8084772370486655E-2</v>
      </c>
      <c r="AGR66" s="294">
        <v>7.0000000000000007E-2</v>
      </c>
      <c r="AGS66" s="294">
        <v>0.05</v>
      </c>
      <c r="AGT66" s="251">
        <f t="shared" si="178"/>
        <v>6.1666666666666668E-2</v>
      </c>
      <c r="AGU66" s="22"/>
      <c r="AGV66" s="22"/>
      <c r="AGW66" s="22"/>
      <c r="AGX66" s="22"/>
      <c r="AGY66" s="22"/>
      <c r="AGZ66" s="22"/>
      <c r="AHA66" s="22"/>
      <c r="AHB66" s="22"/>
      <c r="AHC66" s="22"/>
      <c r="AHD66" s="22"/>
      <c r="AHE66" s="22"/>
      <c r="AHF66" s="22"/>
      <c r="AHG66" s="22"/>
      <c r="AHH66" s="22"/>
    </row>
    <row r="67" spans="1:892" s="225" customFormat="1" ht="12.75" x14ac:dyDescent="0.25">
      <c r="A67" s="1">
        <v>496</v>
      </c>
      <c r="B67" s="21">
        <v>3</v>
      </c>
      <c r="C67" s="252" t="s">
        <v>812</v>
      </c>
      <c r="D67" s="253">
        <v>5</v>
      </c>
      <c r="E67" s="249">
        <v>2341.2399999999998</v>
      </c>
      <c r="F67" s="132">
        <f t="shared" si="0"/>
        <v>22169.109999999997</v>
      </c>
      <c r="G67" s="114">
        <f t="shared" si="1"/>
        <v>28067.87490030918</v>
      </c>
      <c r="H67" s="132">
        <f t="shared" si="2"/>
        <v>5898.7649003091828</v>
      </c>
      <c r="I67" s="121">
        <f t="shared" si="3"/>
        <v>0</v>
      </c>
      <c r="J67" s="121">
        <f t="shared" si="4"/>
        <v>5898.7649003091828</v>
      </c>
      <c r="K67" s="18">
        <f t="shared" si="109"/>
        <v>7650.619999999999</v>
      </c>
      <c r="L67" s="234">
        <v>482.06</v>
      </c>
      <c r="M67" s="234">
        <v>482.06</v>
      </c>
      <c r="N67" s="234">
        <v>482.06</v>
      </c>
      <c r="O67" s="234">
        <v>482.06</v>
      </c>
      <c r="P67" s="234">
        <v>482.06</v>
      </c>
      <c r="Q67" s="234">
        <v>482.06</v>
      </c>
      <c r="R67" s="234">
        <v>482.06</v>
      </c>
      <c r="S67" s="234">
        <v>855.24</v>
      </c>
      <c r="T67" s="234">
        <v>855.24</v>
      </c>
      <c r="U67" s="234">
        <v>855.24</v>
      </c>
      <c r="V67" s="234">
        <v>855.24</v>
      </c>
      <c r="W67" s="234">
        <v>855.24</v>
      </c>
      <c r="X67" s="234">
        <f t="shared" si="110"/>
        <v>9727.0070485292563</v>
      </c>
      <c r="Y67" s="18">
        <v>0</v>
      </c>
      <c r="Z67" s="18">
        <v>0</v>
      </c>
      <c r="AA67" s="18">
        <v>0</v>
      </c>
      <c r="AB67" s="18">
        <v>4638.5406893958752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5088.4663591333801</v>
      </c>
      <c r="AI67" s="18">
        <v>0</v>
      </c>
      <c r="AJ67" s="18">
        <v>0</v>
      </c>
      <c r="AK67" s="20">
        <f t="shared" si="5"/>
        <v>2076.3870485292573</v>
      </c>
      <c r="AL67" s="234">
        <f t="shared" si="111"/>
        <v>0</v>
      </c>
      <c r="AM67" s="234">
        <f t="shared" si="6"/>
        <v>2076.3870485292573</v>
      </c>
      <c r="AN67" s="18">
        <f t="shared" si="112"/>
        <v>1992.07</v>
      </c>
      <c r="AO67" s="234">
        <v>151.71</v>
      </c>
      <c r="AP67" s="234">
        <v>151.71</v>
      </c>
      <c r="AQ67" s="234">
        <v>151.71</v>
      </c>
      <c r="AR67" s="234">
        <v>151.71</v>
      </c>
      <c r="AS67" s="234">
        <v>151.71</v>
      </c>
      <c r="AT67" s="234">
        <v>151.71</v>
      </c>
      <c r="AU67" s="234">
        <v>151.71</v>
      </c>
      <c r="AV67" s="234">
        <v>186.02</v>
      </c>
      <c r="AW67" s="234">
        <v>186.02</v>
      </c>
      <c r="AX67" s="234">
        <v>186.02</v>
      </c>
      <c r="AY67" s="234">
        <v>186.02</v>
      </c>
      <c r="AZ67" s="234">
        <v>186.02</v>
      </c>
      <c r="BA67" s="226">
        <f t="shared" si="113"/>
        <v>2147.8522971802931</v>
      </c>
      <c r="BB67" s="18">
        <v>0</v>
      </c>
      <c r="BC67" s="18">
        <v>0</v>
      </c>
      <c r="BD67" s="18">
        <v>0</v>
      </c>
      <c r="BE67" s="18">
        <v>1024.2403939097151</v>
      </c>
      <c r="BF67" s="18">
        <v>0</v>
      </c>
      <c r="BG67" s="18">
        <v>0</v>
      </c>
      <c r="BH67" s="18">
        <v>0</v>
      </c>
      <c r="BI67" s="18">
        <v>0</v>
      </c>
      <c r="BJ67" s="18">
        <v>0</v>
      </c>
      <c r="BK67" s="18">
        <v>1123.6119032705783</v>
      </c>
      <c r="BL67" s="18">
        <v>0</v>
      </c>
      <c r="BM67" s="18">
        <v>0</v>
      </c>
      <c r="BN67" s="20">
        <f t="shared" si="7"/>
        <v>155.7822971802932</v>
      </c>
      <c r="BO67" s="20">
        <f t="shared" si="8"/>
        <v>0</v>
      </c>
      <c r="BP67" s="20">
        <f t="shared" si="9"/>
        <v>155.7822971802932</v>
      </c>
      <c r="BQ67" s="18">
        <f t="shared" si="114"/>
        <v>1328.08</v>
      </c>
      <c r="BR67" s="234">
        <v>101.14</v>
      </c>
      <c r="BS67" s="234">
        <v>101.14</v>
      </c>
      <c r="BT67" s="234">
        <v>101.14</v>
      </c>
      <c r="BU67" s="234">
        <v>101.14</v>
      </c>
      <c r="BV67" s="234">
        <v>101.14</v>
      </c>
      <c r="BW67" s="234">
        <v>101.14</v>
      </c>
      <c r="BX67" s="234">
        <v>101.14</v>
      </c>
      <c r="BY67" s="234">
        <v>124.02</v>
      </c>
      <c r="BZ67" s="234">
        <v>124.02</v>
      </c>
      <c r="CA67" s="234">
        <v>124.02</v>
      </c>
      <c r="CB67" s="234">
        <v>124.02</v>
      </c>
      <c r="CC67" s="234">
        <v>124.02</v>
      </c>
      <c r="CD67" s="18">
        <f t="shared" si="115"/>
        <v>1214.9299999999998</v>
      </c>
      <c r="CE67" s="18">
        <v>91.69</v>
      </c>
      <c r="CF67" s="18">
        <v>91.69</v>
      </c>
      <c r="CG67" s="18">
        <v>91.69</v>
      </c>
      <c r="CH67" s="18">
        <v>91.69</v>
      </c>
      <c r="CI67" s="18">
        <v>91.69</v>
      </c>
      <c r="CJ67" s="18">
        <v>91.69</v>
      </c>
      <c r="CK67" s="18">
        <v>91.69</v>
      </c>
      <c r="CL67" s="18">
        <v>114.62</v>
      </c>
      <c r="CM67" s="18">
        <v>114.62</v>
      </c>
      <c r="CN67" s="18">
        <v>114.62</v>
      </c>
      <c r="CO67" s="18">
        <v>114.62</v>
      </c>
      <c r="CP67" s="18">
        <v>114.62</v>
      </c>
      <c r="CQ67" s="20">
        <f t="shared" si="10"/>
        <v>-113.15000000000009</v>
      </c>
      <c r="CR67" s="20">
        <f t="shared" si="11"/>
        <v>-113.15000000000009</v>
      </c>
      <c r="CS67" s="20">
        <f t="shared" si="12"/>
        <v>0</v>
      </c>
      <c r="CT67" s="18">
        <f t="shared" si="116"/>
        <v>329.70000000000005</v>
      </c>
      <c r="CU67" s="18">
        <v>25.05</v>
      </c>
      <c r="CV67" s="234">
        <v>25.05</v>
      </c>
      <c r="CW67" s="234">
        <v>25.05</v>
      </c>
      <c r="CX67" s="234">
        <v>25.05</v>
      </c>
      <c r="CY67" s="234">
        <v>25.05</v>
      </c>
      <c r="CZ67" s="234">
        <v>25.05</v>
      </c>
      <c r="DA67" s="234">
        <v>25.05</v>
      </c>
      <c r="DB67" s="234">
        <v>30.87</v>
      </c>
      <c r="DC67" s="234">
        <v>30.87</v>
      </c>
      <c r="DD67" s="234">
        <v>30.87</v>
      </c>
      <c r="DE67" s="234">
        <v>30.87</v>
      </c>
      <c r="DF67" s="234">
        <v>30.87</v>
      </c>
      <c r="DG67" s="18">
        <f t="shared" si="117"/>
        <v>302.46000000000004</v>
      </c>
      <c r="DH67" s="18">
        <v>22.83</v>
      </c>
      <c r="DI67" s="18">
        <v>22.83</v>
      </c>
      <c r="DJ67" s="18">
        <v>22.83</v>
      </c>
      <c r="DK67" s="18">
        <v>22.83</v>
      </c>
      <c r="DL67" s="18">
        <v>22.83</v>
      </c>
      <c r="DM67" s="18">
        <v>22.83</v>
      </c>
      <c r="DN67" s="18">
        <v>22.83</v>
      </c>
      <c r="DO67" s="18">
        <v>28.53</v>
      </c>
      <c r="DP67" s="18">
        <v>28.53</v>
      </c>
      <c r="DQ67" s="18">
        <v>28.53</v>
      </c>
      <c r="DR67" s="18">
        <v>28.53</v>
      </c>
      <c r="DS67" s="18">
        <v>28.53</v>
      </c>
      <c r="DT67" s="234">
        <f t="shared" si="118"/>
        <v>-27.240000000000009</v>
      </c>
      <c r="DU67" s="20">
        <f t="shared" si="13"/>
        <v>-27.240000000000009</v>
      </c>
      <c r="DV67" s="20">
        <f t="shared" si="119"/>
        <v>0</v>
      </c>
      <c r="DW67" s="18">
        <f t="shared" si="120"/>
        <v>460.29000000000008</v>
      </c>
      <c r="DX67" s="18">
        <v>36.520000000000003</v>
      </c>
      <c r="DY67" s="234">
        <v>36.520000000000003</v>
      </c>
      <c r="DZ67" s="234">
        <v>36.520000000000003</v>
      </c>
      <c r="EA67" s="234">
        <v>36.520000000000003</v>
      </c>
      <c r="EB67" s="234">
        <v>36.520000000000003</v>
      </c>
      <c r="EC67" s="234">
        <v>36.520000000000003</v>
      </c>
      <c r="ED67" s="234">
        <v>36.520000000000003</v>
      </c>
      <c r="EE67" s="234">
        <v>40.93</v>
      </c>
      <c r="EF67" s="234">
        <v>40.93</v>
      </c>
      <c r="EG67" s="234">
        <v>40.93</v>
      </c>
      <c r="EH67" s="234">
        <v>40.93</v>
      </c>
      <c r="EI67" s="234">
        <v>40.93</v>
      </c>
      <c r="EJ67" s="234"/>
      <c r="EK67" s="18">
        <f t="shared" si="121"/>
        <v>469.0716486260971</v>
      </c>
      <c r="EL67" s="18">
        <v>0</v>
      </c>
      <c r="EM67" s="18">
        <v>0</v>
      </c>
      <c r="EN67" s="18">
        <v>0</v>
      </c>
      <c r="EO67" s="18">
        <v>223.69521040841749</v>
      </c>
      <c r="EP67" s="18">
        <v>0</v>
      </c>
      <c r="EQ67" s="18">
        <v>0</v>
      </c>
      <c r="ER67" s="18">
        <v>0</v>
      </c>
      <c r="ES67" s="18">
        <v>0</v>
      </c>
      <c r="ET67" s="18">
        <v>0</v>
      </c>
      <c r="EU67" s="18">
        <v>245.37643821767961</v>
      </c>
      <c r="EV67" s="18">
        <v>0</v>
      </c>
      <c r="EW67" s="18">
        <v>0</v>
      </c>
      <c r="EX67" s="20">
        <f t="shared" si="14"/>
        <v>8.7816486260970237</v>
      </c>
      <c r="EY67" s="20">
        <f t="shared" si="122"/>
        <v>0</v>
      </c>
      <c r="EZ67" s="20">
        <f t="shared" si="123"/>
        <v>8.7816486260970237</v>
      </c>
      <c r="FA67" s="18">
        <f t="shared" si="124"/>
        <v>3997.9999999999991</v>
      </c>
      <c r="FB67" s="18">
        <v>302.25</v>
      </c>
      <c r="FC67" s="234">
        <v>302.25</v>
      </c>
      <c r="FD67" s="234">
        <v>302.25</v>
      </c>
      <c r="FE67" s="234">
        <v>302.25</v>
      </c>
      <c r="FF67" s="234">
        <v>302.25</v>
      </c>
      <c r="FG67" s="234">
        <v>302.25</v>
      </c>
      <c r="FH67" s="234">
        <v>302.25</v>
      </c>
      <c r="FI67" s="234">
        <v>376.45</v>
      </c>
      <c r="FJ67" s="234">
        <v>376.45</v>
      </c>
      <c r="FK67" s="234">
        <v>376.45</v>
      </c>
      <c r="FL67" s="234">
        <v>376.45</v>
      </c>
      <c r="FM67" s="234">
        <v>376.45</v>
      </c>
      <c r="FN67" s="20">
        <f t="shared" si="125"/>
        <v>4398.5998163308886</v>
      </c>
      <c r="FO67" s="18">
        <v>0</v>
      </c>
      <c r="FP67" s="18">
        <v>0</v>
      </c>
      <c r="FQ67" s="18">
        <v>0</v>
      </c>
      <c r="FR67" s="18">
        <v>2106.3285384657452</v>
      </c>
      <c r="FS67" s="18">
        <v>0</v>
      </c>
      <c r="FT67" s="18">
        <v>0</v>
      </c>
      <c r="FU67" s="18">
        <v>0</v>
      </c>
      <c r="FV67" s="18">
        <v>0</v>
      </c>
      <c r="FW67" s="18">
        <v>0</v>
      </c>
      <c r="FX67" s="18">
        <v>2292.2712778651439</v>
      </c>
      <c r="FY67" s="18">
        <v>0</v>
      </c>
      <c r="FZ67" s="18">
        <v>0</v>
      </c>
      <c r="GA67" s="234">
        <f t="shared" si="126"/>
        <v>400.59981633088955</v>
      </c>
      <c r="GB67" s="20">
        <f t="shared" si="127"/>
        <v>0</v>
      </c>
      <c r="GC67" s="20">
        <f t="shared" si="128"/>
        <v>400.59981633088955</v>
      </c>
      <c r="GD67" s="18">
        <f t="shared" si="129"/>
        <v>274.05</v>
      </c>
      <c r="GE67" s="18">
        <v>0</v>
      </c>
      <c r="GF67" s="234">
        <v>0</v>
      </c>
      <c r="GG67" s="234">
        <v>0</v>
      </c>
      <c r="GH67" s="234">
        <v>0</v>
      </c>
      <c r="GI67" s="234">
        <v>0</v>
      </c>
      <c r="GJ67" s="234">
        <v>0</v>
      </c>
      <c r="GK67" s="234">
        <v>0</v>
      </c>
      <c r="GL67" s="234">
        <v>54.81</v>
      </c>
      <c r="GM67" s="234">
        <v>54.81</v>
      </c>
      <c r="GN67" s="234">
        <v>54.81</v>
      </c>
      <c r="GO67" s="234">
        <v>54.81</v>
      </c>
      <c r="GP67" s="234">
        <v>54.81</v>
      </c>
      <c r="GQ67" s="20">
        <f t="shared" si="130"/>
        <v>0</v>
      </c>
      <c r="GR67" s="18">
        <v>0</v>
      </c>
      <c r="GS67" s="18">
        <v>0</v>
      </c>
      <c r="GT67" s="18">
        <v>0</v>
      </c>
      <c r="GU67" s="18"/>
      <c r="GV67" s="234">
        <f t="shared" si="131"/>
        <v>-274.05</v>
      </c>
      <c r="GW67" s="20">
        <f t="shared" si="15"/>
        <v>-274.05</v>
      </c>
      <c r="GX67" s="20">
        <f t="shared" si="16"/>
        <v>0</v>
      </c>
      <c r="GY67" s="18">
        <f t="shared" si="132"/>
        <v>6136.2999999999993</v>
      </c>
      <c r="GZ67" s="18">
        <v>339.25</v>
      </c>
      <c r="HA67" s="234">
        <v>339.25</v>
      </c>
      <c r="HB67" s="234">
        <v>339.25</v>
      </c>
      <c r="HC67" s="234">
        <v>339.25</v>
      </c>
      <c r="HD67" s="234">
        <v>339.25</v>
      </c>
      <c r="HE67" s="234">
        <v>339.25</v>
      </c>
      <c r="HF67" s="234">
        <v>339.25</v>
      </c>
      <c r="HG67" s="234">
        <v>752.31</v>
      </c>
      <c r="HH67" s="234">
        <v>752.31</v>
      </c>
      <c r="HI67" s="234">
        <v>752.31</v>
      </c>
      <c r="HJ67" s="234">
        <v>752.31</v>
      </c>
      <c r="HK67" s="234">
        <v>752.31</v>
      </c>
      <c r="HL67" s="20">
        <f t="shared" si="133"/>
        <v>9807.9540896426479</v>
      </c>
      <c r="HM67" s="18">
        <v>658.03629841805287</v>
      </c>
      <c r="HN67" s="18">
        <v>697.0351006810024</v>
      </c>
      <c r="HO67" s="18">
        <v>1919.5228077744432</v>
      </c>
      <c r="HP67" s="18">
        <v>706.55425819814013</v>
      </c>
      <c r="HQ67" s="18">
        <v>735.47498226889377</v>
      </c>
      <c r="HR67" s="18">
        <v>618.80649114548703</v>
      </c>
      <c r="HS67" s="18">
        <v>808.80222354757757</v>
      </c>
      <c r="HT67" s="18">
        <v>496.48706131983573</v>
      </c>
      <c r="HU67" s="18">
        <v>509.90808827481766</v>
      </c>
      <c r="HV67" s="18">
        <v>922.83251359814119</v>
      </c>
      <c r="HW67" s="18">
        <v>814.41337755531742</v>
      </c>
      <c r="HX67" s="18">
        <v>920.08088686094072</v>
      </c>
      <c r="HY67" s="20">
        <f t="shared" si="17"/>
        <v>3671.6540896426486</v>
      </c>
      <c r="HZ67" s="20">
        <f t="shared" si="18"/>
        <v>0</v>
      </c>
      <c r="IA67" s="20">
        <f t="shared" si="19"/>
        <v>3671.6540896426486</v>
      </c>
      <c r="IB67" s="120">
        <f t="shared" si="134"/>
        <v>0</v>
      </c>
      <c r="IC67" s="120">
        <v>0</v>
      </c>
      <c r="ID67" s="250">
        <v>0</v>
      </c>
      <c r="IE67" s="250">
        <v>0</v>
      </c>
      <c r="IF67" s="120">
        <v>0</v>
      </c>
      <c r="IG67" s="120">
        <v>0</v>
      </c>
      <c r="IH67" s="120">
        <v>0</v>
      </c>
      <c r="II67" s="120">
        <v>0</v>
      </c>
      <c r="IJ67" s="120">
        <v>0</v>
      </c>
      <c r="IK67" s="120">
        <v>0</v>
      </c>
      <c r="IL67" s="120">
        <v>0</v>
      </c>
      <c r="IM67" s="120">
        <v>0</v>
      </c>
      <c r="IN67" s="120">
        <v>0</v>
      </c>
      <c r="IO67" s="121">
        <f t="shared" si="20"/>
        <v>0</v>
      </c>
      <c r="IP67" s="18">
        <v>0</v>
      </c>
      <c r="IQ67" s="18">
        <v>0</v>
      </c>
      <c r="IR67" s="18">
        <v>0</v>
      </c>
      <c r="IS67" s="18">
        <v>0</v>
      </c>
      <c r="IT67" s="18">
        <v>0</v>
      </c>
      <c r="IU67" s="18">
        <v>0</v>
      </c>
      <c r="IV67" s="18">
        <v>0</v>
      </c>
      <c r="IW67" s="18">
        <v>0</v>
      </c>
      <c r="IX67" s="18">
        <v>0</v>
      </c>
      <c r="IY67" s="18">
        <v>0</v>
      </c>
      <c r="IZ67" s="18">
        <v>0</v>
      </c>
      <c r="JA67" s="18">
        <v>0</v>
      </c>
      <c r="JB67" s="250">
        <f t="shared" si="21"/>
        <v>0</v>
      </c>
      <c r="JC67" s="121">
        <f t="shared" si="22"/>
        <v>0</v>
      </c>
      <c r="JD67" s="121">
        <f t="shared" si="23"/>
        <v>0</v>
      </c>
      <c r="JE67" s="120">
        <f t="shared" si="135"/>
        <v>0</v>
      </c>
      <c r="JF67" s="120">
        <v>0</v>
      </c>
      <c r="JG67" s="250">
        <v>0</v>
      </c>
      <c r="JH67" s="250">
        <v>0</v>
      </c>
      <c r="JI67" s="250">
        <v>0</v>
      </c>
      <c r="JJ67" s="250">
        <v>0</v>
      </c>
      <c r="JK67" s="250">
        <v>0</v>
      </c>
      <c r="JL67" s="250">
        <v>0</v>
      </c>
      <c r="JM67" s="250">
        <v>0</v>
      </c>
      <c r="JN67" s="250">
        <v>0</v>
      </c>
      <c r="JO67" s="250">
        <v>0</v>
      </c>
      <c r="JP67" s="250">
        <v>0</v>
      </c>
      <c r="JQ67" s="250">
        <v>0</v>
      </c>
      <c r="JR67" s="120">
        <f t="shared" si="136"/>
        <v>0</v>
      </c>
      <c r="JS67" s="18">
        <v>0</v>
      </c>
      <c r="JT67" s="18">
        <v>0</v>
      </c>
      <c r="JU67" s="18">
        <v>0</v>
      </c>
      <c r="JV67" s="18">
        <v>0</v>
      </c>
      <c r="JW67" s="18">
        <v>0</v>
      </c>
      <c r="JX67" s="18">
        <v>0</v>
      </c>
      <c r="JY67" s="18">
        <v>0</v>
      </c>
      <c r="JZ67" s="18">
        <v>0</v>
      </c>
      <c r="KA67" s="18">
        <v>0</v>
      </c>
      <c r="KB67" s="18">
        <v>0</v>
      </c>
      <c r="KC67" s="18">
        <v>0</v>
      </c>
      <c r="KD67" s="18">
        <v>0</v>
      </c>
      <c r="KE67" s="250">
        <f t="shared" si="24"/>
        <v>0</v>
      </c>
      <c r="KF67" s="121">
        <f t="shared" si="25"/>
        <v>0</v>
      </c>
      <c r="KG67" s="121">
        <f t="shared" si="26"/>
        <v>0</v>
      </c>
      <c r="KH67" s="120">
        <f t="shared" si="137"/>
        <v>1805.2700000000002</v>
      </c>
      <c r="KI67" s="120">
        <v>83.11</v>
      </c>
      <c r="KJ67" s="250">
        <v>83.11</v>
      </c>
      <c r="KK67" s="250">
        <v>83.11</v>
      </c>
      <c r="KL67" s="250">
        <v>83.11</v>
      </c>
      <c r="KM67" s="250">
        <v>83.11</v>
      </c>
      <c r="KN67" s="250">
        <v>83.11</v>
      </c>
      <c r="KO67" s="250">
        <v>83.11</v>
      </c>
      <c r="KP67" s="250">
        <v>244.7</v>
      </c>
      <c r="KQ67" s="250">
        <v>244.7</v>
      </c>
      <c r="KR67" s="250">
        <v>244.7</v>
      </c>
      <c r="KS67" s="250">
        <v>244.7</v>
      </c>
      <c r="KT67" s="250">
        <v>244.7</v>
      </c>
      <c r="KU67" s="121">
        <f t="shared" si="138"/>
        <v>1942.4513935926443</v>
      </c>
      <c r="KV67" s="18">
        <v>100.44283988736794</v>
      </c>
      <c r="KW67" s="18">
        <v>108.17326298883522</v>
      </c>
      <c r="KX67" s="18">
        <v>96.002462247682601</v>
      </c>
      <c r="KY67" s="18">
        <v>105.25778082446156</v>
      </c>
      <c r="KZ67" s="18">
        <v>104.84971923051924</v>
      </c>
      <c r="LA67" s="18">
        <v>107.16784200374819</v>
      </c>
      <c r="LB67" s="18">
        <v>94.830795338416948</v>
      </c>
      <c r="LC67" s="18">
        <v>185.93740296539227</v>
      </c>
      <c r="LD67" s="18">
        <v>239.66292696387086</v>
      </c>
      <c r="LE67" s="18">
        <v>231.42277613457142</v>
      </c>
      <c r="LF67" s="18">
        <v>281.96017130477765</v>
      </c>
      <c r="LG67" s="18">
        <v>286.74341370300033</v>
      </c>
      <c r="LH67" s="250">
        <f t="shared" si="139"/>
        <v>137.1813935926441</v>
      </c>
      <c r="LI67" s="121">
        <f t="shared" si="27"/>
        <v>0</v>
      </c>
      <c r="LJ67" s="121">
        <f t="shared" si="28"/>
        <v>137.1813935926441</v>
      </c>
      <c r="LK67" s="121">
        <f t="shared" si="29"/>
        <v>0</v>
      </c>
      <c r="LL67" s="250"/>
      <c r="LM67" s="250"/>
      <c r="LN67" s="250"/>
      <c r="LO67" s="250"/>
      <c r="LP67" s="250"/>
      <c r="LQ67" s="250"/>
      <c r="LR67" s="250"/>
      <c r="LS67" s="250"/>
      <c r="LT67" s="250"/>
      <c r="LU67" s="250"/>
      <c r="LV67" s="250"/>
      <c r="LW67" s="250"/>
      <c r="LX67" s="121">
        <f t="shared" si="30"/>
        <v>0</v>
      </c>
      <c r="LY67" s="250"/>
      <c r="LZ67" s="250"/>
      <c r="MA67" s="250"/>
      <c r="MB67" s="250"/>
      <c r="MC67" s="250"/>
      <c r="MD67" s="250"/>
      <c r="ME67" s="250"/>
      <c r="MF67" s="250"/>
      <c r="MG67" s="250"/>
      <c r="MH67" s="250"/>
      <c r="MI67" s="250"/>
      <c r="MJ67" s="120">
        <v>0</v>
      </c>
      <c r="MK67" s="250"/>
      <c r="ML67" s="121">
        <f t="shared" si="31"/>
        <v>0</v>
      </c>
      <c r="MM67" s="121">
        <f t="shared" si="32"/>
        <v>0</v>
      </c>
      <c r="MN67" s="121">
        <f t="shared" si="140"/>
        <v>36452.207450000009</v>
      </c>
      <c r="MO67" s="121">
        <v>3097.23</v>
      </c>
      <c r="MP67" s="250">
        <v>3097.23</v>
      </c>
      <c r="MQ67" s="250">
        <v>3097.23</v>
      </c>
      <c r="MR67" s="250">
        <v>3097.23</v>
      </c>
      <c r="MS67" s="250">
        <v>3097.23</v>
      </c>
      <c r="MT67" s="250">
        <v>3097.23</v>
      </c>
      <c r="MU67" s="250">
        <v>3097.23</v>
      </c>
      <c r="MV67" s="250">
        <v>2954.3194899999999</v>
      </c>
      <c r="MW67" s="250">
        <v>2954.3194899999999</v>
      </c>
      <c r="MX67" s="250">
        <v>2954.3194899999999</v>
      </c>
      <c r="MY67" s="250">
        <v>2954.3194899999999</v>
      </c>
      <c r="MZ67" s="250">
        <v>2954.3194899999999</v>
      </c>
      <c r="NA67" s="121">
        <f t="shared" si="141"/>
        <v>3041.8271928719391</v>
      </c>
      <c r="NB67" s="20">
        <v>0</v>
      </c>
      <c r="NC67" s="20">
        <v>0</v>
      </c>
      <c r="ND67" s="20">
        <v>0</v>
      </c>
      <c r="NE67" s="20">
        <v>0</v>
      </c>
      <c r="NF67" s="20">
        <v>0</v>
      </c>
      <c r="NG67" s="20">
        <v>0</v>
      </c>
      <c r="NH67" s="20">
        <v>3041.8271928719391</v>
      </c>
      <c r="NI67" s="20">
        <v>0</v>
      </c>
      <c r="NJ67" s="20">
        <v>0</v>
      </c>
      <c r="NK67" s="20">
        <v>0</v>
      </c>
      <c r="NL67" s="20">
        <v>0</v>
      </c>
      <c r="NM67" s="20">
        <v>0</v>
      </c>
      <c r="NN67" s="250">
        <f t="shared" si="142"/>
        <v>-33410.380257128068</v>
      </c>
      <c r="NO67" s="121">
        <f t="shared" si="33"/>
        <v>-33410.380257128068</v>
      </c>
      <c r="NP67" s="121">
        <f t="shared" si="34"/>
        <v>0</v>
      </c>
      <c r="NQ67" s="115">
        <f t="shared" si="35"/>
        <v>18504.150000000001</v>
      </c>
      <c r="NR67" s="114">
        <f t="shared" si="36"/>
        <v>22584.019999999997</v>
      </c>
      <c r="NS67" s="132">
        <f t="shared" si="37"/>
        <v>4079.8699999999953</v>
      </c>
      <c r="NT67" s="121">
        <f t="shared" si="38"/>
        <v>0</v>
      </c>
      <c r="NU67" s="121">
        <f t="shared" si="39"/>
        <v>4079.8699999999953</v>
      </c>
      <c r="NV67" s="18">
        <f t="shared" si="143"/>
        <v>4876.4200000000019</v>
      </c>
      <c r="NW67" s="18">
        <v>501.26</v>
      </c>
      <c r="NX67" s="234">
        <v>501.26</v>
      </c>
      <c r="NY67" s="234">
        <v>501.26</v>
      </c>
      <c r="NZ67" s="18">
        <v>501.26</v>
      </c>
      <c r="OA67" s="18">
        <v>501.26</v>
      </c>
      <c r="OB67" s="18">
        <v>501.26</v>
      </c>
      <c r="OC67" s="18">
        <v>501.26</v>
      </c>
      <c r="OD67" s="18">
        <v>273.52000000000004</v>
      </c>
      <c r="OE67" s="18">
        <v>273.52000000000004</v>
      </c>
      <c r="OF67" s="18">
        <v>273.52000000000004</v>
      </c>
      <c r="OG67" s="18">
        <v>273.52000000000004</v>
      </c>
      <c r="OH67" s="18">
        <v>273.52000000000004</v>
      </c>
      <c r="OI67" s="20">
        <f t="shared" si="144"/>
        <v>6978.8899999999994</v>
      </c>
      <c r="OJ67" s="20">
        <v>0</v>
      </c>
      <c r="OK67" s="20">
        <v>0</v>
      </c>
      <c r="OL67" s="20">
        <v>0</v>
      </c>
      <c r="OM67" s="20">
        <v>0</v>
      </c>
      <c r="ON67" s="20">
        <v>0</v>
      </c>
      <c r="OO67" s="20">
        <v>0</v>
      </c>
      <c r="OP67" s="20">
        <v>0</v>
      </c>
      <c r="OQ67" s="20">
        <v>0</v>
      </c>
      <c r="OR67" s="20">
        <v>1908.36</v>
      </c>
      <c r="OS67" s="20">
        <v>0</v>
      </c>
      <c r="OT67" s="20">
        <v>0</v>
      </c>
      <c r="OU67" s="20">
        <v>5070.53</v>
      </c>
      <c r="OV67" s="234">
        <f t="shared" si="145"/>
        <v>2102.4699999999975</v>
      </c>
      <c r="OW67" s="20">
        <f t="shared" si="40"/>
        <v>0</v>
      </c>
      <c r="OX67" s="20">
        <f t="shared" si="41"/>
        <v>2102.4699999999975</v>
      </c>
      <c r="OY67" s="18">
        <f t="shared" si="146"/>
        <v>4956.49</v>
      </c>
      <c r="OZ67" s="18">
        <v>544.57000000000005</v>
      </c>
      <c r="PA67" s="234">
        <v>544.57000000000005</v>
      </c>
      <c r="PB67" s="234">
        <v>544.57000000000005</v>
      </c>
      <c r="PC67" s="234">
        <v>544.57000000000005</v>
      </c>
      <c r="PD67" s="234">
        <v>544.57000000000005</v>
      </c>
      <c r="PE67" s="234">
        <v>544.57000000000005</v>
      </c>
      <c r="PF67" s="234">
        <v>544.57000000000005</v>
      </c>
      <c r="PG67" s="234">
        <v>228.9</v>
      </c>
      <c r="PH67" s="234">
        <v>228.9</v>
      </c>
      <c r="PI67" s="234">
        <v>228.9</v>
      </c>
      <c r="PJ67" s="234">
        <v>228.9</v>
      </c>
      <c r="PK67" s="234">
        <v>228.9</v>
      </c>
      <c r="PL67" s="20">
        <f t="shared" si="147"/>
        <v>13852.019999999999</v>
      </c>
      <c r="PM67" s="18">
        <v>0</v>
      </c>
      <c r="PN67" s="18">
        <v>0</v>
      </c>
      <c r="PO67" s="18">
        <v>0</v>
      </c>
      <c r="PP67" s="18">
        <v>0</v>
      </c>
      <c r="PQ67" s="18">
        <v>0</v>
      </c>
      <c r="PR67" s="18">
        <v>11754.269999999999</v>
      </c>
      <c r="PS67" s="18">
        <v>0</v>
      </c>
      <c r="PT67" s="18">
        <v>2097.75</v>
      </c>
      <c r="PU67" s="18">
        <v>0</v>
      </c>
      <c r="PV67" s="18">
        <v>0</v>
      </c>
      <c r="PW67" s="18">
        <v>0</v>
      </c>
      <c r="PX67" s="18">
        <v>0</v>
      </c>
      <c r="PY67" s="234">
        <f t="shared" si="148"/>
        <v>8895.5299999999988</v>
      </c>
      <c r="PZ67" s="20">
        <f t="shared" si="42"/>
        <v>0</v>
      </c>
      <c r="QA67" s="20">
        <f t="shared" si="43"/>
        <v>8895.5299999999988</v>
      </c>
      <c r="QB67" s="18">
        <f t="shared" si="149"/>
        <v>1073.5999999999999</v>
      </c>
      <c r="QC67" s="18">
        <v>109.8</v>
      </c>
      <c r="QD67" s="234">
        <v>109.8</v>
      </c>
      <c r="QE67" s="234">
        <v>109.8</v>
      </c>
      <c r="QF67" s="234">
        <v>109.8</v>
      </c>
      <c r="QG67" s="234">
        <v>109.8</v>
      </c>
      <c r="QH67" s="234">
        <v>109.8</v>
      </c>
      <c r="QI67" s="234">
        <v>109.8</v>
      </c>
      <c r="QJ67" s="234">
        <v>61</v>
      </c>
      <c r="QK67" s="234">
        <v>61</v>
      </c>
      <c r="QL67" s="234">
        <v>61</v>
      </c>
      <c r="QM67" s="234">
        <v>61</v>
      </c>
      <c r="QN67" s="234">
        <v>61</v>
      </c>
      <c r="QO67" s="20">
        <f t="shared" si="150"/>
        <v>0</v>
      </c>
      <c r="QP67" s="18">
        <v>0</v>
      </c>
      <c r="QQ67" s="18">
        <v>0</v>
      </c>
      <c r="QR67" s="18">
        <v>0</v>
      </c>
      <c r="QS67" s="18">
        <v>0</v>
      </c>
      <c r="QT67" s="18">
        <v>0</v>
      </c>
      <c r="QU67" s="18">
        <v>0</v>
      </c>
      <c r="QV67" s="18">
        <v>0</v>
      </c>
      <c r="QW67" s="18">
        <v>0</v>
      </c>
      <c r="QX67" s="18">
        <v>0</v>
      </c>
      <c r="QY67" s="18">
        <v>0</v>
      </c>
      <c r="QZ67" s="18">
        <v>0</v>
      </c>
      <c r="RA67" s="18">
        <v>0</v>
      </c>
      <c r="RB67" s="234">
        <f t="shared" si="151"/>
        <v>-1073.5999999999999</v>
      </c>
      <c r="RC67" s="20">
        <f t="shared" si="44"/>
        <v>-1073.5999999999999</v>
      </c>
      <c r="RD67" s="20">
        <f t="shared" si="45"/>
        <v>0</v>
      </c>
      <c r="RE67" s="18">
        <f t="shared" si="152"/>
        <v>4754.58</v>
      </c>
      <c r="RF67" s="20">
        <v>489.79</v>
      </c>
      <c r="RG67" s="234">
        <v>489.79</v>
      </c>
      <c r="RH67" s="234">
        <v>489.79</v>
      </c>
      <c r="RI67" s="234">
        <v>489.79</v>
      </c>
      <c r="RJ67" s="234">
        <v>489.79</v>
      </c>
      <c r="RK67" s="234">
        <v>489.79</v>
      </c>
      <c r="RL67" s="234">
        <v>489.79</v>
      </c>
      <c r="RM67" s="234">
        <v>265.20999999999998</v>
      </c>
      <c r="RN67" s="234">
        <v>265.20999999999998</v>
      </c>
      <c r="RO67" s="234">
        <v>265.20999999999998</v>
      </c>
      <c r="RP67" s="234">
        <v>265.20999999999998</v>
      </c>
      <c r="RQ67" s="234">
        <v>265.20999999999998</v>
      </c>
      <c r="RR67" s="20">
        <f t="shared" si="153"/>
        <v>1753.11</v>
      </c>
      <c r="RS67" s="18">
        <v>0</v>
      </c>
      <c r="RT67" s="18">
        <v>0</v>
      </c>
      <c r="RU67" s="18">
        <v>0</v>
      </c>
      <c r="RV67" s="18">
        <v>0</v>
      </c>
      <c r="RW67" s="18">
        <v>0</v>
      </c>
      <c r="RX67" s="18">
        <v>0</v>
      </c>
      <c r="RY67" s="18">
        <v>1753.11</v>
      </c>
      <c r="RZ67" s="18">
        <v>0</v>
      </c>
      <c r="SA67" s="18">
        <v>0</v>
      </c>
      <c r="SB67" s="18">
        <v>0</v>
      </c>
      <c r="SC67" s="18">
        <v>0</v>
      </c>
      <c r="SD67" s="18">
        <v>0</v>
      </c>
      <c r="SE67" s="20">
        <f t="shared" si="46"/>
        <v>-3001.4700000000003</v>
      </c>
      <c r="SF67" s="20">
        <f t="shared" si="47"/>
        <v>-3001.4700000000003</v>
      </c>
      <c r="SG67" s="20">
        <f t="shared" si="48"/>
        <v>0</v>
      </c>
      <c r="SH67" s="18">
        <f t="shared" si="154"/>
        <v>1345.84</v>
      </c>
      <c r="SI67" s="18">
        <v>139.07</v>
      </c>
      <c r="SJ67" s="234">
        <v>139.07</v>
      </c>
      <c r="SK67" s="234">
        <v>139.07</v>
      </c>
      <c r="SL67" s="234">
        <v>139.07</v>
      </c>
      <c r="SM67" s="234">
        <v>139.07</v>
      </c>
      <c r="SN67" s="234">
        <v>139.07</v>
      </c>
      <c r="SO67" s="234">
        <v>139.07</v>
      </c>
      <c r="SP67" s="234">
        <v>74.47</v>
      </c>
      <c r="SQ67" s="234">
        <v>74.47</v>
      </c>
      <c r="SR67" s="234">
        <v>74.47</v>
      </c>
      <c r="SS67" s="234">
        <v>74.47</v>
      </c>
      <c r="ST67" s="234">
        <v>74.47</v>
      </c>
      <c r="SU67" s="20">
        <f t="shared" si="155"/>
        <v>0</v>
      </c>
      <c r="SV67" s="18">
        <v>0</v>
      </c>
      <c r="SW67" s="18">
        <v>0</v>
      </c>
      <c r="SX67" s="18">
        <v>0</v>
      </c>
      <c r="SY67" s="18">
        <v>0</v>
      </c>
      <c r="SZ67" s="18">
        <v>0</v>
      </c>
      <c r="TA67" s="18">
        <v>0</v>
      </c>
      <c r="TB67" s="18">
        <v>0</v>
      </c>
      <c r="TC67" s="18">
        <v>0</v>
      </c>
      <c r="TD67" s="18">
        <v>0</v>
      </c>
      <c r="TE67" s="18">
        <v>0</v>
      </c>
      <c r="TF67" s="18">
        <v>0</v>
      </c>
      <c r="TG67" s="18">
        <v>0</v>
      </c>
      <c r="TH67" s="20">
        <f t="shared" si="49"/>
        <v>-1345.84</v>
      </c>
      <c r="TI67" s="20">
        <f t="shared" si="50"/>
        <v>-1345.84</v>
      </c>
      <c r="TJ67" s="20">
        <f t="shared" si="51"/>
        <v>0</v>
      </c>
      <c r="TK67" s="18">
        <f t="shared" si="156"/>
        <v>1497.2200000000003</v>
      </c>
      <c r="TL67" s="18">
        <v>140.01</v>
      </c>
      <c r="TM67" s="234">
        <v>140.01</v>
      </c>
      <c r="TN67" s="234">
        <v>140.01</v>
      </c>
      <c r="TO67" s="234">
        <v>140.01</v>
      </c>
      <c r="TP67" s="234">
        <v>140.01</v>
      </c>
      <c r="TQ67" s="234">
        <v>140.01</v>
      </c>
      <c r="TR67" s="234">
        <v>140.01</v>
      </c>
      <c r="TS67" s="234">
        <v>103.43</v>
      </c>
      <c r="TT67" s="234">
        <v>103.43</v>
      </c>
      <c r="TU67" s="234">
        <v>103.43</v>
      </c>
      <c r="TV67" s="234">
        <v>103.43</v>
      </c>
      <c r="TW67" s="234">
        <v>103.43</v>
      </c>
      <c r="TX67" s="20">
        <f t="shared" si="157"/>
        <v>0</v>
      </c>
      <c r="TY67" s="18">
        <v>0</v>
      </c>
      <c r="TZ67" s="18">
        <v>0</v>
      </c>
      <c r="UA67" s="18">
        <v>0</v>
      </c>
      <c r="UB67" s="18">
        <v>0</v>
      </c>
      <c r="UC67" s="18">
        <v>0</v>
      </c>
      <c r="UD67" s="18">
        <v>0</v>
      </c>
      <c r="UE67" s="18">
        <v>0</v>
      </c>
      <c r="UF67" s="18">
        <v>0</v>
      </c>
      <c r="UG67" s="18">
        <v>0</v>
      </c>
      <c r="UH67" s="18">
        <v>0</v>
      </c>
      <c r="UI67" s="18">
        <v>0</v>
      </c>
      <c r="UJ67" s="18">
        <v>0</v>
      </c>
      <c r="UK67" s="20">
        <f t="shared" si="52"/>
        <v>-1497.2200000000003</v>
      </c>
      <c r="UL67" s="20">
        <f t="shared" si="53"/>
        <v>-1497.2200000000003</v>
      </c>
      <c r="UM67" s="20">
        <f t="shared" si="54"/>
        <v>0</v>
      </c>
      <c r="UN67" s="18">
        <f t="shared" si="158"/>
        <v>0</v>
      </c>
      <c r="UO67" s="18">
        <v>0</v>
      </c>
      <c r="UP67" s="234">
        <v>0</v>
      </c>
      <c r="UQ67" s="234">
        <v>0</v>
      </c>
      <c r="UR67" s="234">
        <v>0</v>
      </c>
      <c r="US67" s="234">
        <v>0</v>
      </c>
      <c r="UT67" s="234">
        <v>0</v>
      </c>
      <c r="UU67" s="234">
        <v>0</v>
      </c>
      <c r="UV67" s="234">
        <v>0</v>
      </c>
      <c r="UW67" s="234">
        <v>0</v>
      </c>
      <c r="UX67" s="234">
        <v>0</v>
      </c>
      <c r="UY67" s="234">
        <v>0</v>
      </c>
      <c r="UZ67" s="234">
        <v>0</v>
      </c>
      <c r="VA67" s="20">
        <f t="shared" si="55"/>
        <v>0</v>
      </c>
      <c r="VB67" s="234"/>
      <c r="VC67" s="234"/>
      <c r="VD67" s="234"/>
      <c r="VE67" s="234"/>
      <c r="VF67" s="234"/>
      <c r="VG67" s="234"/>
      <c r="VH67" s="234">
        <v>0</v>
      </c>
      <c r="VI67" s="234"/>
      <c r="VJ67" s="234"/>
      <c r="VK67" s="234"/>
      <c r="VL67" s="234"/>
      <c r="VM67" s="234"/>
      <c r="VN67" s="20">
        <f t="shared" si="56"/>
        <v>0</v>
      </c>
      <c r="VO67" s="20">
        <f t="shared" si="57"/>
        <v>0</v>
      </c>
      <c r="VP67" s="20">
        <f t="shared" si="58"/>
        <v>0</v>
      </c>
      <c r="VQ67" s="121">
        <f t="shared" si="59"/>
        <v>0</v>
      </c>
      <c r="VR67" s="250"/>
      <c r="VS67" s="250"/>
      <c r="VT67" s="250"/>
      <c r="VU67" s="250"/>
      <c r="VV67" s="250"/>
      <c r="VW67" s="250"/>
      <c r="VX67" s="250"/>
      <c r="VY67" s="250"/>
      <c r="VZ67" s="250"/>
      <c r="WA67" s="250"/>
      <c r="WB67" s="250"/>
      <c r="WC67" s="250"/>
      <c r="WD67" s="121">
        <f t="shared" si="60"/>
        <v>0</v>
      </c>
      <c r="WE67" s="234"/>
      <c r="WF67" s="234"/>
      <c r="WG67" s="234"/>
      <c r="WH67" s="234"/>
      <c r="WI67" s="234"/>
      <c r="WJ67" s="234"/>
      <c r="WK67" s="234"/>
      <c r="WL67" s="234"/>
      <c r="WM67" s="234"/>
      <c r="WN67" s="234"/>
      <c r="WO67" s="234"/>
      <c r="WP67" s="234"/>
      <c r="WQ67" s="121">
        <f t="shared" si="61"/>
        <v>0</v>
      </c>
      <c r="WR67" s="121">
        <f t="shared" si="62"/>
        <v>0</v>
      </c>
      <c r="WS67" s="121">
        <f t="shared" si="63"/>
        <v>0</v>
      </c>
      <c r="WT67" s="120">
        <f t="shared" si="159"/>
        <v>29421.919999999995</v>
      </c>
      <c r="WU67" s="120">
        <v>2084.41</v>
      </c>
      <c r="WV67" s="250">
        <v>2084.41</v>
      </c>
      <c r="WW67" s="250">
        <v>2084.41</v>
      </c>
      <c r="WX67" s="250">
        <v>2084.41</v>
      </c>
      <c r="WY67" s="250">
        <v>2084.41</v>
      </c>
      <c r="WZ67" s="250">
        <v>2084.41</v>
      </c>
      <c r="XA67" s="250">
        <v>2084.41</v>
      </c>
      <c r="XB67" s="250">
        <v>2966.21</v>
      </c>
      <c r="XC67" s="250">
        <v>2966.21</v>
      </c>
      <c r="XD67" s="250">
        <v>2966.21</v>
      </c>
      <c r="XE67" s="250">
        <v>2966.21</v>
      </c>
      <c r="XF67" s="250">
        <v>2966.21</v>
      </c>
      <c r="XG67" s="120">
        <f t="shared" si="160"/>
        <v>35706.695927037465</v>
      </c>
      <c r="XH67" s="18">
        <v>2915.1450207147359</v>
      </c>
      <c r="XI67" s="18">
        <v>3389.9971554249764</v>
      </c>
      <c r="XJ67" s="18">
        <v>3258.8844113649038</v>
      </c>
      <c r="XK67" s="18">
        <v>448.07250009141751</v>
      </c>
      <c r="XL67" s="18">
        <v>2726.2182212640491</v>
      </c>
      <c r="XM67" s="18">
        <v>2313.5164682840932</v>
      </c>
      <c r="XN67" s="18">
        <v>3032.0694735445468</v>
      </c>
      <c r="XO67" s="18">
        <v>3311.3276264792921</v>
      </c>
      <c r="XP67" s="18">
        <v>4340.0050249043188</v>
      </c>
      <c r="XQ67" s="18">
        <v>3511.7734543202137</v>
      </c>
      <c r="XR67" s="18">
        <v>3276.9093181393041</v>
      </c>
      <c r="XS67" s="18">
        <v>3182.7772525056098</v>
      </c>
      <c r="XT67" s="121">
        <f t="shared" si="64"/>
        <v>6284.77592703747</v>
      </c>
      <c r="XU67" s="121">
        <f t="shared" si="65"/>
        <v>0</v>
      </c>
      <c r="XV67" s="121">
        <f t="shared" si="66"/>
        <v>6284.77592703747</v>
      </c>
      <c r="XW67" s="120">
        <f t="shared" si="161"/>
        <v>6587.630000000001</v>
      </c>
      <c r="XX67" s="120">
        <v>358.04</v>
      </c>
      <c r="XY67" s="250">
        <v>358.04</v>
      </c>
      <c r="XZ67" s="250">
        <v>358.04</v>
      </c>
      <c r="YA67" s="250">
        <v>358.04</v>
      </c>
      <c r="YB67" s="250">
        <v>358.04</v>
      </c>
      <c r="YC67" s="250">
        <v>358.04</v>
      </c>
      <c r="YD67" s="250">
        <v>358.04</v>
      </c>
      <c r="YE67" s="250">
        <v>816.27</v>
      </c>
      <c r="YF67" s="250">
        <v>816.27</v>
      </c>
      <c r="YG67" s="250">
        <v>816.27</v>
      </c>
      <c r="YH67" s="250">
        <v>816.27</v>
      </c>
      <c r="YI67" s="250">
        <v>816.27</v>
      </c>
      <c r="YJ67" s="121">
        <f t="shared" si="162"/>
        <v>7269.5657641404978</v>
      </c>
      <c r="YK67" s="18">
        <v>581.89378119282185</v>
      </c>
      <c r="YL67" s="18">
        <v>510.44907549530711</v>
      </c>
      <c r="YM67" s="18">
        <v>525.62509753615495</v>
      </c>
      <c r="YN67" s="18">
        <v>563.56998222012464</v>
      </c>
      <c r="YO67" s="18">
        <v>508.20376952604045</v>
      </c>
      <c r="YP67" s="18">
        <v>546.79084667793006</v>
      </c>
      <c r="YQ67" s="18">
        <v>571.89203949732837</v>
      </c>
      <c r="YR67" s="18">
        <v>584.45596519025071</v>
      </c>
      <c r="YS67" s="18">
        <v>650.73129494286661</v>
      </c>
      <c r="YT67" s="18">
        <v>712.35125960663152</v>
      </c>
      <c r="YU67" s="18">
        <v>725.25485221128451</v>
      </c>
      <c r="YV67" s="18">
        <v>788.34780004375727</v>
      </c>
      <c r="YW67" s="234">
        <f t="shared" si="163"/>
        <v>681.93576414049676</v>
      </c>
      <c r="YX67" s="121">
        <f t="shared" si="67"/>
        <v>0</v>
      </c>
      <c r="YY67" s="121">
        <f t="shared" si="68"/>
        <v>681.93576414049676</v>
      </c>
      <c r="YZ67" s="120">
        <f t="shared" si="164"/>
        <v>2943.0899999999997</v>
      </c>
      <c r="ZA67" s="120">
        <v>100.67</v>
      </c>
      <c r="ZB67" s="250">
        <v>100.67</v>
      </c>
      <c r="ZC67" s="250">
        <v>100.67</v>
      </c>
      <c r="ZD67" s="250">
        <v>100.67</v>
      </c>
      <c r="ZE67" s="250">
        <v>100.67</v>
      </c>
      <c r="ZF67" s="250">
        <v>100.67</v>
      </c>
      <c r="ZG67" s="250">
        <v>100.67</v>
      </c>
      <c r="ZH67" s="250">
        <v>447.68</v>
      </c>
      <c r="ZI67" s="250">
        <v>447.68</v>
      </c>
      <c r="ZJ67" s="250">
        <v>447.68</v>
      </c>
      <c r="ZK67" s="250">
        <v>447.68</v>
      </c>
      <c r="ZL67" s="250">
        <v>447.68</v>
      </c>
      <c r="ZM67" s="121">
        <f t="shared" si="165"/>
        <v>3772.2289104144393</v>
      </c>
      <c r="ZN67" s="120">
        <v>0</v>
      </c>
      <c r="ZO67" s="18">
        <v>67.304091388403208</v>
      </c>
      <c r="ZP67" s="18">
        <v>151.57732354488013</v>
      </c>
      <c r="ZQ67" s="18">
        <v>3464.4858495410917</v>
      </c>
      <c r="ZR67" s="18">
        <v>88.86164594006398</v>
      </c>
      <c r="ZS67" s="18">
        <v>0</v>
      </c>
      <c r="ZT67" s="18"/>
      <c r="ZU67" s="18"/>
      <c r="ZV67" s="18"/>
      <c r="ZW67" s="18"/>
      <c r="ZX67" s="18"/>
      <c r="ZY67" s="18"/>
      <c r="ZZ67" s="121">
        <f t="shared" si="69"/>
        <v>829.13891041443958</v>
      </c>
      <c r="AAA67" s="121">
        <f t="shared" si="70"/>
        <v>0</v>
      </c>
      <c r="AAB67" s="121">
        <f t="shared" si="71"/>
        <v>829.13891041443958</v>
      </c>
      <c r="AAC67" s="120">
        <f t="shared" si="166"/>
        <v>915.43999999999983</v>
      </c>
      <c r="AAD67" s="120">
        <v>66.02</v>
      </c>
      <c r="AAE67" s="250">
        <v>66.02</v>
      </c>
      <c r="AAF67" s="250">
        <v>66.02</v>
      </c>
      <c r="AAG67" s="250">
        <v>66.02</v>
      </c>
      <c r="AAH67" s="250">
        <v>66.02</v>
      </c>
      <c r="AAI67" s="250">
        <v>66.02</v>
      </c>
      <c r="AAJ67" s="250">
        <v>66.02</v>
      </c>
      <c r="AAK67" s="250">
        <v>90.66</v>
      </c>
      <c r="AAL67" s="250">
        <v>90.66</v>
      </c>
      <c r="AAM67" s="250">
        <v>90.66</v>
      </c>
      <c r="AAN67" s="250">
        <v>90.66</v>
      </c>
      <c r="AAO67" s="250">
        <v>90.66</v>
      </c>
      <c r="AAP67" s="121">
        <f t="shared" si="167"/>
        <v>871.07144840351862</v>
      </c>
      <c r="AAQ67" s="18">
        <v>91.644342956074823</v>
      </c>
      <c r="AAR67" s="18">
        <v>91.424983529312783</v>
      </c>
      <c r="AAS67" s="18">
        <v>91.732650361663786</v>
      </c>
      <c r="AAT67" s="18">
        <v>92.109116824725007</v>
      </c>
      <c r="AAU67" s="18">
        <v>92.828308610730005</v>
      </c>
      <c r="AAV67" s="18">
        <v>91.776944289030013</v>
      </c>
      <c r="AAW67" s="18">
        <v>90.138793073389962</v>
      </c>
      <c r="AAX67" s="18">
        <v>46.67298048</v>
      </c>
      <c r="AAY67" s="18">
        <v>44.88586128</v>
      </c>
      <c r="AAZ67" s="18">
        <v>45.712333439999995</v>
      </c>
      <c r="ABA67" s="18">
        <v>45.651088223999999</v>
      </c>
      <c r="ABB67" s="18">
        <v>46.494045334592499</v>
      </c>
      <c r="ABC67" s="121">
        <f t="shared" si="72"/>
        <v>-44.368551596481211</v>
      </c>
      <c r="ABD67" s="121">
        <f t="shared" si="73"/>
        <v>-44.368551596481211</v>
      </c>
      <c r="ABE67" s="121">
        <f t="shared" si="74"/>
        <v>0</v>
      </c>
      <c r="ABF67" s="120">
        <f t="shared" si="168"/>
        <v>131.34999999999997</v>
      </c>
      <c r="ABG67" s="120">
        <v>4.45</v>
      </c>
      <c r="ABH67" s="250">
        <v>4.45</v>
      </c>
      <c r="ABI67" s="250">
        <v>4.45</v>
      </c>
      <c r="ABJ67" s="250">
        <v>4.45</v>
      </c>
      <c r="ABK67" s="250">
        <v>4.45</v>
      </c>
      <c r="ABL67" s="250">
        <v>4.45</v>
      </c>
      <c r="ABM67" s="250">
        <v>4.45</v>
      </c>
      <c r="ABN67" s="250">
        <v>20.04</v>
      </c>
      <c r="ABO67" s="250">
        <v>20.04</v>
      </c>
      <c r="ABP67" s="250">
        <v>20.04</v>
      </c>
      <c r="ABQ67" s="250">
        <v>20.04</v>
      </c>
      <c r="ABR67" s="250">
        <v>20.04</v>
      </c>
      <c r="ABS67" s="121">
        <f t="shared" si="169"/>
        <v>0</v>
      </c>
      <c r="ABT67" s="18">
        <v>0</v>
      </c>
      <c r="ABU67" s="18">
        <v>0</v>
      </c>
      <c r="ABV67" s="18">
        <v>0</v>
      </c>
      <c r="ABW67" s="18">
        <v>0</v>
      </c>
      <c r="ABX67" s="18">
        <v>0</v>
      </c>
      <c r="ABY67" s="18">
        <v>0</v>
      </c>
      <c r="ABZ67" s="18"/>
      <c r="ACA67" s="18"/>
      <c r="ACB67" s="18">
        <v>0</v>
      </c>
      <c r="ACC67" s="18">
        <v>0</v>
      </c>
      <c r="ACD67" s="18">
        <v>0</v>
      </c>
      <c r="ACE67" s="18">
        <v>0</v>
      </c>
      <c r="ACF67" s="121">
        <f t="shared" si="75"/>
        <v>-131.34999999999997</v>
      </c>
      <c r="ACG67" s="121">
        <f t="shared" si="76"/>
        <v>-131.34999999999997</v>
      </c>
      <c r="ACH67" s="121">
        <f t="shared" si="77"/>
        <v>0</v>
      </c>
      <c r="ACI67" s="115">
        <f t="shared" si="78"/>
        <v>0</v>
      </c>
      <c r="ACJ67" s="121">
        <f t="shared" si="79"/>
        <v>5850.9126348813161</v>
      </c>
      <c r="ACK67" s="132">
        <f t="shared" si="80"/>
        <v>5850.9126348813161</v>
      </c>
      <c r="ACL67" s="121">
        <f t="shared" si="81"/>
        <v>0</v>
      </c>
      <c r="ACM67" s="121">
        <f t="shared" si="82"/>
        <v>5850.9126348813161</v>
      </c>
      <c r="ACN67" s="18">
        <f t="shared" si="170"/>
        <v>0</v>
      </c>
      <c r="ACO67" s="18">
        <v>0</v>
      </c>
      <c r="ACP67" s="234">
        <v>0</v>
      </c>
      <c r="ACQ67" s="234">
        <v>0</v>
      </c>
      <c r="ACR67" s="234">
        <v>0</v>
      </c>
      <c r="ACS67" s="234">
        <v>0</v>
      </c>
      <c r="ACT67" s="234">
        <v>0</v>
      </c>
      <c r="ACU67" s="234">
        <v>0</v>
      </c>
      <c r="ACV67" s="234">
        <v>0</v>
      </c>
      <c r="ACW67" s="234">
        <v>0</v>
      </c>
      <c r="ACX67" s="234">
        <v>0</v>
      </c>
      <c r="ACY67" s="234">
        <v>0</v>
      </c>
      <c r="ACZ67" s="234">
        <v>0</v>
      </c>
      <c r="ADA67" s="20">
        <f t="shared" si="171"/>
        <v>5850.9126348813161</v>
      </c>
      <c r="ADB67" s="18">
        <v>0</v>
      </c>
      <c r="ADC67" s="18">
        <v>887.11783187012634</v>
      </c>
      <c r="ADD67" s="18">
        <v>530.27424355790379</v>
      </c>
      <c r="ADE67" s="18">
        <v>497.58763599999997</v>
      </c>
      <c r="ADF67" s="18">
        <v>383.29132800000002</v>
      </c>
      <c r="ADG67" s="18">
        <v>527.37237279999999</v>
      </c>
      <c r="ADH67" s="18">
        <v>505.55295484147842</v>
      </c>
      <c r="ADI67" s="18">
        <v>661.87142778765678</v>
      </c>
      <c r="ADJ67" s="18">
        <v>385.22731519999996</v>
      </c>
      <c r="ADK67" s="18">
        <v>435.23045439999999</v>
      </c>
      <c r="ADL67" s="18">
        <v>460.66495635999996</v>
      </c>
      <c r="ADM67" s="18">
        <v>576.72211406415022</v>
      </c>
      <c r="ADN67" s="20">
        <f t="shared" si="83"/>
        <v>5850.9126348813161</v>
      </c>
      <c r="ADO67" s="20">
        <f t="shared" si="84"/>
        <v>0</v>
      </c>
      <c r="ADP67" s="20">
        <f t="shared" si="85"/>
        <v>5850.9126348813161</v>
      </c>
      <c r="ADQ67" s="18">
        <f t="shared" si="172"/>
        <v>0</v>
      </c>
      <c r="ADR67" s="18">
        <v>0</v>
      </c>
      <c r="ADS67" s="234">
        <v>0</v>
      </c>
      <c r="ADT67" s="234">
        <v>0</v>
      </c>
      <c r="ADU67" s="234">
        <v>0</v>
      </c>
      <c r="ADV67" s="234">
        <v>0</v>
      </c>
      <c r="ADW67" s="234">
        <v>0</v>
      </c>
      <c r="ADX67" s="234">
        <v>0</v>
      </c>
      <c r="ADY67" s="234">
        <v>0</v>
      </c>
      <c r="ADZ67" s="234">
        <v>0</v>
      </c>
      <c r="AEA67" s="234">
        <v>0</v>
      </c>
      <c r="AEB67" s="234">
        <v>0</v>
      </c>
      <c r="AEC67" s="234">
        <v>0</v>
      </c>
      <c r="AED67" s="20">
        <f t="shared" si="173"/>
        <v>0</v>
      </c>
      <c r="AEE67" s="18">
        <v>0</v>
      </c>
      <c r="AEF67" s="18">
        <v>0</v>
      </c>
      <c r="AEG67" s="18">
        <v>0</v>
      </c>
      <c r="AEH67" s="18">
        <v>0</v>
      </c>
      <c r="AEI67" s="18">
        <v>0</v>
      </c>
      <c r="AEJ67" s="18">
        <v>0</v>
      </c>
      <c r="AEK67" s="18">
        <v>0</v>
      </c>
      <c r="AEL67" s="18">
        <v>0</v>
      </c>
      <c r="AEM67" s="18">
        <v>0</v>
      </c>
      <c r="AEN67" s="18">
        <v>0</v>
      </c>
      <c r="AEO67" s="18">
        <v>0</v>
      </c>
      <c r="AEP67" s="18">
        <v>0</v>
      </c>
      <c r="AEQ67" s="20">
        <f t="shared" si="86"/>
        <v>0</v>
      </c>
      <c r="AER67" s="20">
        <f t="shared" si="87"/>
        <v>0</v>
      </c>
      <c r="AES67" s="20">
        <f t="shared" si="88"/>
        <v>0</v>
      </c>
      <c r="AET67" s="18">
        <f t="shared" si="174"/>
        <v>3163.15</v>
      </c>
      <c r="AEU67" s="18">
        <v>0</v>
      </c>
      <c r="AEV67" s="234">
        <v>0</v>
      </c>
      <c r="AEW67" s="234">
        <v>0</v>
      </c>
      <c r="AEX67" s="234">
        <v>0</v>
      </c>
      <c r="AEY67" s="234">
        <v>0</v>
      </c>
      <c r="AEZ67" s="234">
        <v>0</v>
      </c>
      <c r="AFA67" s="234">
        <v>0</v>
      </c>
      <c r="AFB67" s="234">
        <v>632.63</v>
      </c>
      <c r="AFC67" s="234">
        <v>632.63</v>
      </c>
      <c r="AFD67" s="234">
        <v>632.63</v>
      </c>
      <c r="AFE67" s="234">
        <v>632.63</v>
      </c>
      <c r="AFF67" s="234">
        <v>632.63</v>
      </c>
      <c r="AFG67" s="20">
        <f t="shared" si="175"/>
        <v>0</v>
      </c>
      <c r="AFH67" s="18">
        <v>0</v>
      </c>
      <c r="AFI67" s="18">
        <v>0</v>
      </c>
      <c r="AFJ67" s="18">
        <v>0</v>
      </c>
      <c r="AFK67" s="18">
        <v>0</v>
      </c>
      <c r="AFL67" s="18">
        <v>0</v>
      </c>
      <c r="AFM67" s="18">
        <v>0</v>
      </c>
      <c r="AFN67" s="18">
        <v>0</v>
      </c>
      <c r="AFO67" s="18">
        <v>0</v>
      </c>
      <c r="AFP67" s="18">
        <v>0</v>
      </c>
      <c r="AFQ67" s="18">
        <v>0</v>
      </c>
      <c r="AFR67" s="18">
        <v>0</v>
      </c>
      <c r="AFS67" s="18">
        <v>0</v>
      </c>
      <c r="AFT67" s="20">
        <f t="shared" si="89"/>
        <v>-3163.15</v>
      </c>
      <c r="AFU67" s="20">
        <f t="shared" si="90"/>
        <v>-3163.15</v>
      </c>
      <c r="AFV67" s="136">
        <f t="shared" si="91"/>
        <v>0</v>
      </c>
      <c r="AFW67" s="141">
        <f t="shared" si="92"/>
        <v>122093.31745000002</v>
      </c>
      <c r="AFX67" s="111">
        <f t="shared" si="93"/>
        <v>109106.64817165099</v>
      </c>
      <c r="AFY67" s="126">
        <f t="shared" si="94"/>
        <v>-12986.669278349029</v>
      </c>
      <c r="AFZ67" s="20">
        <f t="shared" si="95"/>
        <v>-12986.669278349029</v>
      </c>
      <c r="AGA67" s="140">
        <f t="shared" si="96"/>
        <v>0</v>
      </c>
      <c r="AGB67" s="215">
        <f t="shared" si="181"/>
        <v>146511.98094000001</v>
      </c>
      <c r="AGC67" s="126">
        <f t="shared" si="181"/>
        <v>130927.97780598118</v>
      </c>
      <c r="AGD67" s="126">
        <f t="shared" si="98"/>
        <v>-15584.003134018829</v>
      </c>
      <c r="AGE67" s="20">
        <f t="shared" si="99"/>
        <v>-15584.003134018829</v>
      </c>
      <c r="AGF67" s="136">
        <f t="shared" si="100"/>
        <v>0</v>
      </c>
      <c r="AGG67" s="166">
        <f t="shared" si="180"/>
        <v>9034.9054913</v>
      </c>
      <c r="AGH67" s="220">
        <f t="shared" si="179"/>
        <v>8073.891964702173</v>
      </c>
      <c r="AGI67" s="126">
        <f t="shared" si="102"/>
        <v>-961.01352659782697</v>
      </c>
      <c r="AGJ67" s="20">
        <f t="shared" si="103"/>
        <v>-961.01352659782697</v>
      </c>
      <c r="AGK67" s="140">
        <f t="shared" si="104"/>
        <v>0</v>
      </c>
      <c r="AGL67" s="167">
        <f t="shared" si="182"/>
        <v>155546.88643130002</v>
      </c>
      <c r="AGM67" s="167">
        <f t="shared" si="182"/>
        <v>139001.86977068335</v>
      </c>
      <c r="AGN67" s="168">
        <f t="shared" si="106"/>
        <v>-16545.016660616675</v>
      </c>
      <c r="AGO67" s="167">
        <f t="shared" si="107"/>
        <v>-16545.016660616675</v>
      </c>
      <c r="AGP67" s="169">
        <f t="shared" si="108"/>
        <v>0</v>
      </c>
      <c r="AGQ67" s="217">
        <f t="shared" si="177"/>
        <v>5.8084772370486655E-2</v>
      </c>
      <c r="AGR67" s="294">
        <v>7.0000000000000007E-2</v>
      </c>
      <c r="AGS67" s="294">
        <v>0.05</v>
      </c>
      <c r="AGT67" s="251">
        <f t="shared" si="178"/>
        <v>6.1666666666666668E-2</v>
      </c>
      <c r="AGU67" s="22"/>
      <c r="AGV67" s="22"/>
      <c r="AGW67" s="22"/>
      <c r="AGX67" s="22"/>
      <c r="AGY67" s="22"/>
      <c r="AGZ67" s="22"/>
      <c r="AHA67" s="22"/>
      <c r="AHB67" s="22"/>
      <c r="AHC67" s="22"/>
      <c r="AHD67" s="22"/>
      <c r="AHE67" s="22"/>
      <c r="AHF67" s="22"/>
      <c r="AHG67" s="22"/>
      <c r="AHH67" s="22"/>
    </row>
    <row r="68" spans="1:892" s="225" customFormat="1" ht="12.75" x14ac:dyDescent="0.25">
      <c r="A68" s="22">
        <v>497</v>
      </c>
      <c r="B68" s="21">
        <v>3</v>
      </c>
      <c r="C68" s="252" t="s">
        <v>813</v>
      </c>
      <c r="D68" s="253">
        <v>9</v>
      </c>
      <c r="E68" s="249">
        <v>5153.2</v>
      </c>
      <c r="F68" s="132">
        <f t="shared" si="0"/>
        <v>38599.520000000011</v>
      </c>
      <c r="G68" s="114">
        <f t="shared" si="1"/>
        <v>43987.398882832233</v>
      </c>
      <c r="H68" s="132">
        <f t="shared" si="2"/>
        <v>5387.8788828322213</v>
      </c>
      <c r="I68" s="121">
        <f t="shared" si="3"/>
        <v>0</v>
      </c>
      <c r="J68" s="121">
        <f t="shared" si="4"/>
        <v>5387.8788828322213</v>
      </c>
      <c r="K68" s="18">
        <f t="shared" si="109"/>
        <v>13050.470000000003</v>
      </c>
      <c r="L68" s="234">
        <v>824.51</v>
      </c>
      <c r="M68" s="234">
        <v>824.51</v>
      </c>
      <c r="N68" s="234">
        <v>824.51</v>
      </c>
      <c r="O68" s="234">
        <v>824.51</v>
      </c>
      <c r="P68" s="234">
        <v>824.51</v>
      </c>
      <c r="Q68" s="234">
        <v>824.51</v>
      </c>
      <c r="R68" s="234">
        <v>824.51</v>
      </c>
      <c r="S68" s="234">
        <v>1455.78</v>
      </c>
      <c r="T68" s="234">
        <v>1455.78</v>
      </c>
      <c r="U68" s="234">
        <v>1455.78</v>
      </c>
      <c r="V68" s="234">
        <v>1455.78</v>
      </c>
      <c r="W68" s="234">
        <v>1455.78</v>
      </c>
      <c r="X68" s="234">
        <f t="shared" si="110"/>
        <v>15941.142725266318</v>
      </c>
      <c r="Y68" s="18">
        <v>0</v>
      </c>
      <c r="Z68" s="18">
        <v>0</v>
      </c>
      <c r="AA68" s="18">
        <v>0</v>
      </c>
      <c r="AB68" s="18">
        <v>0</v>
      </c>
      <c r="AC68" s="18">
        <v>7249.113511131156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8692.029214135162</v>
      </c>
      <c r="AJ68" s="18">
        <v>0</v>
      </c>
      <c r="AK68" s="20">
        <f t="shared" si="5"/>
        <v>2890.672725266315</v>
      </c>
      <c r="AL68" s="234">
        <f t="shared" si="111"/>
        <v>0</v>
      </c>
      <c r="AM68" s="234">
        <f t="shared" si="6"/>
        <v>2890.672725266315</v>
      </c>
      <c r="AN68" s="18">
        <f t="shared" si="112"/>
        <v>750.80000000000007</v>
      </c>
      <c r="AO68" s="234">
        <v>57.2</v>
      </c>
      <c r="AP68" s="234">
        <v>57.2</v>
      </c>
      <c r="AQ68" s="234">
        <v>57.2</v>
      </c>
      <c r="AR68" s="234">
        <v>57.2</v>
      </c>
      <c r="AS68" s="234">
        <v>57.2</v>
      </c>
      <c r="AT68" s="234">
        <v>57.2</v>
      </c>
      <c r="AU68" s="234">
        <v>57.2</v>
      </c>
      <c r="AV68" s="234">
        <v>70.08</v>
      </c>
      <c r="AW68" s="234">
        <v>70.08</v>
      </c>
      <c r="AX68" s="234">
        <v>70.08</v>
      </c>
      <c r="AY68" s="234">
        <v>70.08</v>
      </c>
      <c r="AZ68" s="234">
        <v>70.08</v>
      </c>
      <c r="BA68" s="226">
        <f t="shared" si="113"/>
        <v>772.04471821222876</v>
      </c>
      <c r="BB68" s="18">
        <v>0</v>
      </c>
      <c r="BC68" s="18">
        <v>0</v>
      </c>
      <c r="BD68" s="18">
        <v>0</v>
      </c>
      <c r="BE68" s="18">
        <v>0</v>
      </c>
      <c r="BF68" s="18">
        <v>351.24099798517</v>
      </c>
      <c r="BG68" s="18">
        <v>0</v>
      </c>
      <c r="BH68" s="18">
        <v>0</v>
      </c>
      <c r="BI68" s="18">
        <v>0</v>
      </c>
      <c r="BJ68" s="18">
        <v>0</v>
      </c>
      <c r="BK68" s="18">
        <v>0</v>
      </c>
      <c r="BL68" s="18">
        <v>420.80372022705876</v>
      </c>
      <c r="BM68" s="18">
        <v>0</v>
      </c>
      <c r="BN68" s="20">
        <f t="shared" si="7"/>
        <v>21.24471821222869</v>
      </c>
      <c r="BO68" s="20">
        <f t="shared" si="8"/>
        <v>0</v>
      </c>
      <c r="BP68" s="20">
        <f t="shared" si="9"/>
        <v>21.24471821222869</v>
      </c>
      <c r="BQ68" s="18">
        <f t="shared" si="114"/>
        <v>3343.4399999999996</v>
      </c>
      <c r="BR68" s="234">
        <v>254.57</v>
      </c>
      <c r="BS68" s="234">
        <v>254.57</v>
      </c>
      <c r="BT68" s="234">
        <v>254.57</v>
      </c>
      <c r="BU68" s="234">
        <v>254.57</v>
      </c>
      <c r="BV68" s="234">
        <v>254.57</v>
      </c>
      <c r="BW68" s="234">
        <v>254.57</v>
      </c>
      <c r="BX68" s="234">
        <v>254.57</v>
      </c>
      <c r="BY68" s="234">
        <v>312.29000000000002</v>
      </c>
      <c r="BZ68" s="234">
        <v>312.29000000000002</v>
      </c>
      <c r="CA68" s="234">
        <v>312.29000000000002</v>
      </c>
      <c r="CB68" s="234">
        <v>312.29000000000002</v>
      </c>
      <c r="CC68" s="234">
        <v>312.29000000000002</v>
      </c>
      <c r="CD68" s="18">
        <f t="shared" si="115"/>
        <v>3061.0399999999991</v>
      </c>
      <c r="CE68" s="18">
        <v>231.02</v>
      </c>
      <c r="CF68" s="18">
        <v>231.02</v>
      </c>
      <c r="CG68" s="18">
        <v>231.02</v>
      </c>
      <c r="CH68" s="18">
        <v>231.02</v>
      </c>
      <c r="CI68" s="18">
        <v>231.02</v>
      </c>
      <c r="CJ68" s="18">
        <v>231.02</v>
      </c>
      <c r="CK68" s="18">
        <v>231.02</v>
      </c>
      <c r="CL68" s="18">
        <v>288.77999999999997</v>
      </c>
      <c r="CM68" s="18">
        <v>288.77999999999997</v>
      </c>
      <c r="CN68" s="18">
        <v>288.77999999999997</v>
      </c>
      <c r="CO68" s="18">
        <v>288.77999999999997</v>
      </c>
      <c r="CP68" s="18">
        <v>288.77999999999997</v>
      </c>
      <c r="CQ68" s="20">
        <f t="shared" si="10"/>
        <v>-282.40000000000055</v>
      </c>
      <c r="CR68" s="20">
        <f t="shared" si="11"/>
        <v>-282.40000000000055</v>
      </c>
      <c r="CS68" s="20">
        <f t="shared" si="12"/>
        <v>0</v>
      </c>
      <c r="CT68" s="18">
        <f t="shared" si="116"/>
        <v>647.7399999999999</v>
      </c>
      <c r="CU68" s="18">
        <v>49.47</v>
      </c>
      <c r="CV68" s="234">
        <v>49.47</v>
      </c>
      <c r="CW68" s="234">
        <v>49.47</v>
      </c>
      <c r="CX68" s="234">
        <v>49.47</v>
      </c>
      <c r="CY68" s="234">
        <v>49.47</v>
      </c>
      <c r="CZ68" s="234">
        <v>49.47</v>
      </c>
      <c r="DA68" s="234">
        <v>49.47</v>
      </c>
      <c r="DB68" s="234">
        <v>60.29</v>
      </c>
      <c r="DC68" s="234">
        <v>60.29</v>
      </c>
      <c r="DD68" s="234">
        <v>60.29</v>
      </c>
      <c r="DE68" s="234">
        <v>60.29</v>
      </c>
      <c r="DF68" s="234">
        <v>60.29</v>
      </c>
      <c r="DG68" s="18">
        <f t="shared" si="117"/>
        <v>593.96</v>
      </c>
      <c r="DH68" s="18">
        <v>44.98</v>
      </c>
      <c r="DI68" s="18">
        <v>44.98</v>
      </c>
      <c r="DJ68" s="18">
        <v>44.98</v>
      </c>
      <c r="DK68" s="18">
        <v>44.98</v>
      </c>
      <c r="DL68" s="18">
        <v>44.98</v>
      </c>
      <c r="DM68" s="18">
        <v>44.98</v>
      </c>
      <c r="DN68" s="18">
        <v>44.98</v>
      </c>
      <c r="DO68" s="18">
        <v>55.82</v>
      </c>
      <c r="DP68" s="18">
        <v>55.82</v>
      </c>
      <c r="DQ68" s="18">
        <v>55.82</v>
      </c>
      <c r="DR68" s="18">
        <v>55.82</v>
      </c>
      <c r="DS68" s="18">
        <v>55.82</v>
      </c>
      <c r="DT68" s="234">
        <f t="shared" si="118"/>
        <v>-53.779999999999859</v>
      </c>
      <c r="DU68" s="20">
        <f t="shared" si="13"/>
        <v>-53.779999999999859</v>
      </c>
      <c r="DV68" s="20">
        <f t="shared" si="119"/>
        <v>0</v>
      </c>
      <c r="DW68" s="18">
        <f t="shared" si="120"/>
        <v>676.58</v>
      </c>
      <c r="DX68" s="18">
        <v>53.59</v>
      </c>
      <c r="DY68" s="234">
        <v>53.59</v>
      </c>
      <c r="DZ68" s="234">
        <v>53.59</v>
      </c>
      <c r="EA68" s="234">
        <v>53.59</v>
      </c>
      <c r="EB68" s="234">
        <v>53.59</v>
      </c>
      <c r="EC68" s="234">
        <v>53.59</v>
      </c>
      <c r="ED68" s="234">
        <v>53.59</v>
      </c>
      <c r="EE68" s="234">
        <v>60.29</v>
      </c>
      <c r="EF68" s="234">
        <v>60.29</v>
      </c>
      <c r="EG68" s="234">
        <v>60.29</v>
      </c>
      <c r="EH68" s="234">
        <v>60.29</v>
      </c>
      <c r="EI68" s="234">
        <v>60.29</v>
      </c>
      <c r="EJ68" s="234"/>
      <c r="EK68" s="18">
        <f t="shared" si="121"/>
        <v>660.48760403464985</v>
      </c>
      <c r="EL68" s="18">
        <v>0</v>
      </c>
      <c r="EM68" s="18">
        <v>0</v>
      </c>
      <c r="EN68" s="18">
        <v>0</v>
      </c>
      <c r="EO68" s="18">
        <v>0</v>
      </c>
      <c r="EP68" s="18">
        <v>300.6152895398908</v>
      </c>
      <c r="EQ68" s="18">
        <v>0</v>
      </c>
      <c r="ER68" s="18">
        <v>0</v>
      </c>
      <c r="ES68" s="18">
        <v>0</v>
      </c>
      <c r="ET68" s="18">
        <v>0</v>
      </c>
      <c r="EU68" s="18">
        <v>0</v>
      </c>
      <c r="EV68" s="18">
        <v>359.87231449475911</v>
      </c>
      <c r="EW68" s="18">
        <v>0</v>
      </c>
      <c r="EX68" s="20">
        <f t="shared" si="14"/>
        <v>-16.092395965350192</v>
      </c>
      <c r="EY68" s="20">
        <f t="shared" si="122"/>
        <v>-16.092395965350192</v>
      </c>
      <c r="EZ68" s="20">
        <f t="shared" si="123"/>
        <v>0</v>
      </c>
      <c r="FA68" s="18">
        <f t="shared" si="124"/>
        <v>5697.8700000000008</v>
      </c>
      <c r="FB68" s="18">
        <v>430.81</v>
      </c>
      <c r="FC68" s="234">
        <v>430.81</v>
      </c>
      <c r="FD68" s="234">
        <v>430.81</v>
      </c>
      <c r="FE68" s="234">
        <v>430.81</v>
      </c>
      <c r="FF68" s="234">
        <v>430.81</v>
      </c>
      <c r="FG68" s="234">
        <v>430.81</v>
      </c>
      <c r="FH68" s="234">
        <v>430.81</v>
      </c>
      <c r="FI68" s="234">
        <v>536.44000000000005</v>
      </c>
      <c r="FJ68" s="234">
        <v>536.44000000000005</v>
      </c>
      <c r="FK68" s="234">
        <v>536.44000000000005</v>
      </c>
      <c r="FL68" s="234">
        <v>536.44000000000005</v>
      </c>
      <c r="FM68" s="234">
        <v>536.44000000000005</v>
      </c>
      <c r="FN68" s="20">
        <f t="shared" si="125"/>
        <v>6155.9841250854752</v>
      </c>
      <c r="FO68" s="18">
        <v>0</v>
      </c>
      <c r="FP68" s="18">
        <v>0</v>
      </c>
      <c r="FQ68" s="18">
        <v>0</v>
      </c>
      <c r="FR68" s="18">
        <v>0</v>
      </c>
      <c r="FS68" s="18">
        <v>2737.0390995067542</v>
      </c>
      <c r="FT68" s="18">
        <v>0</v>
      </c>
      <c r="FU68" s="18">
        <v>243.95920853261879</v>
      </c>
      <c r="FV68" s="18">
        <v>0</v>
      </c>
      <c r="FW68" s="18">
        <v>0</v>
      </c>
      <c r="FX68" s="18">
        <v>0</v>
      </c>
      <c r="FY68" s="18">
        <v>3174.9858170461021</v>
      </c>
      <c r="FZ68" s="18">
        <v>0</v>
      </c>
      <c r="GA68" s="234">
        <f t="shared" si="126"/>
        <v>458.11412508547437</v>
      </c>
      <c r="GB68" s="20">
        <f t="shared" si="127"/>
        <v>0</v>
      </c>
      <c r="GC68" s="20">
        <f t="shared" si="128"/>
        <v>458.11412508547437</v>
      </c>
      <c r="GD68" s="18">
        <f t="shared" si="129"/>
        <v>868.3599999999999</v>
      </c>
      <c r="GE68" s="18">
        <v>85.03</v>
      </c>
      <c r="GF68" s="234">
        <v>85.03</v>
      </c>
      <c r="GG68" s="234">
        <v>85.03</v>
      </c>
      <c r="GH68" s="234">
        <v>85.03</v>
      </c>
      <c r="GI68" s="234">
        <v>85.03</v>
      </c>
      <c r="GJ68" s="234">
        <v>85.03</v>
      </c>
      <c r="GK68" s="234">
        <v>85.03</v>
      </c>
      <c r="GL68" s="234">
        <v>54.63</v>
      </c>
      <c r="GM68" s="234">
        <v>54.63</v>
      </c>
      <c r="GN68" s="234">
        <v>54.63</v>
      </c>
      <c r="GO68" s="234">
        <v>54.63</v>
      </c>
      <c r="GP68" s="234">
        <v>54.63</v>
      </c>
      <c r="GQ68" s="20">
        <f t="shared" si="130"/>
        <v>0</v>
      </c>
      <c r="GR68" s="18">
        <v>0</v>
      </c>
      <c r="GS68" s="18">
        <v>0</v>
      </c>
      <c r="GT68" s="18">
        <v>0</v>
      </c>
      <c r="GU68" s="18"/>
      <c r="GV68" s="234">
        <f t="shared" si="131"/>
        <v>-868.3599999999999</v>
      </c>
      <c r="GW68" s="20">
        <f t="shared" si="15"/>
        <v>-868.3599999999999</v>
      </c>
      <c r="GX68" s="20">
        <f t="shared" si="16"/>
        <v>0</v>
      </c>
      <c r="GY68" s="18">
        <f t="shared" si="132"/>
        <v>13564.260000000002</v>
      </c>
      <c r="GZ68" s="18">
        <v>747.73</v>
      </c>
      <c r="HA68" s="234">
        <v>747.73</v>
      </c>
      <c r="HB68" s="234">
        <v>747.73</v>
      </c>
      <c r="HC68" s="234">
        <v>747.73</v>
      </c>
      <c r="HD68" s="234">
        <v>747.73</v>
      </c>
      <c r="HE68" s="234">
        <v>747.73</v>
      </c>
      <c r="HF68" s="234">
        <v>747.73</v>
      </c>
      <c r="HG68" s="234">
        <v>1666.03</v>
      </c>
      <c r="HH68" s="234">
        <v>1666.03</v>
      </c>
      <c r="HI68" s="234">
        <v>1666.03</v>
      </c>
      <c r="HJ68" s="234">
        <v>1666.03</v>
      </c>
      <c r="HK68" s="234">
        <v>1666.03</v>
      </c>
      <c r="HL68" s="20">
        <f t="shared" si="133"/>
        <v>16802.739710233564</v>
      </c>
      <c r="HM68" s="18">
        <v>1426.6322055755916</v>
      </c>
      <c r="HN68" s="18">
        <v>1511.0383489040696</v>
      </c>
      <c r="HO68" s="18">
        <v>1648.6010754035424</v>
      </c>
      <c r="HP68" s="18">
        <v>1532.6838382113754</v>
      </c>
      <c r="HQ68" s="18">
        <v>1596.9055476302501</v>
      </c>
      <c r="HR68" s="18">
        <v>1339.0535262964299</v>
      </c>
      <c r="HS68" s="18">
        <v>1759.4928165954336</v>
      </c>
      <c r="HT68" s="18">
        <v>1101.1520715367565</v>
      </c>
      <c r="HU68" s="18">
        <v>1129.6282461381868</v>
      </c>
      <c r="HV68" s="18">
        <v>1223.6788100124559</v>
      </c>
      <c r="HW68" s="18">
        <v>1114.1433508338935</v>
      </c>
      <c r="HX68" s="18">
        <v>1419.7298730955772</v>
      </c>
      <c r="HY68" s="20">
        <f t="shared" si="17"/>
        <v>3238.4797102335615</v>
      </c>
      <c r="HZ68" s="20">
        <f t="shared" si="18"/>
        <v>0</v>
      </c>
      <c r="IA68" s="20">
        <f t="shared" si="19"/>
        <v>3238.4797102335615</v>
      </c>
      <c r="IB68" s="120">
        <f t="shared" si="134"/>
        <v>37549.630000000005</v>
      </c>
      <c r="IC68" s="120">
        <v>2033.99</v>
      </c>
      <c r="ID68" s="250">
        <v>2033.99</v>
      </c>
      <c r="IE68" s="250">
        <v>2033.99</v>
      </c>
      <c r="IF68" s="120">
        <v>2033.99</v>
      </c>
      <c r="IG68" s="120">
        <v>2033.99</v>
      </c>
      <c r="IH68" s="120">
        <v>2033.99</v>
      </c>
      <c r="II68" s="120">
        <v>2033.99</v>
      </c>
      <c r="IJ68" s="120">
        <v>4662.34</v>
      </c>
      <c r="IK68" s="120">
        <v>4662.34</v>
      </c>
      <c r="IL68" s="120">
        <v>4662.34</v>
      </c>
      <c r="IM68" s="120">
        <v>4662.34</v>
      </c>
      <c r="IN68" s="120">
        <v>4662.34</v>
      </c>
      <c r="IO68" s="121">
        <f t="shared" si="20"/>
        <v>44043.639913748237</v>
      </c>
      <c r="IP68" s="18">
        <v>3882.175123013546</v>
      </c>
      <c r="IQ68" s="18">
        <v>3872.8827686564164</v>
      </c>
      <c r="IR68" s="18">
        <v>3885.9159410727643</v>
      </c>
      <c r="IS68" s="18">
        <v>3901.8635565</v>
      </c>
      <c r="IT68" s="18">
        <v>3932.3294682000001</v>
      </c>
      <c r="IU68" s="18">
        <v>3887.7922902</v>
      </c>
      <c r="IV68" s="18">
        <v>3818.3980461915044</v>
      </c>
      <c r="IW68" s="18">
        <v>4815.8707221333334</v>
      </c>
      <c r="IX68" s="18">
        <v>2910.2506490101709</v>
      </c>
      <c r="IY68" s="18">
        <v>3451.9313321274303</v>
      </c>
      <c r="IZ68" s="18">
        <v>2682.9678031804515</v>
      </c>
      <c r="JA68" s="18">
        <v>3001.2622134626117</v>
      </c>
      <c r="JB68" s="250">
        <f t="shared" si="21"/>
        <v>6494.0099137482321</v>
      </c>
      <c r="JC68" s="121">
        <f t="shared" si="22"/>
        <v>0</v>
      </c>
      <c r="JD68" s="121">
        <f t="shared" si="23"/>
        <v>6494.0099137482321</v>
      </c>
      <c r="JE68" s="120">
        <f t="shared" si="135"/>
        <v>0</v>
      </c>
      <c r="JF68" s="120">
        <v>0</v>
      </c>
      <c r="JG68" s="250">
        <v>0</v>
      </c>
      <c r="JH68" s="250">
        <v>0</v>
      </c>
      <c r="JI68" s="250">
        <v>0</v>
      </c>
      <c r="JJ68" s="250">
        <v>0</v>
      </c>
      <c r="JK68" s="250">
        <v>0</v>
      </c>
      <c r="JL68" s="250">
        <v>0</v>
      </c>
      <c r="JM68" s="250">
        <v>0</v>
      </c>
      <c r="JN68" s="250">
        <v>0</v>
      </c>
      <c r="JO68" s="250">
        <v>0</v>
      </c>
      <c r="JP68" s="250">
        <v>0</v>
      </c>
      <c r="JQ68" s="250">
        <v>0</v>
      </c>
      <c r="JR68" s="120">
        <f t="shared" si="136"/>
        <v>0</v>
      </c>
      <c r="JS68" s="18">
        <v>0</v>
      </c>
      <c r="JT68" s="18">
        <v>0</v>
      </c>
      <c r="JU68" s="18">
        <v>0</v>
      </c>
      <c r="JV68" s="18">
        <v>0</v>
      </c>
      <c r="JW68" s="18">
        <v>0</v>
      </c>
      <c r="JX68" s="18">
        <v>0</v>
      </c>
      <c r="JY68" s="18">
        <v>0</v>
      </c>
      <c r="JZ68" s="18">
        <v>0</v>
      </c>
      <c r="KA68" s="18">
        <v>0</v>
      </c>
      <c r="KB68" s="18">
        <v>0</v>
      </c>
      <c r="KC68" s="18">
        <v>0</v>
      </c>
      <c r="KD68" s="18">
        <v>0</v>
      </c>
      <c r="KE68" s="250">
        <f t="shared" si="24"/>
        <v>0</v>
      </c>
      <c r="KF68" s="121">
        <f t="shared" si="25"/>
        <v>0</v>
      </c>
      <c r="KG68" s="121">
        <f t="shared" si="26"/>
        <v>0</v>
      </c>
      <c r="KH68" s="120">
        <f t="shared" si="137"/>
        <v>3094.5</v>
      </c>
      <c r="KI68" s="120">
        <v>159.75</v>
      </c>
      <c r="KJ68" s="250">
        <v>159.75</v>
      </c>
      <c r="KK68" s="250">
        <v>159.75</v>
      </c>
      <c r="KL68" s="250">
        <v>159.75</v>
      </c>
      <c r="KM68" s="250">
        <v>159.75</v>
      </c>
      <c r="KN68" s="250">
        <v>159.75</v>
      </c>
      <c r="KO68" s="250">
        <v>159.75</v>
      </c>
      <c r="KP68" s="250">
        <v>395.25</v>
      </c>
      <c r="KQ68" s="250">
        <v>395.25</v>
      </c>
      <c r="KR68" s="250">
        <v>395.25</v>
      </c>
      <c r="KS68" s="250">
        <v>395.25</v>
      </c>
      <c r="KT68" s="250">
        <v>395.25</v>
      </c>
      <c r="KU68" s="121">
        <f t="shared" si="138"/>
        <v>3359.0502477803361</v>
      </c>
      <c r="KV68" s="18">
        <v>193.19130073574496</v>
      </c>
      <c r="KW68" s="18">
        <v>208.05996131807024</v>
      </c>
      <c r="KX68" s="18">
        <v>184.65069860889676</v>
      </c>
      <c r="KY68" s="18">
        <v>202.45233620274283</v>
      </c>
      <c r="KZ68" s="18">
        <v>201.66747239161984</v>
      </c>
      <c r="LA68" s="18">
        <v>206.12613917491115</v>
      </c>
      <c r="LB68" s="18">
        <v>182.39711981240032</v>
      </c>
      <c r="LC68" s="18">
        <v>300.4340198857625</v>
      </c>
      <c r="LD68" s="18">
        <v>387.24267101194914</v>
      </c>
      <c r="LE68" s="18">
        <v>373.92839643013082</v>
      </c>
      <c r="LF68" s="18">
        <v>455.58573133636452</v>
      </c>
      <c r="LG68" s="18">
        <v>463.31440087174326</v>
      </c>
      <c r="LH68" s="250">
        <f t="shared" si="139"/>
        <v>264.55024778033612</v>
      </c>
      <c r="LI68" s="121">
        <f t="shared" si="27"/>
        <v>0</v>
      </c>
      <c r="LJ68" s="121">
        <f t="shared" si="28"/>
        <v>264.55024778033612</v>
      </c>
      <c r="LK68" s="121">
        <f t="shared" si="29"/>
        <v>0</v>
      </c>
      <c r="LL68" s="250"/>
      <c r="LM68" s="250"/>
      <c r="LN68" s="250"/>
      <c r="LO68" s="250"/>
      <c r="LP68" s="250"/>
      <c r="LQ68" s="250"/>
      <c r="LR68" s="250"/>
      <c r="LS68" s="250"/>
      <c r="LT68" s="250"/>
      <c r="LU68" s="250"/>
      <c r="LV68" s="250"/>
      <c r="LW68" s="250"/>
      <c r="LX68" s="121">
        <f t="shared" si="30"/>
        <v>0</v>
      </c>
      <c r="LY68" s="250"/>
      <c r="LZ68" s="250"/>
      <c r="MA68" s="250"/>
      <c r="MB68" s="250"/>
      <c r="MC68" s="250"/>
      <c r="MD68" s="250"/>
      <c r="ME68" s="250"/>
      <c r="MF68" s="250"/>
      <c r="MG68" s="250"/>
      <c r="MH68" s="250"/>
      <c r="MI68" s="250"/>
      <c r="MJ68" s="120">
        <v>0</v>
      </c>
      <c r="MK68" s="250"/>
      <c r="ML68" s="121">
        <f t="shared" si="31"/>
        <v>0</v>
      </c>
      <c r="MM68" s="121">
        <f t="shared" si="32"/>
        <v>0</v>
      </c>
      <c r="MN68" s="121">
        <f t="shared" si="140"/>
        <v>93900.450000000026</v>
      </c>
      <c r="MO68" s="121">
        <v>7116.4000000000005</v>
      </c>
      <c r="MP68" s="250">
        <v>7116.4000000000005</v>
      </c>
      <c r="MQ68" s="250">
        <v>7116.4000000000005</v>
      </c>
      <c r="MR68" s="250">
        <v>7116.4000000000005</v>
      </c>
      <c r="MS68" s="250">
        <v>7116.4000000000005</v>
      </c>
      <c r="MT68" s="250">
        <v>7116.4000000000005</v>
      </c>
      <c r="MU68" s="250">
        <v>7116.4000000000005</v>
      </c>
      <c r="MV68" s="250">
        <v>8817.130000000001</v>
      </c>
      <c r="MW68" s="250">
        <v>8817.130000000001</v>
      </c>
      <c r="MX68" s="250">
        <v>8817.130000000001</v>
      </c>
      <c r="MY68" s="250">
        <v>8817.130000000001</v>
      </c>
      <c r="MZ68" s="250">
        <v>8817.130000000001</v>
      </c>
      <c r="NA68" s="121">
        <f t="shared" si="141"/>
        <v>75915.174920554084</v>
      </c>
      <c r="NB68" s="20">
        <v>0</v>
      </c>
      <c r="NC68" s="20">
        <v>0</v>
      </c>
      <c r="ND68" s="20">
        <v>0</v>
      </c>
      <c r="NE68" s="20">
        <v>581.43632535123402</v>
      </c>
      <c r="NF68" s="20">
        <v>3249.636</v>
      </c>
      <c r="NG68" s="20">
        <v>1719.4834238649364</v>
      </c>
      <c r="NH68" s="20">
        <v>7394.1933480210182</v>
      </c>
      <c r="NI68" s="20">
        <v>26115.96</v>
      </c>
      <c r="NJ68" s="20">
        <v>15179.023090295914</v>
      </c>
      <c r="NK68" s="20">
        <v>19971.150378463641</v>
      </c>
      <c r="NL68" s="20">
        <v>0</v>
      </c>
      <c r="NM68" s="20">
        <v>1704.2923545573458</v>
      </c>
      <c r="NN68" s="250">
        <f t="shared" si="142"/>
        <v>-17985.275079445943</v>
      </c>
      <c r="NO68" s="121">
        <f t="shared" si="33"/>
        <v>-17985.275079445943</v>
      </c>
      <c r="NP68" s="121">
        <f t="shared" si="34"/>
        <v>0</v>
      </c>
      <c r="NQ68" s="115">
        <f t="shared" si="35"/>
        <v>32840.269999999997</v>
      </c>
      <c r="NR68" s="114">
        <f t="shared" si="36"/>
        <v>2267.79</v>
      </c>
      <c r="NS68" s="132">
        <f t="shared" si="37"/>
        <v>-30572.479999999996</v>
      </c>
      <c r="NT68" s="121">
        <f t="shared" si="38"/>
        <v>-30572.479999999996</v>
      </c>
      <c r="NU68" s="121">
        <f t="shared" si="39"/>
        <v>0</v>
      </c>
      <c r="NV68" s="18">
        <f t="shared" si="143"/>
        <v>10583.699999999999</v>
      </c>
      <c r="NW68" s="18">
        <v>1225.95</v>
      </c>
      <c r="NX68" s="234">
        <v>1225.95</v>
      </c>
      <c r="NY68" s="234">
        <v>1225.95</v>
      </c>
      <c r="NZ68" s="18">
        <v>1225.95</v>
      </c>
      <c r="OA68" s="18">
        <v>1225.95</v>
      </c>
      <c r="OB68" s="18">
        <v>1225.95</v>
      </c>
      <c r="OC68" s="18">
        <v>1225.95</v>
      </c>
      <c r="OD68" s="18">
        <v>400.41</v>
      </c>
      <c r="OE68" s="18">
        <v>400.41</v>
      </c>
      <c r="OF68" s="18">
        <v>400.41</v>
      </c>
      <c r="OG68" s="18">
        <v>400.41</v>
      </c>
      <c r="OH68" s="18">
        <v>400.41</v>
      </c>
      <c r="OI68" s="20">
        <f t="shared" si="144"/>
        <v>0</v>
      </c>
      <c r="OJ68" s="20">
        <v>0</v>
      </c>
      <c r="OK68" s="20">
        <v>0</v>
      </c>
      <c r="OL68" s="20">
        <v>0</v>
      </c>
      <c r="OM68" s="20">
        <v>0</v>
      </c>
      <c r="ON68" s="20">
        <v>0</v>
      </c>
      <c r="OO68" s="20">
        <v>0</v>
      </c>
      <c r="OP68" s="20">
        <v>0</v>
      </c>
      <c r="OQ68" s="20">
        <v>0</v>
      </c>
      <c r="OR68" s="20">
        <v>0</v>
      </c>
      <c r="OS68" s="20">
        <v>0</v>
      </c>
      <c r="OT68" s="20">
        <v>0</v>
      </c>
      <c r="OU68" s="20">
        <v>0</v>
      </c>
      <c r="OV68" s="234">
        <f t="shared" si="145"/>
        <v>-10583.699999999999</v>
      </c>
      <c r="OW68" s="20">
        <f t="shared" si="40"/>
        <v>-10583.699999999999</v>
      </c>
      <c r="OX68" s="20">
        <f t="shared" si="41"/>
        <v>0</v>
      </c>
      <c r="OY68" s="18">
        <f t="shared" si="146"/>
        <v>5462.8800000000019</v>
      </c>
      <c r="OZ68" s="18">
        <v>717.84</v>
      </c>
      <c r="PA68" s="234">
        <v>717.84</v>
      </c>
      <c r="PB68" s="234">
        <v>717.84</v>
      </c>
      <c r="PC68" s="234">
        <v>717.84</v>
      </c>
      <c r="PD68" s="234">
        <v>717.84</v>
      </c>
      <c r="PE68" s="234">
        <v>717.84</v>
      </c>
      <c r="PF68" s="234">
        <v>717.84</v>
      </c>
      <c r="PG68" s="234">
        <v>87.6</v>
      </c>
      <c r="PH68" s="234">
        <v>87.6</v>
      </c>
      <c r="PI68" s="234">
        <v>87.6</v>
      </c>
      <c r="PJ68" s="234">
        <v>87.6</v>
      </c>
      <c r="PK68" s="234">
        <v>87.6</v>
      </c>
      <c r="PL68" s="20">
        <f t="shared" si="147"/>
        <v>0</v>
      </c>
      <c r="PM68" s="18">
        <v>0</v>
      </c>
      <c r="PN68" s="18">
        <v>0</v>
      </c>
      <c r="PO68" s="18">
        <v>0</v>
      </c>
      <c r="PP68" s="18">
        <v>0</v>
      </c>
      <c r="PQ68" s="18">
        <v>0</v>
      </c>
      <c r="PR68" s="18">
        <v>0</v>
      </c>
      <c r="PS68" s="18">
        <v>0</v>
      </c>
      <c r="PT68" s="18">
        <v>0</v>
      </c>
      <c r="PU68" s="18">
        <v>0</v>
      </c>
      <c r="PV68" s="18">
        <v>0</v>
      </c>
      <c r="PW68" s="18">
        <v>0</v>
      </c>
      <c r="PX68" s="18">
        <v>0</v>
      </c>
      <c r="PY68" s="234">
        <f t="shared" si="148"/>
        <v>-5462.8800000000019</v>
      </c>
      <c r="PZ68" s="20">
        <f t="shared" si="42"/>
        <v>-5462.8800000000019</v>
      </c>
      <c r="QA68" s="20">
        <f t="shared" si="43"/>
        <v>0</v>
      </c>
      <c r="QB68" s="18">
        <f t="shared" si="149"/>
        <v>2251.3900000000003</v>
      </c>
      <c r="QC68" s="18">
        <v>232.92</v>
      </c>
      <c r="QD68" s="234">
        <v>232.92</v>
      </c>
      <c r="QE68" s="234">
        <v>232.92</v>
      </c>
      <c r="QF68" s="234">
        <v>232.92</v>
      </c>
      <c r="QG68" s="234">
        <v>232.92</v>
      </c>
      <c r="QH68" s="234">
        <v>232.92</v>
      </c>
      <c r="QI68" s="234">
        <v>232.92</v>
      </c>
      <c r="QJ68" s="234">
        <v>124.19</v>
      </c>
      <c r="QK68" s="234">
        <v>124.19</v>
      </c>
      <c r="QL68" s="234">
        <v>124.19</v>
      </c>
      <c r="QM68" s="234">
        <v>124.19</v>
      </c>
      <c r="QN68" s="234">
        <v>124.19</v>
      </c>
      <c r="QO68" s="20">
        <f t="shared" si="150"/>
        <v>0</v>
      </c>
      <c r="QP68" s="18">
        <v>0</v>
      </c>
      <c r="QQ68" s="18">
        <v>0</v>
      </c>
      <c r="QR68" s="18">
        <v>0</v>
      </c>
      <c r="QS68" s="18">
        <v>0</v>
      </c>
      <c r="QT68" s="18">
        <v>0</v>
      </c>
      <c r="QU68" s="18">
        <v>0</v>
      </c>
      <c r="QV68" s="18">
        <v>0</v>
      </c>
      <c r="QW68" s="18">
        <v>0</v>
      </c>
      <c r="QX68" s="18">
        <v>0</v>
      </c>
      <c r="QY68" s="18">
        <v>0</v>
      </c>
      <c r="QZ68" s="18">
        <v>0</v>
      </c>
      <c r="RA68" s="18">
        <v>0</v>
      </c>
      <c r="RB68" s="234">
        <f t="shared" si="151"/>
        <v>-2251.3900000000003</v>
      </c>
      <c r="RC68" s="20">
        <f t="shared" si="44"/>
        <v>-2251.3900000000003</v>
      </c>
      <c r="RD68" s="20">
        <f t="shared" si="45"/>
        <v>0</v>
      </c>
      <c r="RE68" s="18">
        <f t="shared" si="152"/>
        <v>10200.269999999997</v>
      </c>
      <c r="RF68" s="20">
        <v>1049.71</v>
      </c>
      <c r="RG68" s="234">
        <v>1049.71</v>
      </c>
      <c r="RH68" s="234">
        <v>1049.71</v>
      </c>
      <c r="RI68" s="234">
        <v>1049.71</v>
      </c>
      <c r="RJ68" s="234">
        <v>1049.71</v>
      </c>
      <c r="RK68" s="234">
        <v>1049.71</v>
      </c>
      <c r="RL68" s="234">
        <v>1049.71</v>
      </c>
      <c r="RM68" s="234">
        <v>570.46</v>
      </c>
      <c r="RN68" s="234">
        <v>570.46</v>
      </c>
      <c r="RO68" s="234">
        <v>570.46</v>
      </c>
      <c r="RP68" s="234">
        <v>570.46</v>
      </c>
      <c r="RQ68" s="234">
        <v>570.46</v>
      </c>
      <c r="RR68" s="20">
        <f t="shared" si="153"/>
        <v>0</v>
      </c>
      <c r="RS68" s="18">
        <v>0</v>
      </c>
      <c r="RT68" s="18">
        <v>0</v>
      </c>
      <c r="RU68" s="18">
        <v>0</v>
      </c>
      <c r="RV68" s="18">
        <v>0</v>
      </c>
      <c r="RW68" s="18">
        <v>0</v>
      </c>
      <c r="RX68" s="18">
        <v>0</v>
      </c>
      <c r="RY68" s="18">
        <v>0</v>
      </c>
      <c r="RZ68" s="18">
        <v>0</v>
      </c>
      <c r="SA68" s="18">
        <v>0</v>
      </c>
      <c r="SB68" s="18">
        <v>0</v>
      </c>
      <c r="SC68" s="18">
        <v>0</v>
      </c>
      <c r="SD68" s="18">
        <v>0</v>
      </c>
      <c r="SE68" s="20">
        <f t="shared" si="46"/>
        <v>-10200.269999999997</v>
      </c>
      <c r="SF68" s="20">
        <f t="shared" si="47"/>
        <v>-10200.269999999997</v>
      </c>
      <c r="SG68" s="20">
        <f t="shared" si="48"/>
        <v>0</v>
      </c>
      <c r="SH68" s="18">
        <f t="shared" si="154"/>
        <v>2090.12</v>
      </c>
      <c r="SI68" s="18">
        <v>220.56</v>
      </c>
      <c r="SJ68" s="234">
        <v>220.56</v>
      </c>
      <c r="SK68" s="234">
        <v>220.56</v>
      </c>
      <c r="SL68" s="234">
        <v>220.56</v>
      </c>
      <c r="SM68" s="234">
        <v>220.56</v>
      </c>
      <c r="SN68" s="234">
        <v>220.56</v>
      </c>
      <c r="SO68" s="234">
        <v>220.56</v>
      </c>
      <c r="SP68" s="234">
        <v>109.24</v>
      </c>
      <c r="SQ68" s="234">
        <v>109.24</v>
      </c>
      <c r="SR68" s="234">
        <v>109.24</v>
      </c>
      <c r="SS68" s="234">
        <v>109.24</v>
      </c>
      <c r="ST68" s="234">
        <v>109.24</v>
      </c>
      <c r="SU68" s="20">
        <f t="shared" si="155"/>
        <v>0</v>
      </c>
      <c r="SV68" s="18">
        <v>0</v>
      </c>
      <c r="SW68" s="18">
        <v>0</v>
      </c>
      <c r="SX68" s="18">
        <v>0</v>
      </c>
      <c r="SY68" s="18">
        <v>0</v>
      </c>
      <c r="SZ68" s="18">
        <v>0</v>
      </c>
      <c r="TA68" s="18">
        <v>0</v>
      </c>
      <c r="TB68" s="18">
        <v>0</v>
      </c>
      <c r="TC68" s="18">
        <v>0</v>
      </c>
      <c r="TD68" s="18">
        <v>0</v>
      </c>
      <c r="TE68" s="18">
        <v>0</v>
      </c>
      <c r="TF68" s="18">
        <v>0</v>
      </c>
      <c r="TG68" s="18">
        <v>0</v>
      </c>
      <c r="TH68" s="20">
        <f t="shared" si="49"/>
        <v>-2090.12</v>
      </c>
      <c r="TI68" s="20">
        <f t="shared" si="50"/>
        <v>-2090.12</v>
      </c>
      <c r="TJ68" s="20">
        <f t="shared" si="51"/>
        <v>0</v>
      </c>
      <c r="TK68" s="18">
        <f t="shared" si="156"/>
        <v>2104.5499999999997</v>
      </c>
      <c r="TL68" s="18">
        <v>196.85</v>
      </c>
      <c r="TM68" s="234">
        <v>196.85</v>
      </c>
      <c r="TN68" s="234">
        <v>196.85</v>
      </c>
      <c r="TO68" s="234">
        <v>196.85</v>
      </c>
      <c r="TP68" s="234">
        <v>196.85</v>
      </c>
      <c r="TQ68" s="234">
        <v>196.85</v>
      </c>
      <c r="TR68" s="234">
        <v>196.85</v>
      </c>
      <c r="TS68" s="234">
        <v>145.32</v>
      </c>
      <c r="TT68" s="234">
        <v>145.32</v>
      </c>
      <c r="TU68" s="234">
        <v>145.32</v>
      </c>
      <c r="TV68" s="234">
        <v>145.32</v>
      </c>
      <c r="TW68" s="234">
        <v>145.32</v>
      </c>
      <c r="TX68" s="20">
        <f t="shared" si="157"/>
        <v>2267.79</v>
      </c>
      <c r="TY68" s="18">
        <v>0</v>
      </c>
      <c r="TZ68" s="18">
        <v>0</v>
      </c>
      <c r="UA68" s="18">
        <v>0</v>
      </c>
      <c r="UB68" s="18">
        <v>0</v>
      </c>
      <c r="UC68" s="18">
        <v>0</v>
      </c>
      <c r="UD68" s="18">
        <v>0</v>
      </c>
      <c r="UE68" s="18">
        <v>2267.79</v>
      </c>
      <c r="UF68" s="18">
        <v>0</v>
      </c>
      <c r="UG68" s="18">
        <v>0</v>
      </c>
      <c r="UH68" s="18">
        <v>0</v>
      </c>
      <c r="UI68" s="18">
        <v>0</v>
      </c>
      <c r="UJ68" s="18">
        <v>0</v>
      </c>
      <c r="UK68" s="20">
        <f t="shared" si="52"/>
        <v>163.24000000000024</v>
      </c>
      <c r="UL68" s="20">
        <f t="shared" si="53"/>
        <v>0</v>
      </c>
      <c r="UM68" s="20">
        <f t="shared" si="54"/>
        <v>163.24000000000024</v>
      </c>
      <c r="UN68" s="18">
        <f t="shared" si="158"/>
        <v>147.36000000000004</v>
      </c>
      <c r="UO68" s="18">
        <v>14.43</v>
      </c>
      <c r="UP68" s="234">
        <v>14.43</v>
      </c>
      <c r="UQ68" s="234">
        <v>14.43</v>
      </c>
      <c r="UR68" s="234">
        <v>14.43</v>
      </c>
      <c r="US68" s="234">
        <v>14.43</v>
      </c>
      <c r="UT68" s="234">
        <v>14.43</v>
      </c>
      <c r="UU68" s="234">
        <v>14.43</v>
      </c>
      <c r="UV68" s="234">
        <v>9.27</v>
      </c>
      <c r="UW68" s="234">
        <v>9.27</v>
      </c>
      <c r="UX68" s="234">
        <v>9.27</v>
      </c>
      <c r="UY68" s="234">
        <v>9.27</v>
      </c>
      <c r="UZ68" s="234">
        <v>9.27</v>
      </c>
      <c r="VA68" s="20">
        <f t="shared" si="55"/>
        <v>0</v>
      </c>
      <c r="VB68" s="234"/>
      <c r="VC68" s="234"/>
      <c r="VD68" s="234"/>
      <c r="VE68" s="234"/>
      <c r="VF68" s="234"/>
      <c r="VG68" s="234"/>
      <c r="VH68" s="234">
        <v>0</v>
      </c>
      <c r="VI68" s="234"/>
      <c r="VJ68" s="234"/>
      <c r="VK68" s="234"/>
      <c r="VL68" s="234"/>
      <c r="VM68" s="234"/>
      <c r="VN68" s="20">
        <f t="shared" si="56"/>
        <v>-147.36000000000004</v>
      </c>
      <c r="VO68" s="20">
        <f t="shared" si="57"/>
        <v>-147.36000000000004</v>
      </c>
      <c r="VP68" s="20">
        <f t="shared" si="58"/>
        <v>0</v>
      </c>
      <c r="VQ68" s="121">
        <f t="shared" si="59"/>
        <v>0</v>
      </c>
      <c r="VR68" s="250"/>
      <c r="VS68" s="250"/>
      <c r="VT68" s="250"/>
      <c r="VU68" s="250"/>
      <c r="VV68" s="250"/>
      <c r="VW68" s="250"/>
      <c r="VX68" s="250"/>
      <c r="VY68" s="250"/>
      <c r="VZ68" s="250"/>
      <c r="WA68" s="250"/>
      <c r="WB68" s="250"/>
      <c r="WC68" s="250"/>
      <c r="WD68" s="121">
        <f t="shared" si="60"/>
        <v>0</v>
      </c>
      <c r="WE68" s="234"/>
      <c r="WF68" s="234"/>
      <c r="WG68" s="234"/>
      <c r="WH68" s="234"/>
      <c r="WI68" s="234"/>
      <c r="WJ68" s="234"/>
      <c r="WK68" s="234"/>
      <c r="WL68" s="234"/>
      <c r="WM68" s="234"/>
      <c r="WN68" s="234"/>
      <c r="WO68" s="234"/>
      <c r="WP68" s="234"/>
      <c r="WQ68" s="121">
        <f t="shared" si="61"/>
        <v>0</v>
      </c>
      <c r="WR68" s="121">
        <f t="shared" si="62"/>
        <v>0</v>
      </c>
      <c r="WS68" s="121">
        <f t="shared" si="63"/>
        <v>0</v>
      </c>
      <c r="WT68" s="120">
        <f t="shared" si="159"/>
        <v>67482.170000000013</v>
      </c>
      <c r="WU68" s="120">
        <v>4659.01</v>
      </c>
      <c r="WV68" s="250">
        <v>4659.01</v>
      </c>
      <c r="WW68" s="250">
        <v>4659.01</v>
      </c>
      <c r="WX68" s="250">
        <v>4659.01</v>
      </c>
      <c r="WY68" s="250">
        <v>4659.01</v>
      </c>
      <c r="WZ68" s="250">
        <v>4659.01</v>
      </c>
      <c r="XA68" s="250">
        <v>4659.01</v>
      </c>
      <c r="XB68" s="250">
        <v>6973.82</v>
      </c>
      <c r="XC68" s="250">
        <v>6973.82</v>
      </c>
      <c r="XD68" s="250">
        <v>6973.82</v>
      </c>
      <c r="XE68" s="250">
        <v>6973.82</v>
      </c>
      <c r="XF68" s="250">
        <v>6973.82</v>
      </c>
      <c r="XG68" s="120">
        <f t="shared" si="160"/>
        <v>67311.584577937203</v>
      </c>
      <c r="XH68" s="18">
        <v>5559.3234901005144</v>
      </c>
      <c r="XI68" s="18">
        <v>5635.7749673687504</v>
      </c>
      <c r="XJ68" s="18">
        <v>5381.8336800913139</v>
      </c>
      <c r="XK68" s="18">
        <v>512.58418257472044</v>
      </c>
      <c r="XL68" s="18">
        <v>5009.5990478416679</v>
      </c>
      <c r="XM68" s="18">
        <v>4673.6861426045662</v>
      </c>
      <c r="XN68" s="18">
        <v>6540.8565136304433</v>
      </c>
      <c r="XO68" s="18">
        <v>6618.297491044601</v>
      </c>
      <c r="XP68" s="18">
        <v>7167.2429567055142</v>
      </c>
      <c r="XQ68" s="18">
        <v>7196.9382907275203</v>
      </c>
      <c r="XR68" s="18">
        <v>6730.0420497686855</v>
      </c>
      <c r="XS68" s="18">
        <v>6285.4057654789121</v>
      </c>
      <c r="XT68" s="121">
        <f t="shared" si="64"/>
        <v>-170.58542206280981</v>
      </c>
      <c r="XU68" s="121">
        <f t="shared" si="65"/>
        <v>-170.58542206280981</v>
      </c>
      <c r="XV68" s="121">
        <f t="shared" si="66"/>
        <v>0</v>
      </c>
      <c r="XW68" s="120">
        <f t="shared" si="161"/>
        <v>34792.33</v>
      </c>
      <c r="XX68" s="120">
        <v>2292.14</v>
      </c>
      <c r="XY68" s="250">
        <v>2292.14</v>
      </c>
      <c r="XZ68" s="250">
        <v>2292.14</v>
      </c>
      <c r="YA68" s="250">
        <v>2292.14</v>
      </c>
      <c r="YB68" s="250">
        <v>2292.14</v>
      </c>
      <c r="YC68" s="250">
        <v>2292.14</v>
      </c>
      <c r="YD68" s="250">
        <v>2292.14</v>
      </c>
      <c r="YE68" s="250">
        <v>3749.47</v>
      </c>
      <c r="YF68" s="250">
        <v>3749.47</v>
      </c>
      <c r="YG68" s="250">
        <v>3749.47</v>
      </c>
      <c r="YH68" s="250">
        <v>3749.47</v>
      </c>
      <c r="YI68" s="250">
        <v>3749.47</v>
      </c>
      <c r="YJ68" s="121">
        <f t="shared" si="162"/>
        <v>33755.653366599836</v>
      </c>
      <c r="YK68" s="18">
        <v>2576.2802609308396</v>
      </c>
      <c r="YL68" s="18">
        <v>2456.02436190857</v>
      </c>
      <c r="YM68" s="18">
        <v>2562.4790399945296</v>
      </c>
      <c r="YN68" s="18">
        <v>2495.1299796164249</v>
      </c>
      <c r="YO68" s="18">
        <v>2444.3548950917943</v>
      </c>
      <c r="YP68" s="18">
        <v>2418.3818456908866</v>
      </c>
      <c r="YQ68" s="18">
        <v>2749.5646948284348</v>
      </c>
      <c r="YR68" s="18">
        <v>3102.0190636344751</v>
      </c>
      <c r="YS68" s="18">
        <v>3017.553419395746</v>
      </c>
      <c r="YT68" s="18">
        <v>3196.3773558843177</v>
      </c>
      <c r="YU68" s="18">
        <v>3228.3496537519359</v>
      </c>
      <c r="YV68" s="18">
        <v>3509.138795871881</v>
      </c>
      <c r="YW68" s="234">
        <f t="shared" si="163"/>
        <v>-1036.6766334001659</v>
      </c>
      <c r="YX68" s="121">
        <f t="shared" si="67"/>
        <v>-1036.6766334001659</v>
      </c>
      <c r="YY68" s="121">
        <f t="shared" si="68"/>
        <v>0</v>
      </c>
      <c r="YZ68" s="120">
        <f t="shared" si="164"/>
        <v>1779.41</v>
      </c>
      <c r="ZA68" s="120">
        <v>110.28</v>
      </c>
      <c r="ZB68" s="250">
        <v>110.28</v>
      </c>
      <c r="ZC68" s="250">
        <v>110.28</v>
      </c>
      <c r="ZD68" s="250">
        <v>110.28</v>
      </c>
      <c r="ZE68" s="250">
        <v>110.28</v>
      </c>
      <c r="ZF68" s="250">
        <v>110.28</v>
      </c>
      <c r="ZG68" s="250">
        <v>110.28</v>
      </c>
      <c r="ZH68" s="250">
        <v>201.49</v>
      </c>
      <c r="ZI68" s="250">
        <v>201.49</v>
      </c>
      <c r="ZJ68" s="250">
        <v>201.49</v>
      </c>
      <c r="ZK68" s="250">
        <v>201.49</v>
      </c>
      <c r="ZL68" s="250">
        <v>201.49</v>
      </c>
      <c r="ZM68" s="121">
        <f t="shared" si="165"/>
        <v>6482.3954251658351</v>
      </c>
      <c r="ZN68" s="120">
        <v>0</v>
      </c>
      <c r="ZO68" s="18">
        <v>87.732494126971105</v>
      </c>
      <c r="ZP68" s="18">
        <v>296.20857071791266</v>
      </c>
      <c r="ZQ68" s="18">
        <v>5903.1041612372401</v>
      </c>
      <c r="ZR68" s="18">
        <v>195.3501990837112</v>
      </c>
      <c r="ZS68" s="18">
        <v>0</v>
      </c>
      <c r="ZT68" s="18"/>
      <c r="ZU68" s="18"/>
      <c r="ZV68" s="18"/>
      <c r="ZW68" s="18"/>
      <c r="ZX68" s="18"/>
      <c r="ZY68" s="18"/>
      <c r="ZZ68" s="121">
        <f t="shared" si="69"/>
        <v>4702.9854251658353</v>
      </c>
      <c r="AAA68" s="121">
        <f t="shared" si="70"/>
        <v>0</v>
      </c>
      <c r="AAB68" s="121">
        <f t="shared" si="71"/>
        <v>4702.9854251658353</v>
      </c>
      <c r="AAC68" s="120">
        <f t="shared" si="166"/>
        <v>1436.21</v>
      </c>
      <c r="AAD68" s="120">
        <v>103.58</v>
      </c>
      <c r="AAE68" s="250">
        <v>103.58</v>
      </c>
      <c r="AAF68" s="250">
        <v>103.58</v>
      </c>
      <c r="AAG68" s="250">
        <v>103.58</v>
      </c>
      <c r="AAH68" s="250">
        <v>103.58</v>
      </c>
      <c r="AAI68" s="250">
        <v>103.58</v>
      </c>
      <c r="AAJ68" s="250">
        <v>103.58</v>
      </c>
      <c r="AAK68" s="250">
        <v>142.22999999999999</v>
      </c>
      <c r="AAL68" s="250">
        <v>142.22999999999999</v>
      </c>
      <c r="AAM68" s="250">
        <v>142.22999999999999</v>
      </c>
      <c r="AAN68" s="250">
        <v>142.22999999999999</v>
      </c>
      <c r="AAO68" s="250">
        <v>142.22999999999999</v>
      </c>
      <c r="AAP68" s="121">
        <f t="shared" si="167"/>
        <v>1460.2474897188565</v>
      </c>
      <c r="AAQ68" s="18">
        <v>134.41170300224309</v>
      </c>
      <c r="AAR68" s="18">
        <v>134.08997584299209</v>
      </c>
      <c r="AAS68" s="18">
        <v>134.5412205304402</v>
      </c>
      <c r="AAT68" s="18">
        <v>135.09337134293</v>
      </c>
      <c r="AAU68" s="18">
        <v>136.148185962404</v>
      </c>
      <c r="AAV68" s="18">
        <v>134.60618495724401</v>
      </c>
      <c r="AAW68" s="18">
        <v>132.20356317430529</v>
      </c>
      <c r="AAX68" s="18">
        <v>105.61773600000001</v>
      </c>
      <c r="AAY68" s="18">
        <v>101.57360850000001</v>
      </c>
      <c r="AAZ68" s="18">
        <v>103.44385800000001</v>
      </c>
      <c r="ABA68" s="18">
        <v>103.3052643</v>
      </c>
      <c r="ABB68" s="18">
        <v>105.21281810629768</v>
      </c>
      <c r="ABC68" s="121">
        <f t="shared" si="72"/>
        <v>24.037489718856477</v>
      </c>
      <c r="ABD68" s="121">
        <f t="shared" si="73"/>
        <v>0</v>
      </c>
      <c r="ABE68" s="121">
        <f t="shared" si="74"/>
        <v>24.037489718856477</v>
      </c>
      <c r="ABF68" s="120">
        <f t="shared" si="168"/>
        <v>204.05000000000004</v>
      </c>
      <c r="ABG68" s="120">
        <v>6.7</v>
      </c>
      <c r="ABH68" s="250">
        <v>6.7</v>
      </c>
      <c r="ABI68" s="250">
        <v>6.7</v>
      </c>
      <c r="ABJ68" s="250">
        <v>6.7</v>
      </c>
      <c r="ABK68" s="250">
        <v>6.7</v>
      </c>
      <c r="ABL68" s="250">
        <v>6.7</v>
      </c>
      <c r="ABM68" s="250">
        <v>6.7</v>
      </c>
      <c r="ABN68" s="250">
        <v>31.43</v>
      </c>
      <c r="ABO68" s="250">
        <v>31.43</v>
      </c>
      <c r="ABP68" s="250">
        <v>31.43</v>
      </c>
      <c r="ABQ68" s="250">
        <v>31.43</v>
      </c>
      <c r="ABR68" s="250">
        <v>31.43</v>
      </c>
      <c r="ABS68" s="121">
        <f t="shared" si="169"/>
        <v>0</v>
      </c>
      <c r="ABT68" s="18">
        <v>0</v>
      </c>
      <c r="ABU68" s="18">
        <v>0</v>
      </c>
      <c r="ABV68" s="18">
        <v>0</v>
      </c>
      <c r="ABW68" s="18">
        <v>0</v>
      </c>
      <c r="ABX68" s="18">
        <v>0</v>
      </c>
      <c r="ABY68" s="18">
        <v>0</v>
      </c>
      <c r="ABZ68" s="18"/>
      <c r="ACA68" s="18"/>
      <c r="ACB68" s="18">
        <v>0</v>
      </c>
      <c r="ACC68" s="18">
        <v>0</v>
      </c>
      <c r="ACD68" s="18">
        <v>0</v>
      </c>
      <c r="ACE68" s="18">
        <v>0</v>
      </c>
      <c r="ACF68" s="121">
        <f t="shared" si="75"/>
        <v>-204.05000000000004</v>
      </c>
      <c r="ACG68" s="121">
        <f t="shared" si="76"/>
        <v>-204.05000000000004</v>
      </c>
      <c r="ACH68" s="121">
        <f t="shared" si="77"/>
        <v>0</v>
      </c>
      <c r="ACI68" s="115">
        <f t="shared" si="78"/>
        <v>27901.57</v>
      </c>
      <c r="ACJ68" s="121">
        <f t="shared" si="79"/>
        <v>24808.185546513661</v>
      </c>
      <c r="ACK68" s="132">
        <f t="shared" si="80"/>
        <v>-3093.3844534863383</v>
      </c>
      <c r="ACL68" s="121">
        <f t="shared" si="81"/>
        <v>-3093.3844534863383</v>
      </c>
      <c r="ACM68" s="121">
        <f t="shared" si="82"/>
        <v>0</v>
      </c>
      <c r="ACN68" s="18">
        <f t="shared" si="170"/>
        <v>15327.670000000002</v>
      </c>
      <c r="ACO68" s="18">
        <v>1060.01</v>
      </c>
      <c r="ACP68" s="234">
        <v>1060.01</v>
      </c>
      <c r="ACQ68" s="234">
        <v>1060.01</v>
      </c>
      <c r="ACR68" s="234">
        <v>1060.01</v>
      </c>
      <c r="ACS68" s="234">
        <v>1060.01</v>
      </c>
      <c r="ACT68" s="234">
        <v>1060.01</v>
      </c>
      <c r="ACU68" s="234">
        <v>1060.01</v>
      </c>
      <c r="ACV68" s="234">
        <v>1581.52</v>
      </c>
      <c r="ACW68" s="234">
        <v>1581.52</v>
      </c>
      <c r="ACX68" s="234">
        <v>1581.52</v>
      </c>
      <c r="ACY68" s="234">
        <v>1581.52</v>
      </c>
      <c r="ACZ68" s="234">
        <v>1581.52</v>
      </c>
      <c r="ADA68" s="20">
        <f t="shared" si="171"/>
        <v>18942.704689932307</v>
      </c>
      <c r="ADB68" s="18">
        <v>0</v>
      </c>
      <c r="ADC68" s="18">
        <v>3285.796366625344</v>
      </c>
      <c r="ADD68" s="18">
        <v>2010.6231734903854</v>
      </c>
      <c r="ADE68" s="18">
        <v>1576.75063</v>
      </c>
      <c r="ADF68" s="18">
        <v>1641.7645215999999</v>
      </c>
      <c r="ADG68" s="18">
        <v>1324.7467687999999</v>
      </c>
      <c r="ADH68" s="18">
        <v>1347.6242875989103</v>
      </c>
      <c r="ADI68" s="18">
        <v>1450.4841928112478</v>
      </c>
      <c r="ADJ68" s="18">
        <v>1288.1038351999998</v>
      </c>
      <c r="ADK68" s="18">
        <v>1514.1115807999997</v>
      </c>
      <c r="ADL68" s="18">
        <v>1588.6053976799999</v>
      </c>
      <c r="ADM68" s="18">
        <v>1914.0939353264228</v>
      </c>
      <c r="ADN68" s="20">
        <f t="shared" si="83"/>
        <v>3615.0346899323049</v>
      </c>
      <c r="ADO68" s="20">
        <f t="shared" si="84"/>
        <v>0</v>
      </c>
      <c r="ADP68" s="20">
        <f t="shared" si="85"/>
        <v>3615.0346899323049</v>
      </c>
      <c r="ADQ68" s="18">
        <f t="shared" si="172"/>
        <v>12573.9</v>
      </c>
      <c r="ADR68" s="18">
        <v>1504.2</v>
      </c>
      <c r="ADS68" s="234">
        <v>1504.2</v>
      </c>
      <c r="ADT68" s="234">
        <v>1504.2</v>
      </c>
      <c r="ADU68" s="234">
        <v>1504.2</v>
      </c>
      <c r="ADV68" s="234">
        <v>1504.2</v>
      </c>
      <c r="ADW68" s="234">
        <v>1504.2</v>
      </c>
      <c r="ADX68" s="234">
        <v>1504.2</v>
      </c>
      <c r="ADY68" s="234">
        <v>408.9</v>
      </c>
      <c r="ADZ68" s="234">
        <v>408.9</v>
      </c>
      <c r="AEA68" s="234">
        <v>408.9</v>
      </c>
      <c r="AEB68" s="234">
        <v>408.9</v>
      </c>
      <c r="AEC68" s="234">
        <v>408.9</v>
      </c>
      <c r="AED68" s="20">
        <f t="shared" si="173"/>
        <v>5865.4808565813546</v>
      </c>
      <c r="AEE68" s="18">
        <v>0</v>
      </c>
      <c r="AEF68" s="18">
        <v>950.82044213739618</v>
      </c>
      <c r="AEG68" s="18">
        <v>314.06123353578232</v>
      </c>
      <c r="AEH68" s="18">
        <v>415.18458799999996</v>
      </c>
      <c r="AEI68" s="18">
        <v>456.75549919999997</v>
      </c>
      <c r="AEJ68" s="18">
        <v>413.68731039999994</v>
      </c>
      <c r="AEK68" s="18">
        <v>494.69752329580251</v>
      </c>
      <c r="AEL68" s="18">
        <v>638.40080978100229</v>
      </c>
      <c r="AEM68" s="18">
        <v>508.6204396</v>
      </c>
      <c r="AEN68" s="18">
        <v>586.94811279999988</v>
      </c>
      <c r="AEO68" s="18">
        <v>512.7002005999999</v>
      </c>
      <c r="AEP68" s="18">
        <v>573.60469723137101</v>
      </c>
      <c r="AEQ68" s="20">
        <f t="shared" si="86"/>
        <v>-6708.419143418645</v>
      </c>
      <c r="AER68" s="20">
        <f t="shared" si="87"/>
        <v>-6708.419143418645</v>
      </c>
      <c r="AES68" s="20">
        <f t="shared" si="88"/>
        <v>0</v>
      </c>
      <c r="AET68" s="18">
        <f t="shared" si="174"/>
        <v>0</v>
      </c>
      <c r="AEU68" s="18">
        <v>0</v>
      </c>
      <c r="AEV68" s="234">
        <v>0</v>
      </c>
      <c r="AEW68" s="234">
        <v>0</v>
      </c>
      <c r="AEX68" s="234">
        <v>0</v>
      </c>
      <c r="AEY68" s="234">
        <v>0</v>
      </c>
      <c r="AEZ68" s="234">
        <v>0</v>
      </c>
      <c r="AFA68" s="234">
        <v>0</v>
      </c>
      <c r="AFB68" s="234">
        <v>0</v>
      </c>
      <c r="AFC68" s="234">
        <v>0</v>
      </c>
      <c r="AFD68" s="234">
        <v>0</v>
      </c>
      <c r="AFE68" s="234">
        <v>0</v>
      </c>
      <c r="AFF68" s="234">
        <v>0</v>
      </c>
      <c r="AFG68" s="20">
        <f t="shared" si="175"/>
        <v>0</v>
      </c>
      <c r="AFH68" s="18">
        <v>0</v>
      </c>
      <c r="AFI68" s="18">
        <v>0</v>
      </c>
      <c r="AFJ68" s="18">
        <v>0</v>
      </c>
      <c r="AFK68" s="18">
        <v>0</v>
      </c>
      <c r="AFL68" s="18">
        <v>0</v>
      </c>
      <c r="AFM68" s="18">
        <v>0</v>
      </c>
      <c r="AFN68" s="18">
        <v>0</v>
      </c>
      <c r="AFO68" s="18">
        <v>0</v>
      </c>
      <c r="AFP68" s="18">
        <v>0</v>
      </c>
      <c r="AFQ68" s="18">
        <v>0</v>
      </c>
      <c r="AFR68" s="18">
        <v>0</v>
      </c>
      <c r="AFS68" s="18">
        <v>0</v>
      </c>
      <c r="AFT68" s="20">
        <f t="shared" si="89"/>
        <v>0</v>
      </c>
      <c r="AFU68" s="20">
        <f t="shared" si="90"/>
        <v>0</v>
      </c>
      <c r="AFV68" s="136">
        <f t="shared" si="91"/>
        <v>0</v>
      </c>
      <c r="AFW68" s="141">
        <f t="shared" si="92"/>
        <v>339580.11000000004</v>
      </c>
      <c r="AFX68" s="111">
        <f t="shared" si="93"/>
        <v>303391.12037085026</v>
      </c>
      <c r="AFY68" s="126">
        <f t="shared" si="94"/>
        <v>-36188.989629149786</v>
      </c>
      <c r="AFZ68" s="20">
        <f t="shared" si="95"/>
        <v>-36188.989629149786</v>
      </c>
      <c r="AGA68" s="140">
        <f t="shared" si="96"/>
        <v>0</v>
      </c>
      <c r="AGB68" s="215">
        <f t="shared" si="181"/>
        <v>407496.13200000004</v>
      </c>
      <c r="AGC68" s="126">
        <f t="shared" si="181"/>
        <v>364069.34444502031</v>
      </c>
      <c r="AGD68" s="126">
        <f t="shared" si="98"/>
        <v>-43426.787554979732</v>
      </c>
      <c r="AGE68" s="20">
        <f t="shared" si="99"/>
        <v>-43426.787554979732</v>
      </c>
      <c r="AGF68" s="136">
        <f t="shared" si="100"/>
        <v>0</v>
      </c>
      <c r="AGG68" s="166">
        <f t="shared" si="180"/>
        <v>21733.127040000003</v>
      </c>
      <c r="AGH68" s="220">
        <f t="shared" si="179"/>
        <v>19417.031703734418</v>
      </c>
      <c r="AGI68" s="126">
        <f t="shared" si="102"/>
        <v>-2316.0953362655855</v>
      </c>
      <c r="AGJ68" s="20">
        <f t="shared" si="103"/>
        <v>-2316.0953362655855</v>
      </c>
      <c r="AGK68" s="140">
        <f t="shared" si="104"/>
        <v>0</v>
      </c>
      <c r="AGL68" s="167">
        <f t="shared" si="182"/>
        <v>429229.25904000003</v>
      </c>
      <c r="AGM68" s="167">
        <f t="shared" si="182"/>
        <v>383486.37614875473</v>
      </c>
      <c r="AGN68" s="168">
        <f t="shared" si="106"/>
        <v>-45742.882891245303</v>
      </c>
      <c r="AGO68" s="167">
        <f t="shared" si="107"/>
        <v>-45742.882891245303</v>
      </c>
      <c r="AGP68" s="169">
        <f t="shared" si="108"/>
        <v>0</v>
      </c>
      <c r="AGQ68" s="217">
        <f t="shared" si="177"/>
        <v>5.8084772370486648E-2</v>
      </c>
      <c r="AGR68" s="294">
        <v>7.0000000000000007E-2</v>
      </c>
      <c r="AGS68" s="254">
        <v>0.03</v>
      </c>
      <c r="AGT68" s="251">
        <f t="shared" si="178"/>
        <v>5.3333333333333337E-2</v>
      </c>
      <c r="AGU68" s="22"/>
      <c r="AGV68" s="22"/>
      <c r="AGW68" s="22"/>
      <c r="AGX68" s="22"/>
      <c r="AGY68" s="22"/>
      <c r="AGZ68" s="22"/>
      <c r="AHA68" s="22"/>
      <c r="AHB68" s="22"/>
      <c r="AHC68" s="22"/>
      <c r="AHD68" s="22"/>
      <c r="AHE68" s="22"/>
      <c r="AHF68" s="22"/>
      <c r="AHG68" s="22"/>
      <c r="AHH68" s="22"/>
    </row>
    <row r="69" spans="1:892" s="225" customFormat="1" ht="12.75" x14ac:dyDescent="0.25">
      <c r="A69" s="1">
        <v>498</v>
      </c>
      <c r="B69" s="21">
        <v>3</v>
      </c>
      <c r="C69" s="252" t="s">
        <v>814</v>
      </c>
      <c r="D69" s="253">
        <v>5</v>
      </c>
      <c r="E69" s="249">
        <v>2320.1</v>
      </c>
      <c r="F69" s="132">
        <f t="shared" si="0"/>
        <v>26008.909999999996</v>
      </c>
      <c r="G69" s="114">
        <f t="shared" si="1"/>
        <v>26578.919339797405</v>
      </c>
      <c r="H69" s="132">
        <f t="shared" si="2"/>
        <v>570.00933979740876</v>
      </c>
      <c r="I69" s="121">
        <f t="shared" si="3"/>
        <v>0</v>
      </c>
      <c r="J69" s="121">
        <f t="shared" si="4"/>
        <v>570.00933979740876</v>
      </c>
      <c r="K69" s="18">
        <f t="shared" si="109"/>
        <v>7523.369999999999</v>
      </c>
      <c r="L69" s="234">
        <v>475.16</v>
      </c>
      <c r="M69" s="234">
        <v>475.16</v>
      </c>
      <c r="N69" s="234">
        <v>475.16</v>
      </c>
      <c r="O69" s="234">
        <v>475.16</v>
      </c>
      <c r="P69" s="234">
        <v>475.16</v>
      </c>
      <c r="Q69" s="234">
        <v>475.16</v>
      </c>
      <c r="R69" s="234">
        <v>475.16</v>
      </c>
      <c r="S69" s="234">
        <v>839.45</v>
      </c>
      <c r="T69" s="234">
        <v>839.45</v>
      </c>
      <c r="U69" s="234">
        <v>839.45</v>
      </c>
      <c r="V69" s="234">
        <v>839.45</v>
      </c>
      <c r="W69" s="234">
        <v>839.45</v>
      </c>
      <c r="X69" s="234">
        <f t="shared" si="110"/>
        <v>9569.9091423102254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4326.6559278224677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v>5243.2532144877587</v>
      </c>
      <c r="AK69" s="20">
        <f t="shared" si="5"/>
        <v>2046.5391423102265</v>
      </c>
      <c r="AL69" s="234">
        <f t="shared" si="111"/>
        <v>0</v>
      </c>
      <c r="AM69" s="234">
        <f t="shared" si="6"/>
        <v>2046.5391423102265</v>
      </c>
      <c r="AN69" s="18">
        <f t="shared" si="112"/>
        <v>1757.9900000000002</v>
      </c>
      <c r="AO69" s="234">
        <v>133.87</v>
      </c>
      <c r="AP69" s="234">
        <v>133.87</v>
      </c>
      <c r="AQ69" s="234">
        <v>133.87</v>
      </c>
      <c r="AR69" s="234">
        <v>133.87</v>
      </c>
      <c r="AS69" s="234">
        <v>133.87</v>
      </c>
      <c r="AT69" s="234">
        <v>133.87</v>
      </c>
      <c r="AU69" s="234">
        <v>133.87</v>
      </c>
      <c r="AV69" s="234">
        <v>164.18</v>
      </c>
      <c r="AW69" s="234">
        <v>164.18</v>
      </c>
      <c r="AX69" s="234">
        <v>164.18</v>
      </c>
      <c r="AY69" s="234">
        <v>164.18</v>
      </c>
      <c r="AZ69" s="234">
        <v>164.18</v>
      </c>
      <c r="BA69" s="226">
        <f t="shared" si="113"/>
        <v>1938.0739976934663</v>
      </c>
      <c r="BB69" s="18">
        <v>0</v>
      </c>
      <c r="BC69" s="18">
        <v>0</v>
      </c>
      <c r="BD69" s="18">
        <v>0</v>
      </c>
      <c r="BE69" s="18">
        <v>0</v>
      </c>
      <c r="BF69" s="18">
        <v>0</v>
      </c>
      <c r="BG69" s="18">
        <v>876.23512448178644</v>
      </c>
      <c r="BH69" s="18">
        <v>0</v>
      </c>
      <c r="BI69" s="18">
        <v>0</v>
      </c>
      <c r="BJ69" s="18">
        <v>0</v>
      </c>
      <c r="BK69" s="18">
        <v>0</v>
      </c>
      <c r="BL69" s="18">
        <v>0</v>
      </c>
      <c r="BM69" s="18">
        <v>1061.8388732116798</v>
      </c>
      <c r="BN69" s="20">
        <f t="shared" si="7"/>
        <v>180.08399769346602</v>
      </c>
      <c r="BO69" s="20">
        <f t="shared" si="8"/>
        <v>0</v>
      </c>
      <c r="BP69" s="20">
        <f t="shared" si="9"/>
        <v>180.08399769346602</v>
      </c>
      <c r="BQ69" s="18">
        <f t="shared" si="114"/>
        <v>1441.63</v>
      </c>
      <c r="BR69" s="234">
        <v>109.74</v>
      </c>
      <c r="BS69" s="234">
        <v>109.74</v>
      </c>
      <c r="BT69" s="234">
        <v>109.74</v>
      </c>
      <c r="BU69" s="234">
        <v>109.74</v>
      </c>
      <c r="BV69" s="234">
        <v>109.74</v>
      </c>
      <c r="BW69" s="234">
        <v>109.74</v>
      </c>
      <c r="BX69" s="234">
        <v>109.74</v>
      </c>
      <c r="BY69" s="234">
        <v>134.69</v>
      </c>
      <c r="BZ69" s="234">
        <v>134.69</v>
      </c>
      <c r="CA69" s="234">
        <v>134.69</v>
      </c>
      <c r="CB69" s="234">
        <v>134.69</v>
      </c>
      <c r="CC69" s="234">
        <v>134.69</v>
      </c>
      <c r="CD69" s="18">
        <f t="shared" si="115"/>
        <v>1319.46</v>
      </c>
      <c r="CE69" s="18">
        <v>99.58</v>
      </c>
      <c r="CF69" s="18">
        <v>99.58</v>
      </c>
      <c r="CG69" s="18">
        <v>99.58</v>
      </c>
      <c r="CH69" s="18">
        <v>99.58</v>
      </c>
      <c r="CI69" s="18">
        <v>99.58</v>
      </c>
      <c r="CJ69" s="18">
        <v>99.58</v>
      </c>
      <c r="CK69" s="18">
        <v>99.58</v>
      </c>
      <c r="CL69" s="18">
        <v>124.48</v>
      </c>
      <c r="CM69" s="18">
        <v>124.48</v>
      </c>
      <c r="CN69" s="18">
        <v>124.48</v>
      </c>
      <c r="CO69" s="18">
        <v>124.48</v>
      </c>
      <c r="CP69" s="18">
        <v>124.48</v>
      </c>
      <c r="CQ69" s="20">
        <f t="shared" si="10"/>
        <v>-122.17000000000007</v>
      </c>
      <c r="CR69" s="20">
        <f t="shared" si="11"/>
        <v>-122.17000000000007</v>
      </c>
      <c r="CS69" s="20">
        <f t="shared" si="12"/>
        <v>0</v>
      </c>
      <c r="CT69" s="18">
        <f t="shared" si="116"/>
        <v>283.11</v>
      </c>
      <c r="CU69" s="18">
        <v>21.58</v>
      </c>
      <c r="CV69" s="234">
        <v>21.58</v>
      </c>
      <c r="CW69" s="234">
        <v>21.58</v>
      </c>
      <c r="CX69" s="234">
        <v>21.58</v>
      </c>
      <c r="CY69" s="234">
        <v>21.58</v>
      </c>
      <c r="CZ69" s="234">
        <v>21.58</v>
      </c>
      <c r="DA69" s="234">
        <v>21.58</v>
      </c>
      <c r="DB69" s="234">
        <v>26.41</v>
      </c>
      <c r="DC69" s="234">
        <v>26.41</v>
      </c>
      <c r="DD69" s="234">
        <v>26.41</v>
      </c>
      <c r="DE69" s="234">
        <v>26.41</v>
      </c>
      <c r="DF69" s="234">
        <v>26.41</v>
      </c>
      <c r="DG69" s="18">
        <f t="shared" si="117"/>
        <v>258.76</v>
      </c>
      <c r="DH69" s="18">
        <v>19.53</v>
      </c>
      <c r="DI69" s="18">
        <v>19.53</v>
      </c>
      <c r="DJ69" s="18">
        <v>19.53</v>
      </c>
      <c r="DK69" s="18">
        <v>19.53</v>
      </c>
      <c r="DL69" s="18">
        <v>19.53</v>
      </c>
      <c r="DM69" s="18">
        <v>19.53</v>
      </c>
      <c r="DN69" s="18">
        <v>19.53</v>
      </c>
      <c r="DO69" s="18">
        <v>24.41</v>
      </c>
      <c r="DP69" s="18">
        <v>24.41</v>
      </c>
      <c r="DQ69" s="18">
        <v>24.41</v>
      </c>
      <c r="DR69" s="18">
        <v>24.41</v>
      </c>
      <c r="DS69" s="18">
        <v>24.41</v>
      </c>
      <c r="DT69" s="234">
        <f t="shared" si="118"/>
        <v>-24.350000000000023</v>
      </c>
      <c r="DU69" s="20">
        <f t="shared" si="13"/>
        <v>-24.350000000000023</v>
      </c>
      <c r="DV69" s="20">
        <f t="shared" si="119"/>
        <v>0</v>
      </c>
      <c r="DW69" s="18">
        <f t="shared" si="120"/>
        <v>982.31999999999971</v>
      </c>
      <c r="DX69" s="18">
        <v>77.959999999999994</v>
      </c>
      <c r="DY69" s="234">
        <v>77.959999999999994</v>
      </c>
      <c r="DZ69" s="234">
        <v>77.959999999999994</v>
      </c>
      <c r="EA69" s="234">
        <v>77.959999999999994</v>
      </c>
      <c r="EB69" s="234">
        <v>77.959999999999994</v>
      </c>
      <c r="EC69" s="234">
        <v>77.959999999999994</v>
      </c>
      <c r="ED69" s="234">
        <v>77.959999999999994</v>
      </c>
      <c r="EE69" s="234">
        <v>87.32</v>
      </c>
      <c r="EF69" s="234">
        <v>87.32</v>
      </c>
      <c r="EG69" s="234">
        <v>87.32</v>
      </c>
      <c r="EH69" s="234">
        <v>87.32</v>
      </c>
      <c r="EI69" s="234">
        <v>87.32</v>
      </c>
      <c r="EJ69" s="234"/>
      <c r="EK69" s="18">
        <f t="shared" si="121"/>
        <v>1028.0121550203078</v>
      </c>
      <c r="EL69" s="18">
        <v>0</v>
      </c>
      <c r="EM69" s="18">
        <v>0</v>
      </c>
      <c r="EN69" s="18">
        <v>0</v>
      </c>
      <c r="EO69" s="18">
        <v>0</v>
      </c>
      <c r="EP69" s="18">
        <v>0</v>
      </c>
      <c r="EQ69" s="18">
        <v>464.76913194989595</v>
      </c>
      <c r="ER69" s="18">
        <v>0</v>
      </c>
      <c r="ES69" s="18">
        <v>0</v>
      </c>
      <c r="ET69" s="18">
        <v>0</v>
      </c>
      <c r="EU69" s="18">
        <v>0</v>
      </c>
      <c r="EV69" s="18">
        <v>0</v>
      </c>
      <c r="EW69" s="18">
        <v>563.24302307041182</v>
      </c>
      <c r="EX69" s="20">
        <f t="shared" si="14"/>
        <v>45.692155020308064</v>
      </c>
      <c r="EY69" s="20">
        <f t="shared" si="122"/>
        <v>0</v>
      </c>
      <c r="EZ69" s="20">
        <f t="shared" si="123"/>
        <v>45.692155020308064</v>
      </c>
      <c r="FA69" s="18">
        <f t="shared" si="124"/>
        <v>7370.619999999999</v>
      </c>
      <c r="FB69" s="18">
        <v>557.05999999999995</v>
      </c>
      <c r="FC69" s="234">
        <v>557.05999999999995</v>
      </c>
      <c r="FD69" s="234">
        <v>557.05999999999995</v>
      </c>
      <c r="FE69" s="234">
        <v>557.05999999999995</v>
      </c>
      <c r="FF69" s="234">
        <v>557.05999999999995</v>
      </c>
      <c r="FG69" s="234">
        <v>557.05999999999995</v>
      </c>
      <c r="FH69" s="234">
        <v>557.05999999999995</v>
      </c>
      <c r="FI69" s="234">
        <v>694.24</v>
      </c>
      <c r="FJ69" s="234">
        <v>694.24</v>
      </c>
      <c r="FK69" s="234">
        <v>694.24</v>
      </c>
      <c r="FL69" s="234">
        <v>694.24</v>
      </c>
      <c r="FM69" s="234">
        <v>694.24</v>
      </c>
      <c r="FN69" s="20">
        <f t="shared" si="125"/>
        <v>3993.8037950469929</v>
      </c>
      <c r="FO69" s="18">
        <v>0</v>
      </c>
      <c r="FP69" s="18">
        <v>0</v>
      </c>
      <c r="FQ69" s="18">
        <v>0</v>
      </c>
      <c r="FR69" s="18">
        <v>0</v>
      </c>
      <c r="FS69" s="18">
        <v>0</v>
      </c>
      <c r="FT69" s="18">
        <v>3749.844586514374</v>
      </c>
      <c r="FU69" s="18">
        <v>243.95920853261879</v>
      </c>
      <c r="FV69" s="18">
        <v>0</v>
      </c>
      <c r="FW69" s="18">
        <v>0</v>
      </c>
      <c r="FX69" s="18">
        <v>0</v>
      </c>
      <c r="FY69" s="18">
        <v>0</v>
      </c>
      <c r="FZ69" s="18">
        <v>0</v>
      </c>
      <c r="GA69" s="234">
        <f t="shared" si="126"/>
        <v>-3376.816204953006</v>
      </c>
      <c r="GB69" s="20">
        <f t="shared" si="127"/>
        <v>-3376.816204953006</v>
      </c>
      <c r="GC69" s="20">
        <f t="shared" si="128"/>
        <v>0</v>
      </c>
      <c r="GD69" s="18">
        <f t="shared" si="129"/>
        <v>542.01</v>
      </c>
      <c r="GE69" s="18">
        <v>38.28</v>
      </c>
      <c r="GF69" s="234">
        <v>38.28</v>
      </c>
      <c r="GG69" s="234">
        <v>38.28</v>
      </c>
      <c r="GH69" s="234">
        <v>38.28</v>
      </c>
      <c r="GI69" s="234">
        <v>38.28</v>
      </c>
      <c r="GJ69" s="234">
        <v>38.28</v>
      </c>
      <c r="GK69" s="234">
        <v>38.28</v>
      </c>
      <c r="GL69" s="234">
        <v>54.81</v>
      </c>
      <c r="GM69" s="234">
        <v>54.81</v>
      </c>
      <c r="GN69" s="234">
        <v>54.81</v>
      </c>
      <c r="GO69" s="234">
        <v>54.81</v>
      </c>
      <c r="GP69" s="234">
        <v>54.81</v>
      </c>
      <c r="GQ69" s="20">
        <f t="shared" si="130"/>
        <v>0</v>
      </c>
      <c r="GR69" s="18">
        <v>0</v>
      </c>
      <c r="GS69" s="18">
        <v>0</v>
      </c>
      <c r="GT69" s="18">
        <v>0</v>
      </c>
      <c r="GU69" s="18"/>
      <c r="GV69" s="234">
        <f t="shared" si="131"/>
        <v>-542.01</v>
      </c>
      <c r="GW69" s="20">
        <f t="shared" si="15"/>
        <v>-542.01</v>
      </c>
      <c r="GX69" s="20">
        <f t="shared" si="16"/>
        <v>0</v>
      </c>
      <c r="GY69" s="18">
        <f t="shared" si="132"/>
        <v>6107.8600000000006</v>
      </c>
      <c r="GZ69" s="18">
        <v>336.88</v>
      </c>
      <c r="HA69" s="234">
        <v>336.88</v>
      </c>
      <c r="HB69" s="234">
        <v>336.88</v>
      </c>
      <c r="HC69" s="234">
        <v>336.88</v>
      </c>
      <c r="HD69" s="234">
        <v>336.88</v>
      </c>
      <c r="HE69" s="234">
        <v>336.88</v>
      </c>
      <c r="HF69" s="234">
        <v>336.88</v>
      </c>
      <c r="HG69" s="234">
        <v>749.94</v>
      </c>
      <c r="HH69" s="234">
        <v>749.94</v>
      </c>
      <c r="HI69" s="234">
        <v>749.94</v>
      </c>
      <c r="HJ69" s="234">
        <v>749.94</v>
      </c>
      <c r="HK69" s="234">
        <v>749.94</v>
      </c>
      <c r="HL69" s="20">
        <f t="shared" si="133"/>
        <v>8470.9002497264119</v>
      </c>
      <c r="HM69" s="18">
        <v>634.90754496987165</v>
      </c>
      <c r="HN69" s="18">
        <v>672.55045263633099</v>
      </c>
      <c r="HO69" s="18">
        <v>735.25005514208499</v>
      </c>
      <c r="HP69" s="18">
        <v>682.38656782355554</v>
      </c>
      <c r="HQ69" s="18">
        <v>711.35173519417049</v>
      </c>
      <c r="HR69" s="18">
        <v>595.12276925928734</v>
      </c>
      <c r="HS69" s="18">
        <v>785.26270584343638</v>
      </c>
      <c r="HT69" s="18">
        <v>494.88603991274942</v>
      </c>
      <c r="HU69" s="18">
        <v>507.96865287022325</v>
      </c>
      <c r="HV69" s="18">
        <v>920.81946082937566</v>
      </c>
      <c r="HW69" s="18">
        <v>812.62591111349946</v>
      </c>
      <c r="HX69" s="18">
        <v>917.76835413182607</v>
      </c>
      <c r="HY69" s="20">
        <f t="shared" si="17"/>
        <v>2363.0402497264113</v>
      </c>
      <c r="HZ69" s="20">
        <f t="shared" si="18"/>
        <v>0</v>
      </c>
      <c r="IA69" s="20">
        <f t="shared" si="19"/>
        <v>2363.0402497264113</v>
      </c>
      <c r="IB69" s="120">
        <f t="shared" si="134"/>
        <v>0</v>
      </c>
      <c r="IC69" s="120">
        <v>0</v>
      </c>
      <c r="ID69" s="250">
        <v>0</v>
      </c>
      <c r="IE69" s="250">
        <v>0</v>
      </c>
      <c r="IF69" s="120">
        <v>0</v>
      </c>
      <c r="IG69" s="120">
        <v>0</v>
      </c>
      <c r="IH69" s="120">
        <v>0</v>
      </c>
      <c r="II69" s="120">
        <v>0</v>
      </c>
      <c r="IJ69" s="120">
        <v>0</v>
      </c>
      <c r="IK69" s="120">
        <v>0</v>
      </c>
      <c r="IL69" s="120">
        <v>0</v>
      </c>
      <c r="IM69" s="120">
        <v>0</v>
      </c>
      <c r="IN69" s="120">
        <v>0</v>
      </c>
      <c r="IO69" s="121">
        <f t="shared" si="20"/>
        <v>0</v>
      </c>
      <c r="IP69" s="18">
        <v>0</v>
      </c>
      <c r="IQ69" s="18">
        <v>0</v>
      </c>
      <c r="IR69" s="18">
        <v>0</v>
      </c>
      <c r="IS69" s="18">
        <v>0</v>
      </c>
      <c r="IT69" s="18">
        <v>0</v>
      </c>
      <c r="IU69" s="18">
        <v>0</v>
      </c>
      <c r="IV69" s="18">
        <v>0</v>
      </c>
      <c r="IW69" s="18">
        <v>0</v>
      </c>
      <c r="IX69" s="18">
        <v>0</v>
      </c>
      <c r="IY69" s="18">
        <v>0</v>
      </c>
      <c r="IZ69" s="18">
        <v>0</v>
      </c>
      <c r="JA69" s="18">
        <v>0</v>
      </c>
      <c r="JB69" s="250">
        <f t="shared" si="21"/>
        <v>0</v>
      </c>
      <c r="JC69" s="121">
        <f t="shared" si="22"/>
        <v>0</v>
      </c>
      <c r="JD69" s="121">
        <f t="shared" si="23"/>
        <v>0</v>
      </c>
      <c r="JE69" s="120">
        <f t="shared" si="135"/>
        <v>0</v>
      </c>
      <c r="JF69" s="120">
        <v>0</v>
      </c>
      <c r="JG69" s="250">
        <v>0</v>
      </c>
      <c r="JH69" s="250">
        <v>0</v>
      </c>
      <c r="JI69" s="250">
        <v>0</v>
      </c>
      <c r="JJ69" s="250">
        <v>0</v>
      </c>
      <c r="JK69" s="250">
        <v>0</v>
      </c>
      <c r="JL69" s="250">
        <v>0</v>
      </c>
      <c r="JM69" s="250">
        <v>0</v>
      </c>
      <c r="JN69" s="250">
        <v>0</v>
      </c>
      <c r="JO69" s="250">
        <v>0</v>
      </c>
      <c r="JP69" s="250">
        <v>0</v>
      </c>
      <c r="JQ69" s="250">
        <v>0</v>
      </c>
      <c r="JR69" s="120">
        <f t="shared" si="136"/>
        <v>0</v>
      </c>
      <c r="JS69" s="18">
        <v>0</v>
      </c>
      <c r="JT69" s="18">
        <v>0</v>
      </c>
      <c r="JU69" s="18">
        <v>0</v>
      </c>
      <c r="JV69" s="18">
        <v>0</v>
      </c>
      <c r="JW69" s="18">
        <v>0</v>
      </c>
      <c r="JX69" s="18">
        <v>0</v>
      </c>
      <c r="JY69" s="18">
        <v>0</v>
      </c>
      <c r="JZ69" s="18">
        <v>0</v>
      </c>
      <c r="KA69" s="18">
        <v>0</v>
      </c>
      <c r="KB69" s="18">
        <v>0</v>
      </c>
      <c r="KC69" s="18">
        <v>0</v>
      </c>
      <c r="KD69" s="18">
        <v>0</v>
      </c>
      <c r="KE69" s="250">
        <f t="shared" si="24"/>
        <v>0</v>
      </c>
      <c r="KF69" s="121">
        <f t="shared" si="25"/>
        <v>0</v>
      </c>
      <c r="KG69" s="121">
        <f t="shared" si="26"/>
        <v>0</v>
      </c>
      <c r="KH69" s="120">
        <f t="shared" si="137"/>
        <v>1393.17</v>
      </c>
      <c r="KI69" s="120">
        <v>65.66</v>
      </c>
      <c r="KJ69" s="250">
        <v>65.66</v>
      </c>
      <c r="KK69" s="250">
        <v>65.66</v>
      </c>
      <c r="KL69" s="250">
        <v>65.66</v>
      </c>
      <c r="KM69" s="250">
        <v>65.66</v>
      </c>
      <c r="KN69" s="250">
        <v>65.66</v>
      </c>
      <c r="KO69" s="250">
        <v>65.66</v>
      </c>
      <c r="KP69" s="250">
        <v>186.71</v>
      </c>
      <c r="KQ69" s="250">
        <v>186.71</v>
      </c>
      <c r="KR69" s="250">
        <v>186.71</v>
      </c>
      <c r="KS69" s="250">
        <v>186.71</v>
      </c>
      <c r="KT69" s="250">
        <v>186.71</v>
      </c>
      <c r="KU69" s="121">
        <f t="shared" si="138"/>
        <v>1501.1303637064275</v>
      </c>
      <c r="KV69" s="18">
        <v>79.379848618470021</v>
      </c>
      <c r="KW69" s="18">
        <v>85.489192163906452</v>
      </c>
      <c r="KX69" s="18">
        <v>75.870623817157025</v>
      </c>
      <c r="KY69" s="18">
        <v>83.185090317350273</v>
      </c>
      <c r="KZ69" s="18">
        <v>82.862599758635724</v>
      </c>
      <c r="LA69" s="18">
        <v>84.694609238099716</v>
      </c>
      <c r="LB69" s="18">
        <v>74.944656948905646</v>
      </c>
      <c r="LC69" s="18">
        <v>141.79048865655582</v>
      </c>
      <c r="LD69" s="18">
        <v>182.76002022784303</v>
      </c>
      <c r="LE69" s="18">
        <v>176.47631940134738</v>
      </c>
      <c r="LF69" s="18">
        <v>215.01467608661704</v>
      </c>
      <c r="LG69" s="18">
        <v>218.66223847153958</v>
      </c>
      <c r="LH69" s="250">
        <f t="shared" si="139"/>
        <v>107.96036370642742</v>
      </c>
      <c r="LI69" s="121">
        <f t="shared" si="27"/>
        <v>0</v>
      </c>
      <c r="LJ69" s="121">
        <f t="shared" si="28"/>
        <v>107.96036370642742</v>
      </c>
      <c r="LK69" s="121">
        <f t="shared" si="29"/>
        <v>0</v>
      </c>
      <c r="LL69" s="250"/>
      <c r="LM69" s="250"/>
      <c r="LN69" s="250"/>
      <c r="LO69" s="250"/>
      <c r="LP69" s="250"/>
      <c r="LQ69" s="250"/>
      <c r="LR69" s="250"/>
      <c r="LS69" s="250"/>
      <c r="LT69" s="250"/>
      <c r="LU69" s="250"/>
      <c r="LV69" s="250"/>
      <c r="LW69" s="250"/>
      <c r="LX69" s="121">
        <f t="shared" si="30"/>
        <v>0</v>
      </c>
      <c r="LY69" s="250"/>
      <c r="LZ69" s="250"/>
      <c r="MA69" s="250"/>
      <c r="MB69" s="250"/>
      <c r="MC69" s="250"/>
      <c r="MD69" s="250"/>
      <c r="ME69" s="250"/>
      <c r="MF69" s="250"/>
      <c r="MG69" s="250"/>
      <c r="MH69" s="250"/>
      <c r="MI69" s="250"/>
      <c r="MJ69" s="120">
        <v>0</v>
      </c>
      <c r="MK69" s="250"/>
      <c r="ML69" s="121">
        <f t="shared" si="31"/>
        <v>0</v>
      </c>
      <c r="MM69" s="121">
        <f t="shared" si="32"/>
        <v>0</v>
      </c>
      <c r="MN69" s="121">
        <f t="shared" si="140"/>
        <v>29430.379999999994</v>
      </c>
      <c r="MO69" s="121">
        <v>2304.09</v>
      </c>
      <c r="MP69" s="250">
        <v>2304.09</v>
      </c>
      <c r="MQ69" s="250">
        <v>2304.09</v>
      </c>
      <c r="MR69" s="250">
        <v>2304.09</v>
      </c>
      <c r="MS69" s="250">
        <v>2304.09</v>
      </c>
      <c r="MT69" s="250">
        <v>2304.09</v>
      </c>
      <c r="MU69" s="250">
        <v>2304.09</v>
      </c>
      <c r="MV69" s="250">
        <v>2660.35</v>
      </c>
      <c r="MW69" s="250">
        <v>2660.35</v>
      </c>
      <c r="MX69" s="250">
        <v>2660.35</v>
      </c>
      <c r="MY69" s="250">
        <v>2660.35</v>
      </c>
      <c r="MZ69" s="250">
        <v>2660.35</v>
      </c>
      <c r="NA69" s="121">
        <f t="shared" si="141"/>
        <v>235.983556164687</v>
      </c>
      <c r="NB69" s="20">
        <v>0</v>
      </c>
      <c r="NC69" s="20">
        <v>59.920988435565718</v>
      </c>
      <c r="ND69" s="20">
        <v>176.0625677291213</v>
      </c>
      <c r="NE69" s="20">
        <v>0</v>
      </c>
      <c r="NF69" s="20">
        <v>0</v>
      </c>
      <c r="NG69" s="20">
        <v>0</v>
      </c>
      <c r="NH69" s="20">
        <v>0</v>
      </c>
      <c r="NI69" s="20">
        <v>0</v>
      </c>
      <c r="NJ69" s="20">
        <v>0</v>
      </c>
      <c r="NK69" s="20">
        <v>0</v>
      </c>
      <c r="NL69" s="20">
        <v>0</v>
      </c>
      <c r="NM69" s="20">
        <v>0</v>
      </c>
      <c r="NN69" s="250">
        <f t="shared" si="142"/>
        <v>-29194.396443835307</v>
      </c>
      <c r="NO69" s="121">
        <f t="shared" si="33"/>
        <v>-29194.396443835307</v>
      </c>
      <c r="NP69" s="121">
        <f t="shared" si="34"/>
        <v>0</v>
      </c>
      <c r="NQ69" s="115">
        <f t="shared" si="35"/>
        <v>16829.25</v>
      </c>
      <c r="NR69" s="114">
        <f t="shared" si="36"/>
        <v>1810.18</v>
      </c>
      <c r="NS69" s="132">
        <f t="shared" si="37"/>
        <v>-15019.07</v>
      </c>
      <c r="NT69" s="121">
        <f t="shared" si="38"/>
        <v>-15019.07</v>
      </c>
      <c r="NU69" s="121">
        <f t="shared" si="39"/>
        <v>0</v>
      </c>
      <c r="NV69" s="18">
        <f t="shared" si="143"/>
        <v>4654.2899999999991</v>
      </c>
      <c r="NW69" s="18">
        <v>478.87</v>
      </c>
      <c r="NX69" s="234">
        <v>478.87</v>
      </c>
      <c r="NY69" s="234">
        <v>478.87</v>
      </c>
      <c r="NZ69" s="18">
        <v>478.87</v>
      </c>
      <c r="OA69" s="18">
        <v>478.87</v>
      </c>
      <c r="OB69" s="18">
        <v>478.87</v>
      </c>
      <c r="OC69" s="18">
        <v>478.87</v>
      </c>
      <c r="OD69" s="18">
        <v>260.44</v>
      </c>
      <c r="OE69" s="18">
        <v>260.44</v>
      </c>
      <c r="OF69" s="18">
        <v>260.44</v>
      </c>
      <c r="OG69" s="18">
        <v>260.44</v>
      </c>
      <c r="OH69" s="18">
        <v>260.44</v>
      </c>
      <c r="OI69" s="20">
        <f t="shared" si="144"/>
        <v>0</v>
      </c>
      <c r="OJ69" s="20">
        <v>0</v>
      </c>
      <c r="OK69" s="20">
        <v>0</v>
      </c>
      <c r="OL69" s="20">
        <v>0</v>
      </c>
      <c r="OM69" s="20">
        <v>0</v>
      </c>
      <c r="ON69" s="20">
        <v>0</v>
      </c>
      <c r="OO69" s="20">
        <v>0</v>
      </c>
      <c r="OP69" s="20">
        <v>0</v>
      </c>
      <c r="OQ69" s="20">
        <v>0</v>
      </c>
      <c r="OR69" s="20">
        <v>0</v>
      </c>
      <c r="OS69" s="20">
        <v>0</v>
      </c>
      <c r="OT69" s="20">
        <v>0</v>
      </c>
      <c r="OU69" s="20">
        <v>0</v>
      </c>
      <c r="OV69" s="234">
        <f t="shared" si="145"/>
        <v>-4654.2899999999991</v>
      </c>
      <c r="OW69" s="20">
        <f t="shared" si="40"/>
        <v>-4654.2899999999991</v>
      </c>
      <c r="OX69" s="20">
        <f t="shared" si="41"/>
        <v>0</v>
      </c>
      <c r="OY69" s="18">
        <f t="shared" si="146"/>
        <v>3749.9</v>
      </c>
      <c r="OZ69" s="18">
        <v>391.4</v>
      </c>
      <c r="PA69" s="234">
        <v>391.4</v>
      </c>
      <c r="PB69" s="234">
        <v>391.4</v>
      </c>
      <c r="PC69" s="234">
        <v>391.4</v>
      </c>
      <c r="PD69" s="234">
        <v>391.4</v>
      </c>
      <c r="PE69" s="234">
        <v>391.4</v>
      </c>
      <c r="PF69" s="234">
        <v>391.4</v>
      </c>
      <c r="PG69" s="234">
        <v>202.02</v>
      </c>
      <c r="PH69" s="234">
        <v>202.02</v>
      </c>
      <c r="PI69" s="234">
        <v>202.02</v>
      </c>
      <c r="PJ69" s="234">
        <v>202.02</v>
      </c>
      <c r="PK69" s="234">
        <v>202.02</v>
      </c>
      <c r="PL69" s="20">
        <f t="shared" si="147"/>
        <v>0</v>
      </c>
      <c r="PM69" s="18">
        <v>0</v>
      </c>
      <c r="PN69" s="18">
        <v>0</v>
      </c>
      <c r="PO69" s="18">
        <v>0</v>
      </c>
      <c r="PP69" s="18">
        <v>0</v>
      </c>
      <c r="PQ69" s="18">
        <v>0</v>
      </c>
      <c r="PR69" s="18">
        <v>0</v>
      </c>
      <c r="PS69" s="18">
        <v>0</v>
      </c>
      <c r="PT69" s="18">
        <v>0</v>
      </c>
      <c r="PU69" s="18">
        <v>0</v>
      </c>
      <c r="PV69" s="18">
        <v>0</v>
      </c>
      <c r="PW69" s="18">
        <v>0</v>
      </c>
      <c r="PX69" s="18">
        <v>0</v>
      </c>
      <c r="PY69" s="234">
        <f t="shared" si="148"/>
        <v>-3749.9</v>
      </c>
      <c r="PZ69" s="20">
        <f t="shared" si="42"/>
        <v>-3749.9</v>
      </c>
      <c r="QA69" s="20">
        <f t="shared" si="43"/>
        <v>0</v>
      </c>
      <c r="QB69" s="18">
        <f t="shared" si="149"/>
        <v>891.11000000000024</v>
      </c>
      <c r="QC69" s="18">
        <v>91.18</v>
      </c>
      <c r="QD69" s="234">
        <v>91.18</v>
      </c>
      <c r="QE69" s="234">
        <v>91.18</v>
      </c>
      <c r="QF69" s="234">
        <v>91.18</v>
      </c>
      <c r="QG69" s="234">
        <v>91.18</v>
      </c>
      <c r="QH69" s="234">
        <v>91.18</v>
      </c>
      <c r="QI69" s="234">
        <v>91.18</v>
      </c>
      <c r="QJ69" s="234">
        <v>50.57</v>
      </c>
      <c r="QK69" s="234">
        <v>50.57</v>
      </c>
      <c r="QL69" s="234">
        <v>50.57</v>
      </c>
      <c r="QM69" s="234">
        <v>50.57</v>
      </c>
      <c r="QN69" s="234">
        <v>50.57</v>
      </c>
      <c r="QO69" s="20">
        <f t="shared" si="150"/>
        <v>0</v>
      </c>
      <c r="QP69" s="18">
        <v>0</v>
      </c>
      <c r="QQ69" s="18">
        <v>0</v>
      </c>
      <c r="QR69" s="18">
        <v>0</v>
      </c>
      <c r="QS69" s="18">
        <v>0</v>
      </c>
      <c r="QT69" s="18">
        <v>0</v>
      </c>
      <c r="QU69" s="18">
        <v>0</v>
      </c>
      <c r="QV69" s="18">
        <v>0</v>
      </c>
      <c r="QW69" s="18">
        <v>0</v>
      </c>
      <c r="QX69" s="18">
        <v>0</v>
      </c>
      <c r="QY69" s="18">
        <v>0</v>
      </c>
      <c r="QZ69" s="18">
        <v>0</v>
      </c>
      <c r="RA69" s="18">
        <v>0</v>
      </c>
      <c r="RB69" s="234">
        <f t="shared" si="151"/>
        <v>-891.11000000000024</v>
      </c>
      <c r="RC69" s="20">
        <f t="shared" si="44"/>
        <v>-891.11000000000024</v>
      </c>
      <c r="RD69" s="20">
        <f t="shared" si="45"/>
        <v>0</v>
      </c>
      <c r="RE69" s="18">
        <f t="shared" si="152"/>
        <v>4100.67</v>
      </c>
      <c r="RF69" s="20">
        <v>422.26</v>
      </c>
      <c r="RG69" s="234">
        <v>422.26</v>
      </c>
      <c r="RH69" s="234">
        <v>422.26</v>
      </c>
      <c r="RI69" s="234">
        <v>422.26</v>
      </c>
      <c r="RJ69" s="234">
        <v>422.26</v>
      </c>
      <c r="RK69" s="234">
        <v>422.26</v>
      </c>
      <c r="RL69" s="234">
        <v>422.26</v>
      </c>
      <c r="RM69" s="234">
        <v>228.97</v>
      </c>
      <c r="RN69" s="234">
        <v>228.97</v>
      </c>
      <c r="RO69" s="234">
        <v>228.97</v>
      </c>
      <c r="RP69" s="234">
        <v>228.97</v>
      </c>
      <c r="RQ69" s="234">
        <v>228.97</v>
      </c>
      <c r="RR69" s="20">
        <f t="shared" si="153"/>
        <v>0</v>
      </c>
      <c r="RS69" s="18">
        <v>0</v>
      </c>
      <c r="RT69" s="18">
        <v>0</v>
      </c>
      <c r="RU69" s="18">
        <v>0</v>
      </c>
      <c r="RV69" s="18">
        <v>0</v>
      </c>
      <c r="RW69" s="18">
        <v>0</v>
      </c>
      <c r="RX69" s="18">
        <v>0</v>
      </c>
      <c r="RY69" s="18">
        <v>0</v>
      </c>
      <c r="RZ69" s="18">
        <v>0</v>
      </c>
      <c r="SA69" s="18">
        <v>0</v>
      </c>
      <c r="SB69" s="18">
        <v>0</v>
      </c>
      <c r="SC69" s="18">
        <v>0</v>
      </c>
      <c r="SD69" s="18">
        <v>0</v>
      </c>
      <c r="SE69" s="20">
        <f t="shared" si="46"/>
        <v>-4100.67</v>
      </c>
      <c r="SF69" s="20">
        <f t="shared" si="47"/>
        <v>-4100.67</v>
      </c>
      <c r="SG69" s="20">
        <f t="shared" si="48"/>
        <v>0</v>
      </c>
      <c r="SH69" s="18">
        <f t="shared" si="154"/>
        <v>0</v>
      </c>
      <c r="SI69" s="18">
        <v>0</v>
      </c>
      <c r="SJ69" s="234">
        <v>0</v>
      </c>
      <c r="SK69" s="234">
        <v>0</v>
      </c>
      <c r="SL69" s="234">
        <v>0</v>
      </c>
      <c r="SM69" s="234">
        <v>0</v>
      </c>
      <c r="SN69" s="234">
        <v>0</v>
      </c>
      <c r="SO69" s="234">
        <v>0</v>
      </c>
      <c r="SP69" s="234">
        <v>0</v>
      </c>
      <c r="SQ69" s="234">
        <v>0</v>
      </c>
      <c r="SR69" s="234">
        <v>0</v>
      </c>
      <c r="SS69" s="234">
        <v>0</v>
      </c>
      <c r="ST69" s="234">
        <v>0</v>
      </c>
      <c r="SU69" s="20">
        <f t="shared" si="155"/>
        <v>0</v>
      </c>
      <c r="SV69" s="18">
        <v>0</v>
      </c>
      <c r="SW69" s="18">
        <v>0</v>
      </c>
      <c r="SX69" s="18">
        <v>0</v>
      </c>
      <c r="SY69" s="18">
        <v>0</v>
      </c>
      <c r="SZ69" s="18">
        <v>0</v>
      </c>
      <c r="TA69" s="18">
        <v>0</v>
      </c>
      <c r="TB69" s="18">
        <v>0</v>
      </c>
      <c r="TC69" s="18">
        <v>0</v>
      </c>
      <c r="TD69" s="18">
        <v>0</v>
      </c>
      <c r="TE69" s="18">
        <v>0</v>
      </c>
      <c r="TF69" s="18">
        <v>0</v>
      </c>
      <c r="TG69" s="18">
        <v>0</v>
      </c>
      <c r="TH69" s="20">
        <f t="shared" si="49"/>
        <v>0</v>
      </c>
      <c r="TI69" s="20">
        <f t="shared" si="50"/>
        <v>0</v>
      </c>
      <c r="TJ69" s="20">
        <f t="shared" si="51"/>
        <v>0</v>
      </c>
      <c r="TK69" s="18">
        <f t="shared" si="156"/>
        <v>3364.22</v>
      </c>
      <c r="TL69" s="18">
        <v>314.61</v>
      </c>
      <c r="TM69" s="234">
        <v>314.61</v>
      </c>
      <c r="TN69" s="234">
        <v>314.61</v>
      </c>
      <c r="TO69" s="234">
        <v>314.61</v>
      </c>
      <c r="TP69" s="234">
        <v>314.61</v>
      </c>
      <c r="TQ69" s="234">
        <v>314.61</v>
      </c>
      <c r="TR69" s="234">
        <v>314.61</v>
      </c>
      <c r="TS69" s="234">
        <v>232.39</v>
      </c>
      <c r="TT69" s="234">
        <v>232.39</v>
      </c>
      <c r="TU69" s="234">
        <v>232.39</v>
      </c>
      <c r="TV69" s="234">
        <v>232.39</v>
      </c>
      <c r="TW69" s="234">
        <v>232.39</v>
      </c>
      <c r="TX69" s="20">
        <f t="shared" si="157"/>
        <v>1810.18</v>
      </c>
      <c r="TY69" s="18">
        <v>0</v>
      </c>
      <c r="TZ69" s="18">
        <v>0</v>
      </c>
      <c r="UA69" s="18">
        <v>0</v>
      </c>
      <c r="UB69" s="18">
        <v>0</v>
      </c>
      <c r="UC69" s="18">
        <v>0</v>
      </c>
      <c r="UD69" s="18">
        <v>0</v>
      </c>
      <c r="UE69" s="18">
        <v>1810.18</v>
      </c>
      <c r="UF69" s="18">
        <v>0</v>
      </c>
      <c r="UG69" s="18">
        <v>0</v>
      </c>
      <c r="UH69" s="18">
        <v>0</v>
      </c>
      <c r="UI69" s="18">
        <v>0</v>
      </c>
      <c r="UJ69" s="18">
        <v>0</v>
      </c>
      <c r="UK69" s="20">
        <f t="shared" si="52"/>
        <v>-1554.0399999999997</v>
      </c>
      <c r="UL69" s="20">
        <f t="shared" si="53"/>
        <v>-1554.0399999999997</v>
      </c>
      <c r="UM69" s="20">
        <f t="shared" si="54"/>
        <v>0</v>
      </c>
      <c r="UN69" s="18">
        <f t="shared" si="158"/>
        <v>69.060000000000016</v>
      </c>
      <c r="UO69" s="18">
        <v>6.73</v>
      </c>
      <c r="UP69" s="234">
        <v>6.73</v>
      </c>
      <c r="UQ69" s="234">
        <v>6.73</v>
      </c>
      <c r="UR69" s="234">
        <v>6.73</v>
      </c>
      <c r="US69" s="234">
        <v>6.73</v>
      </c>
      <c r="UT69" s="234">
        <v>6.73</v>
      </c>
      <c r="UU69" s="234">
        <v>6.73</v>
      </c>
      <c r="UV69" s="234">
        <v>4.3899999999999997</v>
      </c>
      <c r="UW69" s="234">
        <v>4.3899999999999997</v>
      </c>
      <c r="UX69" s="234">
        <v>4.3899999999999997</v>
      </c>
      <c r="UY69" s="234">
        <v>4.3899999999999997</v>
      </c>
      <c r="UZ69" s="234">
        <v>4.3899999999999997</v>
      </c>
      <c r="VA69" s="20">
        <f t="shared" si="55"/>
        <v>0</v>
      </c>
      <c r="VB69" s="234"/>
      <c r="VC69" s="234"/>
      <c r="VD69" s="234"/>
      <c r="VE69" s="234"/>
      <c r="VF69" s="234"/>
      <c r="VG69" s="234"/>
      <c r="VH69" s="234">
        <v>0</v>
      </c>
      <c r="VI69" s="234"/>
      <c r="VJ69" s="234"/>
      <c r="VK69" s="234"/>
      <c r="VL69" s="234"/>
      <c r="VM69" s="234"/>
      <c r="VN69" s="20">
        <f t="shared" si="56"/>
        <v>-69.060000000000016</v>
      </c>
      <c r="VO69" s="20">
        <f t="shared" si="57"/>
        <v>-69.060000000000016</v>
      </c>
      <c r="VP69" s="20">
        <f t="shared" si="58"/>
        <v>0</v>
      </c>
      <c r="VQ69" s="121">
        <f t="shared" si="59"/>
        <v>0</v>
      </c>
      <c r="VR69" s="250"/>
      <c r="VS69" s="250"/>
      <c r="VT69" s="250"/>
      <c r="VU69" s="250"/>
      <c r="VV69" s="250"/>
      <c r="VW69" s="250"/>
      <c r="VX69" s="250"/>
      <c r="VY69" s="250"/>
      <c r="VZ69" s="250"/>
      <c r="WA69" s="250"/>
      <c r="WB69" s="250"/>
      <c r="WC69" s="250"/>
      <c r="WD69" s="121">
        <f t="shared" si="60"/>
        <v>0</v>
      </c>
      <c r="WE69" s="234"/>
      <c r="WF69" s="234"/>
      <c r="WG69" s="234"/>
      <c r="WH69" s="234"/>
      <c r="WI69" s="234"/>
      <c r="WJ69" s="234"/>
      <c r="WK69" s="234"/>
      <c r="WL69" s="234"/>
      <c r="WM69" s="234"/>
      <c r="WN69" s="234"/>
      <c r="WO69" s="234"/>
      <c r="WP69" s="234"/>
      <c r="WQ69" s="121">
        <f t="shared" si="61"/>
        <v>0</v>
      </c>
      <c r="WR69" s="121">
        <f t="shared" si="62"/>
        <v>0</v>
      </c>
      <c r="WS69" s="121">
        <f t="shared" si="63"/>
        <v>0</v>
      </c>
      <c r="WT69" s="120">
        <f t="shared" si="159"/>
        <v>20448.859999999997</v>
      </c>
      <c r="WU69" s="120">
        <v>1356.33</v>
      </c>
      <c r="WV69" s="250">
        <v>1356.33</v>
      </c>
      <c r="WW69" s="250">
        <v>1356.33</v>
      </c>
      <c r="WX69" s="250">
        <v>1356.33</v>
      </c>
      <c r="WY69" s="250">
        <v>1356.33</v>
      </c>
      <c r="WZ69" s="250">
        <v>1356.33</v>
      </c>
      <c r="XA69" s="250">
        <v>1356.33</v>
      </c>
      <c r="XB69" s="250">
        <v>2190.91</v>
      </c>
      <c r="XC69" s="250">
        <v>2190.91</v>
      </c>
      <c r="XD69" s="250">
        <v>2190.91</v>
      </c>
      <c r="XE69" s="250">
        <v>2190.91</v>
      </c>
      <c r="XF69" s="250">
        <v>2190.91</v>
      </c>
      <c r="XG69" s="120">
        <f t="shared" si="160"/>
        <v>25948.281221941816</v>
      </c>
      <c r="XH69" s="18">
        <v>2041.936148065545</v>
      </c>
      <c r="XI69" s="18">
        <v>2331.4269215629397</v>
      </c>
      <c r="XJ69" s="18">
        <v>2239.6356749138054</v>
      </c>
      <c r="XK69" s="18">
        <v>194.33822319623408</v>
      </c>
      <c r="XL69" s="18">
        <v>1766.511140697492</v>
      </c>
      <c r="XM69" s="18">
        <v>1565.3136233343128</v>
      </c>
      <c r="XN69" s="18">
        <v>2432.7877643598936</v>
      </c>
      <c r="XO69" s="18">
        <v>2712.6098671226273</v>
      </c>
      <c r="XP69" s="18">
        <v>3113.0347055138127</v>
      </c>
      <c r="XQ69" s="18">
        <v>2746.0752582695759</v>
      </c>
      <c r="XR69" s="18">
        <v>2563.5910724822529</v>
      </c>
      <c r="XS69" s="18">
        <v>2241.0208224233256</v>
      </c>
      <c r="XT69" s="121">
        <f t="shared" si="64"/>
        <v>5499.4212219418187</v>
      </c>
      <c r="XU69" s="121">
        <f t="shared" si="65"/>
        <v>0</v>
      </c>
      <c r="XV69" s="121">
        <f t="shared" si="66"/>
        <v>5499.4212219418187</v>
      </c>
      <c r="XW69" s="120">
        <f t="shared" si="161"/>
        <v>5451.7899999999991</v>
      </c>
      <c r="XX69" s="120">
        <v>350.57</v>
      </c>
      <c r="XY69" s="250">
        <v>350.57</v>
      </c>
      <c r="XZ69" s="250">
        <v>350.57</v>
      </c>
      <c r="YA69" s="250">
        <v>350.57</v>
      </c>
      <c r="YB69" s="250">
        <v>350.57</v>
      </c>
      <c r="YC69" s="250">
        <v>350.57</v>
      </c>
      <c r="YD69" s="250">
        <v>350.57</v>
      </c>
      <c r="YE69" s="250">
        <v>599.55999999999995</v>
      </c>
      <c r="YF69" s="250">
        <v>599.55999999999995</v>
      </c>
      <c r="YG69" s="250">
        <v>599.55999999999995</v>
      </c>
      <c r="YH69" s="250">
        <v>599.55999999999995</v>
      </c>
      <c r="YI69" s="250">
        <v>599.55999999999995</v>
      </c>
      <c r="YJ69" s="121">
        <f t="shared" si="162"/>
        <v>4764.8923586741821</v>
      </c>
      <c r="YK69" s="18">
        <v>375.14515742052379</v>
      </c>
      <c r="YL69" s="18">
        <v>329.08497215644411</v>
      </c>
      <c r="YM69" s="18">
        <v>338.8671897144219</v>
      </c>
      <c r="YN69" s="18">
        <v>363.34819714770993</v>
      </c>
      <c r="YO69" s="18">
        <v>327.63576927511423</v>
      </c>
      <c r="YP69" s="18">
        <v>352.15878127932774</v>
      </c>
      <c r="YQ69" s="18">
        <v>368.65215783654997</v>
      </c>
      <c r="YR69" s="18">
        <v>376.79999728723772</v>
      </c>
      <c r="YS69" s="18">
        <v>437.33602530036222</v>
      </c>
      <c r="YT69" s="18">
        <v>478.74588936998123</v>
      </c>
      <c r="YU69" s="18">
        <v>487.36219623191408</v>
      </c>
      <c r="YV69" s="18">
        <v>529.75602565459496</v>
      </c>
      <c r="YW69" s="234">
        <f t="shared" si="163"/>
        <v>-686.89764132581695</v>
      </c>
      <c r="YX69" s="121">
        <f t="shared" si="67"/>
        <v>-686.89764132581695</v>
      </c>
      <c r="YY69" s="121">
        <f t="shared" si="68"/>
        <v>0</v>
      </c>
      <c r="YZ69" s="120">
        <f t="shared" si="164"/>
        <v>4099.57</v>
      </c>
      <c r="ZA69" s="120">
        <v>132.71</v>
      </c>
      <c r="ZB69" s="250">
        <v>132.71</v>
      </c>
      <c r="ZC69" s="250">
        <v>132.71</v>
      </c>
      <c r="ZD69" s="250">
        <v>132.71</v>
      </c>
      <c r="ZE69" s="250">
        <v>132.71</v>
      </c>
      <c r="ZF69" s="250">
        <v>132.71</v>
      </c>
      <c r="ZG69" s="250">
        <v>132.71</v>
      </c>
      <c r="ZH69" s="250">
        <v>634.12</v>
      </c>
      <c r="ZI69" s="250">
        <v>634.12</v>
      </c>
      <c r="ZJ69" s="250">
        <v>634.12</v>
      </c>
      <c r="ZK69" s="250">
        <v>634.12</v>
      </c>
      <c r="ZL69" s="250">
        <v>634.12</v>
      </c>
      <c r="ZM69" s="121">
        <f t="shared" si="165"/>
        <v>3447.2969636795078</v>
      </c>
      <c r="ZN69" s="120">
        <v>0</v>
      </c>
      <c r="ZO69" s="18">
        <v>192.85038686058755</v>
      </c>
      <c r="ZP69" s="18">
        <v>651.15532124047786</v>
      </c>
      <c r="ZQ69" s="18">
        <v>2545.0343272706</v>
      </c>
      <c r="ZR69" s="18">
        <v>58.2569283078426</v>
      </c>
      <c r="ZS69" s="18">
        <v>0</v>
      </c>
      <c r="ZT69" s="18"/>
      <c r="ZU69" s="18"/>
      <c r="ZV69" s="18"/>
      <c r="ZW69" s="18"/>
      <c r="ZX69" s="18"/>
      <c r="ZY69" s="18"/>
      <c r="ZZ69" s="121">
        <f t="shared" si="69"/>
        <v>-652.27303632049188</v>
      </c>
      <c r="AAA69" s="121">
        <f t="shared" si="70"/>
        <v>-652.27303632049188</v>
      </c>
      <c r="AAB69" s="121">
        <f t="shared" si="71"/>
        <v>0</v>
      </c>
      <c r="AAC69" s="120">
        <f t="shared" si="166"/>
        <v>914.68000000000006</v>
      </c>
      <c r="AAD69" s="120">
        <v>65.89</v>
      </c>
      <c r="AAE69" s="250">
        <v>65.89</v>
      </c>
      <c r="AAF69" s="250">
        <v>65.89</v>
      </c>
      <c r="AAG69" s="250">
        <v>65.89</v>
      </c>
      <c r="AAH69" s="250">
        <v>65.89</v>
      </c>
      <c r="AAI69" s="250">
        <v>65.89</v>
      </c>
      <c r="AAJ69" s="250">
        <v>65.89</v>
      </c>
      <c r="AAK69" s="250">
        <v>90.69</v>
      </c>
      <c r="AAL69" s="250">
        <v>90.69</v>
      </c>
      <c r="AAM69" s="250">
        <v>90.69</v>
      </c>
      <c r="AAN69" s="250">
        <v>90.69</v>
      </c>
      <c r="AAO69" s="250">
        <v>90.69</v>
      </c>
      <c r="AAP69" s="121">
        <f t="shared" si="167"/>
        <v>1403.0799575074961</v>
      </c>
      <c r="AAQ69" s="18">
        <v>91.644342956074823</v>
      </c>
      <c r="AAR69" s="18">
        <v>91.424983529312783</v>
      </c>
      <c r="AAS69" s="18">
        <v>91.732650361663786</v>
      </c>
      <c r="AAT69" s="18">
        <v>92.109116824725007</v>
      </c>
      <c r="AAU69" s="18">
        <v>92.828308610730005</v>
      </c>
      <c r="AAV69" s="18">
        <v>91.776944289030013</v>
      </c>
      <c r="AAW69" s="18">
        <v>90.138793073389962</v>
      </c>
      <c r="AAX69" s="18">
        <v>154.90601279999998</v>
      </c>
      <c r="AAY69" s="18">
        <v>148.97462579999998</v>
      </c>
      <c r="AAZ69" s="18">
        <v>151.7176584</v>
      </c>
      <c r="ABA69" s="18">
        <v>151.51438764</v>
      </c>
      <c r="ABB69" s="18">
        <v>154.31213322256991</v>
      </c>
      <c r="ABC69" s="121">
        <f t="shared" si="72"/>
        <v>488.39995750749608</v>
      </c>
      <c r="ABD69" s="121">
        <f t="shared" si="73"/>
        <v>0</v>
      </c>
      <c r="ABE69" s="121">
        <f t="shared" si="74"/>
        <v>488.39995750749608</v>
      </c>
      <c r="ABF69" s="120">
        <f t="shared" si="168"/>
        <v>131.77000000000001</v>
      </c>
      <c r="ABG69" s="120">
        <v>4.41</v>
      </c>
      <c r="ABH69" s="250">
        <v>4.41</v>
      </c>
      <c r="ABI69" s="250">
        <v>4.41</v>
      </c>
      <c r="ABJ69" s="250">
        <v>4.41</v>
      </c>
      <c r="ABK69" s="250">
        <v>4.41</v>
      </c>
      <c r="ABL69" s="250">
        <v>4.41</v>
      </c>
      <c r="ABM69" s="250">
        <v>4.41</v>
      </c>
      <c r="ABN69" s="250">
        <v>20.18</v>
      </c>
      <c r="ABO69" s="250">
        <v>20.18</v>
      </c>
      <c r="ABP69" s="250">
        <v>20.18</v>
      </c>
      <c r="ABQ69" s="250">
        <v>20.18</v>
      </c>
      <c r="ABR69" s="250">
        <v>20.18</v>
      </c>
      <c r="ABS69" s="121">
        <f t="shared" si="169"/>
        <v>0</v>
      </c>
      <c r="ABT69" s="18">
        <v>0</v>
      </c>
      <c r="ABU69" s="18">
        <v>0</v>
      </c>
      <c r="ABV69" s="18">
        <v>0</v>
      </c>
      <c r="ABW69" s="18">
        <v>0</v>
      </c>
      <c r="ABX69" s="18">
        <v>0</v>
      </c>
      <c r="ABY69" s="18">
        <v>0</v>
      </c>
      <c r="ABZ69" s="18"/>
      <c r="ACA69" s="18"/>
      <c r="ACB69" s="18">
        <v>0</v>
      </c>
      <c r="ACC69" s="18">
        <v>0</v>
      </c>
      <c r="ACD69" s="18">
        <v>0</v>
      </c>
      <c r="ACE69" s="18">
        <v>0</v>
      </c>
      <c r="ACF69" s="121">
        <f t="shared" si="75"/>
        <v>-131.77000000000001</v>
      </c>
      <c r="ACG69" s="121">
        <f t="shared" si="76"/>
        <v>-131.77000000000001</v>
      </c>
      <c r="ACH69" s="121">
        <f t="shared" si="77"/>
        <v>0</v>
      </c>
      <c r="ACI69" s="115">
        <f t="shared" si="78"/>
        <v>10566.730000000003</v>
      </c>
      <c r="ACJ69" s="121">
        <f t="shared" si="79"/>
        <v>10564.093078984819</v>
      </c>
      <c r="ACK69" s="132">
        <f t="shared" si="80"/>
        <v>-2.6369210151842708</v>
      </c>
      <c r="ACL69" s="121">
        <f t="shared" si="81"/>
        <v>-2.6369210151842708</v>
      </c>
      <c r="ACM69" s="121">
        <f t="shared" si="82"/>
        <v>0</v>
      </c>
      <c r="ACN69" s="18">
        <f t="shared" si="170"/>
        <v>10566.730000000003</v>
      </c>
      <c r="ACO69" s="18">
        <v>887.44</v>
      </c>
      <c r="ACP69" s="234">
        <v>887.44</v>
      </c>
      <c r="ACQ69" s="234">
        <v>887.44</v>
      </c>
      <c r="ACR69" s="234">
        <v>887.44</v>
      </c>
      <c r="ACS69" s="234">
        <v>887.44</v>
      </c>
      <c r="ACT69" s="234">
        <v>887.44</v>
      </c>
      <c r="ACU69" s="234">
        <v>887.44</v>
      </c>
      <c r="ACV69" s="234">
        <v>870.93</v>
      </c>
      <c r="ACW69" s="234">
        <v>870.93</v>
      </c>
      <c r="ACX69" s="234">
        <v>870.93</v>
      </c>
      <c r="ACY69" s="234">
        <v>870.93</v>
      </c>
      <c r="ACZ69" s="234">
        <v>870.93</v>
      </c>
      <c r="ADA69" s="20">
        <f t="shared" si="171"/>
        <v>10564.093078984819</v>
      </c>
      <c r="ADB69" s="18">
        <v>0</v>
      </c>
      <c r="ADC69" s="18">
        <v>1536.727166200556</v>
      </c>
      <c r="ADD69" s="18">
        <v>841.17908278679386</v>
      </c>
      <c r="ADE69" s="18">
        <v>976.15918399999998</v>
      </c>
      <c r="ADF69" s="18">
        <v>864.00253520000001</v>
      </c>
      <c r="ADG69" s="18">
        <v>944.21760159999997</v>
      </c>
      <c r="ADH69" s="18">
        <v>697.84917079345189</v>
      </c>
      <c r="ADI69" s="18">
        <v>968.55416974127547</v>
      </c>
      <c r="ADJ69" s="18">
        <v>866.76145919999999</v>
      </c>
      <c r="ADK69" s="18">
        <v>902.64344239999991</v>
      </c>
      <c r="ADL69" s="18">
        <v>818.78987259999997</v>
      </c>
      <c r="ADM69" s="18">
        <v>1147.209394462742</v>
      </c>
      <c r="ADN69" s="20">
        <f t="shared" si="83"/>
        <v>-2.6369210151842708</v>
      </c>
      <c r="ADO69" s="20">
        <f t="shared" si="84"/>
        <v>-2.6369210151842708</v>
      </c>
      <c r="ADP69" s="20">
        <f t="shared" si="85"/>
        <v>0</v>
      </c>
      <c r="ADQ69" s="18">
        <f t="shared" si="172"/>
        <v>0</v>
      </c>
      <c r="ADR69" s="18">
        <v>0</v>
      </c>
      <c r="ADS69" s="234">
        <v>0</v>
      </c>
      <c r="ADT69" s="234">
        <v>0</v>
      </c>
      <c r="ADU69" s="234">
        <v>0</v>
      </c>
      <c r="ADV69" s="234">
        <v>0</v>
      </c>
      <c r="ADW69" s="234">
        <v>0</v>
      </c>
      <c r="ADX69" s="234">
        <v>0</v>
      </c>
      <c r="ADY69" s="234">
        <v>0</v>
      </c>
      <c r="ADZ69" s="234">
        <v>0</v>
      </c>
      <c r="AEA69" s="234">
        <v>0</v>
      </c>
      <c r="AEB69" s="234">
        <v>0</v>
      </c>
      <c r="AEC69" s="234">
        <v>0</v>
      </c>
      <c r="AED69" s="20">
        <f t="shared" si="173"/>
        <v>0</v>
      </c>
      <c r="AEE69" s="18">
        <v>0</v>
      </c>
      <c r="AEF69" s="18">
        <v>0</v>
      </c>
      <c r="AEG69" s="18">
        <v>0</v>
      </c>
      <c r="AEH69" s="18">
        <v>0</v>
      </c>
      <c r="AEI69" s="18">
        <v>0</v>
      </c>
      <c r="AEJ69" s="18">
        <v>0</v>
      </c>
      <c r="AEK69" s="18">
        <v>0</v>
      </c>
      <c r="AEL69" s="18">
        <v>0</v>
      </c>
      <c r="AEM69" s="18">
        <v>0</v>
      </c>
      <c r="AEN69" s="18">
        <v>0</v>
      </c>
      <c r="AEO69" s="18">
        <v>0</v>
      </c>
      <c r="AEP69" s="18">
        <v>0</v>
      </c>
      <c r="AEQ69" s="20">
        <f t="shared" si="86"/>
        <v>0</v>
      </c>
      <c r="AER69" s="20">
        <f t="shared" si="87"/>
        <v>0</v>
      </c>
      <c r="AES69" s="20">
        <f t="shared" si="88"/>
        <v>0</v>
      </c>
      <c r="AET69" s="18">
        <f t="shared" si="174"/>
        <v>0</v>
      </c>
      <c r="AEU69" s="18">
        <v>0</v>
      </c>
      <c r="AEV69" s="234">
        <v>0</v>
      </c>
      <c r="AEW69" s="234">
        <v>0</v>
      </c>
      <c r="AEX69" s="234">
        <v>0</v>
      </c>
      <c r="AEY69" s="234">
        <v>0</v>
      </c>
      <c r="AEZ69" s="234">
        <v>0</v>
      </c>
      <c r="AFA69" s="234">
        <v>0</v>
      </c>
      <c r="AFB69" s="234">
        <v>0</v>
      </c>
      <c r="AFC69" s="234">
        <v>0</v>
      </c>
      <c r="AFD69" s="234">
        <v>0</v>
      </c>
      <c r="AFE69" s="234">
        <v>0</v>
      </c>
      <c r="AFF69" s="234">
        <v>0</v>
      </c>
      <c r="AFG69" s="20">
        <f t="shared" si="175"/>
        <v>0</v>
      </c>
      <c r="AFH69" s="18">
        <v>0</v>
      </c>
      <c r="AFI69" s="18">
        <v>0</v>
      </c>
      <c r="AFJ69" s="18">
        <v>0</v>
      </c>
      <c r="AFK69" s="18">
        <v>0</v>
      </c>
      <c r="AFL69" s="18">
        <v>0</v>
      </c>
      <c r="AFM69" s="18">
        <v>0</v>
      </c>
      <c r="AFN69" s="18">
        <v>0</v>
      </c>
      <c r="AFO69" s="18">
        <v>0</v>
      </c>
      <c r="AFP69" s="18">
        <v>0</v>
      </c>
      <c r="AFQ69" s="18">
        <v>0</v>
      </c>
      <c r="AFR69" s="18">
        <v>0</v>
      </c>
      <c r="AFS69" s="18">
        <v>0</v>
      </c>
      <c r="AFT69" s="20">
        <f t="shared" si="89"/>
        <v>0</v>
      </c>
      <c r="AFU69" s="20">
        <f t="shared" si="90"/>
        <v>0</v>
      </c>
      <c r="AFV69" s="136">
        <f t="shared" si="91"/>
        <v>0</v>
      </c>
      <c r="AFW69" s="141">
        <f t="shared" si="92"/>
        <v>115275.10999999999</v>
      </c>
      <c r="AFX69" s="111">
        <f t="shared" si="93"/>
        <v>76253.856840456341</v>
      </c>
      <c r="AFY69" s="126">
        <f t="shared" si="94"/>
        <v>-39021.253159543645</v>
      </c>
      <c r="AFZ69" s="20">
        <f t="shared" si="95"/>
        <v>-39021.253159543645</v>
      </c>
      <c r="AGA69" s="140">
        <f t="shared" si="96"/>
        <v>0</v>
      </c>
      <c r="AGB69" s="215">
        <f t="shared" si="181"/>
        <v>138330.13199999998</v>
      </c>
      <c r="AGC69" s="126">
        <f t="shared" si="181"/>
        <v>91504.628208547612</v>
      </c>
      <c r="AGD69" s="126">
        <f t="shared" si="98"/>
        <v>-46825.503791452371</v>
      </c>
      <c r="AGE69" s="20">
        <f t="shared" si="99"/>
        <v>-46825.503791452371</v>
      </c>
      <c r="AGF69" s="136">
        <f t="shared" si="100"/>
        <v>0</v>
      </c>
      <c r="AGG69" s="166">
        <f t="shared" si="180"/>
        <v>8530.3581399999985</v>
      </c>
      <c r="AGH69" s="220">
        <f t="shared" si="179"/>
        <v>5642.7854061937696</v>
      </c>
      <c r="AGI69" s="126">
        <f t="shared" si="102"/>
        <v>-2887.5727338062288</v>
      </c>
      <c r="AGJ69" s="20">
        <f t="shared" si="103"/>
        <v>-2887.5727338062288</v>
      </c>
      <c r="AGK69" s="140">
        <f t="shared" si="104"/>
        <v>0</v>
      </c>
      <c r="AGL69" s="167">
        <f t="shared" si="182"/>
        <v>146860.49013999998</v>
      </c>
      <c r="AGM69" s="167">
        <f t="shared" si="182"/>
        <v>97147.413614741381</v>
      </c>
      <c r="AGN69" s="168">
        <f t="shared" si="106"/>
        <v>-49713.076525258599</v>
      </c>
      <c r="AGO69" s="167">
        <f t="shared" si="107"/>
        <v>-49713.076525258599</v>
      </c>
      <c r="AGP69" s="169">
        <f t="shared" si="108"/>
        <v>0</v>
      </c>
      <c r="AGQ69" s="217">
        <f t="shared" si="177"/>
        <v>5.0632911392405069E-2</v>
      </c>
      <c r="AGR69" s="294">
        <v>7.0000000000000007E-2</v>
      </c>
      <c r="AGS69" s="294">
        <v>0.05</v>
      </c>
      <c r="AGT69" s="251">
        <f t="shared" si="178"/>
        <v>6.1666666666666668E-2</v>
      </c>
      <c r="AGU69" s="22"/>
      <c r="AGV69" s="22"/>
      <c r="AGW69" s="22"/>
      <c r="AGX69" s="22"/>
      <c r="AGY69" s="22"/>
      <c r="AGZ69" s="22"/>
      <c r="AHA69" s="22"/>
      <c r="AHB69" s="22"/>
      <c r="AHC69" s="22"/>
      <c r="AHD69" s="22"/>
      <c r="AHE69" s="22"/>
      <c r="AHF69" s="22"/>
      <c r="AHG69" s="22"/>
      <c r="AHH69" s="22"/>
    </row>
    <row r="70" spans="1:892" s="225" customFormat="1" ht="12.75" x14ac:dyDescent="0.25">
      <c r="A70" s="1">
        <v>499</v>
      </c>
      <c r="B70" s="21">
        <v>3</v>
      </c>
      <c r="C70" s="252" t="s">
        <v>815</v>
      </c>
      <c r="D70" s="253">
        <v>2</v>
      </c>
      <c r="E70" s="249">
        <v>423.2</v>
      </c>
      <c r="F70" s="132">
        <f t="shared" si="0"/>
        <v>3944.1299999999997</v>
      </c>
      <c r="G70" s="114">
        <f t="shared" si="1"/>
        <v>4273.5060466898285</v>
      </c>
      <c r="H70" s="132">
        <f t="shared" si="2"/>
        <v>329.37604668982885</v>
      </c>
      <c r="I70" s="121">
        <f t="shared" si="3"/>
        <v>0</v>
      </c>
      <c r="J70" s="121">
        <f t="shared" si="4"/>
        <v>329.37604668982885</v>
      </c>
      <c r="K70" s="18">
        <f t="shared" si="109"/>
        <v>1270.55</v>
      </c>
      <c r="L70" s="234">
        <v>80.2</v>
      </c>
      <c r="M70" s="234">
        <v>80.2</v>
      </c>
      <c r="N70" s="234">
        <v>80.2</v>
      </c>
      <c r="O70" s="234">
        <v>80.2</v>
      </c>
      <c r="P70" s="234">
        <v>80.2</v>
      </c>
      <c r="Q70" s="234">
        <v>80.2</v>
      </c>
      <c r="R70" s="234">
        <v>80.2</v>
      </c>
      <c r="S70" s="234">
        <v>141.83000000000001</v>
      </c>
      <c r="T70" s="234">
        <v>141.83000000000001</v>
      </c>
      <c r="U70" s="234">
        <v>141.83000000000001</v>
      </c>
      <c r="V70" s="234">
        <v>141.83000000000001</v>
      </c>
      <c r="W70" s="234">
        <v>141.83000000000001</v>
      </c>
      <c r="X70" s="234">
        <f t="shared" si="110"/>
        <v>1290.9975318968145</v>
      </c>
      <c r="Y70" s="18">
        <v>496.1394416995023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794.85809019731232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20">
        <f t="shared" si="5"/>
        <v>20.447531896814553</v>
      </c>
      <c r="AL70" s="234">
        <f t="shared" si="111"/>
        <v>0</v>
      </c>
      <c r="AM70" s="234">
        <f t="shared" si="6"/>
        <v>20.447531896814553</v>
      </c>
      <c r="AN70" s="18">
        <f t="shared" si="112"/>
        <v>271.73</v>
      </c>
      <c r="AO70" s="234">
        <v>20.69</v>
      </c>
      <c r="AP70" s="234">
        <v>20.69</v>
      </c>
      <c r="AQ70" s="234">
        <v>20.69</v>
      </c>
      <c r="AR70" s="234">
        <v>20.69</v>
      </c>
      <c r="AS70" s="234">
        <v>20.69</v>
      </c>
      <c r="AT70" s="234">
        <v>20.69</v>
      </c>
      <c r="AU70" s="234">
        <v>20.69</v>
      </c>
      <c r="AV70" s="234">
        <v>25.38</v>
      </c>
      <c r="AW70" s="234">
        <v>25.38</v>
      </c>
      <c r="AX70" s="234">
        <v>25.38</v>
      </c>
      <c r="AY70" s="234">
        <v>25.38</v>
      </c>
      <c r="AZ70" s="234">
        <v>25.38</v>
      </c>
      <c r="BA70" s="226">
        <f t="shared" si="113"/>
        <v>231.51411506368336</v>
      </c>
      <c r="BB70" s="18">
        <v>88.968988862898613</v>
      </c>
      <c r="BC70" s="18">
        <v>0</v>
      </c>
      <c r="BD70" s="18">
        <v>0</v>
      </c>
      <c r="BE70" s="18">
        <v>0</v>
      </c>
      <c r="BF70" s="18">
        <v>0</v>
      </c>
      <c r="BG70" s="18">
        <v>0</v>
      </c>
      <c r="BH70" s="18">
        <v>142.54512620078475</v>
      </c>
      <c r="BI70" s="18">
        <v>0</v>
      </c>
      <c r="BJ70" s="18">
        <v>0</v>
      </c>
      <c r="BK70" s="18">
        <v>0</v>
      </c>
      <c r="BL70" s="18">
        <v>0</v>
      </c>
      <c r="BM70" s="18">
        <v>0</v>
      </c>
      <c r="BN70" s="20">
        <f t="shared" si="7"/>
        <v>-40.215884936316655</v>
      </c>
      <c r="BO70" s="20">
        <f t="shared" si="8"/>
        <v>-40.215884936316655</v>
      </c>
      <c r="BP70" s="20">
        <f t="shared" si="9"/>
        <v>0</v>
      </c>
      <c r="BQ70" s="18">
        <f t="shared" si="114"/>
        <v>291.99</v>
      </c>
      <c r="BR70" s="234">
        <v>22.22</v>
      </c>
      <c r="BS70" s="234">
        <v>22.22</v>
      </c>
      <c r="BT70" s="234">
        <v>22.22</v>
      </c>
      <c r="BU70" s="234">
        <v>22.22</v>
      </c>
      <c r="BV70" s="234">
        <v>22.22</v>
      </c>
      <c r="BW70" s="234">
        <v>22.22</v>
      </c>
      <c r="BX70" s="234">
        <v>22.22</v>
      </c>
      <c r="BY70" s="234">
        <v>27.29</v>
      </c>
      <c r="BZ70" s="234">
        <v>27.29</v>
      </c>
      <c r="CA70" s="234">
        <v>27.29</v>
      </c>
      <c r="CB70" s="234">
        <v>27.29</v>
      </c>
      <c r="CC70" s="234">
        <v>27.29</v>
      </c>
      <c r="CD70" s="18">
        <f t="shared" si="115"/>
        <v>267.28999999999996</v>
      </c>
      <c r="CE70" s="18">
        <v>20.170000000000002</v>
      </c>
      <c r="CF70" s="18">
        <v>20.170000000000002</v>
      </c>
      <c r="CG70" s="18">
        <v>20.170000000000002</v>
      </c>
      <c r="CH70" s="18">
        <v>20.170000000000002</v>
      </c>
      <c r="CI70" s="18">
        <v>20.170000000000002</v>
      </c>
      <c r="CJ70" s="18">
        <v>20.170000000000002</v>
      </c>
      <c r="CK70" s="18">
        <v>20.170000000000002</v>
      </c>
      <c r="CL70" s="18">
        <v>25.22</v>
      </c>
      <c r="CM70" s="18">
        <v>25.22</v>
      </c>
      <c r="CN70" s="18">
        <v>25.22</v>
      </c>
      <c r="CO70" s="18">
        <v>25.22</v>
      </c>
      <c r="CP70" s="18">
        <v>25.22</v>
      </c>
      <c r="CQ70" s="20">
        <f t="shared" si="10"/>
        <v>-24.700000000000045</v>
      </c>
      <c r="CR70" s="20">
        <f t="shared" si="11"/>
        <v>-24.700000000000045</v>
      </c>
      <c r="CS70" s="20">
        <f t="shared" si="12"/>
        <v>0</v>
      </c>
      <c r="CT70" s="18">
        <f t="shared" si="116"/>
        <v>0</v>
      </c>
      <c r="CU70" s="18">
        <v>0</v>
      </c>
      <c r="CV70" s="234">
        <v>0</v>
      </c>
      <c r="CW70" s="234">
        <v>0</v>
      </c>
      <c r="CX70" s="234">
        <v>0</v>
      </c>
      <c r="CY70" s="234">
        <v>0</v>
      </c>
      <c r="CZ70" s="234">
        <v>0</v>
      </c>
      <c r="DA70" s="234">
        <v>0</v>
      </c>
      <c r="DB70" s="234">
        <v>0</v>
      </c>
      <c r="DC70" s="234">
        <v>0</v>
      </c>
      <c r="DD70" s="234">
        <v>0</v>
      </c>
      <c r="DE70" s="234">
        <v>0</v>
      </c>
      <c r="DF70" s="234">
        <v>0</v>
      </c>
      <c r="DG70" s="18">
        <f t="shared" si="117"/>
        <v>0</v>
      </c>
      <c r="DH70" s="18">
        <v>0</v>
      </c>
      <c r="DI70" s="18">
        <v>0</v>
      </c>
      <c r="DJ70" s="18">
        <v>0</v>
      </c>
      <c r="DK70" s="18">
        <v>0</v>
      </c>
      <c r="DL70" s="18">
        <v>0</v>
      </c>
      <c r="DM70" s="18">
        <v>0</v>
      </c>
      <c r="DN70" s="18">
        <v>0</v>
      </c>
      <c r="DO70" s="18">
        <v>0</v>
      </c>
      <c r="DP70" s="18">
        <v>0</v>
      </c>
      <c r="DQ70" s="18">
        <v>0</v>
      </c>
      <c r="DR70" s="18">
        <v>0</v>
      </c>
      <c r="DS70" s="18">
        <v>0</v>
      </c>
      <c r="DT70" s="234">
        <f t="shared" si="118"/>
        <v>0</v>
      </c>
      <c r="DU70" s="20">
        <f t="shared" si="13"/>
        <v>0</v>
      </c>
      <c r="DV70" s="20">
        <f t="shared" si="119"/>
        <v>0</v>
      </c>
      <c r="DW70" s="18">
        <f t="shared" si="120"/>
        <v>0</v>
      </c>
      <c r="DX70" s="18">
        <v>0</v>
      </c>
      <c r="DY70" s="234">
        <v>0</v>
      </c>
      <c r="DZ70" s="234">
        <v>0</v>
      </c>
      <c r="EA70" s="234">
        <v>0</v>
      </c>
      <c r="EB70" s="234">
        <v>0</v>
      </c>
      <c r="EC70" s="234">
        <v>0</v>
      </c>
      <c r="ED70" s="234">
        <v>0</v>
      </c>
      <c r="EE70" s="234">
        <v>0</v>
      </c>
      <c r="EF70" s="234">
        <v>0</v>
      </c>
      <c r="EG70" s="234">
        <v>0</v>
      </c>
      <c r="EH70" s="234">
        <v>0</v>
      </c>
      <c r="EI70" s="234">
        <v>0</v>
      </c>
      <c r="EJ70" s="234"/>
      <c r="EK70" s="18">
        <f t="shared" si="121"/>
        <v>0</v>
      </c>
      <c r="EL70" s="18">
        <v>0</v>
      </c>
      <c r="EM70" s="18">
        <v>0</v>
      </c>
      <c r="EN70" s="18">
        <v>0</v>
      </c>
      <c r="EO70" s="18">
        <v>0</v>
      </c>
      <c r="EP70" s="18">
        <v>0</v>
      </c>
      <c r="EQ70" s="18">
        <v>0</v>
      </c>
      <c r="ER70" s="18">
        <v>0</v>
      </c>
      <c r="ES70" s="18">
        <v>0</v>
      </c>
      <c r="ET70" s="18">
        <v>0</v>
      </c>
      <c r="EU70" s="18">
        <v>0</v>
      </c>
      <c r="EV70" s="18">
        <v>0</v>
      </c>
      <c r="EW70" s="18">
        <v>0</v>
      </c>
      <c r="EX70" s="20">
        <f t="shared" si="14"/>
        <v>0</v>
      </c>
      <c r="EY70" s="20">
        <f t="shared" si="122"/>
        <v>0</v>
      </c>
      <c r="EZ70" s="20">
        <f t="shared" si="123"/>
        <v>0</v>
      </c>
      <c r="FA70" s="18">
        <f t="shared" si="124"/>
        <v>769.37999999999988</v>
      </c>
      <c r="FB70" s="18">
        <v>58.19</v>
      </c>
      <c r="FC70" s="234">
        <v>58.19</v>
      </c>
      <c r="FD70" s="234">
        <v>58.19</v>
      </c>
      <c r="FE70" s="234">
        <v>58.19</v>
      </c>
      <c r="FF70" s="234">
        <v>58.19</v>
      </c>
      <c r="FG70" s="234">
        <v>58.19</v>
      </c>
      <c r="FH70" s="234">
        <v>58.19</v>
      </c>
      <c r="FI70" s="234">
        <v>72.41</v>
      </c>
      <c r="FJ70" s="234">
        <v>72.41</v>
      </c>
      <c r="FK70" s="234">
        <v>72.41</v>
      </c>
      <c r="FL70" s="234">
        <v>72.41</v>
      </c>
      <c r="FM70" s="234">
        <v>72.41</v>
      </c>
      <c r="FN70" s="20">
        <f t="shared" si="125"/>
        <v>769.83261423329509</v>
      </c>
      <c r="FO70" s="18">
        <v>358.65168420144153</v>
      </c>
      <c r="FP70" s="18">
        <v>0</v>
      </c>
      <c r="FQ70" s="18">
        <v>0</v>
      </c>
      <c r="FR70" s="18">
        <v>0</v>
      </c>
      <c r="FS70" s="18">
        <v>0</v>
      </c>
      <c r="FT70" s="18">
        <v>0</v>
      </c>
      <c r="FU70" s="18">
        <v>411.18093003185356</v>
      </c>
      <c r="FV70" s="18">
        <v>0</v>
      </c>
      <c r="FW70" s="18">
        <v>0</v>
      </c>
      <c r="FX70" s="18">
        <v>0</v>
      </c>
      <c r="FY70" s="18">
        <v>0</v>
      </c>
      <c r="FZ70" s="18">
        <v>0</v>
      </c>
      <c r="GA70" s="234">
        <f t="shared" si="126"/>
        <v>0.45261423329520767</v>
      </c>
      <c r="GB70" s="20">
        <f t="shared" si="127"/>
        <v>0</v>
      </c>
      <c r="GC70" s="20">
        <f t="shared" si="128"/>
        <v>0.45261423329520767</v>
      </c>
      <c r="GD70" s="18">
        <f t="shared" si="129"/>
        <v>226.46000000000006</v>
      </c>
      <c r="GE70" s="18">
        <v>6.98</v>
      </c>
      <c r="GF70" s="234">
        <v>6.98</v>
      </c>
      <c r="GG70" s="234">
        <v>6.98</v>
      </c>
      <c r="GH70" s="234">
        <v>6.98</v>
      </c>
      <c r="GI70" s="234">
        <v>6.98</v>
      </c>
      <c r="GJ70" s="234">
        <v>6.98</v>
      </c>
      <c r="GK70" s="234">
        <v>6.98</v>
      </c>
      <c r="GL70" s="234">
        <v>35.520000000000003</v>
      </c>
      <c r="GM70" s="234">
        <v>35.520000000000003</v>
      </c>
      <c r="GN70" s="234">
        <v>35.520000000000003</v>
      </c>
      <c r="GO70" s="234">
        <v>35.520000000000003</v>
      </c>
      <c r="GP70" s="234">
        <v>35.520000000000003</v>
      </c>
      <c r="GQ70" s="20">
        <f t="shared" si="130"/>
        <v>0</v>
      </c>
      <c r="GR70" s="18">
        <v>0</v>
      </c>
      <c r="GS70" s="18">
        <v>0</v>
      </c>
      <c r="GT70" s="18">
        <v>0</v>
      </c>
      <c r="GU70" s="18"/>
      <c r="GV70" s="234">
        <f t="shared" si="131"/>
        <v>-226.46000000000006</v>
      </c>
      <c r="GW70" s="20">
        <f t="shared" si="15"/>
        <v>-226.46000000000006</v>
      </c>
      <c r="GX70" s="20">
        <f t="shared" si="16"/>
        <v>0</v>
      </c>
      <c r="GY70" s="18">
        <f t="shared" si="132"/>
        <v>1114.02</v>
      </c>
      <c r="GZ70" s="18">
        <v>61.41</v>
      </c>
      <c r="HA70" s="234">
        <v>61.41</v>
      </c>
      <c r="HB70" s="234">
        <v>61.41</v>
      </c>
      <c r="HC70" s="234">
        <v>61.41</v>
      </c>
      <c r="HD70" s="234">
        <v>61.41</v>
      </c>
      <c r="HE70" s="234">
        <v>61.41</v>
      </c>
      <c r="HF70" s="234">
        <v>61.41</v>
      </c>
      <c r="HG70" s="234">
        <v>136.83000000000001</v>
      </c>
      <c r="HH70" s="234">
        <v>136.83000000000001</v>
      </c>
      <c r="HI70" s="234">
        <v>136.83000000000001</v>
      </c>
      <c r="HJ70" s="234">
        <v>136.83000000000001</v>
      </c>
      <c r="HK70" s="234">
        <v>136.83000000000001</v>
      </c>
      <c r="HL70" s="20">
        <f t="shared" si="133"/>
        <v>1713.871785496036</v>
      </c>
      <c r="HM70" s="18">
        <v>138.9489001927339</v>
      </c>
      <c r="HN70" s="18">
        <v>147.10834880412668</v>
      </c>
      <c r="HO70" s="18">
        <v>155.82507493766258</v>
      </c>
      <c r="HP70" s="18">
        <v>148.42575202172313</v>
      </c>
      <c r="HQ70" s="18">
        <v>153.3617979266248</v>
      </c>
      <c r="HR70" s="18">
        <v>132.88676299599055</v>
      </c>
      <c r="HS70" s="18">
        <v>165.02833028772744</v>
      </c>
      <c r="HT70" s="18">
        <v>90.068376119950997</v>
      </c>
      <c r="HU70" s="18">
        <v>92.538748856056941</v>
      </c>
      <c r="HV70" s="18">
        <v>169.25004894061465</v>
      </c>
      <c r="HW70" s="18">
        <v>150.26713215458295</v>
      </c>
      <c r="HX70" s="18">
        <v>170.16251225824121</v>
      </c>
      <c r="HY70" s="20">
        <f t="shared" si="17"/>
        <v>599.85178549603597</v>
      </c>
      <c r="HZ70" s="20">
        <f t="shared" si="18"/>
        <v>0</v>
      </c>
      <c r="IA70" s="20">
        <f t="shared" si="19"/>
        <v>599.85178549603597</v>
      </c>
      <c r="IB70" s="120">
        <f t="shared" si="134"/>
        <v>0</v>
      </c>
      <c r="IC70" s="120">
        <v>0</v>
      </c>
      <c r="ID70" s="250">
        <v>0</v>
      </c>
      <c r="IE70" s="250">
        <v>0</v>
      </c>
      <c r="IF70" s="120">
        <v>0</v>
      </c>
      <c r="IG70" s="120">
        <v>0</v>
      </c>
      <c r="IH70" s="120">
        <v>0</v>
      </c>
      <c r="II70" s="120">
        <v>0</v>
      </c>
      <c r="IJ70" s="120">
        <v>0</v>
      </c>
      <c r="IK70" s="120">
        <v>0</v>
      </c>
      <c r="IL70" s="120">
        <v>0</v>
      </c>
      <c r="IM70" s="120">
        <v>0</v>
      </c>
      <c r="IN70" s="120">
        <v>0</v>
      </c>
      <c r="IO70" s="121">
        <f t="shared" si="20"/>
        <v>0</v>
      </c>
      <c r="IP70" s="18">
        <v>0</v>
      </c>
      <c r="IQ70" s="18">
        <v>0</v>
      </c>
      <c r="IR70" s="18">
        <v>0</v>
      </c>
      <c r="IS70" s="18">
        <v>0</v>
      </c>
      <c r="IT70" s="18">
        <v>0</v>
      </c>
      <c r="IU70" s="18">
        <v>0</v>
      </c>
      <c r="IV70" s="18">
        <v>0</v>
      </c>
      <c r="IW70" s="18">
        <v>0</v>
      </c>
      <c r="IX70" s="18">
        <v>0</v>
      </c>
      <c r="IY70" s="18">
        <v>0</v>
      </c>
      <c r="IZ70" s="18">
        <v>0</v>
      </c>
      <c r="JA70" s="18">
        <v>0</v>
      </c>
      <c r="JB70" s="250">
        <f t="shared" si="21"/>
        <v>0</v>
      </c>
      <c r="JC70" s="121">
        <f t="shared" si="22"/>
        <v>0</v>
      </c>
      <c r="JD70" s="121">
        <f t="shared" si="23"/>
        <v>0</v>
      </c>
      <c r="JE70" s="120">
        <f t="shared" si="135"/>
        <v>0</v>
      </c>
      <c r="JF70" s="120">
        <v>0</v>
      </c>
      <c r="JG70" s="250">
        <v>0</v>
      </c>
      <c r="JH70" s="250">
        <v>0</v>
      </c>
      <c r="JI70" s="250">
        <v>0</v>
      </c>
      <c r="JJ70" s="250">
        <v>0</v>
      </c>
      <c r="JK70" s="250">
        <v>0</v>
      </c>
      <c r="JL70" s="250">
        <v>0</v>
      </c>
      <c r="JM70" s="250">
        <v>0</v>
      </c>
      <c r="JN70" s="250">
        <v>0</v>
      </c>
      <c r="JO70" s="250">
        <v>0</v>
      </c>
      <c r="JP70" s="250">
        <v>0</v>
      </c>
      <c r="JQ70" s="250">
        <v>0</v>
      </c>
      <c r="JR70" s="120">
        <f t="shared" si="136"/>
        <v>0</v>
      </c>
      <c r="JS70" s="18">
        <v>0</v>
      </c>
      <c r="JT70" s="18">
        <v>0</v>
      </c>
      <c r="JU70" s="18">
        <v>0</v>
      </c>
      <c r="JV70" s="18">
        <v>0</v>
      </c>
      <c r="JW70" s="18">
        <v>0</v>
      </c>
      <c r="JX70" s="18">
        <v>0</v>
      </c>
      <c r="JY70" s="18">
        <v>0</v>
      </c>
      <c r="JZ70" s="18">
        <v>0</v>
      </c>
      <c r="KA70" s="18">
        <v>0</v>
      </c>
      <c r="KB70" s="18">
        <v>0</v>
      </c>
      <c r="KC70" s="18">
        <v>0</v>
      </c>
      <c r="KD70" s="18">
        <v>0</v>
      </c>
      <c r="KE70" s="250">
        <f t="shared" si="24"/>
        <v>0</v>
      </c>
      <c r="KF70" s="121">
        <f t="shared" si="25"/>
        <v>0</v>
      </c>
      <c r="KG70" s="121">
        <f t="shared" si="26"/>
        <v>0</v>
      </c>
      <c r="KH70" s="120">
        <f t="shared" si="137"/>
        <v>868.31</v>
      </c>
      <c r="KI70" s="120">
        <v>33.729999999999997</v>
      </c>
      <c r="KJ70" s="250">
        <v>33.729999999999997</v>
      </c>
      <c r="KK70" s="250">
        <v>33.729999999999997</v>
      </c>
      <c r="KL70" s="250">
        <v>33.729999999999997</v>
      </c>
      <c r="KM70" s="250">
        <v>33.729999999999997</v>
      </c>
      <c r="KN70" s="250">
        <v>33.729999999999997</v>
      </c>
      <c r="KO70" s="250">
        <v>33.729999999999997</v>
      </c>
      <c r="KP70" s="250">
        <v>126.44</v>
      </c>
      <c r="KQ70" s="250">
        <v>126.44</v>
      </c>
      <c r="KR70" s="250">
        <v>126.44</v>
      </c>
      <c r="KS70" s="250">
        <v>126.44</v>
      </c>
      <c r="KT70" s="250">
        <v>126.44</v>
      </c>
      <c r="KU70" s="121">
        <f t="shared" si="138"/>
        <v>924.01336566383816</v>
      </c>
      <c r="KV70" s="18">
        <v>40.759413287627567</v>
      </c>
      <c r="KW70" s="18">
        <v>43.896396575179509</v>
      </c>
      <c r="KX70" s="18">
        <v>38.957520912103092</v>
      </c>
      <c r="KY70" s="18">
        <v>42.713302363549623</v>
      </c>
      <c r="KZ70" s="18">
        <v>42.547712151515064</v>
      </c>
      <c r="LA70" s="18">
        <v>43.48839965369492</v>
      </c>
      <c r="LB70" s="18">
        <v>38.482061876459056</v>
      </c>
      <c r="LC70" s="18">
        <v>96.048913944928643</v>
      </c>
      <c r="LD70" s="18">
        <v>123.80168530173053</v>
      </c>
      <c r="LE70" s="18">
        <v>119.54510472528824</v>
      </c>
      <c r="LF70" s="18">
        <v>145.65099758110841</v>
      </c>
      <c r="LG70" s="18">
        <v>148.12185729065342</v>
      </c>
      <c r="LH70" s="250">
        <f t="shared" si="139"/>
        <v>55.703365663838213</v>
      </c>
      <c r="LI70" s="121">
        <f t="shared" si="27"/>
        <v>0</v>
      </c>
      <c r="LJ70" s="121">
        <f t="shared" si="28"/>
        <v>55.703365663838213</v>
      </c>
      <c r="LK70" s="121">
        <f t="shared" si="29"/>
        <v>0</v>
      </c>
      <c r="LL70" s="250"/>
      <c r="LM70" s="250"/>
      <c r="LN70" s="250"/>
      <c r="LO70" s="250"/>
      <c r="LP70" s="250"/>
      <c r="LQ70" s="250"/>
      <c r="LR70" s="250"/>
      <c r="LS70" s="250"/>
      <c r="LT70" s="250"/>
      <c r="LU70" s="250"/>
      <c r="LV70" s="250"/>
      <c r="LW70" s="250"/>
      <c r="LX70" s="121">
        <f t="shared" si="30"/>
        <v>0</v>
      </c>
      <c r="LY70" s="250"/>
      <c r="LZ70" s="250"/>
      <c r="MA70" s="250"/>
      <c r="MB70" s="250"/>
      <c r="MC70" s="250"/>
      <c r="MD70" s="250"/>
      <c r="ME70" s="250"/>
      <c r="MF70" s="250"/>
      <c r="MG70" s="250"/>
      <c r="MH70" s="250"/>
      <c r="MI70" s="250"/>
      <c r="MJ70" s="120">
        <v>0</v>
      </c>
      <c r="MK70" s="250"/>
      <c r="ML70" s="121">
        <f t="shared" si="31"/>
        <v>0</v>
      </c>
      <c r="MM70" s="121">
        <f t="shared" si="32"/>
        <v>0</v>
      </c>
      <c r="MN70" s="121">
        <f t="shared" si="140"/>
        <v>3258.7999999999997</v>
      </c>
      <c r="MO70" s="121">
        <v>343.3</v>
      </c>
      <c r="MP70" s="250">
        <v>343.3</v>
      </c>
      <c r="MQ70" s="250">
        <v>343.3</v>
      </c>
      <c r="MR70" s="250">
        <v>343.3</v>
      </c>
      <c r="MS70" s="250">
        <v>343.3</v>
      </c>
      <c r="MT70" s="250">
        <v>343.3</v>
      </c>
      <c r="MU70" s="250">
        <v>343.3</v>
      </c>
      <c r="MV70" s="250">
        <v>171.14</v>
      </c>
      <c r="MW70" s="250">
        <v>171.14</v>
      </c>
      <c r="MX70" s="250">
        <v>171.14</v>
      </c>
      <c r="MY70" s="250">
        <v>171.14</v>
      </c>
      <c r="MZ70" s="250">
        <v>171.14</v>
      </c>
      <c r="NA70" s="121">
        <f t="shared" si="141"/>
        <v>1040.6412116199094</v>
      </c>
      <c r="NB70" s="20">
        <v>0</v>
      </c>
      <c r="NC70" s="20">
        <v>0</v>
      </c>
      <c r="ND70" s="20">
        <v>0</v>
      </c>
      <c r="NE70" s="20">
        <v>0</v>
      </c>
      <c r="NF70" s="20">
        <v>0</v>
      </c>
      <c r="NG70" s="20">
        <v>0</v>
      </c>
      <c r="NH70" s="20">
        <v>1040.6412116199094</v>
      </c>
      <c r="NI70" s="20">
        <v>0</v>
      </c>
      <c r="NJ70" s="20">
        <v>0</v>
      </c>
      <c r="NK70" s="20">
        <v>0</v>
      </c>
      <c r="NL70" s="20">
        <v>0</v>
      </c>
      <c r="NM70" s="20">
        <v>0</v>
      </c>
      <c r="NN70" s="250">
        <f t="shared" si="142"/>
        <v>-2218.1587883800903</v>
      </c>
      <c r="NO70" s="121">
        <f t="shared" si="33"/>
        <v>-2218.1587883800903</v>
      </c>
      <c r="NP70" s="121">
        <f t="shared" si="34"/>
        <v>0</v>
      </c>
      <c r="NQ70" s="115">
        <f t="shared" si="35"/>
        <v>1659.01</v>
      </c>
      <c r="NR70" s="114">
        <f t="shared" si="36"/>
        <v>0</v>
      </c>
      <c r="NS70" s="132">
        <f t="shared" si="37"/>
        <v>-1659.01</v>
      </c>
      <c r="NT70" s="121">
        <f t="shared" si="38"/>
        <v>-1659.01</v>
      </c>
      <c r="NU70" s="121">
        <f t="shared" si="39"/>
        <v>0</v>
      </c>
      <c r="NV70" s="18">
        <f t="shared" si="143"/>
        <v>681.99999999999989</v>
      </c>
      <c r="NW70" s="18">
        <v>74.650000000000006</v>
      </c>
      <c r="NX70" s="234">
        <v>74.650000000000006</v>
      </c>
      <c r="NY70" s="234">
        <v>74.650000000000006</v>
      </c>
      <c r="NZ70" s="18">
        <v>74.650000000000006</v>
      </c>
      <c r="OA70" s="18">
        <v>74.650000000000006</v>
      </c>
      <c r="OB70" s="18">
        <v>74.650000000000006</v>
      </c>
      <c r="OC70" s="18">
        <v>74.650000000000006</v>
      </c>
      <c r="OD70" s="18">
        <v>31.89</v>
      </c>
      <c r="OE70" s="18">
        <v>31.89</v>
      </c>
      <c r="OF70" s="18">
        <v>31.89</v>
      </c>
      <c r="OG70" s="18">
        <v>31.89</v>
      </c>
      <c r="OH70" s="18">
        <v>31.89</v>
      </c>
      <c r="OI70" s="20">
        <f t="shared" si="144"/>
        <v>0</v>
      </c>
      <c r="OJ70" s="20">
        <v>0</v>
      </c>
      <c r="OK70" s="20">
        <v>0</v>
      </c>
      <c r="OL70" s="20">
        <v>0</v>
      </c>
      <c r="OM70" s="20">
        <v>0</v>
      </c>
      <c r="ON70" s="20">
        <v>0</v>
      </c>
      <c r="OO70" s="20">
        <v>0</v>
      </c>
      <c r="OP70" s="20">
        <v>0</v>
      </c>
      <c r="OQ70" s="20">
        <v>0</v>
      </c>
      <c r="OR70" s="20">
        <v>0</v>
      </c>
      <c r="OS70" s="20">
        <v>0</v>
      </c>
      <c r="OT70" s="20">
        <v>0</v>
      </c>
      <c r="OU70" s="20">
        <v>0</v>
      </c>
      <c r="OV70" s="234">
        <f t="shared" si="145"/>
        <v>-681.99999999999989</v>
      </c>
      <c r="OW70" s="20">
        <f t="shared" si="40"/>
        <v>-681.99999999999989</v>
      </c>
      <c r="OX70" s="20">
        <f t="shared" si="41"/>
        <v>0</v>
      </c>
      <c r="OY70" s="18">
        <f t="shared" si="146"/>
        <v>701.12000000000012</v>
      </c>
      <c r="OZ70" s="18">
        <v>84.81</v>
      </c>
      <c r="PA70" s="234">
        <v>84.81</v>
      </c>
      <c r="PB70" s="234">
        <v>84.81</v>
      </c>
      <c r="PC70" s="234">
        <v>84.81</v>
      </c>
      <c r="PD70" s="234">
        <v>84.81</v>
      </c>
      <c r="PE70" s="234">
        <v>84.81</v>
      </c>
      <c r="PF70" s="234">
        <v>84.81</v>
      </c>
      <c r="PG70" s="234">
        <v>21.49</v>
      </c>
      <c r="PH70" s="234">
        <v>21.49</v>
      </c>
      <c r="PI70" s="234">
        <v>21.49</v>
      </c>
      <c r="PJ70" s="234">
        <v>21.49</v>
      </c>
      <c r="PK70" s="234">
        <v>21.49</v>
      </c>
      <c r="PL70" s="20">
        <f t="shared" si="147"/>
        <v>0</v>
      </c>
      <c r="PM70" s="18">
        <v>0</v>
      </c>
      <c r="PN70" s="18">
        <v>0</v>
      </c>
      <c r="PO70" s="18">
        <v>0</v>
      </c>
      <c r="PP70" s="18">
        <v>0</v>
      </c>
      <c r="PQ70" s="18">
        <v>0</v>
      </c>
      <c r="PR70" s="18">
        <v>0</v>
      </c>
      <c r="PS70" s="18">
        <v>0</v>
      </c>
      <c r="PT70" s="18">
        <v>0</v>
      </c>
      <c r="PU70" s="18">
        <v>0</v>
      </c>
      <c r="PV70" s="18">
        <v>0</v>
      </c>
      <c r="PW70" s="18">
        <v>0</v>
      </c>
      <c r="PX70" s="18">
        <v>0</v>
      </c>
      <c r="PY70" s="234">
        <f t="shared" si="148"/>
        <v>-701.12000000000012</v>
      </c>
      <c r="PZ70" s="20">
        <f t="shared" si="42"/>
        <v>-701.12000000000012</v>
      </c>
      <c r="QA70" s="20">
        <f t="shared" si="43"/>
        <v>0</v>
      </c>
      <c r="QB70" s="18">
        <f t="shared" si="149"/>
        <v>182.91999999999996</v>
      </c>
      <c r="QC70" s="18">
        <v>18.71</v>
      </c>
      <c r="QD70" s="234">
        <v>18.71</v>
      </c>
      <c r="QE70" s="234">
        <v>18.71</v>
      </c>
      <c r="QF70" s="234">
        <v>18.71</v>
      </c>
      <c r="QG70" s="234">
        <v>18.71</v>
      </c>
      <c r="QH70" s="234">
        <v>18.71</v>
      </c>
      <c r="QI70" s="234">
        <v>18.71</v>
      </c>
      <c r="QJ70" s="234">
        <v>10.39</v>
      </c>
      <c r="QK70" s="234">
        <v>10.39</v>
      </c>
      <c r="QL70" s="234">
        <v>10.39</v>
      </c>
      <c r="QM70" s="234">
        <v>10.39</v>
      </c>
      <c r="QN70" s="234">
        <v>10.39</v>
      </c>
      <c r="QO70" s="20">
        <f t="shared" si="150"/>
        <v>0</v>
      </c>
      <c r="QP70" s="18">
        <v>0</v>
      </c>
      <c r="QQ70" s="18">
        <v>0</v>
      </c>
      <c r="QR70" s="18">
        <v>0</v>
      </c>
      <c r="QS70" s="18">
        <v>0</v>
      </c>
      <c r="QT70" s="18">
        <v>0</v>
      </c>
      <c r="QU70" s="18">
        <v>0</v>
      </c>
      <c r="QV70" s="18">
        <v>0</v>
      </c>
      <c r="QW70" s="18">
        <v>0</v>
      </c>
      <c r="QX70" s="18">
        <v>0</v>
      </c>
      <c r="QY70" s="18">
        <v>0</v>
      </c>
      <c r="QZ70" s="18">
        <v>0</v>
      </c>
      <c r="RA70" s="18">
        <v>0</v>
      </c>
      <c r="RB70" s="234">
        <f t="shared" si="151"/>
        <v>-182.91999999999996</v>
      </c>
      <c r="RC70" s="20">
        <f t="shared" si="44"/>
        <v>-182.91999999999996</v>
      </c>
      <c r="RD70" s="20">
        <f t="shared" si="45"/>
        <v>0</v>
      </c>
      <c r="RE70" s="18">
        <f t="shared" si="152"/>
        <v>0</v>
      </c>
      <c r="RF70" s="20">
        <v>0</v>
      </c>
      <c r="RG70" s="234">
        <v>0</v>
      </c>
      <c r="RH70" s="234">
        <v>0</v>
      </c>
      <c r="RI70" s="234">
        <v>0</v>
      </c>
      <c r="RJ70" s="234">
        <v>0</v>
      </c>
      <c r="RK70" s="234">
        <v>0</v>
      </c>
      <c r="RL70" s="234">
        <v>0</v>
      </c>
      <c r="RM70" s="234">
        <v>0</v>
      </c>
      <c r="RN70" s="234">
        <v>0</v>
      </c>
      <c r="RO70" s="234">
        <v>0</v>
      </c>
      <c r="RP70" s="234">
        <v>0</v>
      </c>
      <c r="RQ70" s="234">
        <v>0</v>
      </c>
      <c r="RR70" s="20">
        <f t="shared" si="153"/>
        <v>0</v>
      </c>
      <c r="RS70" s="18">
        <v>0</v>
      </c>
      <c r="RT70" s="18">
        <v>0</v>
      </c>
      <c r="RU70" s="18">
        <v>0</v>
      </c>
      <c r="RV70" s="18">
        <v>0</v>
      </c>
      <c r="RW70" s="18">
        <v>0</v>
      </c>
      <c r="RX70" s="18">
        <v>0</v>
      </c>
      <c r="RY70" s="18">
        <v>0</v>
      </c>
      <c r="RZ70" s="18">
        <v>0</v>
      </c>
      <c r="SA70" s="18">
        <v>0</v>
      </c>
      <c r="SB70" s="18">
        <v>0</v>
      </c>
      <c r="SC70" s="18">
        <v>0</v>
      </c>
      <c r="SD70" s="18">
        <v>0</v>
      </c>
      <c r="SE70" s="20">
        <f t="shared" si="46"/>
        <v>0</v>
      </c>
      <c r="SF70" s="20">
        <f t="shared" si="47"/>
        <v>0</v>
      </c>
      <c r="SG70" s="20">
        <f t="shared" si="48"/>
        <v>0</v>
      </c>
      <c r="SH70" s="18">
        <f t="shared" si="154"/>
        <v>0</v>
      </c>
      <c r="SI70" s="18">
        <v>0</v>
      </c>
      <c r="SJ70" s="234">
        <v>0</v>
      </c>
      <c r="SK70" s="234">
        <v>0</v>
      </c>
      <c r="SL70" s="234">
        <v>0</v>
      </c>
      <c r="SM70" s="234">
        <v>0</v>
      </c>
      <c r="SN70" s="234">
        <v>0</v>
      </c>
      <c r="SO70" s="234">
        <v>0</v>
      </c>
      <c r="SP70" s="234">
        <v>0</v>
      </c>
      <c r="SQ70" s="234">
        <v>0</v>
      </c>
      <c r="SR70" s="234">
        <v>0</v>
      </c>
      <c r="SS70" s="234">
        <v>0</v>
      </c>
      <c r="ST70" s="234">
        <v>0</v>
      </c>
      <c r="SU70" s="20">
        <f t="shared" si="155"/>
        <v>0</v>
      </c>
      <c r="SV70" s="18">
        <v>0</v>
      </c>
      <c r="SW70" s="18">
        <v>0</v>
      </c>
      <c r="SX70" s="18">
        <v>0</v>
      </c>
      <c r="SY70" s="18">
        <v>0</v>
      </c>
      <c r="SZ70" s="18">
        <v>0</v>
      </c>
      <c r="TA70" s="18">
        <v>0</v>
      </c>
      <c r="TB70" s="18">
        <v>0</v>
      </c>
      <c r="TC70" s="18">
        <v>0</v>
      </c>
      <c r="TD70" s="18">
        <v>0</v>
      </c>
      <c r="TE70" s="18">
        <v>0</v>
      </c>
      <c r="TF70" s="18">
        <v>0</v>
      </c>
      <c r="TG70" s="18">
        <v>0</v>
      </c>
      <c r="TH70" s="20">
        <f t="shared" si="49"/>
        <v>0</v>
      </c>
      <c r="TI70" s="20">
        <f t="shared" si="50"/>
        <v>0</v>
      </c>
      <c r="TJ70" s="20">
        <f t="shared" si="51"/>
        <v>0</v>
      </c>
      <c r="TK70" s="18">
        <f t="shared" si="156"/>
        <v>76.070000000000007</v>
      </c>
      <c r="TL70" s="18">
        <v>7.11</v>
      </c>
      <c r="TM70" s="234">
        <v>7.11</v>
      </c>
      <c r="TN70" s="234">
        <v>7.11</v>
      </c>
      <c r="TO70" s="234">
        <v>7.11</v>
      </c>
      <c r="TP70" s="234">
        <v>7.11</v>
      </c>
      <c r="TQ70" s="234">
        <v>7.11</v>
      </c>
      <c r="TR70" s="234">
        <v>7.11</v>
      </c>
      <c r="TS70" s="234">
        <v>5.26</v>
      </c>
      <c r="TT70" s="234">
        <v>5.26</v>
      </c>
      <c r="TU70" s="234">
        <v>5.26</v>
      </c>
      <c r="TV70" s="234">
        <v>5.26</v>
      </c>
      <c r="TW70" s="234">
        <v>5.26</v>
      </c>
      <c r="TX70" s="20">
        <f t="shared" si="157"/>
        <v>0</v>
      </c>
      <c r="TY70" s="18">
        <v>0</v>
      </c>
      <c r="TZ70" s="18">
        <v>0</v>
      </c>
      <c r="UA70" s="18">
        <v>0</v>
      </c>
      <c r="UB70" s="18">
        <v>0</v>
      </c>
      <c r="UC70" s="18">
        <v>0</v>
      </c>
      <c r="UD70" s="18">
        <v>0</v>
      </c>
      <c r="UE70" s="18">
        <v>0</v>
      </c>
      <c r="UF70" s="18">
        <v>0</v>
      </c>
      <c r="UG70" s="18">
        <v>0</v>
      </c>
      <c r="UH70" s="18">
        <v>0</v>
      </c>
      <c r="UI70" s="18">
        <v>0</v>
      </c>
      <c r="UJ70" s="18">
        <v>0</v>
      </c>
      <c r="UK70" s="20">
        <f t="shared" si="52"/>
        <v>-76.070000000000007</v>
      </c>
      <c r="UL70" s="20">
        <f t="shared" si="53"/>
        <v>-76.070000000000007</v>
      </c>
      <c r="UM70" s="20">
        <f t="shared" si="54"/>
        <v>0</v>
      </c>
      <c r="UN70" s="18">
        <f t="shared" si="158"/>
        <v>16.900000000000002</v>
      </c>
      <c r="UO70" s="18">
        <v>1.65</v>
      </c>
      <c r="UP70" s="234">
        <v>1.65</v>
      </c>
      <c r="UQ70" s="234">
        <v>1.65</v>
      </c>
      <c r="UR70" s="234">
        <v>1.65</v>
      </c>
      <c r="US70" s="234">
        <v>1.65</v>
      </c>
      <c r="UT70" s="234">
        <v>1.65</v>
      </c>
      <c r="UU70" s="234">
        <v>1.65</v>
      </c>
      <c r="UV70" s="234">
        <v>1.07</v>
      </c>
      <c r="UW70" s="234">
        <v>1.07</v>
      </c>
      <c r="UX70" s="234">
        <v>1.07</v>
      </c>
      <c r="UY70" s="234">
        <v>1.07</v>
      </c>
      <c r="UZ70" s="234">
        <v>1.07</v>
      </c>
      <c r="VA70" s="20">
        <f t="shared" si="55"/>
        <v>0</v>
      </c>
      <c r="VB70" s="234"/>
      <c r="VC70" s="234"/>
      <c r="VD70" s="234"/>
      <c r="VE70" s="234"/>
      <c r="VF70" s="234"/>
      <c r="VG70" s="234"/>
      <c r="VH70" s="234">
        <v>0</v>
      </c>
      <c r="VI70" s="234"/>
      <c r="VJ70" s="234"/>
      <c r="VK70" s="234"/>
      <c r="VL70" s="234"/>
      <c r="VM70" s="234"/>
      <c r="VN70" s="20">
        <f t="shared" si="56"/>
        <v>-16.900000000000002</v>
      </c>
      <c r="VO70" s="20">
        <f t="shared" si="57"/>
        <v>-16.900000000000002</v>
      </c>
      <c r="VP70" s="20">
        <f t="shared" si="58"/>
        <v>0</v>
      </c>
      <c r="VQ70" s="121">
        <f t="shared" si="59"/>
        <v>0</v>
      </c>
      <c r="VR70" s="250"/>
      <c r="VS70" s="250"/>
      <c r="VT70" s="250"/>
      <c r="VU70" s="250"/>
      <c r="VV70" s="250"/>
      <c r="VW70" s="250"/>
      <c r="VX70" s="250"/>
      <c r="VY70" s="250"/>
      <c r="VZ70" s="250"/>
      <c r="WA70" s="250"/>
      <c r="WB70" s="250"/>
      <c r="WC70" s="250"/>
      <c r="WD70" s="121">
        <f t="shared" si="60"/>
        <v>0</v>
      </c>
      <c r="WE70" s="234"/>
      <c r="WF70" s="234"/>
      <c r="WG70" s="234"/>
      <c r="WH70" s="234"/>
      <c r="WI70" s="234"/>
      <c r="WJ70" s="234"/>
      <c r="WK70" s="234"/>
      <c r="WL70" s="234"/>
      <c r="WM70" s="234"/>
      <c r="WN70" s="234"/>
      <c r="WO70" s="234"/>
      <c r="WP70" s="234"/>
      <c r="WQ70" s="121">
        <f t="shared" si="61"/>
        <v>0</v>
      </c>
      <c r="WR70" s="121">
        <f t="shared" si="62"/>
        <v>0</v>
      </c>
      <c r="WS70" s="121">
        <f t="shared" si="63"/>
        <v>0</v>
      </c>
      <c r="WT70" s="120">
        <f t="shared" si="159"/>
        <v>8771.31</v>
      </c>
      <c r="WU70" s="120">
        <v>605.42999999999995</v>
      </c>
      <c r="WV70" s="250">
        <v>605.42999999999995</v>
      </c>
      <c r="WW70" s="250">
        <v>605.42999999999995</v>
      </c>
      <c r="WX70" s="250">
        <v>605.42999999999995</v>
      </c>
      <c r="WY70" s="250">
        <v>605.42999999999995</v>
      </c>
      <c r="WZ70" s="250">
        <v>605.42999999999995</v>
      </c>
      <c r="XA70" s="250">
        <v>605.42999999999995</v>
      </c>
      <c r="XB70" s="250">
        <v>906.66</v>
      </c>
      <c r="XC70" s="250">
        <v>906.66</v>
      </c>
      <c r="XD70" s="250">
        <v>906.66</v>
      </c>
      <c r="XE70" s="250">
        <v>906.66</v>
      </c>
      <c r="XF70" s="250">
        <v>906.66</v>
      </c>
      <c r="XG70" s="120">
        <f t="shared" si="160"/>
        <v>11072.204058335477</v>
      </c>
      <c r="XH70" s="18">
        <v>720.17293149896159</v>
      </c>
      <c r="XI70" s="18">
        <v>862.62749469691425</v>
      </c>
      <c r="XJ70" s="18">
        <v>826.00520697512866</v>
      </c>
      <c r="XK70" s="18">
        <v>136.9327248394749</v>
      </c>
      <c r="XL70" s="18">
        <v>708.97723319847034</v>
      </c>
      <c r="XM70" s="18">
        <v>578.40235715371011</v>
      </c>
      <c r="XN70" s="18">
        <v>1147.2293598577028</v>
      </c>
      <c r="XO70" s="18">
        <v>1198.2469248344269</v>
      </c>
      <c r="XP70" s="18">
        <v>1717.700707177614</v>
      </c>
      <c r="XQ70" s="18">
        <v>1323.6065803037654</v>
      </c>
      <c r="XR70" s="18">
        <v>891.80355639771847</v>
      </c>
      <c r="XS70" s="18">
        <v>960.49898140158928</v>
      </c>
      <c r="XT70" s="121">
        <f t="shared" si="64"/>
        <v>2300.8940583354779</v>
      </c>
      <c r="XU70" s="121">
        <f t="shared" si="65"/>
        <v>0</v>
      </c>
      <c r="XV70" s="121">
        <f t="shared" si="66"/>
        <v>2300.8940583354779</v>
      </c>
      <c r="XW70" s="120">
        <f t="shared" si="161"/>
        <v>1422.5200000000002</v>
      </c>
      <c r="XX70" s="120">
        <v>113.46</v>
      </c>
      <c r="XY70" s="250">
        <v>113.46</v>
      </c>
      <c r="XZ70" s="250">
        <v>113.46</v>
      </c>
      <c r="YA70" s="250">
        <v>113.46</v>
      </c>
      <c r="YB70" s="250">
        <v>113.46</v>
      </c>
      <c r="YC70" s="250">
        <v>113.46</v>
      </c>
      <c r="YD70" s="250">
        <v>113.46</v>
      </c>
      <c r="YE70" s="250">
        <v>125.66</v>
      </c>
      <c r="YF70" s="250">
        <v>125.66</v>
      </c>
      <c r="YG70" s="250">
        <v>125.66</v>
      </c>
      <c r="YH70" s="250">
        <v>125.66</v>
      </c>
      <c r="YI70" s="250">
        <v>125.66</v>
      </c>
      <c r="YJ70" s="121">
        <f t="shared" si="162"/>
        <v>1614.1368845565255</v>
      </c>
      <c r="YK70" s="18">
        <v>116.45654952482009</v>
      </c>
      <c r="YL70" s="18">
        <v>102.15805695407414</v>
      </c>
      <c r="YM70" s="18">
        <v>105.19304691415974</v>
      </c>
      <c r="YN70" s="18">
        <v>112.78269157920478</v>
      </c>
      <c r="YO70" s="18">
        <v>101.7065266104962</v>
      </c>
      <c r="YP70" s="18">
        <v>109.31099152310303</v>
      </c>
      <c r="YQ70" s="18">
        <v>114.44768016588688</v>
      </c>
      <c r="YR70" s="18">
        <v>116.97716847532124</v>
      </c>
      <c r="YS70" s="18">
        <v>164.16691387288881</v>
      </c>
      <c r="YT70" s="18">
        <v>182.30496611119702</v>
      </c>
      <c r="YU70" s="18">
        <v>186.21541511741987</v>
      </c>
      <c r="YV70" s="18">
        <v>202.41687770795394</v>
      </c>
      <c r="YW70" s="234">
        <f t="shared" si="163"/>
        <v>191.61688455652529</v>
      </c>
      <c r="YX70" s="121">
        <f t="shared" si="67"/>
        <v>0</v>
      </c>
      <c r="YY70" s="121">
        <f t="shared" si="68"/>
        <v>191.61688455652529</v>
      </c>
      <c r="YZ70" s="120">
        <f t="shared" si="164"/>
        <v>1067.67</v>
      </c>
      <c r="ZA70" s="120">
        <v>32.46</v>
      </c>
      <c r="ZB70" s="250">
        <v>32.46</v>
      </c>
      <c r="ZC70" s="250">
        <v>32.46</v>
      </c>
      <c r="ZD70" s="250">
        <v>32.46</v>
      </c>
      <c r="ZE70" s="250">
        <v>32.46</v>
      </c>
      <c r="ZF70" s="250">
        <v>32.46</v>
      </c>
      <c r="ZG70" s="250">
        <v>32.46</v>
      </c>
      <c r="ZH70" s="250">
        <v>168.09</v>
      </c>
      <c r="ZI70" s="250">
        <v>168.09</v>
      </c>
      <c r="ZJ70" s="250">
        <v>168.09</v>
      </c>
      <c r="ZK70" s="250">
        <v>168.09</v>
      </c>
      <c r="ZL70" s="250">
        <v>168.09</v>
      </c>
      <c r="ZM70" s="121">
        <f t="shared" si="165"/>
        <v>1540.9714841700115</v>
      </c>
      <c r="ZN70" s="120">
        <v>0</v>
      </c>
      <c r="ZO70" s="18">
        <v>57.50382808118227</v>
      </c>
      <c r="ZP70" s="18">
        <v>194.17542944989981</v>
      </c>
      <c r="ZQ70" s="18">
        <v>1266.8179199543608</v>
      </c>
      <c r="ZR70" s="18">
        <v>22.474306684568628</v>
      </c>
      <c r="ZS70" s="18">
        <v>0</v>
      </c>
      <c r="ZT70" s="18"/>
      <c r="ZU70" s="18"/>
      <c r="ZV70" s="18"/>
      <c r="ZW70" s="18"/>
      <c r="ZX70" s="18"/>
      <c r="ZY70" s="18"/>
      <c r="ZZ70" s="121">
        <f t="shared" si="69"/>
        <v>473.30148417001146</v>
      </c>
      <c r="AAA70" s="121">
        <f t="shared" si="70"/>
        <v>0</v>
      </c>
      <c r="AAB70" s="121">
        <f t="shared" si="71"/>
        <v>473.30148417001146</v>
      </c>
      <c r="AAC70" s="120">
        <f t="shared" si="166"/>
        <v>0</v>
      </c>
      <c r="AAD70" s="120">
        <v>0</v>
      </c>
      <c r="AAE70" s="250">
        <v>0</v>
      </c>
      <c r="AAF70" s="250">
        <v>0</v>
      </c>
      <c r="AAG70" s="250">
        <v>0</v>
      </c>
      <c r="AAH70" s="250">
        <v>0</v>
      </c>
      <c r="AAI70" s="250">
        <v>0</v>
      </c>
      <c r="AAJ70" s="250">
        <v>0</v>
      </c>
      <c r="AAK70" s="250">
        <v>0</v>
      </c>
      <c r="AAL70" s="250">
        <v>0</v>
      </c>
      <c r="AAM70" s="250">
        <v>0</v>
      </c>
      <c r="AAN70" s="250">
        <v>0</v>
      </c>
      <c r="AAO70" s="250">
        <v>0</v>
      </c>
      <c r="AAP70" s="121">
        <f t="shared" si="167"/>
        <v>519.15328490629759</v>
      </c>
      <c r="AAQ70" s="18">
        <v>0</v>
      </c>
      <c r="AAR70" s="18">
        <v>0</v>
      </c>
      <c r="AAS70" s="18">
        <v>0</v>
      </c>
      <c r="AAT70" s="18">
        <v>0</v>
      </c>
      <c r="AAU70" s="18">
        <v>0</v>
      </c>
      <c r="AAV70" s="18">
        <v>0</v>
      </c>
      <c r="AAW70" s="18">
        <v>0</v>
      </c>
      <c r="AAX70" s="18">
        <v>105.61773600000001</v>
      </c>
      <c r="AAY70" s="18">
        <v>101.57360850000001</v>
      </c>
      <c r="AAZ70" s="18">
        <v>103.44385800000001</v>
      </c>
      <c r="ABA70" s="18">
        <v>103.3052643</v>
      </c>
      <c r="ABB70" s="18">
        <v>105.21281810629768</v>
      </c>
      <c r="ABC70" s="121">
        <f t="shared" si="72"/>
        <v>519.15328490629759</v>
      </c>
      <c r="ABD70" s="121">
        <f t="shared" si="73"/>
        <v>0</v>
      </c>
      <c r="ABE70" s="121">
        <f t="shared" si="74"/>
        <v>519.15328490629759</v>
      </c>
      <c r="ABF70" s="120">
        <f t="shared" si="168"/>
        <v>0</v>
      </c>
      <c r="ABG70" s="120">
        <v>0</v>
      </c>
      <c r="ABH70" s="250">
        <v>0</v>
      </c>
      <c r="ABI70" s="250">
        <v>0</v>
      </c>
      <c r="ABJ70" s="250">
        <v>0</v>
      </c>
      <c r="ABK70" s="250">
        <v>0</v>
      </c>
      <c r="ABL70" s="250">
        <v>0</v>
      </c>
      <c r="ABM70" s="250">
        <v>0</v>
      </c>
      <c r="ABN70" s="250">
        <v>0</v>
      </c>
      <c r="ABO70" s="250">
        <v>0</v>
      </c>
      <c r="ABP70" s="250">
        <v>0</v>
      </c>
      <c r="ABQ70" s="250">
        <v>0</v>
      </c>
      <c r="ABR70" s="250">
        <v>0</v>
      </c>
      <c r="ABS70" s="121">
        <f t="shared" si="169"/>
        <v>0</v>
      </c>
      <c r="ABT70" s="18">
        <v>0</v>
      </c>
      <c r="ABU70" s="18">
        <v>0</v>
      </c>
      <c r="ABV70" s="18">
        <v>0</v>
      </c>
      <c r="ABW70" s="18">
        <v>0</v>
      </c>
      <c r="ABX70" s="18">
        <v>0</v>
      </c>
      <c r="ABY70" s="18">
        <v>0</v>
      </c>
      <c r="ABZ70" s="18"/>
      <c r="ACA70" s="18"/>
      <c r="ACB70" s="18">
        <v>0</v>
      </c>
      <c r="ACC70" s="18">
        <v>0</v>
      </c>
      <c r="ACD70" s="18">
        <v>0</v>
      </c>
      <c r="ACE70" s="18">
        <v>0</v>
      </c>
      <c r="ACF70" s="121">
        <f t="shared" si="75"/>
        <v>0</v>
      </c>
      <c r="ACG70" s="121">
        <f t="shared" si="76"/>
        <v>0</v>
      </c>
      <c r="ACH70" s="121">
        <f t="shared" si="77"/>
        <v>0</v>
      </c>
      <c r="ACI70" s="115">
        <f t="shared" si="78"/>
        <v>588.08000000000004</v>
      </c>
      <c r="ACJ70" s="121">
        <f t="shared" si="79"/>
        <v>91.758895637831287</v>
      </c>
      <c r="ACK70" s="132">
        <f t="shared" si="80"/>
        <v>-496.32110436216874</v>
      </c>
      <c r="ACL70" s="121">
        <f t="shared" si="81"/>
        <v>-496.32110436216874</v>
      </c>
      <c r="ACM70" s="121">
        <f t="shared" si="82"/>
        <v>0</v>
      </c>
      <c r="ACN70" s="18">
        <f t="shared" si="170"/>
        <v>588.08000000000004</v>
      </c>
      <c r="ACO70" s="18">
        <v>49.39</v>
      </c>
      <c r="ACP70" s="234">
        <v>49.39</v>
      </c>
      <c r="ACQ70" s="234">
        <v>49.39</v>
      </c>
      <c r="ACR70" s="234">
        <v>49.39</v>
      </c>
      <c r="ACS70" s="234">
        <v>49.39</v>
      </c>
      <c r="ACT70" s="234">
        <v>49.39</v>
      </c>
      <c r="ACU70" s="234">
        <v>49.39</v>
      </c>
      <c r="ACV70" s="234">
        <v>48.47</v>
      </c>
      <c r="ACW70" s="234">
        <v>48.47</v>
      </c>
      <c r="ACX70" s="234">
        <v>48.47</v>
      </c>
      <c r="ACY70" s="234">
        <v>48.47</v>
      </c>
      <c r="ACZ70" s="234">
        <v>48.47</v>
      </c>
      <c r="ADA70" s="20">
        <f t="shared" si="171"/>
        <v>91.758895637831287</v>
      </c>
      <c r="ADB70" s="18">
        <v>0</v>
      </c>
      <c r="ADC70" s="18">
        <v>9.4374237432992167</v>
      </c>
      <c r="ADD70" s="18">
        <v>6.3127886137845692</v>
      </c>
      <c r="ADE70" s="18">
        <v>3.1693479999999998</v>
      </c>
      <c r="ADF70" s="18">
        <v>4.7911415999999996</v>
      </c>
      <c r="ADG70" s="18">
        <v>7.8947959999999995</v>
      </c>
      <c r="ADH70" s="18">
        <v>9.3046556105793563</v>
      </c>
      <c r="ADI70" s="18">
        <v>9.3882472026617965</v>
      </c>
      <c r="ADJ70" s="18">
        <v>7.5239709999999995</v>
      </c>
      <c r="ADK70" s="18">
        <v>9.1950095999999988</v>
      </c>
      <c r="ADL70" s="18">
        <v>10.713138519999999</v>
      </c>
      <c r="ADM70" s="18">
        <v>14.028375747506356</v>
      </c>
      <c r="ADN70" s="20">
        <f t="shared" si="83"/>
        <v>-496.32110436216874</v>
      </c>
      <c r="ADO70" s="20">
        <f t="shared" si="84"/>
        <v>-496.32110436216874</v>
      </c>
      <c r="ADP70" s="20">
        <f t="shared" si="85"/>
        <v>0</v>
      </c>
      <c r="ADQ70" s="18">
        <f t="shared" si="172"/>
        <v>0</v>
      </c>
      <c r="ADR70" s="18">
        <v>0</v>
      </c>
      <c r="ADS70" s="234">
        <v>0</v>
      </c>
      <c r="ADT70" s="234">
        <v>0</v>
      </c>
      <c r="ADU70" s="234">
        <v>0</v>
      </c>
      <c r="ADV70" s="234">
        <v>0</v>
      </c>
      <c r="ADW70" s="234">
        <v>0</v>
      </c>
      <c r="ADX70" s="234">
        <v>0</v>
      </c>
      <c r="ADY70" s="234">
        <v>0</v>
      </c>
      <c r="ADZ70" s="234">
        <v>0</v>
      </c>
      <c r="AEA70" s="234">
        <v>0</v>
      </c>
      <c r="AEB70" s="234">
        <v>0</v>
      </c>
      <c r="AEC70" s="234">
        <v>0</v>
      </c>
      <c r="AED70" s="20">
        <f t="shared" si="173"/>
        <v>0</v>
      </c>
      <c r="AEE70" s="18">
        <v>0</v>
      </c>
      <c r="AEF70" s="18">
        <v>0</v>
      </c>
      <c r="AEG70" s="18">
        <v>0</v>
      </c>
      <c r="AEH70" s="18">
        <v>0</v>
      </c>
      <c r="AEI70" s="18">
        <v>0</v>
      </c>
      <c r="AEJ70" s="18">
        <v>0</v>
      </c>
      <c r="AEK70" s="18">
        <v>0</v>
      </c>
      <c r="AEL70" s="18">
        <v>0</v>
      </c>
      <c r="AEM70" s="18">
        <v>0</v>
      </c>
      <c r="AEN70" s="18">
        <v>0</v>
      </c>
      <c r="AEO70" s="18">
        <v>0</v>
      </c>
      <c r="AEP70" s="18">
        <v>0</v>
      </c>
      <c r="AEQ70" s="20">
        <f t="shared" si="86"/>
        <v>0</v>
      </c>
      <c r="AER70" s="20">
        <f t="shared" si="87"/>
        <v>0</v>
      </c>
      <c r="AES70" s="20">
        <f t="shared" si="88"/>
        <v>0</v>
      </c>
      <c r="AET70" s="18">
        <f t="shared" si="174"/>
        <v>0</v>
      </c>
      <c r="AEU70" s="18">
        <v>0</v>
      </c>
      <c r="AEV70" s="234">
        <v>0</v>
      </c>
      <c r="AEW70" s="234">
        <v>0</v>
      </c>
      <c r="AEX70" s="234">
        <v>0</v>
      </c>
      <c r="AEY70" s="234">
        <v>0</v>
      </c>
      <c r="AEZ70" s="234">
        <v>0</v>
      </c>
      <c r="AFA70" s="234">
        <v>0</v>
      </c>
      <c r="AFB70" s="234">
        <v>0</v>
      </c>
      <c r="AFC70" s="234">
        <v>0</v>
      </c>
      <c r="AFD70" s="234">
        <v>0</v>
      </c>
      <c r="AFE70" s="234">
        <v>0</v>
      </c>
      <c r="AFF70" s="234">
        <v>0</v>
      </c>
      <c r="AFG70" s="20">
        <f t="shared" si="175"/>
        <v>0</v>
      </c>
      <c r="AFH70" s="18">
        <v>0</v>
      </c>
      <c r="AFI70" s="18">
        <v>0</v>
      </c>
      <c r="AFJ70" s="18">
        <v>0</v>
      </c>
      <c r="AFK70" s="18">
        <v>0</v>
      </c>
      <c r="AFL70" s="18">
        <v>0</v>
      </c>
      <c r="AFM70" s="18">
        <v>0</v>
      </c>
      <c r="AFN70" s="18">
        <v>0</v>
      </c>
      <c r="AFO70" s="18">
        <v>0</v>
      </c>
      <c r="AFP70" s="18">
        <v>0</v>
      </c>
      <c r="AFQ70" s="18">
        <v>0</v>
      </c>
      <c r="AFR70" s="18">
        <v>0</v>
      </c>
      <c r="AFS70" s="18">
        <v>0</v>
      </c>
      <c r="AFT70" s="20">
        <f t="shared" si="89"/>
        <v>0</v>
      </c>
      <c r="AFU70" s="20">
        <f t="shared" si="90"/>
        <v>0</v>
      </c>
      <c r="AFV70" s="136">
        <f t="shared" si="91"/>
        <v>0</v>
      </c>
      <c r="AFW70" s="141">
        <f t="shared" si="92"/>
        <v>21579.83</v>
      </c>
      <c r="AFX70" s="111">
        <f t="shared" si="93"/>
        <v>21076.385231579719</v>
      </c>
      <c r="AFY70" s="126">
        <f t="shared" si="94"/>
        <v>-503.44476842028234</v>
      </c>
      <c r="AFZ70" s="20">
        <f t="shared" si="95"/>
        <v>-503.44476842028234</v>
      </c>
      <c r="AGA70" s="140">
        <f t="shared" si="96"/>
        <v>0</v>
      </c>
      <c r="AGB70" s="215">
        <f t="shared" si="181"/>
        <v>25895.796000000002</v>
      </c>
      <c r="AGC70" s="126">
        <f t="shared" si="181"/>
        <v>25291.662277895663</v>
      </c>
      <c r="AGD70" s="126">
        <f t="shared" si="98"/>
        <v>-604.13372210433954</v>
      </c>
      <c r="AGE70" s="20">
        <f t="shared" si="99"/>
        <v>-604.13372210433954</v>
      </c>
      <c r="AGF70" s="136">
        <f t="shared" si="100"/>
        <v>0</v>
      </c>
      <c r="AGG70" s="166">
        <f t="shared" si="180"/>
        <v>1596.9074200000002</v>
      </c>
      <c r="AGH70" s="220">
        <f t="shared" si="179"/>
        <v>1559.6525071368992</v>
      </c>
      <c r="AGI70" s="126">
        <f t="shared" si="102"/>
        <v>-37.254912863101026</v>
      </c>
      <c r="AGJ70" s="20">
        <f t="shared" si="103"/>
        <v>-37.254912863101026</v>
      </c>
      <c r="AGK70" s="140">
        <f t="shared" si="104"/>
        <v>0</v>
      </c>
      <c r="AGL70" s="167">
        <f t="shared" si="182"/>
        <v>27492.703420000002</v>
      </c>
      <c r="AGM70" s="167">
        <f t="shared" si="182"/>
        <v>26851.314785032562</v>
      </c>
      <c r="AGN70" s="168">
        <f t="shared" si="106"/>
        <v>-641.38863496743943</v>
      </c>
      <c r="AGO70" s="167">
        <f t="shared" si="107"/>
        <v>-641.38863496743943</v>
      </c>
      <c r="AGP70" s="169">
        <f t="shared" si="108"/>
        <v>0</v>
      </c>
      <c r="AGQ70" s="217">
        <f t="shared" si="177"/>
        <v>5.8084772370486655E-2</v>
      </c>
      <c r="AGR70" s="294">
        <v>7.0000000000000007E-2</v>
      </c>
      <c r="AGS70" s="294">
        <v>0.05</v>
      </c>
      <c r="AGT70" s="251">
        <f t="shared" si="178"/>
        <v>6.1666666666666668E-2</v>
      </c>
      <c r="AGU70" s="22"/>
      <c r="AGV70" s="22"/>
      <c r="AGW70" s="22"/>
      <c r="AGX70" s="22"/>
      <c r="AGY70" s="22"/>
      <c r="AGZ70" s="22"/>
      <c r="AHA70" s="22"/>
      <c r="AHB70" s="22"/>
      <c r="AHC70" s="22"/>
      <c r="AHD70" s="22"/>
      <c r="AHE70" s="22"/>
      <c r="AHF70" s="22"/>
      <c r="AHG70" s="22"/>
      <c r="AHH70" s="22"/>
    </row>
    <row r="71" spans="1:892" s="225" customFormat="1" ht="12.75" x14ac:dyDescent="0.25">
      <c r="A71" s="22">
        <v>500</v>
      </c>
      <c r="B71" s="21">
        <v>3</v>
      </c>
      <c r="C71" s="252" t="s">
        <v>816</v>
      </c>
      <c r="D71" s="253">
        <v>2</v>
      </c>
      <c r="E71" s="249">
        <v>418.1</v>
      </c>
      <c r="F71" s="132">
        <f t="shared" si="0"/>
        <v>3825.12</v>
      </c>
      <c r="G71" s="114">
        <f t="shared" si="1"/>
        <v>4091.9494784618064</v>
      </c>
      <c r="H71" s="132">
        <f t="shared" si="2"/>
        <v>266.8294784618065</v>
      </c>
      <c r="I71" s="121">
        <f t="shared" si="3"/>
        <v>0</v>
      </c>
      <c r="J71" s="121">
        <f t="shared" si="4"/>
        <v>266.8294784618065</v>
      </c>
      <c r="K71" s="18">
        <f t="shared" si="109"/>
        <v>1270.1799999999998</v>
      </c>
      <c r="L71" s="234">
        <v>80.19</v>
      </c>
      <c r="M71" s="234">
        <v>80.19</v>
      </c>
      <c r="N71" s="234">
        <v>80.19</v>
      </c>
      <c r="O71" s="234">
        <v>80.19</v>
      </c>
      <c r="P71" s="234">
        <v>80.19</v>
      </c>
      <c r="Q71" s="234">
        <v>80.19</v>
      </c>
      <c r="R71" s="234">
        <v>80.19</v>
      </c>
      <c r="S71" s="234">
        <v>141.77000000000001</v>
      </c>
      <c r="T71" s="234">
        <v>141.77000000000001</v>
      </c>
      <c r="U71" s="234">
        <v>141.77000000000001</v>
      </c>
      <c r="V71" s="234">
        <v>141.77000000000001</v>
      </c>
      <c r="W71" s="234">
        <v>141.77000000000001</v>
      </c>
      <c r="X71" s="234">
        <f t="shared" si="110"/>
        <v>1264.3582181249917</v>
      </c>
      <c r="Y71" s="18">
        <v>0</v>
      </c>
      <c r="Z71" s="18">
        <v>430.98169765106104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833.37652047393067</v>
      </c>
      <c r="AG71" s="18">
        <v>0</v>
      </c>
      <c r="AH71" s="18">
        <v>0</v>
      </c>
      <c r="AI71" s="18">
        <v>0</v>
      </c>
      <c r="AJ71" s="18">
        <v>0</v>
      </c>
      <c r="AK71" s="20">
        <f t="shared" si="5"/>
        <v>-5.8217818750081278</v>
      </c>
      <c r="AL71" s="234">
        <f t="shared" si="111"/>
        <v>-5.8217818750081278</v>
      </c>
      <c r="AM71" s="234">
        <f t="shared" si="6"/>
        <v>0</v>
      </c>
      <c r="AN71" s="18">
        <f t="shared" si="112"/>
        <v>271.8</v>
      </c>
      <c r="AO71" s="234">
        <v>20.7</v>
      </c>
      <c r="AP71" s="234">
        <v>20.7</v>
      </c>
      <c r="AQ71" s="234">
        <v>20.7</v>
      </c>
      <c r="AR71" s="234">
        <v>20.7</v>
      </c>
      <c r="AS71" s="234">
        <v>20.7</v>
      </c>
      <c r="AT71" s="234">
        <v>20.7</v>
      </c>
      <c r="AU71" s="234">
        <v>20.7</v>
      </c>
      <c r="AV71" s="234">
        <v>25.38</v>
      </c>
      <c r="AW71" s="234">
        <v>25.38</v>
      </c>
      <c r="AX71" s="234">
        <v>25.38</v>
      </c>
      <c r="AY71" s="234">
        <v>25.38</v>
      </c>
      <c r="AZ71" s="234">
        <v>25.38</v>
      </c>
      <c r="BA71" s="226">
        <f t="shared" si="113"/>
        <v>226.72147263868095</v>
      </c>
      <c r="BB71" s="18">
        <v>0</v>
      </c>
      <c r="BC71" s="18">
        <v>77.28473617635558</v>
      </c>
      <c r="BD71" s="18">
        <v>0</v>
      </c>
      <c r="BE71" s="18">
        <v>0</v>
      </c>
      <c r="BF71" s="18">
        <v>0</v>
      </c>
      <c r="BG71" s="18">
        <v>0</v>
      </c>
      <c r="BH71" s="18">
        <v>0</v>
      </c>
      <c r="BI71" s="18">
        <v>149.43673646232537</v>
      </c>
      <c r="BJ71" s="18">
        <v>0</v>
      </c>
      <c r="BK71" s="18">
        <v>0</v>
      </c>
      <c r="BL71" s="18">
        <v>0</v>
      </c>
      <c r="BM71" s="18">
        <v>0</v>
      </c>
      <c r="BN71" s="20">
        <f t="shared" si="7"/>
        <v>-45.078527361319061</v>
      </c>
      <c r="BO71" s="20">
        <f t="shared" si="8"/>
        <v>-45.078527361319061</v>
      </c>
      <c r="BP71" s="20">
        <f t="shared" si="9"/>
        <v>0</v>
      </c>
      <c r="BQ71" s="18">
        <f t="shared" si="114"/>
        <v>293.83999999999997</v>
      </c>
      <c r="BR71" s="234">
        <v>22.37</v>
      </c>
      <c r="BS71" s="234">
        <v>22.37</v>
      </c>
      <c r="BT71" s="234">
        <v>22.37</v>
      </c>
      <c r="BU71" s="234">
        <v>22.37</v>
      </c>
      <c r="BV71" s="234">
        <v>22.37</v>
      </c>
      <c r="BW71" s="234">
        <v>22.37</v>
      </c>
      <c r="BX71" s="234">
        <v>22.37</v>
      </c>
      <c r="BY71" s="234">
        <v>27.45</v>
      </c>
      <c r="BZ71" s="234">
        <v>27.45</v>
      </c>
      <c r="CA71" s="234">
        <v>27.45</v>
      </c>
      <c r="CB71" s="234">
        <v>27.45</v>
      </c>
      <c r="CC71" s="234">
        <v>27.45</v>
      </c>
      <c r="CD71" s="18">
        <f t="shared" si="115"/>
        <v>268.95</v>
      </c>
      <c r="CE71" s="18">
        <v>20.3</v>
      </c>
      <c r="CF71" s="18">
        <v>20.3</v>
      </c>
      <c r="CG71" s="18">
        <v>20.3</v>
      </c>
      <c r="CH71" s="18">
        <v>20.3</v>
      </c>
      <c r="CI71" s="18">
        <v>20.3</v>
      </c>
      <c r="CJ71" s="18">
        <v>20.3</v>
      </c>
      <c r="CK71" s="18">
        <v>20.3</v>
      </c>
      <c r="CL71" s="18">
        <v>25.37</v>
      </c>
      <c r="CM71" s="18">
        <v>25.37</v>
      </c>
      <c r="CN71" s="18">
        <v>25.37</v>
      </c>
      <c r="CO71" s="18">
        <v>25.37</v>
      </c>
      <c r="CP71" s="18">
        <v>25.37</v>
      </c>
      <c r="CQ71" s="20">
        <f t="shared" si="10"/>
        <v>-24.889999999999986</v>
      </c>
      <c r="CR71" s="20">
        <f t="shared" si="11"/>
        <v>-24.889999999999986</v>
      </c>
      <c r="CS71" s="20">
        <f t="shared" si="12"/>
        <v>0</v>
      </c>
      <c r="CT71" s="18">
        <f t="shared" si="116"/>
        <v>0</v>
      </c>
      <c r="CU71" s="18">
        <v>0</v>
      </c>
      <c r="CV71" s="234">
        <v>0</v>
      </c>
      <c r="CW71" s="234">
        <v>0</v>
      </c>
      <c r="CX71" s="234">
        <v>0</v>
      </c>
      <c r="CY71" s="234">
        <v>0</v>
      </c>
      <c r="CZ71" s="234">
        <v>0</v>
      </c>
      <c r="DA71" s="234">
        <v>0</v>
      </c>
      <c r="DB71" s="234">
        <v>0</v>
      </c>
      <c r="DC71" s="234">
        <v>0</v>
      </c>
      <c r="DD71" s="234">
        <v>0</v>
      </c>
      <c r="DE71" s="234">
        <v>0</v>
      </c>
      <c r="DF71" s="234">
        <v>0</v>
      </c>
      <c r="DG71" s="18">
        <f t="shared" si="117"/>
        <v>0</v>
      </c>
      <c r="DH71" s="18">
        <v>0</v>
      </c>
      <c r="DI71" s="18">
        <v>0</v>
      </c>
      <c r="DJ71" s="18">
        <v>0</v>
      </c>
      <c r="DK71" s="18">
        <v>0</v>
      </c>
      <c r="DL71" s="18">
        <v>0</v>
      </c>
      <c r="DM71" s="18">
        <v>0</v>
      </c>
      <c r="DN71" s="18">
        <v>0</v>
      </c>
      <c r="DO71" s="18">
        <v>0</v>
      </c>
      <c r="DP71" s="18">
        <v>0</v>
      </c>
      <c r="DQ71" s="18">
        <v>0</v>
      </c>
      <c r="DR71" s="18">
        <v>0</v>
      </c>
      <c r="DS71" s="18">
        <v>0</v>
      </c>
      <c r="DT71" s="234">
        <f t="shared" si="118"/>
        <v>0</v>
      </c>
      <c r="DU71" s="20">
        <f t="shared" si="13"/>
        <v>0</v>
      </c>
      <c r="DV71" s="20">
        <f t="shared" si="119"/>
        <v>0</v>
      </c>
      <c r="DW71" s="18">
        <f t="shared" si="120"/>
        <v>0</v>
      </c>
      <c r="DX71" s="18">
        <v>0</v>
      </c>
      <c r="DY71" s="234">
        <v>0</v>
      </c>
      <c r="DZ71" s="234">
        <v>0</v>
      </c>
      <c r="EA71" s="234">
        <v>0</v>
      </c>
      <c r="EB71" s="234">
        <v>0</v>
      </c>
      <c r="EC71" s="234">
        <v>0</v>
      </c>
      <c r="ED71" s="234">
        <v>0</v>
      </c>
      <c r="EE71" s="234">
        <v>0</v>
      </c>
      <c r="EF71" s="234">
        <v>0</v>
      </c>
      <c r="EG71" s="234">
        <v>0</v>
      </c>
      <c r="EH71" s="234">
        <v>0</v>
      </c>
      <c r="EI71" s="234">
        <v>0</v>
      </c>
      <c r="EJ71" s="234"/>
      <c r="EK71" s="18">
        <f t="shared" si="121"/>
        <v>0</v>
      </c>
      <c r="EL71" s="18">
        <v>0</v>
      </c>
      <c r="EM71" s="18">
        <v>0</v>
      </c>
      <c r="EN71" s="18">
        <v>0</v>
      </c>
      <c r="EO71" s="18">
        <v>0</v>
      </c>
      <c r="EP71" s="18">
        <v>0</v>
      </c>
      <c r="EQ71" s="18">
        <v>0</v>
      </c>
      <c r="ER71" s="18">
        <v>0</v>
      </c>
      <c r="ES71" s="18">
        <v>0</v>
      </c>
      <c r="ET71" s="18">
        <v>0</v>
      </c>
      <c r="EU71" s="18">
        <v>0</v>
      </c>
      <c r="EV71" s="18">
        <v>0</v>
      </c>
      <c r="EW71" s="18">
        <v>0</v>
      </c>
      <c r="EX71" s="20">
        <f t="shared" si="14"/>
        <v>0</v>
      </c>
      <c r="EY71" s="20">
        <f t="shared" si="122"/>
        <v>0</v>
      </c>
      <c r="EZ71" s="20">
        <f t="shared" si="123"/>
        <v>0</v>
      </c>
      <c r="FA71" s="18">
        <f t="shared" si="124"/>
        <v>662.57999999999993</v>
      </c>
      <c r="FB71" s="18">
        <v>50.09</v>
      </c>
      <c r="FC71" s="234">
        <v>50.09</v>
      </c>
      <c r="FD71" s="234">
        <v>50.09</v>
      </c>
      <c r="FE71" s="234">
        <v>50.09</v>
      </c>
      <c r="FF71" s="234">
        <v>50.09</v>
      </c>
      <c r="FG71" s="234">
        <v>50.09</v>
      </c>
      <c r="FH71" s="234">
        <v>50.09</v>
      </c>
      <c r="FI71" s="234">
        <v>62.39</v>
      </c>
      <c r="FJ71" s="234">
        <v>62.39</v>
      </c>
      <c r="FK71" s="234">
        <v>62.39</v>
      </c>
      <c r="FL71" s="234">
        <v>62.39</v>
      </c>
      <c r="FM71" s="234">
        <v>62.39</v>
      </c>
      <c r="FN71" s="20">
        <f t="shared" si="125"/>
        <v>637.21181002058233</v>
      </c>
      <c r="FO71" s="18">
        <v>0</v>
      </c>
      <c r="FP71" s="18">
        <v>270.44537418175707</v>
      </c>
      <c r="FQ71" s="18">
        <v>0</v>
      </c>
      <c r="FR71" s="18">
        <v>0</v>
      </c>
      <c r="FS71" s="18">
        <v>0</v>
      </c>
      <c r="FT71" s="18">
        <v>0</v>
      </c>
      <c r="FU71" s="18">
        <v>0</v>
      </c>
      <c r="FV71" s="18">
        <v>366.7664358388252</v>
      </c>
      <c r="FW71" s="18">
        <v>0</v>
      </c>
      <c r="FX71" s="18">
        <v>0</v>
      </c>
      <c r="FY71" s="18">
        <v>0</v>
      </c>
      <c r="FZ71" s="18">
        <v>0</v>
      </c>
      <c r="GA71" s="234">
        <f t="shared" si="126"/>
        <v>-25.368189979417593</v>
      </c>
      <c r="GB71" s="20">
        <f t="shared" si="127"/>
        <v>-25.368189979417593</v>
      </c>
      <c r="GC71" s="20">
        <f t="shared" si="128"/>
        <v>0</v>
      </c>
      <c r="GD71" s="18">
        <f t="shared" si="129"/>
        <v>225.90000000000003</v>
      </c>
      <c r="GE71" s="18">
        <v>6.9</v>
      </c>
      <c r="GF71" s="234">
        <v>6.9</v>
      </c>
      <c r="GG71" s="234">
        <v>6.9</v>
      </c>
      <c r="GH71" s="234">
        <v>6.9</v>
      </c>
      <c r="GI71" s="234">
        <v>6.9</v>
      </c>
      <c r="GJ71" s="234">
        <v>6.9</v>
      </c>
      <c r="GK71" s="234">
        <v>6.9</v>
      </c>
      <c r="GL71" s="234">
        <v>35.520000000000003</v>
      </c>
      <c r="GM71" s="234">
        <v>35.520000000000003</v>
      </c>
      <c r="GN71" s="234">
        <v>35.520000000000003</v>
      </c>
      <c r="GO71" s="234">
        <v>35.520000000000003</v>
      </c>
      <c r="GP71" s="234">
        <v>35.520000000000003</v>
      </c>
      <c r="GQ71" s="20">
        <f t="shared" si="130"/>
        <v>0</v>
      </c>
      <c r="GR71" s="18">
        <v>0</v>
      </c>
      <c r="GS71" s="18">
        <v>0</v>
      </c>
      <c r="GT71" s="18">
        <v>0</v>
      </c>
      <c r="GU71" s="18"/>
      <c r="GV71" s="234">
        <f t="shared" si="131"/>
        <v>-225.90000000000003</v>
      </c>
      <c r="GW71" s="20">
        <f t="shared" si="15"/>
        <v>-225.90000000000003</v>
      </c>
      <c r="GX71" s="20">
        <f t="shared" si="16"/>
        <v>0</v>
      </c>
      <c r="GY71" s="18">
        <f t="shared" si="132"/>
        <v>1100.82</v>
      </c>
      <c r="GZ71" s="18">
        <v>60.71</v>
      </c>
      <c r="HA71" s="234">
        <v>60.71</v>
      </c>
      <c r="HB71" s="234">
        <v>60.71</v>
      </c>
      <c r="HC71" s="234">
        <v>60.71</v>
      </c>
      <c r="HD71" s="234">
        <v>60.71</v>
      </c>
      <c r="HE71" s="234">
        <v>60.71</v>
      </c>
      <c r="HF71" s="234">
        <v>60.71</v>
      </c>
      <c r="HG71" s="234">
        <v>135.16999999999999</v>
      </c>
      <c r="HH71" s="234">
        <v>135.16999999999999</v>
      </c>
      <c r="HI71" s="234">
        <v>135.16999999999999</v>
      </c>
      <c r="HJ71" s="234">
        <v>135.16999999999999</v>
      </c>
      <c r="HK71" s="234">
        <v>135.16999999999999</v>
      </c>
      <c r="HL71" s="20">
        <f t="shared" si="133"/>
        <v>1694.7079776775513</v>
      </c>
      <c r="HM71" s="18">
        <v>137.75763929818126</v>
      </c>
      <c r="HN71" s="18">
        <v>145.84184406263802</v>
      </c>
      <c r="HO71" s="18">
        <v>154.40420532529248</v>
      </c>
      <c r="HP71" s="18">
        <v>147.13784118682872</v>
      </c>
      <c r="HQ71" s="18">
        <v>152.01146424747947</v>
      </c>
      <c r="HR71" s="18">
        <v>131.79154493898287</v>
      </c>
      <c r="HS71" s="18">
        <v>163.49018238560146</v>
      </c>
      <c r="HT71" s="18">
        <v>89.036362389852385</v>
      </c>
      <c r="HU71" s="18">
        <v>91.457538534318061</v>
      </c>
      <c r="HV71" s="18">
        <v>166.44584108641044</v>
      </c>
      <c r="HW71" s="18">
        <v>147.79396342249666</v>
      </c>
      <c r="HX71" s="18">
        <v>167.53955079946948</v>
      </c>
      <c r="HY71" s="20">
        <f t="shared" si="17"/>
        <v>593.88797767755136</v>
      </c>
      <c r="HZ71" s="20">
        <f t="shared" si="18"/>
        <v>0</v>
      </c>
      <c r="IA71" s="20">
        <f t="shared" si="19"/>
        <v>593.88797767755136</v>
      </c>
      <c r="IB71" s="120">
        <f t="shared" si="134"/>
        <v>0</v>
      </c>
      <c r="IC71" s="120">
        <v>0</v>
      </c>
      <c r="ID71" s="250">
        <v>0</v>
      </c>
      <c r="IE71" s="250">
        <v>0</v>
      </c>
      <c r="IF71" s="120">
        <v>0</v>
      </c>
      <c r="IG71" s="120">
        <v>0</v>
      </c>
      <c r="IH71" s="120">
        <v>0</v>
      </c>
      <c r="II71" s="120">
        <v>0</v>
      </c>
      <c r="IJ71" s="120">
        <v>0</v>
      </c>
      <c r="IK71" s="120">
        <v>0</v>
      </c>
      <c r="IL71" s="120">
        <v>0</v>
      </c>
      <c r="IM71" s="120">
        <v>0</v>
      </c>
      <c r="IN71" s="120">
        <v>0</v>
      </c>
      <c r="IO71" s="121">
        <f t="shared" si="20"/>
        <v>0</v>
      </c>
      <c r="IP71" s="18">
        <v>0</v>
      </c>
      <c r="IQ71" s="18">
        <v>0</v>
      </c>
      <c r="IR71" s="18">
        <v>0</v>
      </c>
      <c r="IS71" s="18">
        <v>0</v>
      </c>
      <c r="IT71" s="18">
        <v>0</v>
      </c>
      <c r="IU71" s="18">
        <v>0</v>
      </c>
      <c r="IV71" s="18">
        <v>0</v>
      </c>
      <c r="IW71" s="18">
        <v>0</v>
      </c>
      <c r="IX71" s="18">
        <v>0</v>
      </c>
      <c r="IY71" s="18">
        <v>0</v>
      </c>
      <c r="IZ71" s="18">
        <v>0</v>
      </c>
      <c r="JA71" s="18">
        <v>0</v>
      </c>
      <c r="JB71" s="250">
        <f t="shared" si="21"/>
        <v>0</v>
      </c>
      <c r="JC71" s="121">
        <f t="shared" si="22"/>
        <v>0</v>
      </c>
      <c r="JD71" s="121">
        <f t="shared" si="23"/>
        <v>0</v>
      </c>
      <c r="JE71" s="120">
        <f t="shared" si="135"/>
        <v>0</v>
      </c>
      <c r="JF71" s="120">
        <v>0</v>
      </c>
      <c r="JG71" s="250">
        <v>0</v>
      </c>
      <c r="JH71" s="250">
        <v>0</v>
      </c>
      <c r="JI71" s="250">
        <v>0</v>
      </c>
      <c r="JJ71" s="250">
        <v>0</v>
      </c>
      <c r="JK71" s="250">
        <v>0</v>
      </c>
      <c r="JL71" s="250">
        <v>0</v>
      </c>
      <c r="JM71" s="250">
        <v>0</v>
      </c>
      <c r="JN71" s="250">
        <v>0</v>
      </c>
      <c r="JO71" s="250">
        <v>0</v>
      </c>
      <c r="JP71" s="250">
        <v>0</v>
      </c>
      <c r="JQ71" s="250">
        <v>0</v>
      </c>
      <c r="JR71" s="120">
        <f t="shared" si="136"/>
        <v>0</v>
      </c>
      <c r="JS71" s="18">
        <v>0</v>
      </c>
      <c r="JT71" s="18">
        <v>0</v>
      </c>
      <c r="JU71" s="18">
        <v>0</v>
      </c>
      <c r="JV71" s="18">
        <v>0</v>
      </c>
      <c r="JW71" s="18">
        <v>0</v>
      </c>
      <c r="JX71" s="18">
        <v>0</v>
      </c>
      <c r="JY71" s="18">
        <v>0</v>
      </c>
      <c r="JZ71" s="18">
        <v>0</v>
      </c>
      <c r="KA71" s="18">
        <v>0</v>
      </c>
      <c r="KB71" s="18">
        <v>0</v>
      </c>
      <c r="KC71" s="18">
        <v>0</v>
      </c>
      <c r="KD71" s="18">
        <v>0</v>
      </c>
      <c r="KE71" s="250">
        <f t="shared" si="24"/>
        <v>0</v>
      </c>
      <c r="KF71" s="121">
        <f t="shared" si="25"/>
        <v>0</v>
      </c>
      <c r="KG71" s="121">
        <f t="shared" si="26"/>
        <v>0</v>
      </c>
      <c r="KH71" s="120">
        <f t="shared" si="137"/>
        <v>868.38000000000011</v>
      </c>
      <c r="KI71" s="120">
        <v>33.74</v>
      </c>
      <c r="KJ71" s="250">
        <v>33.74</v>
      </c>
      <c r="KK71" s="250">
        <v>33.74</v>
      </c>
      <c r="KL71" s="250">
        <v>33.74</v>
      </c>
      <c r="KM71" s="250">
        <v>33.74</v>
      </c>
      <c r="KN71" s="250">
        <v>33.74</v>
      </c>
      <c r="KO71" s="250">
        <v>33.74</v>
      </c>
      <c r="KP71" s="250">
        <v>126.44</v>
      </c>
      <c r="KQ71" s="250">
        <v>126.44</v>
      </c>
      <c r="KR71" s="250">
        <v>126.44</v>
      </c>
      <c r="KS71" s="250">
        <v>126.44</v>
      </c>
      <c r="KT71" s="250">
        <v>126.44</v>
      </c>
      <c r="KU71" s="121">
        <f t="shared" si="138"/>
        <v>924.01336566383816</v>
      </c>
      <c r="KV71" s="18">
        <v>40.759413287627567</v>
      </c>
      <c r="KW71" s="18">
        <v>43.896396575179509</v>
      </c>
      <c r="KX71" s="18">
        <v>38.957520912103092</v>
      </c>
      <c r="KY71" s="18">
        <v>42.713302363549623</v>
      </c>
      <c r="KZ71" s="18">
        <v>42.547712151515064</v>
      </c>
      <c r="LA71" s="18">
        <v>43.48839965369492</v>
      </c>
      <c r="LB71" s="18">
        <v>38.482061876459056</v>
      </c>
      <c r="LC71" s="18">
        <v>96.048913944928643</v>
      </c>
      <c r="LD71" s="18">
        <v>123.80168530173053</v>
      </c>
      <c r="LE71" s="18">
        <v>119.54510472528824</v>
      </c>
      <c r="LF71" s="18">
        <v>145.65099758110841</v>
      </c>
      <c r="LG71" s="18">
        <v>148.12185729065342</v>
      </c>
      <c r="LH71" s="250">
        <f t="shared" si="139"/>
        <v>55.633365663838049</v>
      </c>
      <c r="LI71" s="121">
        <f t="shared" si="27"/>
        <v>0</v>
      </c>
      <c r="LJ71" s="121">
        <f t="shared" si="28"/>
        <v>55.633365663838049</v>
      </c>
      <c r="LK71" s="121">
        <f t="shared" si="29"/>
        <v>0</v>
      </c>
      <c r="LL71" s="250"/>
      <c r="LM71" s="250"/>
      <c r="LN71" s="250"/>
      <c r="LO71" s="250"/>
      <c r="LP71" s="250"/>
      <c r="LQ71" s="250"/>
      <c r="LR71" s="250"/>
      <c r="LS71" s="250"/>
      <c r="LT71" s="250"/>
      <c r="LU71" s="250"/>
      <c r="LV71" s="250"/>
      <c r="LW71" s="250"/>
      <c r="LX71" s="121">
        <f t="shared" si="30"/>
        <v>0</v>
      </c>
      <c r="LY71" s="250"/>
      <c r="LZ71" s="250"/>
      <c r="MA71" s="250"/>
      <c r="MB71" s="250"/>
      <c r="MC71" s="250"/>
      <c r="MD71" s="250"/>
      <c r="ME71" s="250"/>
      <c r="MF71" s="250"/>
      <c r="MG71" s="250"/>
      <c r="MH71" s="250"/>
      <c r="MI71" s="250"/>
      <c r="MJ71" s="120">
        <v>0</v>
      </c>
      <c r="MK71" s="250"/>
      <c r="ML71" s="121">
        <f t="shared" si="31"/>
        <v>0</v>
      </c>
      <c r="MM71" s="121">
        <f t="shared" si="32"/>
        <v>0</v>
      </c>
      <c r="MN71" s="121">
        <f t="shared" si="140"/>
        <v>3413.119999999999</v>
      </c>
      <c r="MO71" s="121">
        <v>333.31</v>
      </c>
      <c r="MP71" s="250">
        <v>333.31</v>
      </c>
      <c r="MQ71" s="250">
        <v>333.31</v>
      </c>
      <c r="MR71" s="250">
        <v>333.31</v>
      </c>
      <c r="MS71" s="250">
        <v>333.31</v>
      </c>
      <c r="MT71" s="250">
        <v>333.31</v>
      </c>
      <c r="MU71" s="250">
        <v>333.31</v>
      </c>
      <c r="MV71" s="250">
        <v>215.99</v>
      </c>
      <c r="MW71" s="250">
        <v>215.99</v>
      </c>
      <c r="MX71" s="250">
        <v>215.99</v>
      </c>
      <c r="MY71" s="250">
        <v>215.99</v>
      </c>
      <c r="MZ71" s="250">
        <v>215.99</v>
      </c>
      <c r="NA71" s="121">
        <f t="shared" si="141"/>
        <v>1040.6412116199094</v>
      </c>
      <c r="NB71" s="20">
        <v>0</v>
      </c>
      <c r="NC71" s="20">
        <v>0</v>
      </c>
      <c r="ND71" s="20">
        <v>0</v>
      </c>
      <c r="NE71" s="20">
        <v>0</v>
      </c>
      <c r="NF71" s="20">
        <v>0</v>
      </c>
      <c r="NG71" s="20">
        <v>0</v>
      </c>
      <c r="NH71" s="20">
        <v>1040.6412116199094</v>
      </c>
      <c r="NI71" s="20">
        <v>0</v>
      </c>
      <c r="NJ71" s="20">
        <v>0</v>
      </c>
      <c r="NK71" s="20">
        <v>0</v>
      </c>
      <c r="NL71" s="20">
        <v>0</v>
      </c>
      <c r="NM71" s="20">
        <v>0</v>
      </c>
      <c r="NN71" s="250">
        <f t="shared" si="142"/>
        <v>-2372.4787883800896</v>
      </c>
      <c r="NO71" s="121">
        <f t="shared" si="33"/>
        <v>-2372.4787883800896</v>
      </c>
      <c r="NP71" s="121">
        <f t="shared" si="34"/>
        <v>0</v>
      </c>
      <c r="NQ71" s="115">
        <f t="shared" si="35"/>
        <v>1471.4599999999998</v>
      </c>
      <c r="NR71" s="114">
        <f t="shared" si="36"/>
        <v>0</v>
      </c>
      <c r="NS71" s="132">
        <f t="shared" si="37"/>
        <v>-1471.4599999999998</v>
      </c>
      <c r="NT71" s="121">
        <f t="shared" si="38"/>
        <v>-1471.4599999999998</v>
      </c>
      <c r="NU71" s="121">
        <f t="shared" si="39"/>
        <v>0</v>
      </c>
      <c r="NV71" s="18">
        <f t="shared" si="143"/>
        <v>681.99999999999989</v>
      </c>
      <c r="NW71" s="18">
        <v>74.650000000000006</v>
      </c>
      <c r="NX71" s="234">
        <v>74.650000000000006</v>
      </c>
      <c r="NY71" s="234">
        <v>74.650000000000006</v>
      </c>
      <c r="NZ71" s="18">
        <v>74.650000000000006</v>
      </c>
      <c r="OA71" s="18">
        <v>74.650000000000006</v>
      </c>
      <c r="OB71" s="18">
        <v>74.650000000000006</v>
      </c>
      <c r="OC71" s="18">
        <v>74.650000000000006</v>
      </c>
      <c r="OD71" s="18">
        <v>31.89</v>
      </c>
      <c r="OE71" s="18">
        <v>31.89</v>
      </c>
      <c r="OF71" s="18">
        <v>31.89</v>
      </c>
      <c r="OG71" s="18">
        <v>31.89</v>
      </c>
      <c r="OH71" s="18">
        <v>31.89</v>
      </c>
      <c r="OI71" s="20">
        <f t="shared" si="144"/>
        <v>0</v>
      </c>
      <c r="OJ71" s="20">
        <v>0</v>
      </c>
      <c r="OK71" s="20">
        <v>0</v>
      </c>
      <c r="OL71" s="20">
        <v>0</v>
      </c>
      <c r="OM71" s="20">
        <v>0</v>
      </c>
      <c r="ON71" s="20">
        <v>0</v>
      </c>
      <c r="OO71" s="20">
        <v>0</v>
      </c>
      <c r="OP71" s="20">
        <v>0</v>
      </c>
      <c r="OQ71" s="20">
        <v>0</v>
      </c>
      <c r="OR71" s="20">
        <v>0</v>
      </c>
      <c r="OS71" s="20">
        <v>0</v>
      </c>
      <c r="OT71" s="20">
        <v>0</v>
      </c>
      <c r="OU71" s="20">
        <v>0</v>
      </c>
      <c r="OV71" s="234">
        <f t="shared" si="145"/>
        <v>-681.99999999999989</v>
      </c>
      <c r="OW71" s="20">
        <f t="shared" si="40"/>
        <v>-681.99999999999989</v>
      </c>
      <c r="OX71" s="20">
        <f t="shared" si="41"/>
        <v>0</v>
      </c>
      <c r="OY71" s="18">
        <f t="shared" si="146"/>
        <v>516.04</v>
      </c>
      <c r="OZ71" s="18">
        <v>58.37</v>
      </c>
      <c r="PA71" s="234">
        <v>58.37</v>
      </c>
      <c r="PB71" s="234">
        <v>58.37</v>
      </c>
      <c r="PC71" s="234">
        <v>58.37</v>
      </c>
      <c r="PD71" s="234">
        <v>58.37</v>
      </c>
      <c r="PE71" s="234">
        <v>58.37</v>
      </c>
      <c r="PF71" s="234">
        <v>58.37</v>
      </c>
      <c r="PG71" s="234">
        <v>21.49</v>
      </c>
      <c r="PH71" s="234">
        <v>21.49</v>
      </c>
      <c r="PI71" s="234">
        <v>21.49</v>
      </c>
      <c r="PJ71" s="234">
        <v>21.49</v>
      </c>
      <c r="PK71" s="234">
        <v>21.49</v>
      </c>
      <c r="PL71" s="20">
        <f t="shared" si="147"/>
        <v>0</v>
      </c>
      <c r="PM71" s="18">
        <v>0</v>
      </c>
      <c r="PN71" s="18">
        <v>0</v>
      </c>
      <c r="PO71" s="18">
        <v>0</v>
      </c>
      <c r="PP71" s="18">
        <v>0</v>
      </c>
      <c r="PQ71" s="18">
        <v>0</v>
      </c>
      <c r="PR71" s="18">
        <v>0</v>
      </c>
      <c r="PS71" s="18">
        <v>0</v>
      </c>
      <c r="PT71" s="18">
        <v>0</v>
      </c>
      <c r="PU71" s="18">
        <v>0</v>
      </c>
      <c r="PV71" s="18">
        <v>0</v>
      </c>
      <c r="PW71" s="18">
        <v>0</v>
      </c>
      <c r="PX71" s="18">
        <v>0</v>
      </c>
      <c r="PY71" s="234">
        <f t="shared" si="148"/>
        <v>-516.04</v>
      </c>
      <c r="PZ71" s="20">
        <f t="shared" si="42"/>
        <v>-516.04</v>
      </c>
      <c r="QA71" s="20">
        <f t="shared" si="43"/>
        <v>0</v>
      </c>
      <c r="QB71" s="18">
        <f t="shared" si="149"/>
        <v>180.58999999999995</v>
      </c>
      <c r="QC71" s="18">
        <v>18.47</v>
      </c>
      <c r="QD71" s="234">
        <v>18.47</v>
      </c>
      <c r="QE71" s="234">
        <v>18.47</v>
      </c>
      <c r="QF71" s="234">
        <v>18.47</v>
      </c>
      <c r="QG71" s="234">
        <v>18.47</v>
      </c>
      <c r="QH71" s="234">
        <v>18.47</v>
      </c>
      <c r="QI71" s="234">
        <v>18.47</v>
      </c>
      <c r="QJ71" s="234">
        <v>10.26</v>
      </c>
      <c r="QK71" s="234">
        <v>10.26</v>
      </c>
      <c r="QL71" s="234">
        <v>10.26</v>
      </c>
      <c r="QM71" s="234">
        <v>10.26</v>
      </c>
      <c r="QN71" s="234">
        <v>10.26</v>
      </c>
      <c r="QO71" s="20">
        <f t="shared" si="150"/>
        <v>0</v>
      </c>
      <c r="QP71" s="18">
        <v>0</v>
      </c>
      <c r="QQ71" s="18">
        <v>0</v>
      </c>
      <c r="QR71" s="18">
        <v>0</v>
      </c>
      <c r="QS71" s="18">
        <v>0</v>
      </c>
      <c r="QT71" s="18">
        <v>0</v>
      </c>
      <c r="QU71" s="18">
        <v>0</v>
      </c>
      <c r="QV71" s="18">
        <v>0</v>
      </c>
      <c r="QW71" s="18">
        <v>0</v>
      </c>
      <c r="QX71" s="18">
        <v>0</v>
      </c>
      <c r="QY71" s="18">
        <v>0</v>
      </c>
      <c r="QZ71" s="18">
        <v>0</v>
      </c>
      <c r="RA71" s="18">
        <v>0</v>
      </c>
      <c r="RB71" s="234">
        <f t="shared" si="151"/>
        <v>-180.58999999999995</v>
      </c>
      <c r="RC71" s="20">
        <f t="shared" si="44"/>
        <v>-180.58999999999995</v>
      </c>
      <c r="RD71" s="20">
        <f t="shared" si="45"/>
        <v>0</v>
      </c>
      <c r="RE71" s="18">
        <f t="shared" si="152"/>
        <v>0</v>
      </c>
      <c r="RF71" s="20">
        <v>0</v>
      </c>
      <c r="RG71" s="234">
        <v>0</v>
      </c>
      <c r="RH71" s="234">
        <v>0</v>
      </c>
      <c r="RI71" s="234">
        <v>0</v>
      </c>
      <c r="RJ71" s="234">
        <v>0</v>
      </c>
      <c r="RK71" s="234">
        <v>0</v>
      </c>
      <c r="RL71" s="234">
        <v>0</v>
      </c>
      <c r="RM71" s="234">
        <v>0</v>
      </c>
      <c r="RN71" s="234">
        <v>0</v>
      </c>
      <c r="RO71" s="234">
        <v>0</v>
      </c>
      <c r="RP71" s="234">
        <v>0</v>
      </c>
      <c r="RQ71" s="234">
        <v>0</v>
      </c>
      <c r="RR71" s="20">
        <f t="shared" si="153"/>
        <v>0</v>
      </c>
      <c r="RS71" s="18">
        <v>0</v>
      </c>
      <c r="RT71" s="18">
        <v>0</v>
      </c>
      <c r="RU71" s="18">
        <v>0</v>
      </c>
      <c r="RV71" s="18">
        <v>0</v>
      </c>
      <c r="RW71" s="18">
        <v>0</v>
      </c>
      <c r="RX71" s="18">
        <v>0</v>
      </c>
      <c r="RY71" s="18">
        <v>0</v>
      </c>
      <c r="RZ71" s="18">
        <v>0</v>
      </c>
      <c r="SA71" s="18">
        <v>0</v>
      </c>
      <c r="SB71" s="18">
        <v>0</v>
      </c>
      <c r="SC71" s="18">
        <v>0</v>
      </c>
      <c r="SD71" s="18">
        <v>0</v>
      </c>
      <c r="SE71" s="20">
        <f t="shared" si="46"/>
        <v>0</v>
      </c>
      <c r="SF71" s="20">
        <f t="shared" si="47"/>
        <v>0</v>
      </c>
      <c r="SG71" s="20">
        <f t="shared" si="48"/>
        <v>0</v>
      </c>
      <c r="SH71" s="18">
        <f t="shared" si="154"/>
        <v>0</v>
      </c>
      <c r="SI71" s="18">
        <v>0</v>
      </c>
      <c r="SJ71" s="234">
        <v>0</v>
      </c>
      <c r="SK71" s="234">
        <v>0</v>
      </c>
      <c r="SL71" s="234">
        <v>0</v>
      </c>
      <c r="SM71" s="234">
        <v>0</v>
      </c>
      <c r="SN71" s="234">
        <v>0</v>
      </c>
      <c r="SO71" s="234">
        <v>0</v>
      </c>
      <c r="SP71" s="234">
        <v>0</v>
      </c>
      <c r="SQ71" s="234">
        <v>0</v>
      </c>
      <c r="SR71" s="234">
        <v>0</v>
      </c>
      <c r="SS71" s="234">
        <v>0</v>
      </c>
      <c r="ST71" s="234">
        <v>0</v>
      </c>
      <c r="SU71" s="20">
        <f t="shared" si="155"/>
        <v>0</v>
      </c>
      <c r="SV71" s="18">
        <v>0</v>
      </c>
      <c r="SW71" s="18">
        <v>0</v>
      </c>
      <c r="SX71" s="18">
        <v>0</v>
      </c>
      <c r="SY71" s="18">
        <v>0</v>
      </c>
      <c r="SZ71" s="18">
        <v>0</v>
      </c>
      <c r="TA71" s="18">
        <v>0</v>
      </c>
      <c r="TB71" s="18">
        <v>0</v>
      </c>
      <c r="TC71" s="18">
        <v>0</v>
      </c>
      <c r="TD71" s="18">
        <v>0</v>
      </c>
      <c r="TE71" s="18">
        <v>0</v>
      </c>
      <c r="TF71" s="18">
        <v>0</v>
      </c>
      <c r="TG71" s="18">
        <v>0</v>
      </c>
      <c r="TH71" s="20">
        <f t="shared" si="49"/>
        <v>0</v>
      </c>
      <c r="TI71" s="20">
        <f t="shared" si="50"/>
        <v>0</v>
      </c>
      <c r="TJ71" s="20">
        <f t="shared" si="51"/>
        <v>0</v>
      </c>
      <c r="TK71" s="18">
        <f t="shared" si="156"/>
        <v>76.070000000000007</v>
      </c>
      <c r="TL71" s="18">
        <v>7.11</v>
      </c>
      <c r="TM71" s="234">
        <v>7.11</v>
      </c>
      <c r="TN71" s="234">
        <v>7.11</v>
      </c>
      <c r="TO71" s="234">
        <v>7.11</v>
      </c>
      <c r="TP71" s="234">
        <v>7.11</v>
      </c>
      <c r="TQ71" s="234">
        <v>7.11</v>
      </c>
      <c r="TR71" s="234">
        <v>7.11</v>
      </c>
      <c r="TS71" s="234">
        <v>5.26</v>
      </c>
      <c r="TT71" s="234">
        <v>5.26</v>
      </c>
      <c r="TU71" s="234">
        <v>5.26</v>
      </c>
      <c r="TV71" s="234">
        <v>5.26</v>
      </c>
      <c r="TW71" s="234">
        <v>5.26</v>
      </c>
      <c r="TX71" s="20">
        <f t="shared" si="157"/>
        <v>0</v>
      </c>
      <c r="TY71" s="18">
        <v>0</v>
      </c>
      <c r="TZ71" s="18">
        <v>0</v>
      </c>
      <c r="UA71" s="18">
        <v>0</v>
      </c>
      <c r="UB71" s="18">
        <v>0</v>
      </c>
      <c r="UC71" s="18">
        <v>0</v>
      </c>
      <c r="UD71" s="18">
        <v>0</v>
      </c>
      <c r="UE71" s="18">
        <v>0</v>
      </c>
      <c r="UF71" s="18">
        <v>0</v>
      </c>
      <c r="UG71" s="18">
        <v>0</v>
      </c>
      <c r="UH71" s="18">
        <v>0</v>
      </c>
      <c r="UI71" s="18">
        <v>0</v>
      </c>
      <c r="UJ71" s="18">
        <v>0</v>
      </c>
      <c r="UK71" s="20">
        <f t="shared" si="52"/>
        <v>-76.070000000000007</v>
      </c>
      <c r="UL71" s="20">
        <f t="shared" si="53"/>
        <v>-76.070000000000007</v>
      </c>
      <c r="UM71" s="20">
        <f t="shared" si="54"/>
        <v>0</v>
      </c>
      <c r="UN71" s="18">
        <f t="shared" si="158"/>
        <v>16.759999999999998</v>
      </c>
      <c r="UO71" s="18">
        <v>1.63</v>
      </c>
      <c r="UP71" s="234">
        <v>1.63</v>
      </c>
      <c r="UQ71" s="234">
        <v>1.63</v>
      </c>
      <c r="UR71" s="234">
        <v>1.63</v>
      </c>
      <c r="US71" s="234">
        <v>1.63</v>
      </c>
      <c r="UT71" s="234">
        <v>1.63</v>
      </c>
      <c r="UU71" s="234">
        <v>1.63</v>
      </c>
      <c r="UV71" s="234">
        <v>1.07</v>
      </c>
      <c r="UW71" s="234">
        <v>1.07</v>
      </c>
      <c r="UX71" s="234">
        <v>1.07</v>
      </c>
      <c r="UY71" s="234">
        <v>1.07</v>
      </c>
      <c r="UZ71" s="234">
        <v>1.07</v>
      </c>
      <c r="VA71" s="20">
        <f t="shared" si="55"/>
        <v>0</v>
      </c>
      <c r="VB71" s="234"/>
      <c r="VC71" s="234"/>
      <c r="VD71" s="234"/>
      <c r="VE71" s="234"/>
      <c r="VF71" s="234"/>
      <c r="VG71" s="234"/>
      <c r="VH71" s="234">
        <v>0</v>
      </c>
      <c r="VI71" s="234"/>
      <c r="VJ71" s="234"/>
      <c r="VK71" s="234"/>
      <c r="VL71" s="234"/>
      <c r="VM71" s="234"/>
      <c r="VN71" s="20">
        <f t="shared" si="56"/>
        <v>-16.759999999999998</v>
      </c>
      <c r="VO71" s="20">
        <f t="shared" si="57"/>
        <v>-16.759999999999998</v>
      </c>
      <c r="VP71" s="20">
        <f t="shared" si="58"/>
        <v>0</v>
      </c>
      <c r="VQ71" s="121">
        <f t="shared" si="59"/>
        <v>0</v>
      </c>
      <c r="VR71" s="250"/>
      <c r="VS71" s="250"/>
      <c r="VT71" s="250"/>
      <c r="VU71" s="250"/>
      <c r="VV71" s="250"/>
      <c r="VW71" s="250"/>
      <c r="VX71" s="250"/>
      <c r="VY71" s="250"/>
      <c r="VZ71" s="250"/>
      <c r="WA71" s="250"/>
      <c r="WB71" s="250"/>
      <c r="WC71" s="250"/>
      <c r="WD71" s="121">
        <f t="shared" si="60"/>
        <v>0</v>
      </c>
      <c r="WE71" s="234"/>
      <c r="WF71" s="234"/>
      <c r="WG71" s="234"/>
      <c r="WH71" s="234"/>
      <c r="WI71" s="234"/>
      <c r="WJ71" s="234"/>
      <c r="WK71" s="234"/>
      <c r="WL71" s="234"/>
      <c r="WM71" s="234"/>
      <c r="WN71" s="234"/>
      <c r="WO71" s="234"/>
      <c r="WP71" s="234"/>
      <c r="WQ71" s="121">
        <f t="shared" si="61"/>
        <v>0</v>
      </c>
      <c r="WR71" s="121">
        <f t="shared" si="62"/>
        <v>0</v>
      </c>
      <c r="WS71" s="121">
        <f t="shared" si="63"/>
        <v>0</v>
      </c>
      <c r="WT71" s="120">
        <f t="shared" si="159"/>
        <v>8211.6799999999985</v>
      </c>
      <c r="WU71" s="120">
        <v>610.34</v>
      </c>
      <c r="WV71" s="250">
        <v>610.34</v>
      </c>
      <c r="WW71" s="250">
        <v>610.34</v>
      </c>
      <c r="WX71" s="250">
        <v>610.34</v>
      </c>
      <c r="WY71" s="250">
        <v>610.34</v>
      </c>
      <c r="WZ71" s="250">
        <v>610.34</v>
      </c>
      <c r="XA71" s="250">
        <v>610.34</v>
      </c>
      <c r="XB71" s="250">
        <v>787.86</v>
      </c>
      <c r="XC71" s="250">
        <v>787.86</v>
      </c>
      <c r="XD71" s="250">
        <v>787.86</v>
      </c>
      <c r="XE71" s="250">
        <v>787.86</v>
      </c>
      <c r="XF71" s="250">
        <v>787.86</v>
      </c>
      <c r="XG71" s="120">
        <f t="shared" si="160"/>
        <v>10950.300964594047</v>
      </c>
      <c r="XH71" s="18">
        <v>792.2219706122653</v>
      </c>
      <c r="XI71" s="18">
        <v>1024.6717988794251</v>
      </c>
      <c r="XJ71" s="18">
        <v>985.10760877011001</v>
      </c>
      <c r="XK71" s="18">
        <v>234.63783622717591</v>
      </c>
      <c r="XL71" s="18">
        <v>866.01387895783296</v>
      </c>
      <c r="XM71" s="18">
        <v>638.68020257812543</v>
      </c>
      <c r="XN71" s="18">
        <v>1065.3279911351842</v>
      </c>
      <c r="XO71" s="18">
        <v>1020.4779722394426</v>
      </c>
      <c r="XP71" s="18">
        <v>1296.4948340158146</v>
      </c>
      <c r="XQ71" s="18">
        <v>1314.8944537265068</v>
      </c>
      <c r="XR71" s="18">
        <v>824.32044488088968</v>
      </c>
      <c r="XS71" s="18">
        <v>887.45197257127506</v>
      </c>
      <c r="XT71" s="121">
        <f t="shared" si="64"/>
        <v>2738.6209645940489</v>
      </c>
      <c r="XU71" s="121">
        <f t="shared" si="65"/>
        <v>0</v>
      </c>
      <c r="XV71" s="121">
        <f t="shared" si="66"/>
        <v>2738.6209645940489</v>
      </c>
      <c r="XW71" s="120">
        <f t="shared" si="161"/>
        <v>1298.9099999999999</v>
      </c>
      <c r="XX71" s="120">
        <v>91.23</v>
      </c>
      <c r="XY71" s="250">
        <v>91.23</v>
      </c>
      <c r="XZ71" s="250">
        <v>91.23</v>
      </c>
      <c r="YA71" s="250">
        <v>91.23</v>
      </c>
      <c r="YB71" s="250">
        <v>91.23</v>
      </c>
      <c r="YC71" s="250">
        <v>91.23</v>
      </c>
      <c r="YD71" s="250">
        <v>91.23</v>
      </c>
      <c r="YE71" s="250">
        <v>132.06</v>
      </c>
      <c r="YF71" s="250">
        <v>132.06</v>
      </c>
      <c r="YG71" s="250">
        <v>132.06</v>
      </c>
      <c r="YH71" s="250">
        <v>132.06</v>
      </c>
      <c r="YI71" s="250">
        <v>132.06</v>
      </c>
      <c r="YJ71" s="121">
        <f t="shared" si="162"/>
        <v>1900.1605904806204</v>
      </c>
      <c r="YK71" s="18">
        <v>151.54132162615196</v>
      </c>
      <c r="YL71" s="18">
        <v>132.9351335648206</v>
      </c>
      <c r="YM71" s="18">
        <v>136.89381854295806</v>
      </c>
      <c r="YN71" s="18">
        <v>146.78678349323084</v>
      </c>
      <c r="YO71" s="18">
        <v>132.35660727475005</v>
      </c>
      <c r="YP71" s="18">
        <v>142.26469354247612</v>
      </c>
      <c r="YQ71" s="18">
        <v>148.91063271043518</v>
      </c>
      <c r="YR71" s="18">
        <v>152.20181086315574</v>
      </c>
      <c r="YS71" s="18">
        <v>170.15153751546956</v>
      </c>
      <c r="YT71" s="18">
        <v>187.41516110628572</v>
      </c>
      <c r="YU71" s="18">
        <v>191.04322217601967</v>
      </c>
      <c r="YV71" s="18">
        <v>207.65986806486674</v>
      </c>
      <c r="YW71" s="234">
        <f t="shared" si="163"/>
        <v>601.25059048062053</v>
      </c>
      <c r="YX71" s="121">
        <f t="shared" si="67"/>
        <v>0</v>
      </c>
      <c r="YY71" s="121">
        <f t="shared" si="68"/>
        <v>601.25059048062053</v>
      </c>
      <c r="YZ71" s="120">
        <f t="shared" si="164"/>
        <v>1064.68</v>
      </c>
      <c r="ZA71" s="120">
        <v>32.49</v>
      </c>
      <c r="ZB71" s="250">
        <v>32.49</v>
      </c>
      <c r="ZC71" s="250">
        <v>32.49</v>
      </c>
      <c r="ZD71" s="250">
        <v>32.49</v>
      </c>
      <c r="ZE71" s="250">
        <v>32.49</v>
      </c>
      <c r="ZF71" s="250">
        <v>32.49</v>
      </c>
      <c r="ZG71" s="250">
        <v>32.49</v>
      </c>
      <c r="ZH71" s="250">
        <v>167.45</v>
      </c>
      <c r="ZI71" s="250">
        <v>167.45</v>
      </c>
      <c r="ZJ71" s="250">
        <v>167.45</v>
      </c>
      <c r="ZK71" s="250">
        <v>167.45</v>
      </c>
      <c r="ZL71" s="250">
        <v>167.45</v>
      </c>
      <c r="ZM71" s="121">
        <f t="shared" si="165"/>
        <v>1464.7188420771054</v>
      </c>
      <c r="ZN71" s="120">
        <v>0</v>
      </c>
      <c r="ZO71" s="18">
        <v>22.442155472928334</v>
      </c>
      <c r="ZP71" s="18">
        <v>75.777422166660386</v>
      </c>
      <c r="ZQ71" s="18">
        <v>1341.1826189663702</v>
      </c>
      <c r="ZR71" s="18">
        <v>25.316645471146419</v>
      </c>
      <c r="ZS71" s="18">
        <v>0</v>
      </c>
      <c r="ZT71" s="18"/>
      <c r="ZU71" s="18"/>
      <c r="ZV71" s="18"/>
      <c r="ZW71" s="18"/>
      <c r="ZX71" s="18"/>
      <c r="ZY71" s="18"/>
      <c r="ZZ71" s="121">
        <f t="shared" si="69"/>
        <v>400.0388420771053</v>
      </c>
      <c r="AAA71" s="121">
        <f t="shared" si="70"/>
        <v>0</v>
      </c>
      <c r="AAB71" s="121">
        <f t="shared" si="71"/>
        <v>400.0388420771053</v>
      </c>
      <c r="AAC71" s="120">
        <f t="shared" si="166"/>
        <v>0</v>
      </c>
      <c r="AAD71" s="120">
        <v>0</v>
      </c>
      <c r="AAE71" s="250">
        <v>0</v>
      </c>
      <c r="AAF71" s="250">
        <v>0</v>
      </c>
      <c r="AAG71" s="250">
        <v>0</v>
      </c>
      <c r="AAH71" s="250">
        <v>0</v>
      </c>
      <c r="AAI71" s="250">
        <v>0</v>
      </c>
      <c r="AAJ71" s="250">
        <v>0</v>
      </c>
      <c r="AAK71" s="250">
        <v>0</v>
      </c>
      <c r="AAL71" s="250">
        <v>0</v>
      </c>
      <c r="AAM71" s="250">
        <v>0</v>
      </c>
      <c r="AAN71" s="250">
        <v>0</v>
      </c>
      <c r="AAO71" s="250">
        <v>0</v>
      </c>
      <c r="AAP71" s="121">
        <f t="shared" si="167"/>
        <v>0</v>
      </c>
      <c r="AAQ71" s="18">
        <v>0</v>
      </c>
      <c r="AAR71" s="18">
        <v>0</v>
      </c>
      <c r="AAS71" s="18">
        <v>0</v>
      </c>
      <c r="AAT71" s="18">
        <v>0</v>
      </c>
      <c r="AAU71" s="18">
        <v>0</v>
      </c>
      <c r="AAV71" s="18">
        <v>0</v>
      </c>
      <c r="AAW71" s="18">
        <v>0</v>
      </c>
      <c r="AAX71" s="18">
        <v>0</v>
      </c>
      <c r="AAY71" s="18">
        <v>0</v>
      </c>
      <c r="AAZ71" s="18">
        <v>0</v>
      </c>
      <c r="ABA71" s="18">
        <v>0</v>
      </c>
      <c r="ABB71" s="18">
        <v>0</v>
      </c>
      <c r="ABC71" s="121">
        <f t="shared" si="72"/>
        <v>0</v>
      </c>
      <c r="ABD71" s="121">
        <f t="shared" si="73"/>
        <v>0</v>
      </c>
      <c r="ABE71" s="121">
        <f t="shared" si="74"/>
        <v>0</v>
      </c>
      <c r="ABF71" s="120">
        <f t="shared" si="168"/>
        <v>0</v>
      </c>
      <c r="ABG71" s="120">
        <v>0</v>
      </c>
      <c r="ABH71" s="250">
        <v>0</v>
      </c>
      <c r="ABI71" s="250">
        <v>0</v>
      </c>
      <c r="ABJ71" s="250">
        <v>0</v>
      </c>
      <c r="ABK71" s="250">
        <v>0</v>
      </c>
      <c r="ABL71" s="250">
        <v>0</v>
      </c>
      <c r="ABM71" s="250">
        <v>0</v>
      </c>
      <c r="ABN71" s="250">
        <v>0</v>
      </c>
      <c r="ABO71" s="250">
        <v>0</v>
      </c>
      <c r="ABP71" s="250">
        <v>0</v>
      </c>
      <c r="ABQ71" s="250">
        <v>0</v>
      </c>
      <c r="ABR71" s="250">
        <v>0</v>
      </c>
      <c r="ABS71" s="121">
        <f t="shared" si="169"/>
        <v>0</v>
      </c>
      <c r="ABT71" s="18">
        <v>0</v>
      </c>
      <c r="ABU71" s="18">
        <v>0</v>
      </c>
      <c r="ABV71" s="18">
        <v>0</v>
      </c>
      <c r="ABW71" s="18">
        <v>0</v>
      </c>
      <c r="ABX71" s="18">
        <v>0</v>
      </c>
      <c r="ABY71" s="18">
        <v>0</v>
      </c>
      <c r="ABZ71" s="18"/>
      <c r="ACA71" s="18"/>
      <c r="ACB71" s="18">
        <v>0</v>
      </c>
      <c r="ACC71" s="18">
        <v>0</v>
      </c>
      <c r="ACD71" s="18">
        <v>0</v>
      </c>
      <c r="ACE71" s="18">
        <v>0</v>
      </c>
      <c r="ACF71" s="121">
        <f t="shared" si="75"/>
        <v>0</v>
      </c>
      <c r="ACG71" s="121">
        <f t="shared" si="76"/>
        <v>0</v>
      </c>
      <c r="ACH71" s="121">
        <f t="shared" si="77"/>
        <v>0</v>
      </c>
      <c r="ACI71" s="115">
        <f t="shared" si="78"/>
        <v>680.02</v>
      </c>
      <c r="ACJ71" s="121">
        <f t="shared" si="79"/>
        <v>345.10846589981855</v>
      </c>
      <c r="ACK71" s="132">
        <f t="shared" si="80"/>
        <v>-334.91153410018143</v>
      </c>
      <c r="ACL71" s="121">
        <f t="shared" si="81"/>
        <v>-334.91153410018143</v>
      </c>
      <c r="ACM71" s="121">
        <f t="shared" si="82"/>
        <v>0</v>
      </c>
      <c r="ACN71" s="18">
        <f t="shared" si="170"/>
        <v>680.02</v>
      </c>
      <c r="ACO71" s="18">
        <v>57.11</v>
      </c>
      <c r="ACP71" s="234">
        <v>57.11</v>
      </c>
      <c r="ACQ71" s="234">
        <v>57.11</v>
      </c>
      <c r="ACR71" s="234">
        <v>57.11</v>
      </c>
      <c r="ACS71" s="234">
        <v>57.11</v>
      </c>
      <c r="ACT71" s="234">
        <v>57.11</v>
      </c>
      <c r="ACU71" s="234">
        <v>57.11</v>
      </c>
      <c r="ACV71" s="234">
        <v>56.05</v>
      </c>
      <c r="ACW71" s="234">
        <v>56.05</v>
      </c>
      <c r="ACX71" s="234">
        <v>56.05</v>
      </c>
      <c r="ACY71" s="234">
        <v>56.05</v>
      </c>
      <c r="ACZ71" s="234">
        <v>56.05</v>
      </c>
      <c r="ADA71" s="20">
        <f t="shared" si="171"/>
        <v>345.10846589981855</v>
      </c>
      <c r="ADB71" s="18">
        <v>0</v>
      </c>
      <c r="ADC71" s="18">
        <v>53.478734545362229</v>
      </c>
      <c r="ADD71" s="18">
        <v>33.142140222368987</v>
      </c>
      <c r="ADE71" s="18">
        <v>33.278154000000001</v>
      </c>
      <c r="ADF71" s="18">
        <v>25.5527552</v>
      </c>
      <c r="ADG71" s="18">
        <v>23.684387999999998</v>
      </c>
      <c r="ADH71" s="18">
        <v>26.363190896641512</v>
      </c>
      <c r="ADI71" s="18">
        <v>32.858865209316292</v>
      </c>
      <c r="ADJ71" s="18">
        <v>19.5623246</v>
      </c>
      <c r="ADK71" s="18">
        <v>26.052527199999997</v>
      </c>
      <c r="ADL71" s="18">
        <v>30.608967199999999</v>
      </c>
      <c r="ADM71" s="18">
        <v>40.526418826129472</v>
      </c>
      <c r="ADN71" s="20">
        <f t="shared" si="83"/>
        <v>-334.91153410018143</v>
      </c>
      <c r="ADO71" s="20">
        <f t="shared" si="84"/>
        <v>-334.91153410018143</v>
      </c>
      <c r="ADP71" s="20">
        <f t="shared" si="85"/>
        <v>0</v>
      </c>
      <c r="ADQ71" s="18">
        <f t="shared" si="172"/>
        <v>0</v>
      </c>
      <c r="ADR71" s="18">
        <v>0</v>
      </c>
      <c r="ADS71" s="234">
        <v>0</v>
      </c>
      <c r="ADT71" s="234">
        <v>0</v>
      </c>
      <c r="ADU71" s="234">
        <v>0</v>
      </c>
      <c r="ADV71" s="234">
        <v>0</v>
      </c>
      <c r="ADW71" s="234">
        <v>0</v>
      </c>
      <c r="ADX71" s="234">
        <v>0</v>
      </c>
      <c r="ADY71" s="234">
        <v>0</v>
      </c>
      <c r="ADZ71" s="234">
        <v>0</v>
      </c>
      <c r="AEA71" s="234">
        <v>0</v>
      </c>
      <c r="AEB71" s="234">
        <v>0</v>
      </c>
      <c r="AEC71" s="234">
        <v>0</v>
      </c>
      <c r="AED71" s="20">
        <f t="shared" si="173"/>
        <v>0</v>
      </c>
      <c r="AEE71" s="18">
        <v>0</v>
      </c>
      <c r="AEF71" s="18">
        <v>0</v>
      </c>
      <c r="AEG71" s="18">
        <v>0</v>
      </c>
      <c r="AEH71" s="18">
        <v>0</v>
      </c>
      <c r="AEI71" s="18">
        <v>0</v>
      </c>
      <c r="AEJ71" s="18">
        <v>0</v>
      </c>
      <c r="AEK71" s="18">
        <v>0</v>
      </c>
      <c r="AEL71" s="18">
        <v>0</v>
      </c>
      <c r="AEM71" s="18">
        <v>0</v>
      </c>
      <c r="AEN71" s="18">
        <v>0</v>
      </c>
      <c r="AEO71" s="18">
        <v>0</v>
      </c>
      <c r="AEP71" s="18">
        <v>0</v>
      </c>
      <c r="AEQ71" s="20">
        <f t="shared" si="86"/>
        <v>0</v>
      </c>
      <c r="AER71" s="20">
        <f t="shared" si="87"/>
        <v>0</v>
      </c>
      <c r="AES71" s="20">
        <f t="shared" si="88"/>
        <v>0</v>
      </c>
      <c r="AET71" s="18">
        <f t="shared" si="174"/>
        <v>0</v>
      </c>
      <c r="AEU71" s="18">
        <v>0</v>
      </c>
      <c r="AEV71" s="234">
        <v>0</v>
      </c>
      <c r="AEW71" s="234">
        <v>0</v>
      </c>
      <c r="AEX71" s="234">
        <v>0</v>
      </c>
      <c r="AEY71" s="234">
        <v>0</v>
      </c>
      <c r="AEZ71" s="234">
        <v>0</v>
      </c>
      <c r="AFA71" s="234">
        <v>0</v>
      </c>
      <c r="AFB71" s="234">
        <v>0</v>
      </c>
      <c r="AFC71" s="234">
        <v>0</v>
      </c>
      <c r="AFD71" s="234">
        <v>0</v>
      </c>
      <c r="AFE71" s="234">
        <v>0</v>
      </c>
      <c r="AFF71" s="234">
        <v>0</v>
      </c>
      <c r="AFG71" s="20">
        <f t="shared" si="175"/>
        <v>0</v>
      </c>
      <c r="AFH71" s="18">
        <v>0</v>
      </c>
      <c r="AFI71" s="18">
        <v>0</v>
      </c>
      <c r="AFJ71" s="18">
        <v>0</v>
      </c>
      <c r="AFK71" s="18">
        <v>0</v>
      </c>
      <c r="AFL71" s="18">
        <v>0</v>
      </c>
      <c r="AFM71" s="18">
        <v>0</v>
      </c>
      <c r="AFN71" s="18">
        <v>0</v>
      </c>
      <c r="AFO71" s="18">
        <v>0</v>
      </c>
      <c r="AFP71" s="18">
        <v>0</v>
      </c>
      <c r="AFQ71" s="18">
        <v>0</v>
      </c>
      <c r="AFR71" s="18">
        <v>0</v>
      </c>
      <c r="AFS71" s="18">
        <v>0</v>
      </c>
      <c r="AFT71" s="20">
        <f t="shared" si="89"/>
        <v>0</v>
      </c>
      <c r="AFU71" s="20">
        <f t="shared" si="90"/>
        <v>0</v>
      </c>
      <c r="AFV71" s="136">
        <f t="shared" si="91"/>
        <v>0</v>
      </c>
      <c r="AFW71" s="141">
        <f t="shared" si="92"/>
        <v>20833.369999999995</v>
      </c>
      <c r="AFX71" s="111">
        <f t="shared" si="93"/>
        <v>20716.892918797148</v>
      </c>
      <c r="AFY71" s="126">
        <f t="shared" si="94"/>
        <v>-116.47708120284733</v>
      </c>
      <c r="AFZ71" s="20">
        <f t="shared" si="95"/>
        <v>-116.47708120284733</v>
      </c>
      <c r="AGA71" s="140">
        <f t="shared" si="96"/>
        <v>0</v>
      </c>
      <c r="AGB71" s="215">
        <f t="shared" si="181"/>
        <v>25000.043999999994</v>
      </c>
      <c r="AGC71" s="126">
        <f t="shared" si="181"/>
        <v>24860.271502556578</v>
      </c>
      <c r="AGD71" s="126">
        <f t="shared" si="98"/>
        <v>-139.7724974434168</v>
      </c>
      <c r="AGE71" s="20">
        <f t="shared" si="99"/>
        <v>-139.7724974434168</v>
      </c>
      <c r="AGF71" s="136">
        <f t="shared" si="100"/>
        <v>0</v>
      </c>
      <c r="AGG71" s="166">
        <f t="shared" si="180"/>
        <v>1541.6693799999996</v>
      </c>
      <c r="AGH71" s="220">
        <f t="shared" si="179"/>
        <v>1533.0500759909889</v>
      </c>
      <c r="AGI71" s="126">
        <f t="shared" si="102"/>
        <v>-8.6193040090106479</v>
      </c>
      <c r="AGJ71" s="20">
        <f t="shared" si="103"/>
        <v>-8.6193040090106479</v>
      </c>
      <c r="AGK71" s="140">
        <f t="shared" si="104"/>
        <v>0</v>
      </c>
      <c r="AGL71" s="167">
        <f t="shared" si="182"/>
        <v>26541.713379999994</v>
      </c>
      <c r="AGM71" s="167">
        <f t="shared" si="182"/>
        <v>26393.321578547566</v>
      </c>
      <c r="AGN71" s="168">
        <f t="shared" si="106"/>
        <v>-148.3918014524279</v>
      </c>
      <c r="AGO71" s="167">
        <f t="shared" si="107"/>
        <v>-148.3918014524279</v>
      </c>
      <c r="AGP71" s="169">
        <f t="shared" si="108"/>
        <v>0</v>
      </c>
      <c r="AGQ71" s="217">
        <f t="shared" si="177"/>
        <v>5.8084772370486662E-2</v>
      </c>
      <c r="AGR71" s="294">
        <v>7.0000000000000007E-2</v>
      </c>
      <c r="AGS71" s="294">
        <v>0.05</v>
      </c>
      <c r="AGT71" s="251">
        <f t="shared" si="178"/>
        <v>6.1666666666666668E-2</v>
      </c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</row>
    <row r="72" spans="1:892" s="225" customFormat="1" ht="12.75" x14ac:dyDescent="0.25">
      <c r="A72" s="1">
        <v>501</v>
      </c>
      <c r="B72" s="21">
        <v>3</v>
      </c>
      <c r="C72" s="252" t="s">
        <v>817</v>
      </c>
      <c r="D72" s="253">
        <v>5</v>
      </c>
      <c r="E72" s="249">
        <v>2907.66</v>
      </c>
      <c r="F72" s="132">
        <f t="shared" si="0"/>
        <v>21273.770000000004</v>
      </c>
      <c r="G72" s="114">
        <f t="shared" si="1"/>
        <v>21135.242259855582</v>
      </c>
      <c r="H72" s="132">
        <f t="shared" si="2"/>
        <v>-138.52774014442184</v>
      </c>
      <c r="I72" s="121">
        <f t="shared" si="3"/>
        <v>-138.52774014442184</v>
      </c>
      <c r="J72" s="121">
        <f t="shared" si="4"/>
        <v>0</v>
      </c>
      <c r="K72" s="18">
        <f t="shared" si="109"/>
        <v>3560.83</v>
      </c>
      <c r="L72" s="234">
        <v>225.34</v>
      </c>
      <c r="M72" s="234">
        <v>225.34</v>
      </c>
      <c r="N72" s="234">
        <v>225.34</v>
      </c>
      <c r="O72" s="234">
        <v>225.34</v>
      </c>
      <c r="P72" s="234">
        <v>225.34</v>
      </c>
      <c r="Q72" s="234">
        <v>225.34</v>
      </c>
      <c r="R72" s="234">
        <v>225.34</v>
      </c>
      <c r="S72" s="234">
        <v>396.69</v>
      </c>
      <c r="T72" s="234">
        <v>396.69</v>
      </c>
      <c r="U72" s="234">
        <v>396.69</v>
      </c>
      <c r="V72" s="234">
        <v>396.69</v>
      </c>
      <c r="W72" s="234">
        <v>396.69</v>
      </c>
      <c r="X72" s="234">
        <f t="shared" si="110"/>
        <v>2218.7026184528713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2218.7026184528713</v>
      </c>
      <c r="AH72" s="18">
        <v>0</v>
      </c>
      <c r="AI72" s="18">
        <v>0</v>
      </c>
      <c r="AJ72" s="18">
        <v>0</v>
      </c>
      <c r="AK72" s="20">
        <f t="shared" si="5"/>
        <v>-1342.1273815471286</v>
      </c>
      <c r="AL72" s="234">
        <f t="shared" si="111"/>
        <v>-1342.1273815471286</v>
      </c>
      <c r="AM72" s="234">
        <f t="shared" si="6"/>
        <v>0</v>
      </c>
      <c r="AN72" s="18">
        <f t="shared" si="112"/>
        <v>1168.94</v>
      </c>
      <c r="AO72" s="234">
        <v>88.97</v>
      </c>
      <c r="AP72" s="234">
        <v>88.97</v>
      </c>
      <c r="AQ72" s="234">
        <v>88.97</v>
      </c>
      <c r="AR72" s="234">
        <v>88.97</v>
      </c>
      <c r="AS72" s="234">
        <v>88.97</v>
      </c>
      <c r="AT72" s="234">
        <v>88.97</v>
      </c>
      <c r="AU72" s="234">
        <v>88.97</v>
      </c>
      <c r="AV72" s="234">
        <v>109.23</v>
      </c>
      <c r="AW72" s="234">
        <v>109.23</v>
      </c>
      <c r="AX72" s="234">
        <v>109.23</v>
      </c>
      <c r="AY72" s="234">
        <v>109.23</v>
      </c>
      <c r="AZ72" s="234">
        <v>109.23</v>
      </c>
      <c r="BA72" s="226">
        <f t="shared" si="113"/>
        <v>668.37328734954917</v>
      </c>
      <c r="BB72" s="18">
        <v>0</v>
      </c>
      <c r="BC72" s="18">
        <v>0</v>
      </c>
      <c r="BD72" s="18">
        <v>0</v>
      </c>
      <c r="BE72" s="18">
        <v>0</v>
      </c>
      <c r="BF72" s="18">
        <v>0</v>
      </c>
      <c r="BG72" s="18">
        <v>0</v>
      </c>
      <c r="BH72" s="18">
        <v>0</v>
      </c>
      <c r="BI72" s="18">
        <v>0</v>
      </c>
      <c r="BJ72" s="18">
        <v>668.37328734954917</v>
      </c>
      <c r="BK72" s="18">
        <v>0</v>
      </c>
      <c r="BL72" s="18">
        <v>0</v>
      </c>
      <c r="BM72" s="18">
        <v>0</v>
      </c>
      <c r="BN72" s="20">
        <f t="shared" si="7"/>
        <v>-500.56671265045088</v>
      </c>
      <c r="BO72" s="20">
        <f t="shared" si="8"/>
        <v>-500.56671265045088</v>
      </c>
      <c r="BP72" s="20">
        <f t="shared" si="9"/>
        <v>0</v>
      </c>
      <c r="BQ72" s="18">
        <f t="shared" si="114"/>
        <v>1821.1499999999999</v>
      </c>
      <c r="BR72" s="234">
        <v>138.69999999999999</v>
      </c>
      <c r="BS72" s="234">
        <v>138.69999999999999</v>
      </c>
      <c r="BT72" s="234">
        <v>138.69999999999999</v>
      </c>
      <c r="BU72" s="234">
        <v>138.69999999999999</v>
      </c>
      <c r="BV72" s="234">
        <v>138.69999999999999</v>
      </c>
      <c r="BW72" s="234">
        <v>138.69999999999999</v>
      </c>
      <c r="BX72" s="234">
        <v>138.69999999999999</v>
      </c>
      <c r="BY72" s="234">
        <v>170.05</v>
      </c>
      <c r="BZ72" s="234">
        <v>170.05</v>
      </c>
      <c r="CA72" s="234">
        <v>170.05</v>
      </c>
      <c r="CB72" s="234">
        <v>170.05</v>
      </c>
      <c r="CC72" s="234">
        <v>170.05</v>
      </c>
      <c r="CD72" s="18">
        <f t="shared" si="115"/>
        <v>1665.9100000000003</v>
      </c>
      <c r="CE72" s="18">
        <v>125.73</v>
      </c>
      <c r="CF72" s="18">
        <v>125.73</v>
      </c>
      <c r="CG72" s="18">
        <v>125.73</v>
      </c>
      <c r="CH72" s="18">
        <v>125.73</v>
      </c>
      <c r="CI72" s="18">
        <v>125.73</v>
      </c>
      <c r="CJ72" s="18">
        <v>125.73</v>
      </c>
      <c r="CK72" s="18">
        <v>125.73</v>
      </c>
      <c r="CL72" s="18">
        <v>157.16</v>
      </c>
      <c r="CM72" s="18">
        <v>157.16</v>
      </c>
      <c r="CN72" s="18">
        <v>157.16</v>
      </c>
      <c r="CO72" s="18">
        <v>157.16</v>
      </c>
      <c r="CP72" s="18">
        <v>157.16</v>
      </c>
      <c r="CQ72" s="20">
        <f t="shared" si="10"/>
        <v>-155.23999999999955</v>
      </c>
      <c r="CR72" s="20">
        <f t="shared" si="11"/>
        <v>-155.23999999999955</v>
      </c>
      <c r="CS72" s="20">
        <f t="shared" si="12"/>
        <v>0</v>
      </c>
      <c r="CT72" s="18">
        <f t="shared" si="116"/>
        <v>365.71999999999997</v>
      </c>
      <c r="CU72" s="18">
        <v>27.91</v>
      </c>
      <c r="CV72" s="234">
        <v>27.91</v>
      </c>
      <c r="CW72" s="234">
        <v>27.91</v>
      </c>
      <c r="CX72" s="234">
        <v>27.91</v>
      </c>
      <c r="CY72" s="234">
        <v>27.91</v>
      </c>
      <c r="CZ72" s="234">
        <v>27.91</v>
      </c>
      <c r="DA72" s="234">
        <v>27.91</v>
      </c>
      <c r="DB72" s="234">
        <v>34.07</v>
      </c>
      <c r="DC72" s="234">
        <v>34.07</v>
      </c>
      <c r="DD72" s="234">
        <v>34.07</v>
      </c>
      <c r="DE72" s="234">
        <v>34.07</v>
      </c>
      <c r="DF72" s="234">
        <v>34.07</v>
      </c>
      <c r="DG72" s="18">
        <f t="shared" si="117"/>
        <v>333.78000000000003</v>
      </c>
      <c r="DH72" s="18">
        <v>25.19</v>
      </c>
      <c r="DI72" s="18">
        <v>25.19</v>
      </c>
      <c r="DJ72" s="18">
        <v>25.19</v>
      </c>
      <c r="DK72" s="18">
        <v>25.19</v>
      </c>
      <c r="DL72" s="18">
        <v>25.19</v>
      </c>
      <c r="DM72" s="18">
        <v>25.19</v>
      </c>
      <c r="DN72" s="18">
        <v>25.19</v>
      </c>
      <c r="DO72" s="18">
        <v>31.49</v>
      </c>
      <c r="DP72" s="18">
        <v>31.49</v>
      </c>
      <c r="DQ72" s="18">
        <v>31.49</v>
      </c>
      <c r="DR72" s="18">
        <v>31.49</v>
      </c>
      <c r="DS72" s="18">
        <v>31.49</v>
      </c>
      <c r="DT72" s="234">
        <f t="shared" si="118"/>
        <v>-31.939999999999941</v>
      </c>
      <c r="DU72" s="20">
        <f t="shared" si="13"/>
        <v>-31.939999999999941</v>
      </c>
      <c r="DV72" s="20">
        <f t="shared" si="119"/>
        <v>0</v>
      </c>
      <c r="DW72" s="18">
        <f t="shared" si="120"/>
        <v>1029.0199999999998</v>
      </c>
      <c r="DX72" s="18">
        <v>81.709999999999994</v>
      </c>
      <c r="DY72" s="234">
        <v>81.709999999999994</v>
      </c>
      <c r="DZ72" s="234">
        <v>81.709999999999994</v>
      </c>
      <c r="EA72" s="234">
        <v>81.709999999999994</v>
      </c>
      <c r="EB72" s="234">
        <v>81.709999999999994</v>
      </c>
      <c r="EC72" s="234">
        <v>81.709999999999994</v>
      </c>
      <c r="ED72" s="234">
        <v>81.709999999999994</v>
      </c>
      <c r="EE72" s="234">
        <v>91.41</v>
      </c>
      <c r="EF72" s="234">
        <v>91.41</v>
      </c>
      <c r="EG72" s="234">
        <v>91.41</v>
      </c>
      <c r="EH72" s="234">
        <v>91.41</v>
      </c>
      <c r="EI72" s="234">
        <v>91.41</v>
      </c>
      <c r="EJ72" s="234"/>
      <c r="EK72" s="18">
        <f t="shared" si="121"/>
        <v>558.11095161905166</v>
      </c>
      <c r="EL72" s="18">
        <v>0</v>
      </c>
      <c r="EM72" s="18">
        <v>0</v>
      </c>
      <c r="EN72" s="18">
        <v>0</v>
      </c>
      <c r="EO72" s="18">
        <v>0</v>
      </c>
      <c r="EP72" s="18">
        <v>0</v>
      </c>
      <c r="EQ72" s="18">
        <v>0</v>
      </c>
      <c r="ER72" s="18">
        <v>0</v>
      </c>
      <c r="ES72" s="18">
        <v>0</v>
      </c>
      <c r="ET72" s="18">
        <v>558.11095161905166</v>
      </c>
      <c r="EU72" s="18">
        <v>0</v>
      </c>
      <c r="EV72" s="18">
        <v>0</v>
      </c>
      <c r="EW72" s="18">
        <v>0</v>
      </c>
      <c r="EX72" s="20">
        <f t="shared" si="14"/>
        <v>-470.90904838094809</v>
      </c>
      <c r="EY72" s="20">
        <f t="shared" si="122"/>
        <v>-470.90904838094809</v>
      </c>
      <c r="EZ72" s="20">
        <f t="shared" si="123"/>
        <v>0</v>
      </c>
      <c r="FA72" s="18">
        <f t="shared" si="124"/>
        <v>4873.6500000000015</v>
      </c>
      <c r="FB72" s="18">
        <v>368.4</v>
      </c>
      <c r="FC72" s="234">
        <v>368.4</v>
      </c>
      <c r="FD72" s="234">
        <v>368.4</v>
      </c>
      <c r="FE72" s="234">
        <v>368.4</v>
      </c>
      <c r="FF72" s="234">
        <v>368.4</v>
      </c>
      <c r="FG72" s="234">
        <v>368.4</v>
      </c>
      <c r="FH72" s="234">
        <v>368.4</v>
      </c>
      <c r="FI72" s="234">
        <v>458.97</v>
      </c>
      <c r="FJ72" s="234">
        <v>458.97</v>
      </c>
      <c r="FK72" s="234">
        <v>458.97</v>
      </c>
      <c r="FL72" s="234">
        <v>458.97</v>
      </c>
      <c r="FM72" s="234">
        <v>458.97</v>
      </c>
      <c r="FN72" s="20">
        <f t="shared" si="125"/>
        <v>5126.447192595977</v>
      </c>
      <c r="FO72" s="18">
        <v>0</v>
      </c>
      <c r="FP72" s="18">
        <v>0</v>
      </c>
      <c r="FQ72" s="18">
        <v>2432.4967086153429</v>
      </c>
      <c r="FR72" s="18">
        <v>0</v>
      </c>
      <c r="FS72" s="18">
        <v>0</v>
      </c>
      <c r="FT72" s="18">
        <v>0</v>
      </c>
      <c r="FU72" s="18">
        <v>0</v>
      </c>
      <c r="FV72" s="18">
        <v>0</v>
      </c>
      <c r="FW72" s="18">
        <v>2693.9504839806341</v>
      </c>
      <c r="FX72" s="18">
        <v>0</v>
      </c>
      <c r="FY72" s="18">
        <v>0</v>
      </c>
      <c r="FZ72" s="18">
        <v>0</v>
      </c>
      <c r="GA72" s="234">
        <f t="shared" si="126"/>
        <v>252.7971925959755</v>
      </c>
      <c r="GB72" s="20">
        <f t="shared" si="127"/>
        <v>0</v>
      </c>
      <c r="GC72" s="20">
        <f t="shared" si="128"/>
        <v>252.7971925959755</v>
      </c>
      <c r="GD72" s="18">
        <f t="shared" si="129"/>
        <v>806.76000000000022</v>
      </c>
      <c r="GE72" s="18">
        <v>47.98</v>
      </c>
      <c r="GF72" s="234">
        <v>47.98</v>
      </c>
      <c r="GG72" s="234">
        <v>47.98</v>
      </c>
      <c r="GH72" s="234">
        <v>47.98</v>
      </c>
      <c r="GI72" s="234">
        <v>47.98</v>
      </c>
      <c r="GJ72" s="234">
        <v>47.98</v>
      </c>
      <c r="GK72" s="234">
        <v>47.98</v>
      </c>
      <c r="GL72" s="234">
        <v>94.18</v>
      </c>
      <c r="GM72" s="234">
        <v>94.18</v>
      </c>
      <c r="GN72" s="234">
        <v>94.18</v>
      </c>
      <c r="GO72" s="234">
        <v>94.18</v>
      </c>
      <c r="GP72" s="234">
        <v>94.18</v>
      </c>
      <c r="GQ72" s="20">
        <f t="shared" si="130"/>
        <v>0</v>
      </c>
      <c r="GR72" s="18">
        <v>0</v>
      </c>
      <c r="GS72" s="18">
        <v>0</v>
      </c>
      <c r="GT72" s="18">
        <v>0</v>
      </c>
      <c r="GU72" s="18"/>
      <c r="GV72" s="234">
        <f t="shared" si="131"/>
        <v>-806.76000000000022</v>
      </c>
      <c r="GW72" s="20">
        <f t="shared" si="15"/>
        <v>-806.76000000000022</v>
      </c>
      <c r="GX72" s="20">
        <f t="shared" si="16"/>
        <v>0</v>
      </c>
      <c r="GY72" s="18">
        <f t="shared" si="132"/>
        <v>7647.7000000000007</v>
      </c>
      <c r="GZ72" s="18">
        <v>421.9</v>
      </c>
      <c r="HA72" s="234">
        <v>421.9</v>
      </c>
      <c r="HB72" s="234">
        <v>421.9</v>
      </c>
      <c r="HC72" s="234">
        <v>421.9</v>
      </c>
      <c r="HD72" s="234">
        <v>421.9</v>
      </c>
      <c r="HE72" s="234">
        <v>421.9</v>
      </c>
      <c r="HF72" s="234">
        <v>421.9</v>
      </c>
      <c r="HG72" s="234">
        <v>938.88</v>
      </c>
      <c r="HH72" s="234">
        <v>938.88</v>
      </c>
      <c r="HI72" s="234">
        <v>938.88</v>
      </c>
      <c r="HJ72" s="234">
        <v>938.88</v>
      </c>
      <c r="HK72" s="234">
        <v>938.88</v>
      </c>
      <c r="HL72" s="20">
        <f t="shared" si="133"/>
        <v>10563.918209838132</v>
      </c>
      <c r="HM72" s="18">
        <v>783.17195535592555</v>
      </c>
      <c r="HN72" s="18">
        <v>829.64009890368015</v>
      </c>
      <c r="HO72" s="18">
        <v>909.70540841735613</v>
      </c>
      <c r="HP72" s="18">
        <v>842.23402349721152</v>
      </c>
      <c r="HQ72" s="18">
        <v>878.73113175813944</v>
      </c>
      <c r="HR72" s="18">
        <v>732.6611228151005</v>
      </c>
      <c r="HS72" s="18">
        <v>972.32404196361801</v>
      </c>
      <c r="HT72" s="18">
        <v>619.83842884853186</v>
      </c>
      <c r="HU72" s="18">
        <v>636.12109780488231</v>
      </c>
      <c r="HV72" s="18">
        <v>1160.8277223705547</v>
      </c>
      <c r="HW72" s="18">
        <v>1030.8123258943106</v>
      </c>
      <c r="HX72" s="18">
        <v>1167.8508522088209</v>
      </c>
      <c r="HY72" s="20">
        <f t="shared" si="17"/>
        <v>2916.2182098381309</v>
      </c>
      <c r="HZ72" s="20">
        <f t="shared" si="18"/>
        <v>0</v>
      </c>
      <c r="IA72" s="20">
        <f t="shared" si="19"/>
        <v>2916.2182098381309</v>
      </c>
      <c r="IB72" s="120">
        <f t="shared" si="134"/>
        <v>0</v>
      </c>
      <c r="IC72" s="120">
        <v>0</v>
      </c>
      <c r="ID72" s="250">
        <v>0</v>
      </c>
      <c r="IE72" s="250">
        <v>0</v>
      </c>
      <c r="IF72" s="120">
        <v>0</v>
      </c>
      <c r="IG72" s="120">
        <v>0</v>
      </c>
      <c r="IH72" s="120">
        <v>0</v>
      </c>
      <c r="II72" s="120">
        <v>0</v>
      </c>
      <c r="IJ72" s="120">
        <v>0</v>
      </c>
      <c r="IK72" s="120">
        <v>0</v>
      </c>
      <c r="IL72" s="120">
        <v>0</v>
      </c>
      <c r="IM72" s="120">
        <v>0</v>
      </c>
      <c r="IN72" s="120">
        <v>0</v>
      </c>
      <c r="IO72" s="121">
        <f t="shared" si="20"/>
        <v>0</v>
      </c>
      <c r="IP72" s="18">
        <v>0</v>
      </c>
      <c r="IQ72" s="18">
        <v>0</v>
      </c>
      <c r="IR72" s="18">
        <v>0</v>
      </c>
      <c r="IS72" s="18">
        <v>0</v>
      </c>
      <c r="IT72" s="18">
        <v>0</v>
      </c>
      <c r="IU72" s="18">
        <v>0</v>
      </c>
      <c r="IV72" s="18">
        <v>0</v>
      </c>
      <c r="IW72" s="18">
        <v>0</v>
      </c>
      <c r="IX72" s="18">
        <v>0</v>
      </c>
      <c r="IY72" s="18">
        <v>0</v>
      </c>
      <c r="IZ72" s="18">
        <v>0</v>
      </c>
      <c r="JA72" s="18">
        <v>0</v>
      </c>
      <c r="JB72" s="250">
        <f t="shared" si="21"/>
        <v>0</v>
      </c>
      <c r="JC72" s="121">
        <f t="shared" si="22"/>
        <v>0</v>
      </c>
      <c r="JD72" s="121">
        <f t="shared" si="23"/>
        <v>0</v>
      </c>
      <c r="JE72" s="120">
        <f t="shared" si="135"/>
        <v>0</v>
      </c>
      <c r="JF72" s="120">
        <v>0</v>
      </c>
      <c r="JG72" s="250">
        <v>0</v>
      </c>
      <c r="JH72" s="250">
        <v>0</v>
      </c>
      <c r="JI72" s="250">
        <v>0</v>
      </c>
      <c r="JJ72" s="250">
        <v>0</v>
      </c>
      <c r="JK72" s="250">
        <v>0</v>
      </c>
      <c r="JL72" s="250">
        <v>0</v>
      </c>
      <c r="JM72" s="250">
        <v>0</v>
      </c>
      <c r="JN72" s="250">
        <v>0</v>
      </c>
      <c r="JO72" s="250">
        <v>0</v>
      </c>
      <c r="JP72" s="250">
        <v>0</v>
      </c>
      <c r="JQ72" s="250">
        <v>0</v>
      </c>
      <c r="JR72" s="120">
        <f t="shared" si="136"/>
        <v>0</v>
      </c>
      <c r="JS72" s="18">
        <v>0</v>
      </c>
      <c r="JT72" s="18">
        <v>0</v>
      </c>
      <c r="JU72" s="18">
        <v>0</v>
      </c>
      <c r="JV72" s="18">
        <v>0</v>
      </c>
      <c r="JW72" s="18">
        <v>0</v>
      </c>
      <c r="JX72" s="18">
        <v>0</v>
      </c>
      <c r="JY72" s="18">
        <v>0</v>
      </c>
      <c r="JZ72" s="18">
        <v>0</v>
      </c>
      <c r="KA72" s="18">
        <v>0</v>
      </c>
      <c r="KB72" s="18">
        <v>0</v>
      </c>
      <c r="KC72" s="18">
        <v>0</v>
      </c>
      <c r="KD72" s="18">
        <v>0</v>
      </c>
      <c r="KE72" s="250">
        <f t="shared" si="24"/>
        <v>0</v>
      </c>
      <c r="KF72" s="121">
        <f t="shared" si="25"/>
        <v>0</v>
      </c>
      <c r="KG72" s="121">
        <f t="shared" si="26"/>
        <v>0</v>
      </c>
      <c r="KH72" s="120">
        <f t="shared" si="137"/>
        <v>1531.19</v>
      </c>
      <c r="KI72" s="120">
        <v>70.37</v>
      </c>
      <c r="KJ72" s="250">
        <v>70.37</v>
      </c>
      <c r="KK72" s="250">
        <v>70.37</v>
      </c>
      <c r="KL72" s="250">
        <v>70.37</v>
      </c>
      <c r="KM72" s="250">
        <v>70.37</v>
      </c>
      <c r="KN72" s="250">
        <v>70.37</v>
      </c>
      <c r="KO72" s="250">
        <v>70.37</v>
      </c>
      <c r="KP72" s="250">
        <v>207.72</v>
      </c>
      <c r="KQ72" s="250">
        <v>207.72</v>
      </c>
      <c r="KR72" s="250">
        <v>207.72</v>
      </c>
      <c r="KS72" s="250">
        <v>207.72</v>
      </c>
      <c r="KT72" s="250">
        <v>207.72</v>
      </c>
      <c r="KU72" s="121">
        <f t="shared" si="138"/>
        <v>1647.8206279804022</v>
      </c>
      <c r="KV72" s="18">
        <v>85.143205890918807</v>
      </c>
      <c r="KW72" s="18">
        <v>91.69611704407032</v>
      </c>
      <c r="KX72" s="18">
        <v>81.37919455837276</v>
      </c>
      <c r="KY72" s="18">
        <v>89.224726365840553</v>
      </c>
      <c r="KZ72" s="18">
        <v>88.878821447698371</v>
      </c>
      <c r="LA72" s="18">
        <v>90.843843591464775</v>
      </c>
      <c r="LB72" s="18">
        <v>80.385998059716925</v>
      </c>
      <c r="LC72" s="18">
        <v>157.80423628036954</v>
      </c>
      <c r="LD72" s="18">
        <v>203.4008464735353</v>
      </c>
      <c r="LE72" s="18">
        <v>196.40746758518608</v>
      </c>
      <c r="LF72" s="18">
        <v>239.29832720377493</v>
      </c>
      <c r="LG72" s="18">
        <v>243.35784347945349</v>
      </c>
      <c r="LH72" s="250">
        <f t="shared" si="139"/>
        <v>116.6306279804021</v>
      </c>
      <c r="LI72" s="121">
        <f t="shared" si="27"/>
        <v>0</v>
      </c>
      <c r="LJ72" s="121">
        <f t="shared" si="28"/>
        <v>116.6306279804021</v>
      </c>
      <c r="LK72" s="121">
        <f t="shared" si="29"/>
        <v>0</v>
      </c>
      <c r="LL72" s="250"/>
      <c r="LM72" s="250"/>
      <c r="LN72" s="250"/>
      <c r="LO72" s="250"/>
      <c r="LP72" s="250"/>
      <c r="LQ72" s="250"/>
      <c r="LR72" s="250"/>
      <c r="LS72" s="250"/>
      <c r="LT72" s="250"/>
      <c r="LU72" s="250"/>
      <c r="LV72" s="250"/>
      <c r="LW72" s="250"/>
      <c r="LX72" s="121">
        <f t="shared" si="30"/>
        <v>0</v>
      </c>
      <c r="LY72" s="250"/>
      <c r="LZ72" s="250"/>
      <c r="MA72" s="250"/>
      <c r="MB72" s="250"/>
      <c r="MC72" s="250"/>
      <c r="MD72" s="250"/>
      <c r="ME72" s="250"/>
      <c r="MF72" s="250"/>
      <c r="MG72" s="250"/>
      <c r="MH72" s="250"/>
      <c r="MI72" s="250"/>
      <c r="MJ72" s="120">
        <v>0</v>
      </c>
      <c r="MK72" s="250"/>
      <c r="ML72" s="121">
        <f t="shared" si="31"/>
        <v>0</v>
      </c>
      <c r="MM72" s="121">
        <f t="shared" si="32"/>
        <v>0</v>
      </c>
      <c r="MN72" s="121">
        <f t="shared" si="140"/>
        <v>50374.770000000011</v>
      </c>
      <c r="MO72" s="121">
        <v>4751.41</v>
      </c>
      <c r="MP72" s="250">
        <v>4751.41</v>
      </c>
      <c r="MQ72" s="250">
        <v>4751.41</v>
      </c>
      <c r="MR72" s="250">
        <v>4751.41</v>
      </c>
      <c r="MS72" s="250">
        <v>4751.41</v>
      </c>
      <c r="MT72" s="250">
        <v>4751.41</v>
      </c>
      <c r="MU72" s="250">
        <v>4751.41</v>
      </c>
      <c r="MV72" s="250">
        <v>3422.98</v>
      </c>
      <c r="MW72" s="250">
        <v>3422.98</v>
      </c>
      <c r="MX72" s="250">
        <v>3422.98</v>
      </c>
      <c r="MY72" s="250">
        <v>3422.98</v>
      </c>
      <c r="MZ72" s="250">
        <v>3422.98</v>
      </c>
      <c r="NA72" s="121">
        <f t="shared" si="141"/>
        <v>33302.409362503466</v>
      </c>
      <c r="NB72" s="20">
        <v>290.22183710706668</v>
      </c>
      <c r="NC72" s="20">
        <v>106.58752539639701</v>
      </c>
      <c r="ND72" s="20">
        <v>0</v>
      </c>
      <c r="NE72" s="20">
        <v>0</v>
      </c>
      <c r="NF72" s="20">
        <v>0</v>
      </c>
      <c r="NG72" s="20">
        <v>0</v>
      </c>
      <c r="NH72" s="20">
        <v>0</v>
      </c>
      <c r="NI72" s="20">
        <v>32905.599999999999</v>
      </c>
      <c r="NJ72" s="20">
        <v>0</v>
      </c>
      <c r="NK72" s="20">
        <v>0</v>
      </c>
      <c r="NL72" s="20">
        <v>0</v>
      </c>
      <c r="NM72" s="20">
        <v>0</v>
      </c>
      <c r="NN72" s="250">
        <f t="shared" si="142"/>
        <v>-17072.360637496546</v>
      </c>
      <c r="NO72" s="121">
        <f t="shared" si="33"/>
        <v>-17072.360637496546</v>
      </c>
      <c r="NP72" s="121">
        <f t="shared" si="34"/>
        <v>0</v>
      </c>
      <c r="NQ72" s="115">
        <f t="shared" si="35"/>
        <v>14144.210000000001</v>
      </c>
      <c r="NR72" s="114">
        <f t="shared" si="36"/>
        <v>5511.91</v>
      </c>
      <c r="NS72" s="132">
        <f t="shared" si="37"/>
        <v>-8632.3000000000011</v>
      </c>
      <c r="NT72" s="121">
        <f t="shared" si="38"/>
        <v>-8632.3000000000011</v>
      </c>
      <c r="NU72" s="121">
        <f t="shared" si="39"/>
        <v>0</v>
      </c>
      <c r="NV72" s="18">
        <f t="shared" si="143"/>
        <v>3052.5100000000007</v>
      </c>
      <c r="NW72" s="18">
        <v>314.02999999999997</v>
      </c>
      <c r="NX72" s="234">
        <v>314.02999999999997</v>
      </c>
      <c r="NY72" s="234">
        <v>314.02999999999997</v>
      </c>
      <c r="NZ72" s="18">
        <v>314.02999999999997</v>
      </c>
      <c r="OA72" s="18">
        <v>314.02999999999997</v>
      </c>
      <c r="OB72" s="18">
        <v>314.02999999999997</v>
      </c>
      <c r="OC72" s="18">
        <v>314.02999999999997</v>
      </c>
      <c r="OD72" s="18">
        <v>170.86</v>
      </c>
      <c r="OE72" s="18">
        <v>170.86</v>
      </c>
      <c r="OF72" s="18">
        <v>170.86</v>
      </c>
      <c r="OG72" s="18">
        <v>170.86</v>
      </c>
      <c r="OH72" s="18">
        <v>170.86</v>
      </c>
      <c r="OI72" s="20">
        <f t="shared" si="144"/>
        <v>107.18</v>
      </c>
      <c r="OJ72" s="20">
        <v>107.18</v>
      </c>
      <c r="OK72" s="20">
        <v>0</v>
      </c>
      <c r="OL72" s="20">
        <v>0</v>
      </c>
      <c r="OM72" s="20">
        <v>0</v>
      </c>
      <c r="ON72" s="20">
        <v>0</v>
      </c>
      <c r="OO72" s="20">
        <v>0</v>
      </c>
      <c r="OP72" s="20">
        <v>0</v>
      </c>
      <c r="OQ72" s="20">
        <v>0</v>
      </c>
      <c r="OR72" s="20">
        <v>0</v>
      </c>
      <c r="OS72" s="20">
        <v>0</v>
      </c>
      <c r="OT72" s="20">
        <v>0</v>
      </c>
      <c r="OU72" s="20">
        <v>0</v>
      </c>
      <c r="OV72" s="234">
        <f t="shared" si="145"/>
        <v>-2945.3300000000008</v>
      </c>
      <c r="OW72" s="20">
        <f t="shared" si="40"/>
        <v>-2945.3300000000008</v>
      </c>
      <c r="OX72" s="20">
        <f t="shared" si="41"/>
        <v>0</v>
      </c>
      <c r="OY72" s="18">
        <f t="shared" si="146"/>
        <v>2430.5899999999997</v>
      </c>
      <c r="OZ72" s="18">
        <v>251.22</v>
      </c>
      <c r="PA72" s="234">
        <v>251.22</v>
      </c>
      <c r="PB72" s="234">
        <v>251.22</v>
      </c>
      <c r="PC72" s="234">
        <v>251.22</v>
      </c>
      <c r="PD72" s="234">
        <v>251.22</v>
      </c>
      <c r="PE72" s="234">
        <v>251.22</v>
      </c>
      <c r="PF72" s="234">
        <v>251.22</v>
      </c>
      <c r="PG72" s="234">
        <v>134.41</v>
      </c>
      <c r="PH72" s="234">
        <v>134.41</v>
      </c>
      <c r="PI72" s="234">
        <v>134.41</v>
      </c>
      <c r="PJ72" s="234">
        <v>134.41</v>
      </c>
      <c r="PK72" s="234">
        <v>134.41</v>
      </c>
      <c r="PL72" s="20">
        <f t="shared" si="147"/>
        <v>0</v>
      </c>
      <c r="PM72" s="18">
        <v>0</v>
      </c>
      <c r="PN72" s="18">
        <v>0</v>
      </c>
      <c r="PO72" s="18">
        <v>0</v>
      </c>
      <c r="PP72" s="18">
        <v>0</v>
      </c>
      <c r="PQ72" s="18">
        <v>0</v>
      </c>
      <c r="PR72" s="18">
        <v>0</v>
      </c>
      <c r="PS72" s="18">
        <v>0</v>
      </c>
      <c r="PT72" s="18">
        <v>0</v>
      </c>
      <c r="PU72" s="18">
        <v>0</v>
      </c>
      <c r="PV72" s="18">
        <v>0</v>
      </c>
      <c r="PW72" s="18">
        <v>0</v>
      </c>
      <c r="PX72" s="18">
        <v>0</v>
      </c>
      <c r="PY72" s="234">
        <f t="shared" si="148"/>
        <v>-2430.5899999999997</v>
      </c>
      <c r="PZ72" s="20">
        <f t="shared" si="42"/>
        <v>-2430.5899999999997</v>
      </c>
      <c r="QA72" s="20">
        <f t="shared" si="43"/>
        <v>0</v>
      </c>
      <c r="QB72" s="18">
        <f t="shared" si="149"/>
        <v>1324.75</v>
      </c>
      <c r="QC72" s="18">
        <v>135.5</v>
      </c>
      <c r="QD72" s="234">
        <v>135.5</v>
      </c>
      <c r="QE72" s="234">
        <v>135.5</v>
      </c>
      <c r="QF72" s="234">
        <v>135.5</v>
      </c>
      <c r="QG72" s="234">
        <v>135.5</v>
      </c>
      <c r="QH72" s="234">
        <v>135.5</v>
      </c>
      <c r="QI72" s="234">
        <v>135.5</v>
      </c>
      <c r="QJ72" s="234">
        <v>75.25</v>
      </c>
      <c r="QK72" s="234">
        <v>75.25</v>
      </c>
      <c r="QL72" s="234">
        <v>75.25</v>
      </c>
      <c r="QM72" s="234">
        <v>75.25</v>
      </c>
      <c r="QN72" s="234">
        <v>75.25</v>
      </c>
      <c r="QO72" s="20">
        <f t="shared" si="150"/>
        <v>0</v>
      </c>
      <c r="QP72" s="18">
        <v>0</v>
      </c>
      <c r="QQ72" s="18">
        <v>0</v>
      </c>
      <c r="QR72" s="18">
        <v>0</v>
      </c>
      <c r="QS72" s="18">
        <v>0</v>
      </c>
      <c r="QT72" s="18">
        <v>0</v>
      </c>
      <c r="QU72" s="18">
        <v>0</v>
      </c>
      <c r="QV72" s="18">
        <v>0</v>
      </c>
      <c r="QW72" s="18">
        <v>0</v>
      </c>
      <c r="QX72" s="18">
        <v>0</v>
      </c>
      <c r="QY72" s="18">
        <v>0</v>
      </c>
      <c r="QZ72" s="18">
        <v>0</v>
      </c>
      <c r="RA72" s="18">
        <v>0</v>
      </c>
      <c r="RB72" s="234">
        <f t="shared" si="151"/>
        <v>-1324.75</v>
      </c>
      <c r="RC72" s="20">
        <f t="shared" si="44"/>
        <v>-1324.75</v>
      </c>
      <c r="RD72" s="20">
        <f t="shared" si="45"/>
        <v>0</v>
      </c>
      <c r="RE72" s="18">
        <f t="shared" si="152"/>
        <v>5604.0600000000013</v>
      </c>
      <c r="RF72" s="20">
        <v>576.88</v>
      </c>
      <c r="RG72" s="234">
        <v>576.88</v>
      </c>
      <c r="RH72" s="234">
        <v>576.88</v>
      </c>
      <c r="RI72" s="234">
        <v>576.88</v>
      </c>
      <c r="RJ72" s="234">
        <v>576.88</v>
      </c>
      <c r="RK72" s="234">
        <v>576.88</v>
      </c>
      <c r="RL72" s="234">
        <v>576.88</v>
      </c>
      <c r="RM72" s="234">
        <v>313.18</v>
      </c>
      <c r="RN72" s="234">
        <v>313.18</v>
      </c>
      <c r="RO72" s="234">
        <v>313.18</v>
      </c>
      <c r="RP72" s="234">
        <v>313.18</v>
      </c>
      <c r="RQ72" s="234">
        <v>313.18</v>
      </c>
      <c r="RR72" s="20">
        <f t="shared" si="153"/>
        <v>1400.73</v>
      </c>
      <c r="RS72" s="18">
        <v>0</v>
      </c>
      <c r="RT72" s="18">
        <v>0</v>
      </c>
      <c r="RU72" s="18">
        <v>0</v>
      </c>
      <c r="RV72" s="18">
        <v>0</v>
      </c>
      <c r="RW72" s="18">
        <v>0</v>
      </c>
      <c r="RX72" s="18">
        <v>598.9</v>
      </c>
      <c r="RY72" s="18">
        <v>0</v>
      </c>
      <c r="RZ72" s="18">
        <v>0</v>
      </c>
      <c r="SA72" s="18">
        <v>0</v>
      </c>
      <c r="SB72" s="18">
        <v>801.83</v>
      </c>
      <c r="SC72" s="18">
        <v>0</v>
      </c>
      <c r="SD72" s="18">
        <v>0</v>
      </c>
      <c r="SE72" s="20">
        <f t="shared" si="46"/>
        <v>-4203.3300000000017</v>
      </c>
      <c r="SF72" s="20">
        <f t="shared" si="47"/>
        <v>-4203.3300000000017</v>
      </c>
      <c r="SG72" s="20">
        <f t="shared" si="48"/>
        <v>0</v>
      </c>
      <c r="SH72" s="18">
        <f t="shared" si="154"/>
        <v>0</v>
      </c>
      <c r="SI72" s="18">
        <v>0</v>
      </c>
      <c r="SJ72" s="234">
        <v>0</v>
      </c>
      <c r="SK72" s="234">
        <v>0</v>
      </c>
      <c r="SL72" s="234">
        <v>0</v>
      </c>
      <c r="SM72" s="234">
        <v>0</v>
      </c>
      <c r="SN72" s="234">
        <v>0</v>
      </c>
      <c r="SO72" s="234">
        <v>0</v>
      </c>
      <c r="SP72" s="234">
        <v>0</v>
      </c>
      <c r="SQ72" s="234">
        <v>0</v>
      </c>
      <c r="SR72" s="234">
        <v>0</v>
      </c>
      <c r="SS72" s="234">
        <v>0</v>
      </c>
      <c r="ST72" s="234">
        <v>0</v>
      </c>
      <c r="SU72" s="20">
        <f t="shared" si="155"/>
        <v>534.45000000000005</v>
      </c>
      <c r="SV72" s="18">
        <v>0</v>
      </c>
      <c r="SW72" s="18">
        <v>0</v>
      </c>
      <c r="SX72" s="18">
        <v>0</v>
      </c>
      <c r="SY72" s="18">
        <v>0</v>
      </c>
      <c r="SZ72" s="18">
        <v>0</v>
      </c>
      <c r="TA72" s="18">
        <v>0</v>
      </c>
      <c r="TB72" s="18">
        <v>0</v>
      </c>
      <c r="TC72" s="18">
        <v>534.45000000000005</v>
      </c>
      <c r="TD72" s="18">
        <v>0</v>
      </c>
      <c r="TE72" s="18">
        <v>0</v>
      </c>
      <c r="TF72" s="18">
        <v>0</v>
      </c>
      <c r="TG72" s="18">
        <v>0</v>
      </c>
      <c r="TH72" s="20">
        <f t="shared" si="49"/>
        <v>534.45000000000005</v>
      </c>
      <c r="TI72" s="20">
        <f t="shared" si="50"/>
        <v>0</v>
      </c>
      <c r="TJ72" s="20">
        <f t="shared" si="51"/>
        <v>534.45000000000005</v>
      </c>
      <c r="TK72" s="18">
        <f t="shared" si="156"/>
        <v>1672.9599999999998</v>
      </c>
      <c r="TL72" s="18">
        <v>156.43</v>
      </c>
      <c r="TM72" s="234">
        <v>156.43</v>
      </c>
      <c r="TN72" s="234">
        <v>156.43</v>
      </c>
      <c r="TO72" s="234">
        <v>156.43</v>
      </c>
      <c r="TP72" s="234">
        <v>156.43</v>
      </c>
      <c r="TQ72" s="234">
        <v>156.43</v>
      </c>
      <c r="TR72" s="234">
        <v>156.43</v>
      </c>
      <c r="TS72" s="234">
        <v>115.59</v>
      </c>
      <c r="TT72" s="234">
        <v>115.59</v>
      </c>
      <c r="TU72" s="234">
        <v>115.59</v>
      </c>
      <c r="TV72" s="234">
        <v>115.59</v>
      </c>
      <c r="TW72" s="234">
        <v>115.59</v>
      </c>
      <c r="TX72" s="20">
        <f t="shared" si="157"/>
        <v>3469.55</v>
      </c>
      <c r="TY72" s="18">
        <v>253.19</v>
      </c>
      <c r="TZ72" s="18">
        <v>0</v>
      </c>
      <c r="UA72" s="18">
        <v>0</v>
      </c>
      <c r="UB72" s="18">
        <v>0</v>
      </c>
      <c r="UC72" s="18">
        <v>0</v>
      </c>
      <c r="UD72" s="18">
        <v>2445.0500000000002</v>
      </c>
      <c r="UE72" s="18">
        <v>771.31</v>
      </c>
      <c r="UF72" s="18">
        <v>0</v>
      </c>
      <c r="UG72" s="18">
        <v>0</v>
      </c>
      <c r="UH72" s="18">
        <v>0</v>
      </c>
      <c r="UI72" s="18">
        <v>0</v>
      </c>
      <c r="UJ72" s="18">
        <v>0</v>
      </c>
      <c r="UK72" s="20">
        <f t="shared" si="52"/>
        <v>1796.5900000000004</v>
      </c>
      <c r="UL72" s="20">
        <f t="shared" si="53"/>
        <v>0</v>
      </c>
      <c r="UM72" s="20">
        <f t="shared" si="54"/>
        <v>1796.5900000000004</v>
      </c>
      <c r="UN72" s="18">
        <f t="shared" si="158"/>
        <v>59.339999999999996</v>
      </c>
      <c r="UO72" s="18">
        <v>5.82</v>
      </c>
      <c r="UP72" s="234">
        <v>5.82</v>
      </c>
      <c r="UQ72" s="234">
        <v>5.82</v>
      </c>
      <c r="UR72" s="234">
        <v>5.82</v>
      </c>
      <c r="US72" s="234">
        <v>5.82</v>
      </c>
      <c r="UT72" s="234">
        <v>5.82</v>
      </c>
      <c r="UU72" s="234">
        <v>5.82</v>
      </c>
      <c r="UV72" s="234">
        <v>3.72</v>
      </c>
      <c r="UW72" s="234">
        <v>3.72</v>
      </c>
      <c r="UX72" s="234">
        <v>3.72</v>
      </c>
      <c r="UY72" s="234">
        <v>3.72</v>
      </c>
      <c r="UZ72" s="234">
        <v>3.72</v>
      </c>
      <c r="VA72" s="20">
        <f t="shared" si="55"/>
        <v>0</v>
      </c>
      <c r="VB72" s="234"/>
      <c r="VC72" s="234"/>
      <c r="VD72" s="234"/>
      <c r="VE72" s="234"/>
      <c r="VF72" s="234"/>
      <c r="VG72" s="234"/>
      <c r="VH72" s="234">
        <v>0</v>
      </c>
      <c r="VI72" s="234"/>
      <c r="VJ72" s="234"/>
      <c r="VK72" s="234"/>
      <c r="VL72" s="234"/>
      <c r="VM72" s="234"/>
      <c r="VN72" s="20">
        <f t="shared" si="56"/>
        <v>-59.339999999999996</v>
      </c>
      <c r="VO72" s="20">
        <f t="shared" si="57"/>
        <v>-59.339999999999996</v>
      </c>
      <c r="VP72" s="20">
        <f t="shared" si="58"/>
        <v>0</v>
      </c>
      <c r="VQ72" s="121">
        <f t="shared" si="59"/>
        <v>0</v>
      </c>
      <c r="VR72" s="250"/>
      <c r="VS72" s="250"/>
      <c r="VT72" s="250"/>
      <c r="VU72" s="250"/>
      <c r="VV72" s="250"/>
      <c r="VW72" s="250"/>
      <c r="VX72" s="250"/>
      <c r="VY72" s="250"/>
      <c r="VZ72" s="250"/>
      <c r="WA72" s="250"/>
      <c r="WB72" s="250"/>
      <c r="WC72" s="250"/>
      <c r="WD72" s="121">
        <f t="shared" si="60"/>
        <v>0</v>
      </c>
      <c r="WE72" s="234"/>
      <c r="WF72" s="234"/>
      <c r="WG72" s="234"/>
      <c r="WH72" s="234"/>
      <c r="WI72" s="234"/>
      <c r="WJ72" s="234"/>
      <c r="WK72" s="234"/>
      <c r="WL72" s="234"/>
      <c r="WM72" s="234"/>
      <c r="WN72" s="234"/>
      <c r="WO72" s="234"/>
      <c r="WP72" s="234"/>
      <c r="WQ72" s="121">
        <f t="shared" si="61"/>
        <v>0</v>
      </c>
      <c r="WR72" s="121">
        <f t="shared" si="62"/>
        <v>0</v>
      </c>
      <c r="WS72" s="121">
        <f t="shared" si="63"/>
        <v>0</v>
      </c>
      <c r="WT72" s="120">
        <f t="shared" si="159"/>
        <v>26848.42</v>
      </c>
      <c r="WU72" s="120">
        <v>1673.36</v>
      </c>
      <c r="WV72" s="250">
        <v>1673.36</v>
      </c>
      <c r="WW72" s="250">
        <v>1673.36</v>
      </c>
      <c r="WX72" s="250">
        <v>1673.36</v>
      </c>
      <c r="WY72" s="250">
        <v>1673.36</v>
      </c>
      <c r="WZ72" s="250">
        <v>1673.36</v>
      </c>
      <c r="XA72" s="250">
        <v>1673.36</v>
      </c>
      <c r="XB72" s="250">
        <v>3026.98</v>
      </c>
      <c r="XC72" s="250">
        <v>3026.98</v>
      </c>
      <c r="XD72" s="250">
        <v>3026.98</v>
      </c>
      <c r="XE72" s="250">
        <v>3026.98</v>
      </c>
      <c r="XF72" s="250">
        <v>3026.98</v>
      </c>
      <c r="XG72" s="120">
        <f t="shared" si="160"/>
        <v>33914.136468355828</v>
      </c>
      <c r="XH72" s="18">
        <v>2936.9470703146617</v>
      </c>
      <c r="XI72" s="18">
        <v>3238.0976462563535</v>
      </c>
      <c r="XJ72" s="18">
        <v>3075.8116832324167</v>
      </c>
      <c r="XK72" s="18">
        <v>101.7118927562852</v>
      </c>
      <c r="XL72" s="18">
        <v>2401.2532944521481</v>
      </c>
      <c r="XM72" s="18">
        <v>2314.9908977570412</v>
      </c>
      <c r="XN72" s="18">
        <v>2910.4274439487035</v>
      </c>
      <c r="XO72" s="18">
        <v>3709.4626989467934</v>
      </c>
      <c r="XP72" s="18">
        <v>4108.4383716418997</v>
      </c>
      <c r="XQ72" s="18">
        <v>3044.8135670294196</v>
      </c>
      <c r="XR72" s="18">
        <v>3044.1394947385588</v>
      </c>
      <c r="XS72" s="18">
        <v>3028.0424072815426</v>
      </c>
      <c r="XT72" s="121">
        <f t="shared" si="64"/>
        <v>7065.7164683558294</v>
      </c>
      <c r="XU72" s="121">
        <f t="shared" si="65"/>
        <v>0</v>
      </c>
      <c r="XV72" s="121">
        <f t="shared" si="66"/>
        <v>7065.7164683558294</v>
      </c>
      <c r="XW72" s="120">
        <f t="shared" si="161"/>
        <v>7924.1100000000006</v>
      </c>
      <c r="XX72" s="120">
        <v>473.08</v>
      </c>
      <c r="XY72" s="250">
        <v>473.08</v>
      </c>
      <c r="XZ72" s="250">
        <v>473.08</v>
      </c>
      <c r="YA72" s="250">
        <v>473.08</v>
      </c>
      <c r="YB72" s="250">
        <v>473.08</v>
      </c>
      <c r="YC72" s="250">
        <v>473.08</v>
      </c>
      <c r="YD72" s="250">
        <v>473.08</v>
      </c>
      <c r="YE72" s="250">
        <v>922.51</v>
      </c>
      <c r="YF72" s="250">
        <v>922.51</v>
      </c>
      <c r="YG72" s="250">
        <v>922.51</v>
      </c>
      <c r="YH72" s="250">
        <v>922.51</v>
      </c>
      <c r="YI72" s="250">
        <v>922.51</v>
      </c>
      <c r="YJ72" s="121">
        <f t="shared" si="162"/>
        <v>8851.2473036168049</v>
      </c>
      <c r="YK72" s="18">
        <v>1475.1940872673099</v>
      </c>
      <c r="YL72" s="18">
        <v>538.13252134547588</v>
      </c>
      <c r="YM72" s="18">
        <v>554.12858103930193</v>
      </c>
      <c r="YN72" s="18">
        <v>594.13931737515816</v>
      </c>
      <c r="YO72" s="18">
        <v>535.76253304175373</v>
      </c>
      <c r="YP72" s="18">
        <v>575.87596807369744</v>
      </c>
      <c r="YQ72" s="18">
        <v>602.81715843536529</v>
      </c>
      <c r="YR72" s="18">
        <v>907.0661501033826</v>
      </c>
      <c r="YS72" s="18">
        <v>699.76659833691485</v>
      </c>
      <c r="YT72" s="18">
        <v>759.06241094523318</v>
      </c>
      <c r="YU72" s="18">
        <v>771.11901926798225</v>
      </c>
      <c r="YV72" s="18">
        <v>838.18295838522909</v>
      </c>
      <c r="YW72" s="234">
        <f t="shared" si="163"/>
        <v>927.13730361680427</v>
      </c>
      <c r="YX72" s="121">
        <f t="shared" si="67"/>
        <v>0</v>
      </c>
      <c r="YY72" s="121">
        <f t="shared" si="68"/>
        <v>927.13730361680427</v>
      </c>
      <c r="YZ72" s="120">
        <f t="shared" si="164"/>
        <v>4466.43</v>
      </c>
      <c r="ZA72" s="120">
        <v>121.54</v>
      </c>
      <c r="ZB72" s="250">
        <v>121.54</v>
      </c>
      <c r="ZC72" s="250">
        <v>121.54</v>
      </c>
      <c r="ZD72" s="250">
        <v>121.54</v>
      </c>
      <c r="ZE72" s="250">
        <v>121.54</v>
      </c>
      <c r="ZF72" s="250">
        <v>121.54</v>
      </c>
      <c r="ZG72" s="250">
        <v>121.54</v>
      </c>
      <c r="ZH72" s="250">
        <v>723.13</v>
      </c>
      <c r="ZI72" s="250">
        <v>723.13</v>
      </c>
      <c r="ZJ72" s="250">
        <v>723.13</v>
      </c>
      <c r="ZK72" s="250">
        <v>723.13</v>
      </c>
      <c r="ZL72" s="250">
        <v>723.13</v>
      </c>
      <c r="ZM72" s="121">
        <f t="shared" si="165"/>
        <v>4678.0204635242389</v>
      </c>
      <c r="ZN72" s="120">
        <v>0</v>
      </c>
      <c r="ZO72" s="18">
        <v>25.01528396683338</v>
      </c>
      <c r="ZP72" s="18">
        <v>84.431918617020585</v>
      </c>
      <c r="ZQ72" s="18">
        <v>4482.9285255649747</v>
      </c>
      <c r="ZR72" s="18">
        <v>85.644735375410036</v>
      </c>
      <c r="ZS72" s="18">
        <v>0</v>
      </c>
      <c r="ZT72" s="18"/>
      <c r="ZU72" s="18"/>
      <c r="ZV72" s="18"/>
      <c r="ZW72" s="18"/>
      <c r="ZX72" s="18"/>
      <c r="ZY72" s="18"/>
      <c r="ZZ72" s="121">
        <f t="shared" si="69"/>
        <v>211.59046352423866</v>
      </c>
      <c r="AAA72" s="121">
        <f t="shared" si="70"/>
        <v>0</v>
      </c>
      <c r="AAB72" s="121">
        <f t="shared" si="71"/>
        <v>211.59046352423866</v>
      </c>
      <c r="AAC72" s="120">
        <f t="shared" si="166"/>
        <v>11.189999999999998</v>
      </c>
      <c r="AAD72" s="120">
        <v>0.87</v>
      </c>
      <c r="AAE72" s="250">
        <v>0.87</v>
      </c>
      <c r="AAF72" s="250">
        <v>0.87</v>
      </c>
      <c r="AAG72" s="250">
        <v>0.87</v>
      </c>
      <c r="AAH72" s="250">
        <v>0.87</v>
      </c>
      <c r="AAI72" s="250">
        <v>0.87</v>
      </c>
      <c r="AAJ72" s="250">
        <v>0.87</v>
      </c>
      <c r="AAK72" s="250">
        <v>1.02</v>
      </c>
      <c r="AAL72" s="250">
        <v>1.02</v>
      </c>
      <c r="AAM72" s="250">
        <v>1.02</v>
      </c>
      <c r="AAN72" s="250">
        <v>1.02</v>
      </c>
      <c r="AAO72" s="250">
        <v>1.02</v>
      </c>
      <c r="AAP72" s="121">
        <f t="shared" si="167"/>
        <v>6.1110013299516792</v>
      </c>
      <c r="AAQ72" s="18">
        <v>0.8728032662483316</v>
      </c>
      <c r="AAR72" s="18">
        <v>0.87071412885059785</v>
      </c>
      <c r="AAS72" s="18">
        <v>0.87364428915870251</v>
      </c>
      <c r="AAT72" s="18">
        <v>0.8772296840449999</v>
      </c>
      <c r="AAU72" s="18">
        <v>0.88407912962599999</v>
      </c>
      <c r="AAV72" s="18">
        <v>0.87406613608599992</v>
      </c>
      <c r="AAW72" s="18">
        <v>0.85846469593704722</v>
      </c>
      <c r="AAX72" s="18">
        <v>0</v>
      </c>
      <c r="AAY72" s="18">
        <v>0</v>
      </c>
      <c r="AAZ72" s="18">
        <v>0</v>
      </c>
      <c r="ABA72" s="18">
        <v>0</v>
      </c>
      <c r="ABB72" s="18">
        <v>0</v>
      </c>
      <c r="ABC72" s="121">
        <f t="shared" si="72"/>
        <v>-5.0789986700483185</v>
      </c>
      <c r="ABD72" s="121">
        <f t="shared" si="73"/>
        <v>-5.0789986700483185</v>
      </c>
      <c r="ABE72" s="121">
        <f t="shared" si="74"/>
        <v>0</v>
      </c>
      <c r="ABF72" s="120">
        <f t="shared" si="168"/>
        <v>1.1500000000000001</v>
      </c>
      <c r="ABG72" s="120">
        <v>0</v>
      </c>
      <c r="ABH72" s="250">
        <v>0</v>
      </c>
      <c r="ABI72" s="250">
        <v>0</v>
      </c>
      <c r="ABJ72" s="250">
        <v>0</v>
      </c>
      <c r="ABK72" s="250">
        <v>0</v>
      </c>
      <c r="ABL72" s="250">
        <v>0</v>
      </c>
      <c r="ABM72" s="250">
        <v>0</v>
      </c>
      <c r="ABN72" s="250">
        <v>0.23</v>
      </c>
      <c r="ABO72" s="250">
        <v>0.23</v>
      </c>
      <c r="ABP72" s="250">
        <v>0.23</v>
      </c>
      <c r="ABQ72" s="250">
        <v>0.23</v>
      </c>
      <c r="ABR72" s="250">
        <v>0.23</v>
      </c>
      <c r="ABS72" s="121">
        <f t="shared" si="169"/>
        <v>0</v>
      </c>
      <c r="ABT72" s="18">
        <v>0</v>
      </c>
      <c r="ABU72" s="18">
        <v>0</v>
      </c>
      <c r="ABV72" s="18">
        <v>0</v>
      </c>
      <c r="ABW72" s="18">
        <v>0</v>
      </c>
      <c r="ABX72" s="18">
        <v>0</v>
      </c>
      <c r="ABY72" s="18">
        <v>0</v>
      </c>
      <c r="ABZ72" s="18"/>
      <c r="ACA72" s="18"/>
      <c r="ACB72" s="18">
        <v>0</v>
      </c>
      <c r="ACC72" s="18">
        <v>0</v>
      </c>
      <c r="ACD72" s="18">
        <v>0</v>
      </c>
      <c r="ACE72" s="18">
        <v>0</v>
      </c>
      <c r="ACF72" s="121">
        <f t="shared" si="75"/>
        <v>-1.1500000000000001</v>
      </c>
      <c r="ACG72" s="121">
        <f t="shared" si="76"/>
        <v>-1.1500000000000001</v>
      </c>
      <c r="ACH72" s="121">
        <f t="shared" si="77"/>
        <v>0</v>
      </c>
      <c r="ACI72" s="115">
        <f t="shared" si="78"/>
        <v>3435.4300000000003</v>
      </c>
      <c r="ACJ72" s="121">
        <f t="shared" si="79"/>
        <v>1403.1950525962704</v>
      </c>
      <c r="ACK72" s="132">
        <f t="shared" si="80"/>
        <v>-2032.2349474037298</v>
      </c>
      <c r="ACL72" s="121">
        <f t="shared" si="81"/>
        <v>-2032.2349474037298</v>
      </c>
      <c r="ACM72" s="121">
        <f t="shared" si="82"/>
        <v>0</v>
      </c>
      <c r="ACN72" s="18">
        <f t="shared" si="170"/>
        <v>3435.4300000000003</v>
      </c>
      <c r="ACO72" s="18">
        <v>288.44</v>
      </c>
      <c r="ACP72" s="234">
        <v>288.44</v>
      </c>
      <c r="ACQ72" s="234">
        <v>288.44</v>
      </c>
      <c r="ACR72" s="234">
        <v>288.44</v>
      </c>
      <c r="ACS72" s="234">
        <v>288.44</v>
      </c>
      <c r="ACT72" s="234">
        <v>288.44</v>
      </c>
      <c r="ACU72" s="234">
        <v>288.44</v>
      </c>
      <c r="ACV72" s="234">
        <v>283.27</v>
      </c>
      <c r="ACW72" s="234">
        <v>283.27</v>
      </c>
      <c r="ACX72" s="234">
        <v>283.27</v>
      </c>
      <c r="ACY72" s="234">
        <v>283.27</v>
      </c>
      <c r="ACZ72" s="234">
        <v>283.27</v>
      </c>
      <c r="ADA72" s="20">
        <f t="shared" si="171"/>
        <v>1403.1950525962704</v>
      </c>
      <c r="ADB72" s="18">
        <v>0</v>
      </c>
      <c r="ADC72" s="18">
        <v>264.24786481237811</v>
      </c>
      <c r="ADD72" s="18">
        <v>80.488054825753252</v>
      </c>
      <c r="ADE72" s="18">
        <v>74.479677999999993</v>
      </c>
      <c r="ADF72" s="18">
        <v>36.732085599999998</v>
      </c>
      <c r="ADG72" s="18">
        <v>94.737551999999994</v>
      </c>
      <c r="ADH72" s="18">
        <v>133.36673041830412</v>
      </c>
      <c r="ADI72" s="18">
        <v>131.43546083726517</v>
      </c>
      <c r="ADJ72" s="18">
        <v>84.268475199999997</v>
      </c>
      <c r="ADK72" s="18">
        <v>137.92514399999999</v>
      </c>
      <c r="ADL72" s="18">
        <v>211.20187367999998</v>
      </c>
      <c r="ADM72" s="18">
        <v>154.31213322256991</v>
      </c>
      <c r="ADN72" s="20">
        <f t="shared" si="83"/>
        <v>-2032.2349474037298</v>
      </c>
      <c r="ADO72" s="20">
        <f t="shared" si="84"/>
        <v>-2032.2349474037298</v>
      </c>
      <c r="ADP72" s="20">
        <f t="shared" si="85"/>
        <v>0</v>
      </c>
      <c r="ADQ72" s="18">
        <f t="shared" si="172"/>
        <v>0</v>
      </c>
      <c r="ADR72" s="18">
        <v>0</v>
      </c>
      <c r="ADS72" s="234">
        <v>0</v>
      </c>
      <c r="ADT72" s="234">
        <v>0</v>
      </c>
      <c r="ADU72" s="234">
        <v>0</v>
      </c>
      <c r="ADV72" s="234">
        <v>0</v>
      </c>
      <c r="ADW72" s="234">
        <v>0</v>
      </c>
      <c r="ADX72" s="234">
        <v>0</v>
      </c>
      <c r="ADY72" s="234">
        <v>0</v>
      </c>
      <c r="ADZ72" s="234">
        <v>0</v>
      </c>
      <c r="AEA72" s="234">
        <v>0</v>
      </c>
      <c r="AEB72" s="234">
        <v>0</v>
      </c>
      <c r="AEC72" s="234">
        <v>0</v>
      </c>
      <c r="AED72" s="20">
        <f t="shared" si="173"/>
        <v>0</v>
      </c>
      <c r="AEE72" s="18">
        <v>0</v>
      </c>
      <c r="AEF72" s="18">
        <v>0</v>
      </c>
      <c r="AEG72" s="18">
        <v>0</v>
      </c>
      <c r="AEH72" s="18">
        <v>0</v>
      </c>
      <c r="AEI72" s="18">
        <v>0</v>
      </c>
      <c r="AEJ72" s="18">
        <v>0</v>
      </c>
      <c r="AEK72" s="18">
        <v>0</v>
      </c>
      <c r="AEL72" s="18">
        <v>0</v>
      </c>
      <c r="AEM72" s="18">
        <v>0</v>
      </c>
      <c r="AEN72" s="18">
        <v>0</v>
      </c>
      <c r="AEO72" s="18">
        <v>0</v>
      </c>
      <c r="AEP72" s="18">
        <v>0</v>
      </c>
      <c r="AEQ72" s="20">
        <f t="shared" si="86"/>
        <v>0</v>
      </c>
      <c r="AER72" s="20">
        <f t="shared" si="87"/>
        <v>0</v>
      </c>
      <c r="AES72" s="20">
        <f t="shared" si="88"/>
        <v>0</v>
      </c>
      <c r="AET72" s="18">
        <f t="shared" si="174"/>
        <v>0</v>
      </c>
      <c r="AEU72" s="18">
        <v>0</v>
      </c>
      <c r="AEV72" s="234">
        <v>0</v>
      </c>
      <c r="AEW72" s="234">
        <v>0</v>
      </c>
      <c r="AEX72" s="234">
        <v>0</v>
      </c>
      <c r="AEY72" s="234">
        <v>0</v>
      </c>
      <c r="AEZ72" s="234">
        <v>0</v>
      </c>
      <c r="AFA72" s="234">
        <v>0</v>
      </c>
      <c r="AFB72" s="234">
        <v>0</v>
      </c>
      <c r="AFC72" s="234">
        <v>0</v>
      </c>
      <c r="AFD72" s="234">
        <v>0</v>
      </c>
      <c r="AFE72" s="234">
        <v>0</v>
      </c>
      <c r="AFF72" s="234">
        <v>0</v>
      </c>
      <c r="AFG72" s="20">
        <f t="shared" si="175"/>
        <v>0</v>
      </c>
      <c r="AFH72" s="18">
        <v>0</v>
      </c>
      <c r="AFI72" s="18">
        <v>0</v>
      </c>
      <c r="AFJ72" s="18">
        <v>0</v>
      </c>
      <c r="AFK72" s="18">
        <v>0</v>
      </c>
      <c r="AFL72" s="18">
        <v>0</v>
      </c>
      <c r="AFM72" s="18">
        <v>0</v>
      </c>
      <c r="AFN72" s="18">
        <v>0</v>
      </c>
      <c r="AFO72" s="18">
        <v>0</v>
      </c>
      <c r="AFP72" s="18">
        <v>0</v>
      </c>
      <c r="AFQ72" s="18">
        <v>0</v>
      </c>
      <c r="AFR72" s="18">
        <v>0</v>
      </c>
      <c r="AFS72" s="18">
        <v>0</v>
      </c>
      <c r="AFT72" s="20">
        <f t="shared" si="89"/>
        <v>0</v>
      </c>
      <c r="AFU72" s="20">
        <f t="shared" si="90"/>
        <v>0</v>
      </c>
      <c r="AFV72" s="136">
        <f t="shared" si="91"/>
        <v>0</v>
      </c>
      <c r="AFW72" s="141">
        <f t="shared" si="92"/>
        <v>130010.67000000001</v>
      </c>
      <c r="AFX72" s="111">
        <f t="shared" si="93"/>
        <v>110450.09253976254</v>
      </c>
      <c r="AFY72" s="126">
        <f t="shared" si="94"/>
        <v>-19560.577460237473</v>
      </c>
      <c r="AFZ72" s="20">
        <f t="shared" si="95"/>
        <v>-19560.577460237473</v>
      </c>
      <c r="AGA72" s="140">
        <f t="shared" si="96"/>
        <v>0</v>
      </c>
      <c r="AGB72" s="215">
        <f t="shared" si="181"/>
        <v>156012.804</v>
      </c>
      <c r="AGC72" s="126">
        <f t="shared" si="181"/>
        <v>132540.11104771504</v>
      </c>
      <c r="AGD72" s="126">
        <f t="shared" si="98"/>
        <v>-23472.692952284968</v>
      </c>
      <c r="AGE72" s="20">
        <f t="shared" si="99"/>
        <v>-23472.692952284968</v>
      </c>
      <c r="AGF72" s="136">
        <f t="shared" si="100"/>
        <v>0</v>
      </c>
      <c r="AGG72" s="166">
        <f t="shared" si="180"/>
        <v>9620.7895800000006</v>
      </c>
      <c r="AGH72" s="220">
        <f t="shared" si="179"/>
        <v>8173.3068479424273</v>
      </c>
      <c r="AGI72" s="126">
        <f t="shared" si="102"/>
        <v>-1447.4827320575732</v>
      </c>
      <c r="AGJ72" s="20">
        <f t="shared" si="103"/>
        <v>-1447.4827320575732</v>
      </c>
      <c r="AGK72" s="140">
        <f t="shared" si="104"/>
        <v>0</v>
      </c>
      <c r="AGL72" s="167">
        <f t="shared" si="182"/>
        <v>165633.59358000002</v>
      </c>
      <c r="AGM72" s="167">
        <f t="shared" si="182"/>
        <v>140713.41789565748</v>
      </c>
      <c r="AGN72" s="168">
        <f t="shared" si="106"/>
        <v>-24920.175684342539</v>
      </c>
      <c r="AGO72" s="167">
        <f t="shared" si="107"/>
        <v>-24920.175684342539</v>
      </c>
      <c r="AGP72" s="169">
        <f t="shared" si="108"/>
        <v>0</v>
      </c>
      <c r="AGQ72" s="217">
        <f t="shared" si="177"/>
        <v>5.8084772370486655E-2</v>
      </c>
      <c r="AGR72" s="294">
        <v>7.0000000000000007E-2</v>
      </c>
      <c r="AGS72" s="294">
        <v>0.05</v>
      </c>
      <c r="AGT72" s="251">
        <f t="shared" si="178"/>
        <v>6.1666666666666668E-2</v>
      </c>
      <c r="AGU72" s="22"/>
      <c r="AGV72" s="22"/>
      <c r="AGW72" s="22"/>
      <c r="AGX72" s="22"/>
      <c r="AGY72" s="22"/>
      <c r="AGZ72" s="22"/>
      <c r="AHA72" s="22"/>
      <c r="AHB72" s="22"/>
      <c r="AHC72" s="22"/>
      <c r="AHD72" s="22"/>
      <c r="AHE72" s="22"/>
      <c r="AHF72" s="22"/>
      <c r="AHG72" s="22"/>
      <c r="AHH72" s="22"/>
    </row>
    <row r="73" spans="1:892" s="225" customFormat="1" ht="12.75" x14ac:dyDescent="0.25">
      <c r="A73" s="1">
        <v>502</v>
      </c>
      <c r="B73" s="21">
        <v>3</v>
      </c>
      <c r="C73" s="256" t="s">
        <v>818</v>
      </c>
      <c r="D73" s="253">
        <v>5</v>
      </c>
      <c r="E73" s="249">
        <v>2664.2</v>
      </c>
      <c r="F73" s="132">
        <f t="shared" ref="F73:F95" si="183">K73+AN73+BQ73+CT73+DW73+FA73+GD73+GY73</f>
        <v>27712.49</v>
      </c>
      <c r="G73" s="114">
        <f t="shared" ref="G73:G95" si="184">X73+BA73+CD73+DG73+EK73+FN73+GQ73+HL73</f>
        <v>30102.365108466023</v>
      </c>
      <c r="H73" s="132">
        <f t="shared" ref="H73:H95" si="185">G73-F73</f>
        <v>2389.8751084660216</v>
      </c>
      <c r="I73" s="121">
        <f t="shared" ref="I73:I95" si="186">IF(H73&lt;0,H73,0)</f>
        <v>0</v>
      </c>
      <c r="J73" s="121">
        <f t="shared" ref="J73:J95" si="187">IF(H73&gt;0,H73,0)</f>
        <v>2389.8751084660216</v>
      </c>
      <c r="K73" s="18">
        <f t="shared" si="109"/>
        <v>10279.06</v>
      </c>
      <c r="L73" s="234">
        <v>723.33</v>
      </c>
      <c r="M73" s="234">
        <v>723.33</v>
      </c>
      <c r="N73" s="234">
        <v>723.33</v>
      </c>
      <c r="O73" s="234">
        <v>723.33</v>
      </c>
      <c r="P73" s="234">
        <v>723.33</v>
      </c>
      <c r="Q73" s="234">
        <v>723.33</v>
      </c>
      <c r="R73" s="234">
        <v>723.33</v>
      </c>
      <c r="S73" s="234">
        <v>1043.1500000000001</v>
      </c>
      <c r="T73" s="234">
        <v>1043.1500000000001</v>
      </c>
      <c r="U73" s="234">
        <v>1043.1500000000001</v>
      </c>
      <c r="V73" s="234">
        <v>1043.1500000000001</v>
      </c>
      <c r="W73" s="234">
        <v>1043.1500000000001</v>
      </c>
      <c r="X73" s="234">
        <f t="shared" si="110"/>
        <v>11324.626517593697</v>
      </c>
      <c r="Y73" s="18">
        <v>0</v>
      </c>
      <c r="Z73" s="18">
        <v>0</v>
      </c>
      <c r="AA73" s="18">
        <v>0</v>
      </c>
      <c r="AB73" s="18">
        <v>0</v>
      </c>
      <c r="AC73" s="18">
        <v>5150.0251548238339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6174.6013627698621</v>
      </c>
      <c r="AJ73" s="18">
        <v>0</v>
      </c>
      <c r="AK73" s="20">
        <f t="shared" ref="AK73:AK95" si="188">X73-K73</f>
        <v>1045.5665175936974</v>
      </c>
      <c r="AL73" s="234">
        <f t="shared" si="111"/>
        <v>0</v>
      </c>
      <c r="AM73" s="234">
        <f t="shared" ref="AM73:AM95" si="189">IF(AK73&gt;0,AK73,0)</f>
        <v>1045.5665175936974</v>
      </c>
      <c r="AN73" s="18">
        <f t="shared" si="112"/>
        <v>3109.6899999999996</v>
      </c>
      <c r="AO73" s="234">
        <v>282.67</v>
      </c>
      <c r="AP73" s="234">
        <v>282.67</v>
      </c>
      <c r="AQ73" s="234">
        <v>282.67</v>
      </c>
      <c r="AR73" s="234">
        <v>282.67</v>
      </c>
      <c r="AS73" s="234">
        <v>282.67</v>
      </c>
      <c r="AT73" s="234">
        <v>282.67</v>
      </c>
      <c r="AU73" s="234">
        <v>282.67</v>
      </c>
      <c r="AV73" s="234">
        <v>226.2</v>
      </c>
      <c r="AW73" s="234">
        <v>226.2</v>
      </c>
      <c r="AX73" s="234">
        <v>226.2</v>
      </c>
      <c r="AY73" s="234">
        <v>226.2</v>
      </c>
      <c r="AZ73" s="234">
        <v>226.2</v>
      </c>
      <c r="BA73" s="226">
        <f t="shared" si="113"/>
        <v>2497.8687123473592</v>
      </c>
      <c r="BB73" s="18">
        <v>0</v>
      </c>
      <c r="BC73" s="18">
        <v>0</v>
      </c>
      <c r="BD73" s="18">
        <v>0</v>
      </c>
      <c r="BE73" s="18">
        <v>0</v>
      </c>
      <c r="BF73" s="18">
        <v>1136.2646284820246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1361.6040838653348</v>
      </c>
      <c r="BM73" s="18">
        <v>0</v>
      </c>
      <c r="BN73" s="20">
        <f t="shared" ref="BN73:BN95" si="190">BA73-AN73</f>
        <v>-611.82128765264042</v>
      </c>
      <c r="BO73" s="20">
        <f t="shared" ref="BO73:BO95" si="191">IF(BN73&lt;0,BN73,0)</f>
        <v>-611.82128765264042</v>
      </c>
      <c r="BP73" s="20">
        <f t="shared" ref="BP73:BP95" si="192">IF(BN73&gt;0,BN73,0)</f>
        <v>0</v>
      </c>
      <c r="BQ73" s="18">
        <f t="shared" si="114"/>
        <v>1525.52</v>
      </c>
      <c r="BR73" s="234">
        <v>116.16</v>
      </c>
      <c r="BS73" s="234">
        <v>116.16</v>
      </c>
      <c r="BT73" s="234">
        <v>116.16</v>
      </c>
      <c r="BU73" s="234">
        <v>116.16</v>
      </c>
      <c r="BV73" s="234">
        <v>116.16</v>
      </c>
      <c r="BW73" s="234">
        <v>116.16</v>
      </c>
      <c r="BX73" s="234">
        <v>116.16</v>
      </c>
      <c r="BY73" s="234">
        <v>142.47999999999999</v>
      </c>
      <c r="BZ73" s="234">
        <v>142.47999999999999</v>
      </c>
      <c r="CA73" s="234">
        <v>142.47999999999999</v>
      </c>
      <c r="CB73" s="234">
        <v>142.47999999999999</v>
      </c>
      <c r="CC73" s="234">
        <v>142.47999999999999</v>
      </c>
      <c r="CD73" s="18">
        <f t="shared" si="115"/>
        <v>1395.8500000000004</v>
      </c>
      <c r="CE73" s="18">
        <v>105.35</v>
      </c>
      <c r="CF73" s="18">
        <v>105.35</v>
      </c>
      <c r="CG73" s="18">
        <v>105.35</v>
      </c>
      <c r="CH73" s="18">
        <v>105.35</v>
      </c>
      <c r="CI73" s="18">
        <v>105.35</v>
      </c>
      <c r="CJ73" s="18">
        <v>105.35</v>
      </c>
      <c r="CK73" s="18">
        <v>105.35</v>
      </c>
      <c r="CL73" s="18">
        <v>131.68</v>
      </c>
      <c r="CM73" s="18">
        <v>131.68</v>
      </c>
      <c r="CN73" s="18">
        <v>131.68</v>
      </c>
      <c r="CO73" s="18">
        <v>131.68</v>
      </c>
      <c r="CP73" s="18">
        <v>131.68</v>
      </c>
      <c r="CQ73" s="20">
        <f t="shared" ref="CQ73:CQ95" si="193">CD73-BQ73</f>
        <v>-129.66999999999962</v>
      </c>
      <c r="CR73" s="20">
        <f t="shared" ref="CR73:CR95" si="194">IF(CQ73&lt;0,CQ73,0)</f>
        <v>-129.66999999999962</v>
      </c>
      <c r="CS73" s="20">
        <f t="shared" ref="CS73:CS94" si="195">IF(CQ73&gt;0,CQ73,0)</f>
        <v>0</v>
      </c>
      <c r="CT73" s="18">
        <f t="shared" si="116"/>
        <v>300.97000000000003</v>
      </c>
      <c r="CU73" s="18">
        <v>22.91</v>
      </c>
      <c r="CV73" s="234">
        <v>22.91</v>
      </c>
      <c r="CW73" s="234">
        <v>22.91</v>
      </c>
      <c r="CX73" s="234">
        <v>22.91</v>
      </c>
      <c r="CY73" s="234">
        <v>22.91</v>
      </c>
      <c r="CZ73" s="234">
        <v>22.91</v>
      </c>
      <c r="DA73" s="234">
        <v>22.91</v>
      </c>
      <c r="DB73" s="234">
        <v>28.12</v>
      </c>
      <c r="DC73" s="234">
        <v>28.12</v>
      </c>
      <c r="DD73" s="234">
        <v>28.12</v>
      </c>
      <c r="DE73" s="234">
        <v>28.12</v>
      </c>
      <c r="DF73" s="234">
        <v>28.12</v>
      </c>
      <c r="DG73" s="18">
        <f t="shared" si="117"/>
        <v>275.48</v>
      </c>
      <c r="DH73" s="18">
        <v>20.79</v>
      </c>
      <c r="DI73" s="18">
        <v>20.79</v>
      </c>
      <c r="DJ73" s="18">
        <v>20.79</v>
      </c>
      <c r="DK73" s="18">
        <v>20.79</v>
      </c>
      <c r="DL73" s="18">
        <v>20.79</v>
      </c>
      <c r="DM73" s="18">
        <v>20.79</v>
      </c>
      <c r="DN73" s="18">
        <v>20.79</v>
      </c>
      <c r="DO73" s="18">
        <v>25.99</v>
      </c>
      <c r="DP73" s="18">
        <v>25.99</v>
      </c>
      <c r="DQ73" s="18">
        <v>25.99</v>
      </c>
      <c r="DR73" s="18">
        <v>25.99</v>
      </c>
      <c r="DS73" s="18">
        <v>25.99</v>
      </c>
      <c r="DT73" s="234">
        <f t="shared" si="118"/>
        <v>-25.490000000000009</v>
      </c>
      <c r="DU73" s="20">
        <f t="shared" ref="DU73:DU95" si="196">IF(DT73&lt;0,DT73,0)</f>
        <v>-25.490000000000009</v>
      </c>
      <c r="DV73" s="20">
        <f t="shared" si="119"/>
        <v>0</v>
      </c>
      <c r="DW73" s="18">
        <f t="shared" si="120"/>
        <v>737.77</v>
      </c>
      <c r="DX73" s="18">
        <v>58.61</v>
      </c>
      <c r="DY73" s="234">
        <v>58.61</v>
      </c>
      <c r="DZ73" s="234">
        <v>58.61</v>
      </c>
      <c r="EA73" s="234">
        <v>58.61</v>
      </c>
      <c r="EB73" s="234">
        <v>58.61</v>
      </c>
      <c r="EC73" s="234">
        <v>58.61</v>
      </c>
      <c r="ED73" s="234">
        <v>58.61</v>
      </c>
      <c r="EE73" s="234">
        <v>65.5</v>
      </c>
      <c r="EF73" s="234">
        <v>65.5</v>
      </c>
      <c r="EG73" s="234">
        <v>65.5</v>
      </c>
      <c r="EH73" s="234">
        <v>65.5</v>
      </c>
      <c r="EI73" s="234">
        <v>65.5</v>
      </c>
      <c r="EJ73" s="234"/>
      <c r="EK73" s="18">
        <f t="shared" si="121"/>
        <v>721.52295628092565</v>
      </c>
      <c r="EL73" s="18">
        <v>0</v>
      </c>
      <c r="EM73" s="18">
        <v>0</v>
      </c>
      <c r="EN73" s="18">
        <v>0</v>
      </c>
      <c r="EO73" s="18">
        <v>0</v>
      </c>
      <c r="EP73" s="18">
        <v>328.35120288496165</v>
      </c>
      <c r="EQ73" s="18">
        <v>0</v>
      </c>
      <c r="ER73" s="18">
        <v>0</v>
      </c>
      <c r="ES73" s="18">
        <v>0</v>
      </c>
      <c r="ET73" s="18">
        <v>0</v>
      </c>
      <c r="EU73" s="18">
        <v>0</v>
      </c>
      <c r="EV73" s="18">
        <v>393.17175339596395</v>
      </c>
      <c r="EW73" s="18">
        <v>0</v>
      </c>
      <c r="EX73" s="20">
        <f t="shared" ref="EX73:EX95" si="197">EK73-DW73</f>
        <v>-16.247043719074327</v>
      </c>
      <c r="EY73" s="20">
        <f t="shared" si="122"/>
        <v>-16.247043719074327</v>
      </c>
      <c r="EZ73" s="20">
        <f t="shared" si="123"/>
        <v>0</v>
      </c>
      <c r="FA73" s="18">
        <f t="shared" si="124"/>
        <v>3820.15</v>
      </c>
      <c r="FB73" s="18">
        <v>288.8</v>
      </c>
      <c r="FC73" s="234">
        <v>288.8</v>
      </c>
      <c r="FD73" s="234">
        <v>288.8</v>
      </c>
      <c r="FE73" s="234">
        <v>288.8</v>
      </c>
      <c r="FF73" s="234">
        <v>288.8</v>
      </c>
      <c r="FG73" s="234">
        <v>288.8</v>
      </c>
      <c r="FH73" s="234">
        <v>288.8</v>
      </c>
      <c r="FI73" s="234">
        <v>359.71</v>
      </c>
      <c r="FJ73" s="234">
        <v>359.71</v>
      </c>
      <c r="FK73" s="234">
        <v>359.71</v>
      </c>
      <c r="FL73" s="234">
        <v>359.71</v>
      </c>
      <c r="FM73" s="234">
        <v>359.71</v>
      </c>
      <c r="FN73" s="20">
        <f t="shared" si="125"/>
        <v>3965.0998408226283</v>
      </c>
      <c r="FO73" s="18">
        <v>0</v>
      </c>
      <c r="FP73" s="18">
        <v>0</v>
      </c>
      <c r="FQ73" s="18">
        <v>0</v>
      </c>
      <c r="FR73" s="18">
        <v>0</v>
      </c>
      <c r="FS73" s="18">
        <v>1835.4770722333533</v>
      </c>
      <c r="FT73" s="18">
        <v>0</v>
      </c>
      <c r="FU73" s="18">
        <v>0</v>
      </c>
      <c r="FV73" s="18">
        <v>0</v>
      </c>
      <c r="FW73" s="18">
        <v>0</v>
      </c>
      <c r="FX73" s="18">
        <v>0</v>
      </c>
      <c r="FY73" s="18">
        <v>2129.622768589275</v>
      </c>
      <c r="FZ73" s="18">
        <v>0</v>
      </c>
      <c r="GA73" s="234">
        <f t="shared" si="126"/>
        <v>144.94984082262818</v>
      </c>
      <c r="GB73" s="20">
        <f t="shared" si="127"/>
        <v>0</v>
      </c>
      <c r="GC73" s="20">
        <f t="shared" si="128"/>
        <v>144.94984082262818</v>
      </c>
      <c r="GD73" s="18">
        <f t="shared" si="129"/>
        <v>839.57</v>
      </c>
      <c r="GE73" s="18">
        <v>43.96</v>
      </c>
      <c r="GF73" s="234">
        <v>43.96</v>
      </c>
      <c r="GG73" s="234">
        <v>43.96</v>
      </c>
      <c r="GH73" s="234">
        <v>43.96</v>
      </c>
      <c r="GI73" s="234">
        <v>43.96</v>
      </c>
      <c r="GJ73" s="234">
        <v>43.96</v>
      </c>
      <c r="GK73" s="234">
        <v>43.96</v>
      </c>
      <c r="GL73" s="234">
        <v>106.37</v>
      </c>
      <c r="GM73" s="234">
        <v>106.37</v>
      </c>
      <c r="GN73" s="234">
        <v>106.37</v>
      </c>
      <c r="GO73" s="234">
        <v>106.37</v>
      </c>
      <c r="GP73" s="234">
        <v>106.37</v>
      </c>
      <c r="GQ73" s="20">
        <f t="shared" si="130"/>
        <v>0</v>
      </c>
      <c r="GR73" s="18">
        <v>0</v>
      </c>
      <c r="GS73" s="18">
        <v>0</v>
      </c>
      <c r="GT73" s="18">
        <v>0</v>
      </c>
      <c r="GU73" s="18"/>
      <c r="GV73" s="234">
        <f t="shared" si="131"/>
        <v>-839.57</v>
      </c>
      <c r="GW73" s="20">
        <f t="shared" ref="GW73:GW95" si="198">IF(GV73&lt;0,GV73,0)</f>
        <v>-839.57</v>
      </c>
      <c r="GX73" s="20">
        <f t="shared" ref="GX73:GX95" si="199">IF(GV73&gt;0,GV73,0)</f>
        <v>0</v>
      </c>
      <c r="GY73" s="18">
        <f t="shared" si="132"/>
        <v>7099.7600000000011</v>
      </c>
      <c r="GZ73" s="18">
        <v>400.43</v>
      </c>
      <c r="HA73" s="234">
        <v>400.43</v>
      </c>
      <c r="HB73" s="234">
        <v>400.43</v>
      </c>
      <c r="HC73" s="234">
        <v>400.43</v>
      </c>
      <c r="HD73" s="234">
        <v>400.43</v>
      </c>
      <c r="HE73" s="234">
        <v>400.43</v>
      </c>
      <c r="HF73" s="234">
        <v>400.43</v>
      </c>
      <c r="HG73" s="234">
        <v>859.35</v>
      </c>
      <c r="HH73" s="234">
        <v>859.35</v>
      </c>
      <c r="HI73" s="234">
        <v>859.35</v>
      </c>
      <c r="HJ73" s="234">
        <v>859.35</v>
      </c>
      <c r="HK73" s="234">
        <v>859.35</v>
      </c>
      <c r="HL73" s="20">
        <f t="shared" si="133"/>
        <v>9921.9170814214103</v>
      </c>
      <c r="HM73" s="18">
        <v>752.51790995479905</v>
      </c>
      <c r="HN73" s="18">
        <v>797.14164967581485</v>
      </c>
      <c r="HO73" s="18">
        <v>866.21696114070915</v>
      </c>
      <c r="HP73" s="18">
        <v>807.8546120996308</v>
      </c>
      <c r="HQ73" s="18">
        <v>840.6672849781952</v>
      </c>
      <c r="HR73" s="18">
        <v>708.08717701766864</v>
      </c>
      <c r="HS73" s="18">
        <v>923.90872196671114</v>
      </c>
      <c r="HT73" s="18">
        <v>566.86372828997526</v>
      </c>
      <c r="HU73" s="18">
        <v>582.46183716480925</v>
      </c>
      <c r="HV73" s="18">
        <v>1063.0338173445293</v>
      </c>
      <c r="HW73" s="18">
        <v>943.85271946411308</v>
      </c>
      <c r="HX73" s="18">
        <v>1069.3106623244541</v>
      </c>
      <c r="HY73" s="20">
        <f t="shared" ref="HY73:HY95" si="200">HL73-GY73</f>
        <v>2822.1570814214092</v>
      </c>
      <c r="HZ73" s="20">
        <f t="shared" ref="HZ73:HZ95" si="201">IF(HY73&lt;0,HY73,0)</f>
        <v>0</v>
      </c>
      <c r="IA73" s="20">
        <f t="shared" ref="IA73:IA95" si="202">IF(HY73&gt;0,HY73,0)</f>
        <v>2822.1570814214092</v>
      </c>
      <c r="IB73" s="120">
        <f t="shared" si="134"/>
        <v>0</v>
      </c>
      <c r="IC73" s="120">
        <v>0</v>
      </c>
      <c r="ID73" s="250">
        <v>0</v>
      </c>
      <c r="IE73" s="250">
        <v>0</v>
      </c>
      <c r="IF73" s="120">
        <v>0</v>
      </c>
      <c r="IG73" s="120">
        <v>0</v>
      </c>
      <c r="IH73" s="120">
        <v>0</v>
      </c>
      <c r="II73" s="120">
        <v>0</v>
      </c>
      <c r="IJ73" s="120">
        <v>0</v>
      </c>
      <c r="IK73" s="120">
        <v>0</v>
      </c>
      <c r="IL73" s="120">
        <v>0</v>
      </c>
      <c r="IM73" s="120">
        <v>0</v>
      </c>
      <c r="IN73" s="120">
        <v>0</v>
      </c>
      <c r="IO73" s="121">
        <f t="shared" ref="IO73:IO95" si="203">SUM(IP73:JA73)</f>
        <v>0</v>
      </c>
      <c r="IP73" s="18">
        <v>0</v>
      </c>
      <c r="IQ73" s="18">
        <v>0</v>
      </c>
      <c r="IR73" s="18">
        <v>0</v>
      </c>
      <c r="IS73" s="18">
        <v>0</v>
      </c>
      <c r="IT73" s="18">
        <v>0</v>
      </c>
      <c r="IU73" s="18">
        <v>0</v>
      </c>
      <c r="IV73" s="18">
        <v>0</v>
      </c>
      <c r="IW73" s="18">
        <v>0</v>
      </c>
      <c r="IX73" s="18">
        <v>0</v>
      </c>
      <c r="IY73" s="18">
        <v>0</v>
      </c>
      <c r="IZ73" s="18">
        <v>0</v>
      </c>
      <c r="JA73" s="18">
        <v>0</v>
      </c>
      <c r="JB73" s="250">
        <f t="shared" ref="JB73:JB95" si="204">IO73-IB73</f>
        <v>0</v>
      </c>
      <c r="JC73" s="121">
        <f t="shared" ref="JC73:JC95" si="205">IF(JB73&lt;0,JB73,0)</f>
        <v>0</v>
      </c>
      <c r="JD73" s="121">
        <f t="shared" ref="JD73:JD95" si="206">IF(JB73&gt;0,JB73,0)</f>
        <v>0</v>
      </c>
      <c r="JE73" s="120">
        <f t="shared" si="135"/>
        <v>0</v>
      </c>
      <c r="JF73" s="120">
        <v>0</v>
      </c>
      <c r="JG73" s="250">
        <v>0</v>
      </c>
      <c r="JH73" s="250">
        <v>0</v>
      </c>
      <c r="JI73" s="250">
        <v>0</v>
      </c>
      <c r="JJ73" s="250">
        <v>0</v>
      </c>
      <c r="JK73" s="250">
        <v>0</v>
      </c>
      <c r="JL73" s="250">
        <v>0</v>
      </c>
      <c r="JM73" s="250">
        <v>0</v>
      </c>
      <c r="JN73" s="250">
        <v>0</v>
      </c>
      <c r="JO73" s="250">
        <v>0</v>
      </c>
      <c r="JP73" s="250">
        <v>0</v>
      </c>
      <c r="JQ73" s="250">
        <v>0</v>
      </c>
      <c r="JR73" s="120">
        <f t="shared" si="136"/>
        <v>0</v>
      </c>
      <c r="JS73" s="18">
        <v>0</v>
      </c>
      <c r="JT73" s="18">
        <v>0</v>
      </c>
      <c r="JU73" s="18">
        <v>0</v>
      </c>
      <c r="JV73" s="18">
        <v>0</v>
      </c>
      <c r="JW73" s="18">
        <v>0</v>
      </c>
      <c r="JX73" s="18">
        <v>0</v>
      </c>
      <c r="JY73" s="18">
        <v>0</v>
      </c>
      <c r="JZ73" s="18">
        <v>0</v>
      </c>
      <c r="KA73" s="18">
        <v>0</v>
      </c>
      <c r="KB73" s="18">
        <v>0</v>
      </c>
      <c r="KC73" s="18">
        <v>0</v>
      </c>
      <c r="KD73" s="18">
        <v>0</v>
      </c>
      <c r="KE73" s="250">
        <f t="shared" ref="KE73:KE95" si="207">JR73-JE73</f>
        <v>0</v>
      </c>
      <c r="KF73" s="121">
        <f t="shared" ref="KF73:KF95" si="208">IF(KE73&lt;0,KE73,0)</f>
        <v>0</v>
      </c>
      <c r="KG73" s="121">
        <f t="shared" ref="KG73:KG95" si="209">IF(KE73&gt;0,KE73,0)</f>
        <v>0</v>
      </c>
      <c r="KH73" s="120">
        <f t="shared" si="137"/>
        <v>2090.06</v>
      </c>
      <c r="KI73" s="120">
        <v>98.58</v>
      </c>
      <c r="KJ73" s="250">
        <v>98.58</v>
      </c>
      <c r="KK73" s="250">
        <v>98.58</v>
      </c>
      <c r="KL73" s="250">
        <v>98.58</v>
      </c>
      <c r="KM73" s="250">
        <v>98.58</v>
      </c>
      <c r="KN73" s="250">
        <v>98.58</v>
      </c>
      <c r="KO73" s="250">
        <v>98.58</v>
      </c>
      <c r="KP73" s="250">
        <v>280</v>
      </c>
      <c r="KQ73" s="250">
        <v>280</v>
      </c>
      <c r="KR73" s="250">
        <v>280</v>
      </c>
      <c r="KS73" s="250">
        <v>280</v>
      </c>
      <c r="KT73" s="250">
        <v>280</v>
      </c>
      <c r="KU73" s="121">
        <f t="shared" si="138"/>
        <v>2251.7508731163389</v>
      </c>
      <c r="KV73" s="18">
        <v>119.06977292770502</v>
      </c>
      <c r="KW73" s="18">
        <v>128.23378824585967</v>
      </c>
      <c r="KX73" s="18">
        <v>113.80593572573552</v>
      </c>
      <c r="KY73" s="18">
        <v>124.77763547602541</v>
      </c>
      <c r="KZ73" s="18">
        <v>124.2938996379536</v>
      </c>
      <c r="LA73" s="18">
        <v>127.04191385714958</v>
      </c>
      <c r="LB73" s="18">
        <v>112.4169854233585</v>
      </c>
      <c r="LC73" s="18">
        <v>212.6941259343221</v>
      </c>
      <c r="LD73" s="18">
        <v>274.15084838487024</v>
      </c>
      <c r="LE73" s="18">
        <v>264.72492519645704</v>
      </c>
      <c r="LF73" s="18">
        <v>322.53474141038527</v>
      </c>
      <c r="LG73" s="18">
        <v>328.00630089651685</v>
      </c>
      <c r="LH73" s="250">
        <f t="shared" si="139"/>
        <v>161.69087311633893</v>
      </c>
      <c r="LI73" s="121">
        <f t="shared" ref="LI73:LI95" si="210">IF(LH73&lt;0,LH73,0)</f>
        <v>0</v>
      </c>
      <c r="LJ73" s="121">
        <f t="shared" ref="LJ73:LJ95" si="211">IF(LH73&gt;0,LH73,0)</f>
        <v>161.69087311633893</v>
      </c>
      <c r="LK73" s="121">
        <f t="shared" ref="LK73:LK95" si="212">SUM(LL73:LW73)</f>
        <v>0</v>
      </c>
      <c r="LL73" s="250"/>
      <c r="LM73" s="250"/>
      <c r="LN73" s="250"/>
      <c r="LO73" s="250"/>
      <c r="LP73" s="250"/>
      <c r="LQ73" s="250"/>
      <c r="LR73" s="250"/>
      <c r="LS73" s="250"/>
      <c r="LT73" s="250"/>
      <c r="LU73" s="250"/>
      <c r="LV73" s="250"/>
      <c r="LW73" s="250"/>
      <c r="LX73" s="121">
        <f t="shared" ref="LX73:LX95" si="213">SUM(LY73:MJ73)</f>
        <v>0</v>
      </c>
      <c r="LY73" s="250"/>
      <c r="LZ73" s="250"/>
      <c r="MA73" s="250"/>
      <c r="MB73" s="250"/>
      <c r="MC73" s="250"/>
      <c r="MD73" s="250"/>
      <c r="ME73" s="250"/>
      <c r="MF73" s="250"/>
      <c r="MG73" s="250"/>
      <c r="MH73" s="250"/>
      <c r="MI73" s="250"/>
      <c r="MJ73" s="120">
        <v>0</v>
      </c>
      <c r="MK73" s="250"/>
      <c r="ML73" s="121">
        <f t="shared" ref="ML73:ML95" si="214">IF(MK73&lt;0,MK73,0)</f>
        <v>0</v>
      </c>
      <c r="MM73" s="121">
        <f t="shared" ref="MM73:MM95" si="215">IF(MK73&gt;0,MK73,0)</f>
        <v>0</v>
      </c>
      <c r="MN73" s="121">
        <f t="shared" si="140"/>
        <v>21749.371999999999</v>
      </c>
      <c r="MO73" s="121">
        <v>1803.93</v>
      </c>
      <c r="MP73" s="250">
        <v>1803.93</v>
      </c>
      <c r="MQ73" s="250">
        <v>1803.93</v>
      </c>
      <c r="MR73" s="250">
        <v>1803.93</v>
      </c>
      <c r="MS73" s="250">
        <v>1803.93</v>
      </c>
      <c r="MT73" s="250">
        <v>1803.93</v>
      </c>
      <c r="MU73" s="250">
        <v>1803.93</v>
      </c>
      <c r="MV73" s="250">
        <v>1824.3724</v>
      </c>
      <c r="MW73" s="250">
        <v>1824.3724</v>
      </c>
      <c r="MX73" s="250">
        <v>1824.3724</v>
      </c>
      <c r="MY73" s="250">
        <v>1824.3724</v>
      </c>
      <c r="MZ73" s="250">
        <v>1824.3724</v>
      </c>
      <c r="NA73" s="121">
        <f t="shared" si="141"/>
        <v>57139.267379376783</v>
      </c>
      <c r="NB73" s="20">
        <v>0</v>
      </c>
      <c r="NC73" s="20">
        <v>7606.2761308632062</v>
      </c>
      <c r="ND73" s="20">
        <v>10876.240009404391</v>
      </c>
      <c r="NE73" s="20">
        <v>29035.711239109183</v>
      </c>
      <c r="NF73" s="20">
        <v>0</v>
      </c>
      <c r="NG73" s="20">
        <v>9621.0400000000009</v>
      </c>
      <c r="NH73" s="20">
        <v>0</v>
      </c>
      <c r="NI73" s="20">
        <v>0</v>
      </c>
      <c r="NJ73" s="20">
        <v>0</v>
      </c>
      <c r="NK73" s="20">
        <v>0</v>
      </c>
      <c r="NL73" s="20">
        <v>0</v>
      </c>
      <c r="NM73" s="20">
        <v>0</v>
      </c>
      <c r="NN73" s="250">
        <f t="shared" si="142"/>
        <v>35389.895379376787</v>
      </c>
      <c r="NO73" s="121">
        <f t="shared" ref="NO73:NO95" si="216">IF(NN73&lt;0,NN73,0)</f>
        <v>0</v>
      </c>
      <c r="NP73" s="121">
        <f t="shared" ref="NP73:NP95" si="217">IF(NN73&gt;0,NN73,0)</f>
        <v>35389.895379376787</v>
      </c>
      <c r="NQ73" s="115">
        <f t="shared" ref="NQ73:NQ95" si="218">NV73+OY73+QB73+RE73+SH73+TK73+UN73</f>
        <v>16803.87</v>
      </c>
      <c r="NR73" s="114">
        <f t="shared" ref="NR73:NR95" si="219">OI73+PL73+QO73+RR73+SU73+TX73+VA73</f>
        <v>4285.66</v>
      </c>
      <c r="NS73" s="132">
        <f t="shared" ref="NS73:NS95" si="220">NR73-NQ73</f>
        <v>-12518.21</v>
      </c>
      <c r="NT73" s="121">
        <f t="shared" ref="NT73:NT95" si="221">IF(NS73&lt;0,NS73,0)</f>
        <v>-12518.21</v>
      </c>
      <c r="NU73" s="121">
        <f t="shared" ref="NU73:NU95" si="222">IF(NS73&gt;0,NS73,0)</f>
        <v>0</v>
      </c>
      <c r="NV73" s="18">
        <f t="shared" si="143"/>
        <v>5198.590000000002</v>
      </c>
      <c r="NW73" s="18">
        <v>534.97</v>
      </c>
      <c r="NX73" s="234">
        <v>534.97</v>
      </c>
      <c r="NY73" s="234">
        <v>534.97</v>
      </c>
      <c r="NZ73" s="18">
        <v>534.97</v>
      </c>
      <c r="OA73" s="18">
        <v>534.97</v>
      </c>
      <c r="OB73" s="18">
        <v>534.97</v>
      </c>
      <c r="OC73" s="18">
        <v>534.97</v>
      </c>
      <c r="OD73" s="18">
        <v>290.76</v>
      </c>
      <c r="OE73" s="18">
        <v>290.76</v>
      </c>
      <c r="OF73" s="18">
        <v>290.76</v>
      </c>
      <c r="OG73" s="18">
        <v>290.76</v>
      </c>
      <c r="OH73" s="18">
        <v>290.76</v>
      </c>
      <c r="OI73" s="20">
        <f t="shared" si="144"/>
        <v>0</v>
      </c>
      <c r="OJ73" s="20">
        <v>0</v>
      </c>
      <c r="OK73" s="20">
        <v>0</v>
      </c>
      <c r="OL73" s="20">
        <v>0</v>
      </c>
      <c r="OM73" s="20">
        <v>0</v>
      </c>
      <c r="ON73" s="20">
        <v>0</v>
      </c>
      <c r="OO73" s="20">
        <v>0</v>
      </c>
      <c r="OP73" s="20">
        <v>0</v>
      </c>
      <c r="OQ73" s="20">
        <v>0</v>
      </c>
      <c r="OR73" s="20">
        <v>0</v>
      </c>
      <c r="OS73" s="20">
        <v>0</v>
      </c>
      <c r="OT73" s="20">
        <v>0</v>
      </c>
      <c r="OU73" s="20">
        <v>0</v>
      </c>
      <c r="OV73" s="234">
        <f t="shared" si="145"/>
        <v>-5198.590000000002</v>
      </c>
      <c r="OW73" s="20">
        <f t="shared" ref="OW73:OW95" si="223">IF(OV73&lt;0,OV73,0)</f>
        <v>-5198.590000000002</v>
      </c>
      <c r="OX73" s="20">
        <f t="shared" ref="OX73:OX95" si="224">IF(OV73&gt;0,OV73,0)</f>
        <v>0</v>
      </c>
      <c r="OY73" s="18">
        <f t="shared" si="146"/>
        <v>5035.6599999999989</v>
      </c>
      <c r="OZ73" s="18">
        <v>520.58000000000004</v>
      </c>
      <c r="PA73" s="234">
        <v>520.58000000000004</v>
      </c>
      <c r="PB73" s="234">
        <v>520.58000000000004</v>
      </c>
      <c r="PC73" s="234">
        <v>520.58000000000004</v>
      </c>
      <c r="PD73" s="234">
        <v>520.58000000000004</v>
      </c>
      <c r="PE73" s="234">
        <v>520.58000000000004</v>
      </c>
      <c r="PF73" s="234">
        <v>520.58000000000004</v>
      </c>
      <c r="PG73" s="234">
        <v>278.32</v>
      </c>
      <c r="PH73" s="234">
        <v>278.32</v>
      </c>
      <c r="PI73" s="234">
        <v>278.32</v>
      </c>
      <c r="PJ73" s="234">
        <v>278.32</v>
      </c>
      <c r="PK73" s="234">
        <v>278.32</v>
      </c>
      <c r="PL73" s="20">
        <f t="shared" si="147"/>
        <v>1656.42</v>
      </c>
      <c r="PM73" s="18">
        <v>0</v>
      </c>
      <c r="PN73" s="18">
        <v>841.12</v>
      </c>
      <c r="PO73" s="18">
        <v>815.3</v>
      </c>
      <c r="PP73" s="18">
        <v>0</v>
      </c>
      <c r="PQ73" s="18">
        <v>0</v>
      </c>
      <c r="PR73" s="18">
        <v>0</v>
      </c>
      <c r="PS73" s="18">
        <v>0</v>
      </c>
      <c r="PT73" s="18">
        <v>0</v>
      </c>
      <c r="PU73" s="18">
        <v>0</v>
      </c>
      <c r="PV73" s="18">
        <v>0</v>
      </c>
      <c r="PW73" s="18">
        <v>0</v>
      </c>
      <c r="PX73" s="18">
        <v>0</v>
      </c>
      <c r="PY73" s="234">
        <f t="shared" si="148"/>
        <v>-3379.2399999999989</v>
      </c>
      <c r="PZ73" s="20">
        <f t="shared" ref="PZ73:PZ95" si="225">IF(PY73&lt;0,PY73,0)</f>
        <v>-3379.2399999999989</v>
      </c>
      <c r="QA73" s="20">
        <f t="shared" ref="QA73:QA95" si="226">IF(PY73&gt;0,PY73,0)</f>
        <v>0</v>
      </c>
      <c r="QB73" s="18">
        <f t="shared" si="149"/>
        <v>1007.95</v>
      </c>
      <c r="QC73" s="18">
        <v>103.1</v>
      </c>
      <c r="QD73" s="234">
        <v>103.1</v>
      </c>
      <c r="QE73" s="234">
        <v>103.1</v>
      </c>
      <c r="QF73" s="234">
        <v>103.1</v>
      </c>
      <c r="QG73" s="234">
        <v>103.1</v>
      </c>
      <c r="QH73" s="234">
        <v>103.1</v>
      </c>
      <c r="QI73" s="234">
        <v>103.1</v>
      </c>
      <c r="QJ73" s="234">
        <v>57.25</v>
      </c>
      <c r="QK73" s="234">
        <v>57.25</v>
      </c>
      <c r="QL73" s="234">
        <v>57.25</v>
      </c>
      <c r="QM73" s="234">
        <v>57.25</v>
      </c>
      <c r="QN73" s="234">
        <v>57.25</v>
      </c>
      <c r="QO73" s="20">
        <f t="shared" si="150"/>
        <v>0</v>
      </c>
      <c r="QP73" s="18">
        <v>0</v>
      </c>
      <c r="QQ73" s="18">
        <v>0</v>
      </c>
      <c r="QR73" s="18">
        <v>0</v>
      </c>
      <c r="QS73" s="18">
        <v>0</v>
      </c>
      <c r="QT73" s="18">
        <v>0</v>
      </c>
      <c r="QU73" s="18">
        <v>0</v>
      </c>
      <c r="QV73" s="18">
        <v>0</v>
      </c>
      <c r="QW73" s="18">
        <v>0</v>
      </c>
      <c r="QX73" s="18">
        <v>0</v>
      </c>
      <c r="QY73" s="18">
        <v>0</v>
      </c>
      <c r="QZ73" s="18">
        <v>0</v>
      </c>
      <c r="RA73" s="18">
        <v>0</v>
      </c>
      <c r="RB73" s="234">
        <f t="shared" si="151"/>
        <v>-1007.95</v>
      </c>
      <c r="RC73" s="20">
        <f t="shared" ref="RC73:RC95" si="227">IF(RB73&lt;0,RB73,0)</f>
        <v>-1007.95</v>
      </c>
      <c r="RD73" s="20">
        <f t="shared" ref="RD73:RD95" si="228">IF(RB73&gt;0,RB73,0)</f>
        <v>0</v>
      </c>
      <c r="RE73" s="18">
        <f t="shared" si="152"/>
        <v>4377.8599999999988</v>
      </c>
      <c r="RF73" s="20">
        <v>450.78</v>
      </c>
      <c r="RG73" s="234">
        <v>450.78</v>
      </c>
      <c r="RH73" s="234">
        <v>450.78</v>
      </c>
      <c r="RI73" s="234">
        <v>450.78</v>
      </c>
      <c r="RJ73" s="234">
        <v>450.78</v>
      </c>
      <c r="RK73" s="234">
        <v>450.78</v>
      </c>
      <c r="RL73" s="234">
        <v>450.78</v>
      </c>
      <c r="RM73" s="234">
        <v>244.48</v>
      </c>
      <c r="RN73" s="234">
        <v>244.48</v>
      </c>
      <c r="RO73" s="234">
        <v>244.48</v>
      </c>
      <c r="RP73" s="234">
        <v>244.48</v>
      </c>
      <c r="RQ73" s="234">
        <v>244.48</v>
      </c>
      <c r="RR73" s="20">
        <f t="shared" si="153"/>
        <v>0</v>
      </c>
      <c r="RS73" s="18">
        <v>0</v>
      </c>
      <c r="RT73" s="18">
        <v>0</v>
      </c>
      <c r="RU73" s="18">
        <v>0</v>
      </c>
      <c r="RV73" s="18">
        <v>0</v>
      </c>
      <c r="RW73" s="18">
        <v>0</v>
      </c>
      <c r="RX73" s="18">
        <v>0</v>
      </c>
      <c r="RY73" s="18">
        <v>0</v>
      </c>
      <c r="RZ73" s="18">
        <v>0</v>
      </c>
      <c r="SA73" s="18">
        <v>0</v>
      </c>
      <c r="SB73" s="18">
        <v>0</v>
      </c>
      <c r="SC73" s="18">
        <v>0</v>
      </c>
      <c r="SD73" s="18">
        <v>0</v>
      </c>
      <c r="SE73" s="20">
        <f t="shared" ref="SE73:SE95" si="229">RR73-RE73</f>
        <v>-4377.8599999999988</v>
      </c>
      <c r="SF73" s="20">
        <f t="shared" ref="SF73:SF95" si="230">IF(SE73&lt;0,SE73,0)</f>
        <v>-4377.8599999999988</v>
      </c>
      <c r="SG73" s="20">
        <f t="shared" ref="SG73:SG95" si="231">IF(SE73&gt;0,SE73,0)</f>
        <v>0</v>
      </c>
      <c r="SH73" s="18">
        <f t="shared" si="154"/>
        <v>0</v>
      </c>
      <c r="SI73" s="18">
        <v>0</v>
      </c>
      <c r="SJ73" s="234">
        <v>0</v>
      </c>
      <c r="SK73" s="234">
        <v>0</v>
      </c>
      <c r="SL73" s="234">
        <v>0</v>
      </c>
      <c r="SM73" s="234">
        <v>0</v>
      </c>
      <c r="SN73" s="234">
        <v>0</v>
      </c>
      <c r="SO73" s="234">
        <v>0</v>
      </c>
      <c r="SP73" s="234">
        <v>0</v>
      </c>
      <c r="SQ73" s="234">
        <v>0</v>
      </c>
      <c r="SR73" s="234">
        <v>0</v>
      </c>
      <c r="SS73" s="234">
        <v>0</v>
      </c>
      <c r="ST73" s="234">
        <v>0</v>
      </c>
      <c r="SU73" s="20">
        <f t="shared" si="155"/>
        <v>1625.5</v>
      </c>
      <c r="SV73" s="18">
        <v>0</v>
      </c>
      <c r="SW73" s="18">
        <v>1312.86</v>
      </c>
      <c r="SX73" s="18">
        <v>0</v>
      </c>
      <c r="SY73" s="18">
        <v>0</v>
      </c>
      <c r="SZ73" s="18">
        <v>0</v>
      </c>
      <c r="TA73" s="18">
        <v>0</v>
      </c>
      <c r="TB73" s="18">
        <v>0</v>
      </c>
      <c r="TC73" s="18">
        <v>0</v>
      </c>
      <c r="TD73" s="18">
        <v>0</v>
      </c>
      <c r="TE73" s="18">
        <v>312.64</v>
      </c>
      <c r="TF73" s="18">
        <v>0</v>
      </c>
      <c r="TG73" s="18">
        <v>0</v>
      </c>
      <c r="TH73" s="20">
        <f t="shared" ref="TH73:TH95" si="232">SU73-SH73</f>
        <v>1625.5</v>
      </c>
      <c r="TI73" s="20">
        <f t="shared" ref="TI73:TI95" si="233">IF(TH73&lt;0,TH73,0)</f>
        <v>0</v>
      </c>
      <c r="TJ73" s="20">
        <f t="shared" ref="TJ73:TJ95" si="234">IF(TH73&gt;0,TH73,0)</f>
        <v>1625.5</v>
      </c>
      <c r="TK73" s="18">
        <f t="shared" si="156"/>
        <v>1137.3999999999999</v>
      </c>
      <c r="TL73" s="18">
        <v>106.3</v>
      </c>
      <c r="TM73" s="234">
        <v>106.3</v>
      </c>
      <c r="TN73" s="234">
        <v>106.3</v>
      </c>
      <c r="TO73" s="234">
        <v>106.3</v>
      </c>
      <c r="TP73" s="234">
        <v>106.3</v>
      </c>
      <c r="TQ73" s="234">
        <v>106.3</v>
      </c>
      <c r="TR73" s="234">
        <v>106.3</v>
      </c>
      <c r="TS73" s="234">
        <v>78.66</v>
      </c>
      <c r="TT73" s="234">
        <v>78.66</v>
      </c>
      <c r="TU73" s="234">
        <v>78.66</v>
      </c>
      <c r="TV73" s="234">
        <v>78.66</v>
      </c>
      <c r="TW73" s="234">
        <v>78.66</v>
      </c>
      <c r="TX73" s="20">
        <f t="shared" si="157"/>
        <v>1003.74</v>
      </c>
      <c r="TY73" s="18">
        <v>0</v>
      </c>
      <c r="TZ73" s="18">
        <v>0</v>
      </c>
      <c r="UA73" s="18">
        <v>1003.74</v>
      </c>
      <c r="UB73" s="18">
        <v>0</v>
      </c>
      <c r="UC73" s="18">
        <v>0</v>
      </c>
      <c r="UD73" s="18">
        <v>0</v>
      </c>
      <c r="UE73" s="18">
        <v>0</v>
      </c>
      <c r="UF73" s="18">
        <v>0</v>
      </c>
      <c r="UG73" s="18">
        <v>0</v>
      </c>
      <c r="UH73" s="18">
        <v>0</v>
      </c>
      <c r="UI73" s="18">
        <v>0</v>
      </c>
      <c r="UJ73" s="18">
        <v>0</v>
      </c>
      <c r="UK73" s="20">
        <f t="shared" ref="UK73:UK95" si="235">TX73-TK73</f>
        <v>-133.65999999999985</v>
      </c>
      <c r="UL73" s="20">
        <f t="shared" ref="UL73:UL95" si="236">IF(UK73&lt;0,UK73,0)</f>
        <v>-133.65999999999985</v>
      </c>
      <c r="UM73" s="20">
        <f t="shared" ref="UM73:UM95" si="237">IF(UK73&gt;0,UK73,0)</f>
        <v>0</v>
      </c>
      <c r="UN73" s="18">
        <f t="shared" si="158"/>
        <v>46.41</v>
      </c>
      <c r="UO73" s="18">
        <v>4.53</v>
      </c>
      <c r="UP73" s="234">
        <v>4.53</v>
      </c>
      <c r="UQ73" s="234">
        <v>4.53</v>
      </c>
      <c r="UR73" s="234">
        <v>4.53</v>
      </c>
      <c r="US73" s="234">
        <v>4.53</v>
      </c>
      <c r="UT73" s="234">
        <v>4.53</v>
      </c>
      <c r="UU73" s="234">
        <v>4.53</v>
      </c>
      <c r="UV73" s="234">
        <v>2.94</v>
      </c>
      <c r="UW73" s="234">
        <v>2.94</v>
      </c>
      <c r="UX73" s="234">
        <v>2.94</v>
      </c>
      <c r="UY73" s="234">
        <v>2.94</v>
      </c>
      <c r="UZ73" s="234">
        <v>2.94</v>
      </c>
      <c r="VA73" s="20">
        <f t="shared" ref="VA73:VA95" si="238">SUM(VB73:VM73)</f>
        <v>0</v>
      </c>
      <c r="VB73" s="234"/>
      <c r="VC73" s="234"/>
      <c r="VD73" s="234"/>
      <c r="VE73" s="234"/>
      <c r="VF73" s="234"/>
      <c r="VG73" s="234"/>
      <c r="VH73" s="234">
        <v>0</v>
      </c>
      <c r="VI73" s="234"/>
      <c r="VJ73" s="234"/>
      <c r="VK73" s="234"/>
      <c r="VL73" s="234"/>
      <c r="VM73" s="234"/>
      <c r="VN73" s="20">
        <f t="shared" ref="VN73:VN95" si="239">VA73-UN73</f>
        <v>-46.41</v>
      </c>
      <c r="VO73" s="20">
        <f t="shared" ref="VO73:VO95" si="240">IF(VN73&lt;0,VN73,0)</f>
        <v>-46.41</v>
      </c>
      <c r="VP73" s="20">
        <f t="shared" ref="VP73:VP95" si="241">IF(VN73&gt;0,VN73,0)</f>
        <v>0</v>
      </c>
      <c r="VQ73" s="121">
        <f t="shared" ref="VQ73:VQ95" si="242">SUM(VR73:WC73)</f>
        <v>0</v>
      </c>
      <c r="VR73" s="250"/>
      <c r="VS73" s="250"/>
      <c r="VT73" s="250"/>
      <c r="VU73" s="250"/>
      <c r="VV73" s="250"/>
      <c r="VW73" s="250"/>
      <c r="VX73" s="250"/>
      <c r="VY73" s="250"/>
      <c r="VZ73" s="250"/>
      <c r="WA73" s="250"/>
      <c r="WB73" s="250"/>
      <c r="WC73" s="250"/>
      <c r="WD73" s="121">
        <f t="shared" ref="WD73:WD95" si="243">SUM(WE73:WP73)</f>
        <v>0</v>
      </c>
      <c r="WE73" s="234"/>
      <c r="WF73" s="234"/>
      <c r="WG73" s="234"/>
      <c r="WH73" s="234"/>
      <c r="WI73" s="234"/>
      <c r="WJ73" s="234"/>
      <c r="WK73" s="234"/>
      <c r="WL73" s="234"/>
      <c r="WM73" s="234"/>
      <c r="WN73" s="234"/>
      <c r="WO73" s="234"/>
      <c r="WP73" s="234"/>
      <c r="WQ73" s="121">
        <f t="shared" ref="WQ73:WQ95" si="244">WD73-VQ73</f>
        <v>0</v>
      </c>
      <c r="WR73" s="121">
        <f t="shared" ref="WR73:WR95" si="245">IF(WQ73&lt;0,WQ73,0)</f>
        <v>0</v>
      </c>
      <c r="WS73" s="121">
        <f t="shared" ref="WS73:WS95" si="246">IF(WQ73&gt;0,WQ73,0)</f>
        <v>0</v>
      </c>
      <c r="WT73" s="120">
        <f t="shared" si="159"/>
        <v>30545.489999999994</v>
      </c>
      <c r="WU73" s="120">
        <v>2151.87</v>
      </c>
      <c r="WV73" s="250">
        <v>2151.87</v>
      </c>
      <c r="WW73" s="250">
        <v>2151.87</v>
      </c>
      <c r="WX73" s="250">
        <v>2151.87</v>
      </c>
      <c r="WY73" s="250">
        <v>2151.87</v>
      </c>
      <c r="WZ73" s="250">
        <v>2151.87</v>
      </c>
      <c r="XA73" s="250">
        <v>2151.87</v>
      </c>
      <c r="XB73" s="250">
        <v>3096.48</v>
      </c>
      <c r="XC73" s="250">
        <v>3096.48</v>
      </c>
      <c r="XD73" s="250">
        <v>3096.48</v>
      </c>
      <c r="XE73" s="250">
        <v>3096.48</v>
      </c>
      <c r="XF73" s="250">
        <v>3096.48</v>
      </c>
      <c r="XG73" s="120">
        <f t="shared" si="160"/>
        <v>32522.903499863016</v>
      </c>
      <c r="XH73" s="18">
        <v>2435.4022912507912</v>
      </c>
      <c r="XI73" s="18">
        <v>2971.9562569987029</v>
      </c>
      <c r="XJ73" s="18">
        <v>2836.1455834666044</v>
      </c>
      <c r="XK73" s="18">
        <v>336.82938980797763</v>
      </c>
      <c r="XL73" s="18">
        <v>2238.398198888664</v>
      </c>
      <c r="XM73" s="18">
        <v>1908.3789544099875</v>
      </c>
      <c r="XN73" s="18">
        <v>3266.5470527906623</v>
      </c>
      <c r="XO73" s="18">
        <v>3526.1478397912815</v>
      </c>
      <c r="XP73" s="18">
        <v>4019.5992747281402</v>
      </c>
      <c r="XQ73" s="18">
        <v>3421.7812534201607</v>
      </c>
      <c r="XR73" s="18">
        <v>2866.8748042550533</v>
      </c>
      <c r="XS73" s="18">
        <v>2694.8426000549871</v>
      </c>
      <c r="XT73" s="121">
        <f t="shared" ref="XT73:XT95" si="247">XG73-WT73</f>
        <v>1977.4134998630216</v>
      </c>
      <c r="XU73" s="121">
        <f t="shared" ref="XU73:XU95" si="248">IF(XT73&lt;0,XT73,0)</f>
        <v>0</v>
      </c>
      <c r="XV73" s="121">
        <f t="shared" ref="XV73:XV95" si="249">IF(XT73&gt;0,XT73,0)</f>
        <v>1977.4134998630216</v>
      </c>
      <c r="XW73" s="120">
        <f t="shared" si="161"/>
        <v>9806.9</v>
      </c>
      <c r="XX73" s="120">
        <v>588.45000000000005</v>
      </c>
      <c r="XY73" s="250">
        <v>588.45000000000005</v>
      </c>
      <c r="XZ73" s="250">
        <v>588.45000000000005</v>
      </c>
      <c r="YA73" s="250">
        <v>588.45000000000005</v>
      </c>
      <c r="YB73" s="250">
        <v>588.45000000000005</v>
      </c>
      <c r="YC73" s="250">
        <v>588.45000000000005</v>
      </c>
      <c r="YD73" s="250">
        <v>588.45000000000005</v>
      </c>
      <c r="YE73" s="250">
        <v>1137.55</v>
      </c>
      <c r="YF73" s="250">
        <v>1137.55</v>
      </c>
      <c r="YG73" s="250">
        <v>1137.55</v>
      </c>
      <c r="YH73" s="250">
        <v>1137.55</v>
      </c>
      <c r="YI73" s="250">
        <v>1137.55</v>
      </c>
      <c r="YJ73" s="121">
        <f t="shared" si="162"/>
        <v>7846.7628545386815</v>
      </c>
      <c r="YK73" s="18">
        <v>621.36090841989289</v>
      </c>
      <c r="YL73" s="18">
        <v>545.0704432717713</v>
      </c>
      <c r="YM73" s="18">
        <v>561.24878296451129</v>
      </c>
      <c r="YN73" s="18">
        <v>601.7693841754915</v>
      </c>
      <c r="YO73" s="18">
        <v>542.64674286190791</v>
      </c>
      <c r="YP73" s="18">
        <v>583.25929572728637</v>
      </c>
      <c r="YQ73" s="18">
        <v>610.56080821744968</v>
      </c>
      <c r="YR73" s="18">
        <v>624.05524012158514</v>
      </c>
      <c r="YS73" s="18">
        <v>724.95993334842376</v>
      </c>
      <c r="YT73" s="18">
        <v>780.42104148295812</v>
      </c>
      <c r="YU73" s="18">
        <v>791.29235590570283</v>
      </c>
      <c r="YV73" s="18">
        <v>860.11791804170116</v>
      </c>
      <c r="YW73" s="234">
        <f t="shared" si="163"/>
        <v>-1960.1371454613181</v>
      </c>
      <c r="YX73" s="121">
        <f t="shared" ref="YX73:YX95" si="250">IF(YW73&lt;0,YW73,0)</f>
        <v>-1960.1371454613181</v>
      </c>
      <c r="YY73" s="121">
        <f t="shared" ref="YY73:YY95" si="251">IF(YW73&gt;0,YW73,0)</f>
        <v>0</v>
      </c>
      <c r="YZ73" s="120">
        <f t="shared" si="164"/>
        <v>3512.0600000000004</v>
      </c>
      <c r="ZA73" s="120">
        <v>88.98</v>
      </c>
      <c r="ZB73" s="250">
        <v>88.98</v>
      </c>
      <c r="ZC73" s="250">
        <v>88.98</v>
      </c>
      <c r="ZD73" s="250">
        <v>88.98</v>
      </c>
      <c r="ZE73" s="250">
        <v>88.98</v>
      </c>
      <c r="ZF73" s="250">
        <v>88.98</v>
      </c>
      <c r="ZG73" s="250">
        <v>88.98</v>
      </c>
      <c r="ZH73" s="250">
        <v>577.84</v>
      </c>
      <c r="ZI73" s="250">
        <v>577.84</v>
      </c>
      <c r="ZJ73" s="250">
        <v>577.84</v>
      </c>
      <c r="ZK73" s="250">
        <v>577.84</v>
      </c>
      <c r="ZL73" s="250">
        <v>577.84</v>
      </c>
      <c r="ZM73" s="121">
        <f t="shared" si="165"/>
        <v>3499.4265256585409</v>
      </c>
      <c r="ZN73" s="120">
        <v>0</v>
      </c>
      <c r="ZO73" s="18">
        <v>84.555239812757904</v>
      </c>
      <c r="ZP73" s="18">
        <v>285.46350759253045</v>
      </c>
      <c r="ZQ73" s="18">
        <v>3059.9577638711348</v>
      </c>
      <c r="ZR73" s="18">
        <v>69.450014382117942</v>
      </c>
      <c r="ZS73" s="18">
        <v>0</v>
      </c>
      <c r="ZT73" s="18"/>
      <c r="ZU73" s="18"/>
      <c r="ZV73" s="18"/>
      <c r="ZW73" s="18"/>
      <c r="ZX73" s="18"/>
      <c r="ZY73" s="18"/>
      <c r="ZZ73" s="121">
        <f t="shared" ref="ZZ73:ZZ95" si="252">ZM73-YZ73</f>
        <v>-12.633474341459532</v>
      </c>
      <c r="AAA73" s="121">
        <f t="shared" ref="AAA73:AAA95" si="253">IF(ZZ73&lt;0,ZZ73,0)</f>
        <v>-12.633474341459532</v>
      </c>
      <c r="AAB73" s="121">
        <f t="shared" ref="AAB73:AAB95" si="254">IF(ZZ73&gt;0,ZZ73,0)</f>
        <v>0</v>
      </c>
      <c r="AAC73" s="120">
        <f t="shared" si="166"/>
        <v>591.46</v>
      </c>
      <c r="AAD73" s="120">
        <v>42.63</v>
      </c>
      <c r="AAE73" s="250">
        <v>42.63</v>
      </c>
      <c r="AAF73" s="250">
        <v>42.63</v>
      </c>
      <c r="AAG73" s="250">
        <v>42.63</v>
      </c>
      <c r="AAH73" s="250">
        <v>42.63</v>
      </c>
      <c r="AAI73" s="250">
        <v>42.63</v>
      </c>
      <c r="AAJ73" s="250">
        <v>42.63</v>
      </c>
      <c r="AAK73" s="250">
        <v>58.61</v>
      </c>
      <c r="AAL73" s="250">
        <v>58.61</v>
      </c>
      <c r="AAM73" s="250">
        <v>58.61</v>
      </c>
      <c r="AAN73" s="250">
        <v>58.61</v>
      </c>
      <c r="AAO73" s="250">
        <v>58.61</v>
      </c>
      <c r="AAP73" s="121">
        <f t="shared" si="167"/>
        <v>356.93799360432433</v>
      </c>
      <c r="AAQ73" s="18">
        <v>50.273468135903897</v>
      </c>
      <c r="AAR73" s="18">
        <v>50.153133821794434</v>
      </c>
      <c r="AAS73" s="18">
        <v>50.321911055541264</v>
      </c>
      <c r="AAT73" s="18">
        <v>50.528429800992001</v>
      </c>
      <c r="AAU73" s="18">
        <v>50.922957866457601</v>
      </c>
      <c r="AAV73" s="18">
        <v>50.346209438553601</v>
      </c>
      <c r="AAW73" s="18">
        <v>49.447566485973923</v>
      </c>
      <c r="AAX73" s="18">
        <v>1.0058832</v>
      </c>
      <c r="AAY73" s="18">
        <v>0.96736769999999994</v>
      </c>
      <c r="AAZ73" s="18">
        <v>0.98517959999999993</v>
      </c>
      <c r="ABA73" s="18">
        <v>0.98385965999999991</v>
      </c>
      <c r="ABB73" s="18">
        <v>1.0020268391075968</v>
      </c>
      <c r="ABC73" s="121">
        <f t="shared" ref="ABC73:ABC95" si="255">AAP73-AAC73</f>
        <v>-234.5220063956757</v>
      </c>
      <c r="ABD73" s="121">
        <f t="shared" ref="ABD73:ABD95" si="256">IF(ABC73&lt;0,ABC73,0)</f>
        <v>-234.5220063956757</v>
      </c>
      <c r="ABE73" s="121">
        <f t="shared" ref="ABE73:ABE95" si="257">IF(ABC73&gt;0,ABC73,0)</f>
        <v>0</v>
      </c>
      <c r="ABF73" s="120">
        <f t="shared" si="168"/>
        <v>85.759999999999991</v>
      </c>
      <c r="ABG73" s="120">
        <v>2.93</v>
      </c>
      <c r="ABH73" s="250">
        <v>2.93</v>
      </c>
      <c r="ABI73" s="250">
        <v>2.93</v>
      </c>
      <c r="ABJ73" s="250">
        <v>2.93</v>
      </c>
      <c r="ABK73" s="250">
        <v>2.93</v>
      </c>
      <c r="ABL73" s="250">
        <v>2.93</v>
      </c>
      <c r="ABM73" s="250">
        <v>2.93</v>
      </c>
      <c r="ABN73" s="250">
        <v>13.05</v>
      </c>
      <c r="ABO73" s="250">
        <v>13.05</v>
      </c>
      <c r="ABP73" s="250">
        <v>13.05</v>
      </c>
      <c r="ABQ73" s="250">
        <v>13.05</v>
      </c>
      <c r="ABR73" s="250">
        <v>13.05</v>
      </c>
      <c r="ABS73" s="121">
        <f t="shared" si="169"/>
        <v>0</v>
      </c>
      <c r="ABT73" s="18">
        <v>0</v>
      </c>
      <c r="ABU73" s="18">
        <v>0</v>
      </c>
      <c r="ABV73" s="18">
        <v>0</v>
      </c>
      <c r="ABW73" s="18">
        <v>0</v>
      </c>
      <c r="ABX73" s="18">
        <v>0</v>
      </c>
      <c r="ABY73" s="18">
        <v>0</v>
      </c>
      <c r="ABZ73" s="18"/>
      <c r="ACA73" s="18"/>
      <c r="ACB73" s="18">
        <v>0</v>
      </c>
      <c r="ACC73" s="18">
        <v>0</v>
      </c>
      <c r="ACD73" s="18">
        <v>0</v>
      </c>
      <c r="ACE73" s="18">
        <v>0</v>
      </c>
      <c r="ACF73" s="121">
        <f t="shared" ref="ACF73:ACF95" si="258">ABS73-ABF73</f>
        <v>-85.759999999999991</v>
      </c>
      <c r="ACG73" s="121">
        <f t="shared" ref="ACG73:ACG95" si="259">IF(ACF73&lt;0,ACF73,0)</f>
        <v>-85.759999999999991</v>
      </c>
      <c r="ACH73" s="121">
        <f t="shared" ref="ACH73:ACH95" si="260">IF(ACF73&gt;0,ACF73,0)</f>
        <v>0</v>
      </c>
      <c r="ACI73" s="115">
        <f t="shared" ref="ACI73:ACI95" si="261">ACN73+ADQ73</f>
        <v>1671.5599999999997</v>
      </c>
      <c r="ACJ73" s="121">
        <f t="shared" ref="ACJ73:ACJ95" si="262">ADA73+AED73</f>
        <v>1739.4206490327661</v>
      </c>
      <c r="ACK73" s="132">
        <f t="shared" ref="ACK73:ACK95" si="263">ACJ73-ACI73</f>
        <v>67.860649032766332</v>
      </c>
      <c r="ACL73" s="121">
        <f t="shared" ref="ACL73:ACL95" si="264">IF(ACK73&lt;0,ACK73,0)</f>
        <v>0</v>
      </c>
      <c r="ACM73" s="121">
        <f t="shared" ref="ACM73:ACM95" si="265">IF(ACK73&gt;0,ACK73,0)</f>
        <v>67.860649032766332</v>
      </c>
      <c r="ACN73" s="18">
        <f t="shared" si="170"/>
        <v>1671.5599999999997</v>
      </c>
      <c r="ACO73" s="18">
        <v>140.33000000000001</v>
      </c>
      <c r="ACP73" s="234">
        <v>140.33000000000001</v>
      </c>
      <c r="ACQ73" s="234">
        <v>140.33000000000001</v>
      </c>
      <c r="ACR73" s="234">
        <v>140.33000000000001</v>
      </c>
      <c r="ACS73" s="234">
        <v>140.33000000000001</v>
      </c>
      <c r="ACT73" s="234">
        <v>140.33000000000001</v>
      </c>
      <c r="ACU73" s="234">
        <v>140.33000000000001</v>
      </c>
      <c r="ACV73" s="234">
        <v>137.85</v>
      </c>
      <c r="ACW73" s="234">
        <v>137.85</v>
      </c>
      <c r="ACX73" s="234">
        <v>137.85</v>
      </c>
      <c r="ACY73" s="234">
        <v>137.85</v>
      </c>
      <c r="ACZ73" s="234">
        <v>137.85</v>
      </c>
      <c r="ADA73" s="20">
        <f t="shared" si="171"/>
        <v>1739.4206490327661</v>
      </c>
      <c r="ADB73" s="18">
        <v>0</v>
      </c>
      <c r="ADC73" s="18">
        <v>314.58079144330725</v>
      </c>
      <c r="ADD73" s="18">
        <v>170.44529257218338</v>
      </c>
      <c r="ADE73" s="18">
        <v>282.07197199999996</v>
      </c>
      <c r="ADF73" s="18">
        <v>225.18365519999998</v>
      </c>
      <c r="ADG73" s="18">
        <v>108.94818479999999</v>
      </c>
      <c r="ADH73" s="18">
        <v>100.80043578127638</v>
      </c>
      <c r="ADI73" s="18">
        <v>111.09425856483128</v>
      </c>
      <c r="ADJ73" s="18">
        <v>91.792446199999986</v>
      </c>
      <c r="ADK73" s="18">
        <v>101.14510559999999</v>
      </c>
      <c r="ADL73" s="18">
        <v>108.66183355999999</v>
      </c>
      <c r="ADM73" s="18">
        <v>124.69667331116761</v>
      </c>
      <c r="ADN73" s="20">
        <f t="shared" ref="ADN73:ADN95" si="266">ADA73-ACN73</f>
        <v>67.860649032766332</v>
      </c>
      <c r="ADO73" s="20">
        <f t="shared" ref="ADO73:ADO95" si="267">IF(ADN73&lt;0,ADN73,0)</f>
        <v>0</v>
      </c>
      <c r="ADP73" s="20">
        <f t="shared" ref="ADP73:ADP95" si="268">IF(ADN73&gt;0,ADN73,0)</f>
        <v>67.860649032766332</v>
      </c>
      <c r="ADQ73" s="18">
        <f t="shared" si="172"/>
        <v>0</v>
      </c>
      <c r="ADR73" s="18">
        <v>0</v>
      </c>
      <c r="ADS73" s="234">
        <v>0</v>
      </c>
      <c r="ADT73" s="234">
        <v>0</v>
      </c>
      <c r="ADU73" s="234">
        <v>0</v>
      </c>
      <c r="ADV73" s="234">
        <v>0</v>
      </c>
      <c r="ADW73" s="234">
        <v>0</v>
      </c>
      <c r="ADX73" s="234">
        <v>0</v>
      </c>
      <c r="ADY73" s="234">
        <v>0</v>
      </c>
      <c r="ADZ73" s="234">
        <v>0</v>
      </c>
      <c r="AEA73" s="234">
        <v>0</v>
      </c>
      <c r="AEB73" s="234">
        <v>0</v>
      </c>
      <c r="AEC73" s="234">
        <v>0</v>
      </c>
      <c r="AED73" s="20">
        <f t="shared" si="173"/>
        <v>0</v>
      </c>
      <c r="AEE73" s="18">
        <v>0</v>
      </c>
      <c r="AEF73" s="18">
        <v>0</v>
      </c>
      <c r="AEG73" s="18">
        <v>0</v>
      </c>
      <c r="AEH73" s="18">
        <v>0</v>
      </c>
      <c r="AEI73" s="18">
        <v>0</v>
      </c>
      <c r="AEJ73" s="18">
        <v>0</v>
      </c>
      <c r="AEK73" s="18">
        <v>0</v>
      </c>
      <c r="AEL73" s="18">
        <v>0</v>
      </c>
      <c r="AEM73" s="18">
        <v>0</v>
      </c>
      <c r="AEN73" s="18">
        <v>0</v>
      </c>
      <c r="AEO73" s="18">
        <v>0</v>
      </c>
      <c r="AEP73" s="18">
        <v>0</v>
      </c>
      <c r="AEQ73" s="20">
        <f t="shared" ref="AEQ73:AEQ95" si="269">AED73-ADQ73</f>
        <v>0</v>
      </c>
      <c r="AER73" s="20">
        <f t="shared" ref="AER73:AER95" si="270">IF(AEQ73&lt;0,AEQ73,0)</f>
        <v>0</v>
      </c>
      <c r="AES73" s="20">
        <f t="shared" ref="AES73:AES95" si="271">IF(AEQ73&gt;0,AEQ73,0)</f>
        <v>0</v>
      </c>
      <c r="AET73" s="18">
        <f t="shared" si="174"/>
        <v>0</v>
      </c>
      <c r="AEU73" s="18">
        <v>0</v>
      </c>
      <c r="AEV73" s="234">
        <v>0</v>
      </c>
      <c r="AEW73" s="234">
        <v>0</v>
      </c>
      <c r="AEX73" s="234">
        <v>0</v>
      </c>
      <c r="AEY73" s="234">
        <v>0</v>
      </c>
      <c r="AEZ73" s="234">
        <v>0</v>
      </c>
      <c r="AFA73" s="234">
        <v>0</v>
      </c>
      <c r="AFB73" s="234">
        <v>0</v>
      </c>
      <c r="AFC73" s="234">
        <v>0</v>
      </c>
      <c r="AFD73" s="234">
        <v>0</v>
      </c>
      <c r="AFE73" s="234">
        <v>0</v>
      </c>
      <c r="AFF73" s="234">
        <v>0</v>
      </c>
      <c r="AFG73" s="20">
        <f t="shared" si="175"/>
        <v>0</v>
      </c>
      <c r="AFH73" s="18">
        <v>0</v>
      </c>
      <c r="AFI73" s="18">
        <v>0</v>
      </c>
      <c r="AFJ73" s="18">
        <v>0</v>
      </c>
      <c r="AFK73" s="18">
        <v>0</v>
      </c>
      <c r="AFL73" s="18">
        <v>0</v>
      </c>
      <c r="AFM73" s="18">
        <v>0</v>
      </c>
      <c r="AFN73" s="18">
        <v>0</v>
      </c>
      <c r="AFO73" s="18">
        <v>0</v>
      </c>
      <c r="AFP73" s="18">
        <v>0</v>
      </c>
      <c r="AFQ73" s="18">
        <v>0</v>
      </c>
      <c r="AFR73" s="18">
        <v>0</v>
      </c>
      <c r="AFS73" s="18">
        <v>0</v>
      </c>
      <c r="AFT73" s="20">
        <f t="shared" ref="AFT73:AFT95" si="272">AFG73-AET73</f>
        <v>0</v>
      </c>
      <c r="AFU73" s="20">
        <f t="shared" ref="AFU73:AFU95" si="273">IF(AFT73&lt;0,AFT73,0)</f>
        <v>0</v>
      </c>
      <c r="AFV73" s="136">
        <f t="shared" ref="AFV73:AFV95" si="274">IF(AFT73&gt;0,AFT73,0)</f>
        <v>0</v>
      </c>
      <c r="AFW73" s="141">
        <f t="shared" ref="AFW73:AFW95" si="275">F73+IB73+JE73+KH73+LK73+MN73+NQ73+VQ73+WT73+XW73+YZ73+AAC73+ABF73+ACI73+AET73</f>
        <v>114569.02199999998</v>
      </c>
      <c r="AFX73" s="111">
        <f t="shared" ref="AFX73:AFX95" si="276">G73+IO73+JR73+KU73+LX73+NA73+NR73+WD73+XG73+YJ73+ZM73+AAP73+ABS73+ACJ73+AFG73</f>
        <v>139744.4948836565</v>
      </c>
      <c r="AFY73" s="126">
        <f t="shared" ref="AFY73:AFY95" si="277">AFX73-AFW73</f>
        <v>25175.472883656519</v>
      </c>
      <c r="AFZ73" s="20">
        <f t="shared" ref="AFZ73:AFZ95" si="278">IF(AFY73&lt;0,AFY73,0)</f>
        <v>0</v>
      </c>
      <c r="AGA73" s="140">
        <f t="shared" ref="AGA73:AGA95" si="279">IF(AFY73&gt;0,AFY73,0)</f>
        <v>25175.472883656519</v>
      </c>
      <c r="AGB73" s="215">
        <f t="shared" si="181"/>
        <v>137482.82639999996</v>
      </c>
      <c r="AGC73" s="126">
        <f t="shared" si="181"/>
        <v>167693.39386038779</v>
      </c>
      <c r="AGD73" s="126">
        <f t="shared" ref="AGD73:AGD95" si="280">AGC73-AGB73</f>
        <v>30210.567460387829</v>
      </c>
      <c r="AGE73" s="20">
        <f t="shared" ref="AGE73:AGE95" si="281">IF(AGD73&lt;0,AGD73,0)</f>
        <v>0</v>
      </c>
      <c r="AGF73" s="136">
        <f t="shared" ref="AGF73:AGF95" si="282">IF(AGD73&gt;0,AGD73,0)</f>
        <v>30210.567460387829</v>
      </c>
      <c r="AGG73" s="166">
        <f t="shared" si="180"/>
        <v>8478.1076279999979</v>
      </c>
      <c r="AGH73" s="220">
        <f t="shared" si="179"/>
        <v>10341.09262139058</v>
      </c>
      <c r="AGI73" s="126">
        <f t="shared" ref="AGI73:AGI95" si="283">AGH73-AGG73</f>
        <v>1862.9849933905825</v>
      </c>
      <c r="AGJ73" s="20">
        <f t="shared" ref="AGJ73:AGJ95" si="284">IF(AGI73&lt;0,AGI73,0)</f>
        <v>0</v>
      </c>
      <c r="AGK73" s="140">
        <f t="shared" ref="AGK73:AGK95" si="285">IF(AGI73&gt;0,AGI73,0)</f>
        <v>1862.9849933905825</v>
      </c>
      <c r="AGL73" s="167">
        <f t="shared" si="182"/>
        <v>145960.93402799996</v>
      </c>
      <c r="AGM73" s="167">
        <f t="shared" si="182"/>
        <v>178034.48648177838</v>
      </c>
      <c r="AGN73" s="168">
        <f t="shared" si="106"/>
        <v>32073.552453778422</v>
      </c>
      <c r="AGO73" s="167">
        <f t="shared" ref="AGO73:AGO95" si="286">IF(AGN73&lt;0,AGN73,0)</f>
        <v>0</v>
      </c>
      <c r="AGP73" s="169">
        <f t="shared" ref="AGP73:AGP95" si="287">IF(AGN73&gt;0,AGN73,0)</f>
        <v>32073.552453778422</v>
      </c>
      <c r="AGQ73" s="217">
        <f t="shared" si="177"/>
        <v>5.8084772370486655E-2</v>
      </c>
      <c r="AGR73" s="294">
        <v>7.0000000000000007E-2</v>
      </c>
      <c r="AGS73" s="294">
        <v>0.05</v>
      </c>
      <c r="AGT73" s="251">
        <f t="shared" si="178"/>
        <v>6.1666666666666668E-2</v>
      </c>
      <c r="AGU73" s="22"/>
      <c r="AGV73" s="22"/>
      <c r="AGW73" s="22"/>
      <c r="AGX73" s="22"/>
      <c r="AGY73" s="22"/>
      <c r="AGZ73" s="22"/>
      <c r="AHA73" s="22"/>
      <c r="AHB73" s="22"/>
      <c r="AHC73" s="22"/>
      <c r="AHD73" s="22"/>
      <c r="AHE73" s="22"/>
      <c r="AHF73" s="22"/>
      <c r="AHG73" s="22"/>
      <c r="AHH73" s="22"/>
    </row>
    <row r="74" spans="1:892" s="225" customFormat="1" ht="12.75" x14ac:dyDescent="0.25">
      <c r="A74" s="22">
        <v>503</v>
      </c>
      <c r="B74" s="21">
        <v>3</v>
      </c>
      <c r="C74" s="256" t="s">
        <v>819</v>
      </c>
      <c r="D74" s="253">
        <v>5</v>
      </c>
      <c r="E74" s="249">
        <v>3716.3</v>
      </c>
      <c r="F74" s="132">
        <f t="shared" si="183"/>
        <v>37864.25</v>
      </c>
      <c r="G74" s="114">
        <f t="shared" si="184"/>
        <v>31041.112244259384</v>
      </c>
      <c r="H74" s="132">
        <f t="shared" si="185"/>
        <v>-6823.1377557406158</v>
      </c>
      <c r="I74" s="121">
        <f t="shared" si="186"/>
        <v>-6823.1377557406158</v>
      </c>
      <c r="J74" s="121">
        <f t="shared" si="187"/>
        <v>0</v>
      </c>
      <c r="K74" s="18">
        <f t="shared" ref="K74:K95" si="288">SUM(L74:W74)</f>
        <v>13335.12</v>
      </c>
      <c r="L74" s="234">
        <v>817.21</v>
      </c>
      <c r="M74" s="234">
        <v>817.21</v>
      </c>
      <c r="N74" s="234">
        <v>817.21</v>
      </c>
      <c r="O74" s="234">
        <v>817.21</v>
      </c>
      <c r="P74" s="234">
        <v>817.21</v>
      </c>
      <c r="Q74" s="234">
        <v>817.21</v>
      </c>
      <c r="R74" s="234">
        <v>817.21</v>
      </c>
      <c r="S74" s="234">
        <v>1522.93</v>
      </c>
      <c r="T74" s="234">
        <v>1522.93</v>
      </c>
      <c r="U74" s="234">
        <v>1522.93</v>
      </c>
      <c r="V74" s="234">
        <v>1522.93</v>
      </c>
      <c r="W74" s="234">
        <v>1522.93</v>
      </c>
      <c r="X74" s="234">
        <f t="shared" ref="X74:X95" si="289">SUM(Y74:AJ74)</f>
        <v>8091.4886558113676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8091.4886558113676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20">
        <f t="shared" si="188"/>
        <v>-5243.6313441886332</v>
      </c>
      <c r="AL74" s="234">
        <f t="shared" ref="AL74:AL95" si="290">IF(AK74&lt;0,AK74,0)</f>
        <v>-5243.6313441886332</v>
      </c>
      <c r="AM74" s="234">
        <f t="shared" si="189"/>
        <v>0</v>
      </c>
      <c r="AN74" s="18">
        <f t="shared" ref="AN74:AN95" si="291">SUM(AO74:AZ74)</f>
        <v>3250.4999999999995</v>
      </c>
      <c r="AO74" s="234">
        <v>229.3</v>
      </c>
      <c r="AP74" s="234">
        <v>229.3</v>
      </c>
      <c r="AQ74" s="234">
        <v>229.3</v>
      </c>
      <c r="AR74" s="234">
        <v>229.3</v>
      </c>
      <c r="AS74" s="234">
        <v>229.3</v>
      </c>
      <c r="AT74" s="234">
        <v>229.3</v>
      </c>
      <c r="AU74" s="234">
        <v>229.3</v>
      </c>
      <c r="AV74" s="234">
        <v>329.08</v>
      </c>
      <c r="AW74" s="234">
        <v>329.08</v>
      </c>
      <c r="AX74" s="234">
        <v>329.08</v>
      </c>
      <c r="AY74" s="234">
        <v>329.08</v>
      </c>
      <c r="AZ74" s="234">
        <v>329.08</v>
      </c>
      <c r="BA74" s="226">
        <f t="shared" ref="BA74:BA95" si="292">SUM(BB74:BM74)</f>
        <v>1772.6560532402141</v>
      </c>
      <c r="BB74" s="18">
        <v>0</v>
      </c>
      <c r="BC74" s="18">
        <v>0</v>
      </c>
      <c r="BD74" s="18">
        <v>0</v>
      </c>
      <c r="BE74" s="18">
        <v>0</v>
      </c>
      <c r="BF74" s="18">
        <v>0</v>
      </c>
      <c r="BG74" s="18">
        <v>1772.6560532402141</v>
      </c>
      <c r="BH74" s="18">
        <v>0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20">
        <f t="shared" si="190"/>
        <v>-1477.8439467597855</v>
      </c>
      <c r="BO74" s="20">
        <f t="shared" si="191"/>
        <v>-1477.8439467597855</v>
      </c>
      <c r="BP74" s="20">
        <f t="shared" si="192"/>
        <v>0</v>
      </c>
      <c r="BQ74" s="18">
        <f t="shared" ref="BQ74:BQ95" si="293">SUM(BR74:CC74)</f>
        <v>2031.3499999999997</v>
      </c>
      <c r="BR74" s="234">
        <v>154.6</v>
      </c>
      <c r="BS74" s="234">
        <v>154.6</v>
      </c>
      <c r="BT74" s="234">
        <v>154.6</v>
      </c>
      <c r="BU74" s="234">
        <v>154.6</v>
      </c>
      <c r="BV74" s="234">
        <v>154.6</v>
      </c>
      <c r="BW74" s="234">
        <v>154.6</v>
      </c>
      <c r="BX74" s="234">
        <v>154.6</v>
      </c>
      <c r="BY74" s="234">
        <v>189.83</v>
      </c>
      <c r="BZ74" s="234">
        <v>189.83</v>
      </c>
      <c r="CA74" s="234">
        <v>189.83</v>
      </c>
      <c r="CB74" s="234">
        <v>189.83</v>
      </c>
      <c r="CC74" s="234">
        <v>189.83</v>
      </c>
      <c r="CD74" s="18">
        <f t="shared" ref="CD74:CD95" si="294">SUM(CE74:CP74)</f>
        <v>1859.6500000000003</v>
      </c>
      <c r="CE74" s="18">
        <v>140.35</v>
      </c>
      <c r="CF74" s="18">
        <v>140.35</v>
      </c>
      <c r="CG74" s="18">
        <v>140.35</v>
      </c>
      <c r="CH74" s="18">
        <v>140.35</v>
      </c>
      <c r="CI74" s="18">
        <v>140.35</v>
      </c>
      <c r="CJ74" s="18">
        <v>140.35</v>
      </c>
      <c r="CK74" s="18">
        <v>140.35</v>
      </c>
      <c r="CL74" s="18">
        <v>175.44</v>
      </c>
      <c r="CM74" s="18">
        <v>175.44</v>
      </c>
      <c r="CN74" s="18">
        <v>175.44</v>
      </c>
      <c r="CO74" s="18">
        <v>175.44</v>
      </c>
      <c r="CP74" s="18">
        <v>175.44</v>
      </c>
      <c r="CQ74" s="20">
        <f t="shared" si="193"/>
        <v>-171.69999999999936</v>
      </c>
      <c r="CR74" s="20">
        <f t="shared" si="194"/>
        <v>-171.69999999999936</v>
      </c>
      <c r="CS74" s="20">
        <f t="shared" si="195"/>
        <v>0</v>
      </c>
      <c r="CT74" s="18">
        <f t="shared" ref="CT74:CT95" si="295">SUM(CU74:DF74)</f>
        <v>449.97999999999996</v>
      </c>
      <c r="CU74" s="18">
        <v>34.19</v>
      </c>
      <c r="CV74" s="234">
        <v>34.19</v>
      </c>
      <c r="CW74" s="234">
        <v>34.19</v>
      </c>
      <c r="CX74" s="234">
        <v>34.19</v>
      </c>
      <c r="CY74" s="234">
        <v>34.19</v>
      </c>
      <c r="CZ74" s="234">
        <v>34.19</v>
      </c>
      <c r="DA74" s="234">
        <v>34.19</v>
      </c>
      <c r="DB74" s="234">
        <v>42.13</v>
      </c>
      <c r="DC74" s="234">
        <v>42.13</v>
      </c>
      <c r="DD74" s="234">
        <v>42.13</v>
      </c>
      <c r="DE74" s="234">
        <v>42.13</v>
      </c>
      <c r="DF74" s="234">
        <v>42.13</v>
      </c>
      <c r="DG74" s="18">
        <f t="shared" ref="DG74:DG95" si="296">SUM(DH74:DS74)</f>
        <v>412.75</v>
      </c>
      <c r="DH74" s="18">
        <v>31.15</v>
      </c>
      <c r="DI74" s="18">
        <v>31.15</v>
      </c>
      <c r="DJ74" s="18">
        <v>31.15</v>
      </c>
      <c r="DK74" s="18">
        <v>31.15</v>
      </c>
      <c r="DL74" s="18">
        <v>31.15</v>
      </c>
      <c r="DM74" s="18">
        <v>31.15</v>
      </c>
      <c r="DN74" s="18">
        <v>31.15</v>
      </c>
      <c r="DO74" s="18">
        <v>38.94</v>
      </c>
      <c r="DP74" s="18">
        <v>38.94</v>
      </c>
      <c r="DQ74" s="18">
        <v>38.94</v>
      </c>
      <c r="DR74" s="18">
        <v>38.94</v>
      </c>
      <c r="DS74" s="18">
        <v>38.94</v>
      </c>
      <c r="DT74" s="234">
        <f t="shared" ref="DT74:DT95" si="297">DG74-CT74</f>
        <v>-37.229999999999961</v>
      </c>
      <c r="DU74" s="20">
        <f t="shared" si="196"/>
        <v>-37.229999999999961</v>
      </c>
      <c r="DV74" s="20">
        <f t="shared" ref="DV74:DV95" si="298">IF(DT74&gt;0,DT74,0)</f>
        <v>0</v>
      </c>
      <c r="DW74" s="18">
        <f t="shared" ref="DW74:DW95" si="299">SUM(DX74:EJ74)</f>
        <v>1952.9500000000003</v>
      </c>
      <c r="DX74" s="18">
        <v>140.1</v>
      </c>
      <c r="DY74" s="234">
        <v>140.1</v>
      </c>
      <c r="DZ74" s="234">
        <v>140.1</v>
      </c>
      <c r="EA74" s="234">
        <v>140.1</v>
      </c>
      <c r="EB74" s="234">
        <v>140.1</v>
      </c>
      <c r="EC74" s="234">
        <v>140.1</v>
      </c>
      <c r="ED74" s="234">
        <v>140.1</v>
      </c>
      <c r="EE74" s="234">
        <v>194.45</v>
      </c>
      <c r="EF74" s="234">
        <v>194.45</v>
      </c>
      <c r="EG74" s="234">
        <v>194.45</v>
      </c>
      <c r="EH74" s="234">
        <v>194.45</v>
      </c>
      <c r="EI74" s="234">
        <v>194.45</v>
      </c>
      <c r="EJ74" s="234"/>
      <c r="EK74" s="18">
        <f t="shared" ref="EK74:EK95" si="300">SUM(EL74:EW74)</f>
        <v>1044.5027273190997</v>
      </c>
      <c r="EL74" s="18">
        <v>0</v>
      </c>
      <c r="EM74" s="18">
        <v>0</v>
      </c>
      <c r="EN74" s="18">
        <v>0</v>
      </c>
      <c r="EO74" s="18">
        <v>0</v>
      </c>
      <c r="EP74" s="18">
        <v>0</v>
      </c>
      <c r="EQ74" s="18">
        <v>1044.5027273190997</v>
      </c>
      <c r="ER74" s="18">
        <v>0</v>
      </c>
      <c r="ES74" s="18">
        <v>0</v>
      </c>
      <c r="ET74" s="18">
        <v>0</v>
      </c>
      <c r="EU74" s="18">
        <v>0</v>
      </c>
      <c r="EV74" s="18">
        <v>0</v>
      </c>
      <c r="EW74" s="18">
        <v>0</v>
      </c>
      <c r="EX74" s="20">
        <f t="shared" si="197"/>
        <v>-908.4472726809006</v>
      </c>
      <c r="EY74" s="20">
        <f t="shared" ref="EY74:EY95" si="301">IF(EX74&lt;0,EX74,0)</f>
        <v>-908.4472726809006</v>
      </c>
      <c r="EZ74" s="20">
        <f t="shared" ref="EZ74:EZ95" si="302">IF(EX74&gt;0,EX74,0)</f>
        <v>0</v>
      </c>
      <c r="FA74" s="18">
        <f t="shared" ref="FA74:FA95" si="303">SUM(FB74:FM74)</f>
        <v>8002.2200000000021</v>
      </c>
      <c r="FB74" s="18">
        <v>605.01</v>
      </c>
      <c r="FC74" s="234">
        <v>605.01</v>
      </c>
      <c r="FD74" s="234">
        <v>605.01</v>
      </c>
      <c r="FE74" s="234">
        <v>605.01</v>
      </c>
      <c r="FF74" s="234">
        <v>605.01</v>
      </c>
      <c r="FG74" s="234">
        <v>605.01</v>
      </c>
      <c r="FH74" s="234">
        <v>605.01</v>
      </c>
      <c r="FI74" s="234">
        <v>753.43</v>
      </c>
      <c r="FJ74" s="234">
        <v>753.43</v>
      </c>
      <c r="FK74" s="234">
        <v>753.43</v>
      </c>
      <c r="FL74" s="234">
        <v>753.43</v>
      </c>
      <c r="FM74" s="234">
        <v>753.43</v>
      </c>
      <c r="FN74" s="20">
        <f t="shared" ref="FN74:FN95" si="304">SUM(FO74:FZ74)</f>
        <v>4315.0962255977583</v>
      </c>
      <c r="FO74" s="18">
        <v>0</v>
      </c>
      <c r="FP74" s="18">
        <v>0</v>
      </c>
      <c r="FQ74" s="18">
        <v>0</v>
      </c>
      <c r="FR74" s="18">
        <v>0</v>
      </c>
      <c r="FS74" s="18">
        <v>0</v>
      </c>
      <c r="FT74" s="18">
        <v>4071.1370170651394</v>
      </c>
      <c r="FU74" s="18">
        <v>243.95920853261879</v>
      </c>
      <c r="FV74" s="18">
        <v>0</v>
      </c>
      <c r="FW74" s="18">
        <v>0</v>
      </c>
      <c r="FX74" s="18">
        <v>0</v>
      </c>
      <c r="FY74" s="18">
        <v>0</v>
      </c>
      <c r="FZ74" s="18">
        <v>0</v>
      </c>
      <c r="GA74" s="234">
        <f t="shared" ref="GA74:GA95" si="305">FN74-FA74</f>
        <v>-3687.1237744022437</v>
      </c>
      <c r="GB74" s="20">
        <f t="shared" ref="GB74:GB95" si="306">IF(GA74&lt;0,GA74,0)</f>
        <v>-3687.1237744022437</v>
      </c>
      <c r="GC74" s="20">
        <f t="shared" ref="GC74:GC95" si="307">IF(GA74&gt;0,GA74,0)</f>
        <v>0</v>
      </c>
      <c r="GD74" s="18">
        <f t="shared" ref="GD74:GD95" si="308">SUM(GE74:GP74)</f>
        <v>906.6400000000001</v>
      </c>
      <c r="GE74" s="18">
        <v>61.32</v>
      </c>
      <c r="GF74" s="234">
        <v>61.32</v>
      </c>
      <c r="GG74" s="234">
        <v>61.32</v>
      </c>
      <c r="GH74" s="234">
        <v>61.32</v>
      </c>
      <c r="GI74" s="234">
        <v>61.32</v>
      </c>
      <c r="GJ74" s="234">
        <v>61.32</v>
      </c>
      <c r="GK74" s="234">
        <v>61.32</v>
      </c>
      <c r="GL74" s="234">
        <v>95.48</v>
      </c>
      <c r="GM74" s="234">
        <v>95.48</v>
      </c>
      <c r="GN74" s="234">
        <v>95.48</v>
      </c>
      <c r="GO74" s="234">
        <v>95.48</v>
      </c>
      <c r="GP74" s="234">
        <v>95.48</v>
      </c>
      <c r="GQ74" s="20">
        <f t="shared" ref="GQ74:GQ95" si="309">SUM(GR74:GU74)</f>
        <v>0</v>
      </c>
      <c r="GR74" s="18">
        <v>0</v>
      </c>
      <c r="GS74" s="18">
        <v>0</v>
      </c>
      <c r="GT74" s="18">
        <v>0</v>
      </c>
      <c r="GU74" s="18"/>
      <c r="GV74" s="234">
        <f t="shared" ref="GV74:GV95" si="310">GQ74-GD74</f>
        <v>-906.6400000000001</v>
      </c>
      <c r="GW74" s="20">
        <f t="shared" si="198"/>
        <v>-906.6400000000001</v>
      </c>
      <c r="GX74" s="20">
        <f t="shared" si="199"/>
        <v>0</v>
      </c>
      <c r="GY74" s="18">
        <f t="shared" ref="GY74:GY95" si="311">SUM(GZ74:HK74)</f>
        <v>7935.4899999999989</v>
      </c>
      <c r="GZ74" s="18">
        <v>618.02</v>
      </c>
      <c r="HA74" s="234">
        <v>618.02</v>
      </c>
      <c r="HB74" s="234">
        <v>618.02</v>
      </c>
      <c r="HC74" s="234">
        <v>618.02</v>
      </c>
      <c r="HD74" s="234">
        <v>618.02</v>
      </c>
      <c r="HE74" s="234">
        <v>618.02</v>
      </c>
      <c r="HF74" s="234">
        <v>618.02</v>
      </c>
      <c r="HG74" s="234">
        <v>721.87</v>
      </c>
      <c r="HH74" s="234">
        <v>721.87</v>
      </c>
      <c r="HI74" s="234">
        <v>721.87</v>
      </c>
      <c r="HJ74" s="234">
        <v>721.87</v>
      </c>
      <c r="HK74" s="234">
        <v>721.87</v>
      </c>
      <c r="HL74" s="20">
        <f t="shared" ref="HL74:HL95" si="312">SUM(HM74:HX74)</f>
        <v>13544.968582290945</v>
      </c>
      <c r="HM74" s="18">
        <v>1008.0626412258977</v>
      </c>
      <c r="HN74" s="18">
        <v>1068.0520602607419</v>
      </c>
      <c r="HO74" s="18">
        <v>1169.1650586367707</v>
      </c>
      <c r="HP74" s="18">
        <v>1083.7741606180143</v>
      </c>
      <c r="HQ74" s="18">
        <v>1130.0924048262909</v>
      </c>
      <c r="HR74" s="18">
        <v>943.9716437155015</v>
      </c>
      <c r="HS74" s="18">
        <v>1249.6383901480649</v>
      </c>
      <c r="HT74" s="18">
        <v>790.09504512935825</v>
      </c>
      <c r="HU74" s="18">
        <v>812.0917605053271</v>
      </c>
      <c r="HV74" s="18">
        <v>1482.5716331550464</v>
      </c>
      <c r="HW74" s="18">
        <v>1316.2895738195791</v>
      </c>
      <c r="HX74" s="18">
        <v>1491.1642102503529</v>
      </c>
      <c r="HY74" s="20">
        <f t="shared" si="200"/>
        <v>5609.4785822909462</v>
      </c>
      <c r="HZ74" s="20">
        <f t="shared" si="201"/>
        <v>0</v>
      </c>
      <c r="IA74" s="20">
        <f t="shared" si="202"/>
        <v>5609.4785822909462</v>
      </c>
      <c r="IB74" s="120">
        <f t="shared" ref="IB74:IB95" si="313">SUM(IC74:IN74)</f>
        <v>0</v>
      </c>
      <c r="IC74" s="120">
        <v>0</v>
      </c>
      <c r="ID74" s="250">
        <v>0</v>
      </c>
      <c r="IE74" s="250">
        <v>0</v>
      </c>
      <c r="IF74" s="120">
        <v>0</v>
      </c>
      <c r="IG74" s="120">
        <v>0</v>
      </c>
      <c r="IH74" s="120">
        <v>0</v>
      </c>
      <c r="II74" s="120">
        <v>0</v>
      </c>
      <c r="IJ74" s="120">
        <v>0</v>
      </c>
      <c r="IK74" s="120">
        <v>0</v>
      </c>
      <c r="IL74" s="120">
        <v>0</v>
      </c>
      <c r="IM74" s="120">
        <v>0</v>
      </c>
      <c r="IN74" s="120">
        <v>0</v>
      </c>
      <c r="IO74" s="121">
        <f t="shared" si="203"/>
        <v>0</v>
      </c>
      <c r="IP74" s="18">
        <v>0</v>
      </c>
      <c r="IQ74" s="18">
        <v>0</v>
      </c>
      <c r="IR74" s="18">
        <v>0</v>
      </c>
      <c r="IS74" s="18">
        <v>0</v>
      </c>
      <c r="IT74" s="18">
        <v>0</v>
      </c>
      <c r="IU74" s="18">
        <v>0</v>
      </c>
      <c r="IV74" s="18">
        <v>0</v>
      </c>
      <c r="IW74" s="18">
        <v>0</v>
      </c>
      <c r="IX74" s="18">
        <v>0</v>
      </c>
      <c r="IY74" s="18">
        <v>0</v>
      </c>
      <c r="IZ74" s="18">
        <v>0</v>
      </c>
      <c r="JA74" s="18">
        <v>0</v>
      </c>
      <c r="JB74" s="250">
        <f t="shared" si="204"/>
        <v>0</v>
      </c>
      <c r="JC74" s="121">
        <f t="shared" si="205"/>
        <v>0</v>
      </c>
      <c r="JD74" s="121">
        <f t="shared" si="206"/>
        <v>0</v>
      </c>
      <c r="JE74" s="120">
        <f t="shared" ref="JE74:JE95" si="314">SUM(JF74:JQ74)</f>
        <v>0</v>
      </c>
      <c r="JF74" s="120">
        <v>0</v>
      </c>
      <c r="JG74" s="250">
        <v>0</v>
      </c>
      <c r="JH74" s="250">
        <v>0</v>
      </c>
      <c r="JI74" s="250">
        <v>0</v>
      </c>
      <c r="JJ74" s="250">
        <v>0</v>
      </c>
      <c r="JK74" s="250">
        <v>0</v>
      </c>
      <c r="JL74" s="250">
        <v>0</v>
      </c>
      <c r="JM74" s="250">
        <v>0</v>
      </c>
      <c r="JN74" s="250">
        <v>0</v>
      </c>
      <c r="JO74" s="250">
        <v>0</v>
      </c>
      <c r="JP74" s="250">
        <v>0</v>
      </c>
      <c r="JQ74" s="250">
        <v>0</v>
      </c>
      <c r="JR74" s="120">
        <f t="shared" ref="JR74:JR95" si="315">SUM(JS74:KD74)</f>
        <v>0</v>
      </c>
      <c r="JS74" s="18">
        <v>0</v>
      </c>
      <c r="JT74" s="18">
        <v>0</v>
      </c>
      <c r="JU74" s="18">
        <v>0</v>
      </c>
      <c r="JV74" s="18">
        <v>0</v>
      </c>
      <c r="JW74" s="18">
        <v>0</v>
      </c>
      <c r="JX74" s="18">
        <v>0</v>
      </c>
      <c r="JY74" s="18">
        <v>0</v>
      </c>
      <c r="JZ74" s="18">
        <v>0</v>
      </c>
      <c r="KA74" s="18">
        <v>0</v>
      </c>
      <c r="KB74" s="18">
        <v>0</v>
      </c>
      <c r="KC74" s="18">
        <v>0</v>
      </c>
      <c r="KD74" s="18">
        <v>0</v>
      </c>
      <c r="KE74" s="250">
        <f t="shared" si="207"/>
        <v>0</v>
      </c>
      <c r="KF74" s="121">
        <f t="shared" si="208"/>
        <v>0</v>
      </c>
      <c r="KG74" s="121">
        <f t="shared" si="209"/>
        <v>0</v>
      </c>
      <c r="KH74" s="120">
        <f t="shared" ref="KH74:KH95" si="316">SUM(KI74:KT74)</f>
        <v>2132.5099999999998</v>
      </c>
      <c r="KI74" s="120">
        <v>99.23</v>
      </c>
      <c r="KJ74" s="250">
        <v>99.23</v>
      </c>
      <c r="KK74" s="250">
        <v>99.23</v>
      </c>
      <c r="KL74" s="250">
        <v>99.23</v>
      </c>
      <c r="KM74" s="250">
        <v>99.23</v>
      </c>
      <c r="KN74" s="250">
        <v>99.23</v>
      </c>
      <c r="KO74" s="250">
        <v>99.23</v>
      </c>
      <c r="KP74" s="250">
        <v>287.58</v>
      </c>
      <c r="KQ74" s="250">
        <v>287.58</v>
      </c>
      <c r="KR74" s="250">
        <v>287.58</v>
      </c>
      <c r="KS74" s="250">
        <v>287.58</v>
      </c>
      <c r="KT74" s="250">
        <v>287.58</v>
      </c>
      <c r="KU74" s="121">
        <f t="shared" ref="KU74:KU95" si="317">SUM(KV74:LG74)</f>
        <v>2295.3278684049178</v>
      </c>
      <c r="KV74" s="18">
        <v>119.84218163432188</v>
      </c>
      <c r="KW74" s="18">
        <v>129.06564415763421</v>
      </c>
      <c r="KX74" s="18">
        <v>114.54419778383662</v>
      </c>
      <c r="KY74" s="18">
        <v>125.58707123510143</v>
      </c>
      <c r="KZ74" s="18">
        <v>125.10019739009601</v>
      </c>
      <c r="LA74" s="18">
        <v>127.86603804883769</v>
      </c>
      <c r="LB74" s="18">
        <v>113.14623732480744</v>
      </c>
      <c r="LC74" s="18">
        <v>218.46847518232204</v>
      </c>
      <c r="LD74" s="18">
        <v>281.5936620415979</v>
      </c>
      <c r="LE74" s="18">
        <v>271.91183816840726</v>
      </c>
      <c r="LF74" s="18">
        <v>331.29111036667706</v>
      </c>
      <c r="LG74" s="18">
        <v>336.91121507127832</v>
      </c>
      <c r="LH74" s="250">
        <f t="shared" ref="LH74:LH95" si="318">KU74-KH74</f>
        <v>162.81786840491804</v>
      </c>
      <c r="LI74" s="121">
        <f t="shared" si="210"/>
        <v>0</v>
      </c>
      <c r="LJ74" s="121">
        <f t="shared" si="211"/>
        <v>162.81786840491804</v>
      </c>
      <c r="LK74" s="121">
        <f t="shared" si="212"/>
        <v>0</v>
      </c>
      <c r="LL74" s="250"/>
      <c r="LM74" s="250"/>
      <c r="LN74" s="250"/>
      <c r="LO74" s="250"/>
      <c r="LP74" s="250"/>
      <c r="LQ74" s="250"/>
      <c r="LR74" s="250"/>
      <c r="LS74" s="250"/>
      <c r="LT74" s="250"/>
      <c r="LU74" s="250"/>
      <c r="LV74" s="250"/>
      <c r="LW74" s="250"/>
      <c r="LX74" s="121">
        <f t="shared" si="213"/>
        <v>0</v>
      </c>
      <c r="LY74" s="250"/>
      <c r="LZ74" s="250"/>
      <c r="MA74" s="250"/>
      <c r="MB74" s="250"/>
      <c r="MC74" s="250"/>
      <c r="MD74" s="250"/>
      <c r="ME74" s="250"/>
      <c r="MF74" s="250"/>
      <c r="MG74" s="250"/>
      <c r="MH74" s="250"/>
      <c r="MI74" s="250"/>
      <c r="MJ74" s="120">
        <v>0</v>
      </c>
      <c r="MK74" s="250"/>
      <c r="ML74" s="121">
        <f t="shared" si="214"/>
        <v>0</v>
      </c>
      <c r="MM74" s="121">
        <f t="shared" si="215"/>
        <v>0</v>
      </c>
      <c r="MN74" s="121">
        <f t="shared" ref="MN74:MN95" si="319">SUM(MO74:MZ74)</f>
        <v>18200.1675</v>
      </c>
      <c r="MO74" s="121">
        <v>1778.99</v>
      </c>
      <c r="MP74" s="250">
        <v>1778.99</v>
      </c>
      <c r="MQ74" s="250">
        <v>1778.99</v>
      </c>
      <c r="MR74" s="250">
        <v>1778.99</v>
      </c>
      <c r="MS74" s="250">
        <v>1778.99</v>
      </c>
      <c r="MT74" s="250">
        <v>1778.99</v>
      </c>
      <c r="MU74" s="250">
        <v>1778.99</v>
      </c>
      <c r="MV74" s="250">
        <v>1149.4475</v>
      </c>
      <c r="MW74" s="250">
        <v>1149.4475</v>
      </c>
      <c r="MX74" s="250">
        <v>1149.4475</v>
      </c>
      <c r="MY74" s="250">
        <v>1149.4475</v>
      </c>
      <c r="MZ74" s="250">
        <v>1149.4475</v>
      </c>
      <c r="NA74" s="121">
        <f t="shared" ref="NA74:NA95" si="320">SUM(NB74:NM74)</f>
        <v>1733.0370948669033</v>
      </c>
      <c r="NB74" s="20">
        <v>0</v>
      </c>
      <c r="NC74" s="20">
        <v>0</v>
      </c>
      <c r="ND74" s="20">
        <v>0</v>
      </c>
      <c r="NE74" s="20">
        <v>0</v>
      </c>
      <c r="NF74" s="20">
        <v>0</v>
      </c>
      <c r="NG74" s="20">
        <v>144.15314558352804</v>
      </c>
      <c r="NH74" s="20">
        <v>1588.8839492833754</v>
      </c>
      <c r="NI74" s="20">
        <v>0</v>
      </c>
      <c r="NJ74" s="20">
        <v>0</v>
      </c>
      <c r="NK74" s="20">
        <v>0</v>
      </c>
      <c r="NL74" s="20">
        <v>0</v>
      </c>
      <c r="NM74" s="20">
        <v>0</v>
      </c>
      <c r="NN74" s="250">
        <f t="shared" ref="NN74:NN95" si="321">NA74-MN74</f>
        <v>-16467.130405133095</v>
      </c>
      <c r="NO74" s="121">
        <f t="shared" si="216"/>
        <v>-16467.130405133095</v>
      </c>
      <c r="NP74" s="121">
        <f t="shared" si="217"/>
        <v>0</v>
      </c>
      <c r="NQ74" s="115">
        <f t="shared" si="218"/>
        <v>26095.620000000003</v>
      </c>
      <c r="NR74" s="114">
        <f t="shared" si="219"/>
        <v>2605.54</v>
      </c>
      <c r="NS74" s="132">
        <f t="shared" si="220"/>
        <v>-23490.080000000002</v>
      </c>
      <c r="NT74" s="121">
        <f t="shared" si="221"/>
        <v>-23490.080000000002</v>
      </c>
      <c r="NU74" s="121">
        <f t="shared" si="222"/>
        <v>0</v>
      </c>
      <c r="NV74" s="18">
        <f t="shared" ref="NV74:NV95" si="322">SUM(NW74:OH74)</f>
        <v>7446.5499999999993</v>
      </c>
      <c r="NW74" s="18">
        <v>766.3</v>
      </c>
      <c r="NX74" s="234">
        <v>766.3</v>
      </c>
      <c r="NY74" s="234">
        <v>766.3</v>
      </c>
      <c r="NZ74" s="18">
        <v>766.3</v>
      </c>
      <c r="OA74" s="18">
        <v>766.3</v>
      </c>
      <c r="OB74" s="18">
        <v>766.3</v>
      </c>
      <c r="OC74" s="18">
        <v>766.3</v>
      </c>
      <c r="OD74" s="18">
        <v>416.49</v>
      </c>
      <c r="OE74" s="18">
        <v>416.49</v>
      </c>
      <c r="OF74" s="18">
        <v>416.49</v>
      </c>
      <c r="OG74" s="18">
        <v>416.49</v>
      </c>
      <c r="OH74" s="18">
        <v>416.49</v>
      </c>
      <c r="OI74" s="20">
        <f t="shared" ref="OI74:OI95" si="323">SUM(OJ74:OU74)</f>
        <v>0</v>
      </c>
      <c r="OJ74" s="20">
        <v>0</v>
      </c>
      <c r="OK74" s="20">
        <v>0</v>
      </c>
      <c r="OL74" s="20">
        <v>0</v>
      </c>
      <c r="OM74" s="20">
        <v>0</v>
      </c>
      <c r="ON74" s="20">
        <v>0</v>
      </c>
      <c r="OO74" s="20">
        <v>0</v>
      </c>
      <c r="OP74" s="20">
        <v>0</v>
      </c>
      <c r="OQ74" s="20">
        <v>0</v>
      </c>
      <c r="OR74" s="20">
        <v>0</v>
      </c>
      <c r="OS74" s="20">
        <v>0</v>
      </c>
      <c r="OT74" s="20">
        <v>0</v>
      </c>
      <c r="OU74" s="20">
        <v>0</v>
      </c>
      <c r="OV74" s="234">
        <f t="shared" ref="OV74:OV95" si="324">OI74-NV74</f>
        <v>-7446.5499999999993</v>
      </c>
      <c r="OW74" s="20">
        <f t="shared" si="223"/>
        <v>-7446.5499999999993</v>
      </c>
      <c r="OX74" s="20">
        <f t="shared" si="224"/>
        <v>0</v>
      </c>
      <c r="OY74" s="18">
        <f t="shared" ref="OY74:OY95" si="325">SUM(OZ74:PK74)</f>
        <v>7326.26</v>
      </c>
      <c r="OZ74" s="18">
        <v>757.38</v>
      </c>
      <c r="PA74" s="234">
        <v>757.38</v>
      </c>
      <c r="PB74" s="234">
        <v>757.38</v>
      </c>
      <c r="PC74" s="234">
        <v>757.38</v>
      </c>
      <c r="PD74" s="234">
        <v>757.38</v>
      </c>
      <c r="PE74" s="234">
        <v>757.38</v>
      </c>
      <c r="PF74" s="234">
        <v>757.38</v>
      </c>
      <c r="PG74" s="234">
        <v>404.92</v>
      </c>
      <c r="PH74" s="234">
        <v>404.92</v>
      </c>
      <c r="PI74" s="234">
        <v>404.92</v>
      </c>
      <c r="PJ74" s="234">
        <v>404.92</v>
      </c>
      <c r="PK74" s="234">
        <v>404.92</v>
      </c>
      <c r="PL74" s="20">
        <f t="shared" ref="PL74:PL95" si="326">SUM(PM74:PX74)</f>
        <v>0</v>
      </c>
      <c r="PM74" s="18">
        <v>0</v>
      </c>
      <c r="PN74" s="18">
        <v>0</v>
      </c>
      <c r="PO74" s="18">
        <v>0</v>
      </c>
      <c r="PP74" s="18">
        <v>0</v>
      </c>
      <c r="PQ74" s="18">
        <v>0</v>
      </c>
      <c r="PR74" s="18">
        <v>0</v>
      </c>
      <c r="PS74" s="18">
        <v>0</v>
      </c>
      <c r="PT74" s="18">
        <v>0</v>
      </c>
      <c r="PU74" s="18">
        <v>0</v>
      </c>
      <c r="PV74" s="18">
        <v>0</v>
      </c>
      <c r="PW74" s="18">
        <v>0</v>
      </c>
      <c r="PX74" s="18">
        <v>0</v>
      </c>
      <c r="PY74" s="234">
        <f t="shared" ref="PY74:PY95" si="327">PL74-OY74</f>
        <v>-7326.26</v>
      </c>
      <c r="PZ74" s="20">
        <f t="shared" si="225"/>
        <v>-7326.26</v>
      </c>
      <c r="QA74" s="20">
        <f t="shared" si="226"/>
        <v>0</v>
      </c>
      <c r="QB74" s="18">
        <f t="shared" ref="QB74:QB95" si="328">SUM(QC74:QN74)</f>
        <v>1772.6700000000005</v>
      </c>
      <c r="QC74" s="18">
        <v>181.36</v>
      </c>
      <c r="QD74" s="234">
        <v>181.36</v>
      </c>
      <c r="QE74" s="234">
        <v>181.36</v>
      </c>
      <c r="QF74" s="234">
        <v>181.36</v>
      </c>
      <c r="QG74" s="234">
        <v>181.36</v>
      </c>
      <c r="QH74" s="234">
        <v>181.36</v>
      </c>
      <c r="QI74" s="234">
        <v>181.36</v>
      </c>
      <c r="QJ74" s="234">
        <v>100.63</v>
      </c>
      <c r="QK74" s="234">
        <v>100.63</v>
      </c>
      <c r="QL74" s="234">
        <v>100.63</v>
      </c>
      <c r="QM74" s="234">
        <v>100.63</v>
      </c>
      <c r="QN74" s="234">
        <v>100.63</v>
      </c>
      <c r="QO74" s="20">
        <f t="shared" ref="QO74:QO95" si="329">SUM(QP74:RA74)</f>
        <v>0</v>
      </c>
      <c r="QP74" s="18">
        <v>0</v>
      </c>
      <c r="QQ74" s="18">
        <v>0</v>
      </c>
      <c r="QR74" s="18">
        <v>0</v>
      </c>
      <c r="QS74" s="18">
        <v>0</v>
      </c>
      <c r="QT74" s="18">
        <v>0</v>
      </c>
      <c r="QU74" s="18">
        <v>0</v>
      </c>
      <c r="QV74" s="18">
        <v>0</v>
      </c>
      <c r="QW74" s="18">
        <v>0</v>
      </c>
      <c r="QX74" s="18">
        <v>0</v>
      </c>
      <c r="QY74" s="18">
        <v>0</v>
      </c>
      <c r="QZ74" s="18">
        <v>0</v>
      </c>
      <c r="RA74" s="18">
        <v>0</v>
      </c>
      <c r="RB74" s="234">
        <f t="shared" ref="RB74:RB95" si="330">QO74-QB74</f>
        <v>-1772.6700000000005</v>
      </c>
      <c r="RC74" s="20">
        <f t="shared" si="227"/>
        <v>-1772.6700000000005</v>
      </c>
      <c r="RD74" s="20">
        <f t="shared" si="228"/>
        <v>0</v>
      </c>
      <c r="RE74" s="18">
        <f t="shared" ref="RE74:RE95" si="331">SUM(RF74:RQ74)</f>
        <v>6546.3399999999983</v>
      </c>
      <c r="RF74" s="20">
        <v>673.77</v>
      </c>
      <c r="RG74" s="234">
        <v>673.77</v>
      </c>
      <c r="RH74" s="234">
        <v>673.77</v>
      </c>
      <c r="RI74" s="234">
        <v>673.77</v>
      </c>
      <c r="RJ74" s="234">
        <v>673.77</v>
      </c>
      <c r="RK74" s="234">
        <v>673.77</v>
      </c>
      <c r="RL74" s="234">
        <v>673.77</v>
      </c>
      <c r="RM74" s="234">
        <v>365.99</v>
      </c>
      <c r="RN74" s="234">
        <v>365.99</v>
      </c>
      <c r="RO74" s="234">
        <v>365.99</v>
      </c>
      <c r="RP74" s="234">
        <v>365.99</v>
      </c>
      <c r="RQ74" s="234">
        <v>365.99</v>
      </c>
      <c r="RR74" s="20">
        <f t="shared" ref="RR74:RR95" si="332">SUM(RS74:SD74)</f>
        <v>0</v>
      </c>
      <c r="RS74" s="18">
        <v>0</v>
      </c>
      <c r="RT74" s="18">
        <v>0</v>
      </c>
      <c r="RU74" s="18">
        <v>0</v>
      </c>
      <c r="RV74" s="18">
        <v>0</v>
      </c>
      <c r="RW74" s="18">
        <v>0</v>
      </c>
      <c r="RX74" s="18">
        <v>0</v>
      </c>
      <c r="RY74" s="18">
        <v>0</v>
      </c>
      <c r="RZ74" s="18">
        <v>0</v>
      </c>
      <c r="SA74" s="18">
        <v>0</v>
      </c>
      <c r="SB74" s="18">
        <v>0</v>
      </c>
      <c r="SC74" s="18">
        <v>0</v>
      </c>
      <c r="SD74" s="18">
        <v>0</v>
      </c>
      <c r="SE74" s="20">
        <f t="shared" si="229"/>
        <v>-6546.3399999999983</v>
      </c>
      <c r="SF74" s="20">
        <f t="shared" si="230"/>
        <v>-6546.3399999999983</v>
      </c>
      <c r="SG74" s="20">
        <f t="shared" si="231"/>
        <v>0</v>
      </c>
      <c r="SH74" s="18">
        <f t="shared" ref="SH74:SH95" si="333">SUM(SI74:ST74)</f>
        <v>0</v>
      </c>
      <c r="SI74" s="18">
        <v>0</v>
      </c>
      <c r="SJ74" s="234">
        <v>0</v>
      </c>
      <c r="SK74" s="234">
        <v>0</v>
      </c>
      <c r="SL74" s="234">
        <v>0</v>
      </c>
      <c r="SM74" s="234">
        <v>0</v>
      </c>
      <c r="SN74" s="234">
        <v>0</v>
      </c>
      <c r="SO74" s="234">
        <v>0</v>
      </c>
      <c r="SP74" s="234">
        <v>0</v>
      </c>
      <c r="SQ74" s="234">
        <v>0</v>
      </c>
      <c r="SR74" s="234">
        <v>0</v>
      </c>
      <c r="SS74" s="234">
        <v>0</v>
      </c>
      <c r="ST74" s="234">
        <v>0</v>
      </c>
      <c r="SU74" s="20">
        <f t="shared" ref="SU74:SU95" si="334">SUM(SV74:TG74)</f>
        <v>0</v>
      </c>
      <c r="SV74" s="18">
        <v>0</v>
      </c>
      <c r="SW74" s="18">
        <v>0</v>
      </c>
      <c r="SX74" s="18">
        <v>0</v>
      </c>
      <c r="SY74" s="18">
        <v>0</v>
      </c>
      <c r="SZ74" s="18">
        <v>0</v>
      </c>
      <c r="TA74" s="18">
        <v>0</v>
      </c>
      <c r="TB74" s="18">
        <v>0</v>
      </c>
      <c r="TC74" s="18">
        <v>0</v>
      </c>
      <c r="TD74" s="18">
        <v>0</v>
      </c>
      <c r="TE74" s="18">
        <v>0</v>
      </c>
      <c r="TF74" s="18">
        <v>0</v>
      </c>
      <c r="TG74" s="18">
        <v>0</v>
      </c>
      <c r="TH74" s="20">
        <f t="shared" si="232"/>
        <v>0</v>
      </c>
      <c r="TI74" s="20">
        <f t="shared" si="233"/>
        <v>0</v>
      </c>
      <c r="TJ74" s="20">
        <f t="shared" si="234"/>
        <v>0</v>
      </c>
      <c r="TK74" s="18">
        <f t="shared" ref="TK74:TK95" si="335">SUM(TL74:TW74)</f>
        <v>2961.3700000000008</v>
      </c>
      <c r="TL74" s="18">
        <v>276.86</v>
      </c>
      <c r="TM74" s="234">
        <v>276.86</v>
      </c>
      <c r="TN74" s="234">
        <v>276.86</v>
      </c>
      <c r="TO74" s="234">
        <v>276.86</v>
      </c>
      <c r="TP74" s="234">
        <v>276.86</v>
      </c>
      <c r="TQ74" s="234">
        <v>276.86</v>
      </c>
      <c r="TR74" s="234">
        <v>276.86</v>
      </c>
      <c r="TS74" s="234">
        <v>204.67</v>
      </c>
      <c r="TT74" s="234">
        <v>204.67</v>
      </c>
      <c r="TU74" s="234">
        <v>204.67</v>
      </c>
      <c r="TV74" s="234">
        <v>204.67</v>
      </c>
      <c r="TW74" s="234">
        <v>204.67</v>
      </c>
      <c r="TX74" s="20">
        <f t="shared" ref="TX74:TX95" si="336">SUM(TY74:UJ74)</f>
        <v>2605.54</v>
      </c>
      <c r="TY74" s="18">
        <v>0</v>
      </c>
      <c r="TZ74" s="18">
        <v>0</v>
      </c>
      <c r="UA74" s="18">
        <v>0</v>
      </c>
      <c r="UB74" s="18">
        <v>0</v>
      </c>
      <c r="UC74" s="18">
        <v>0</v>
      </c>
      <c r="UD74" s="18">
        <v>0</v>
      </c>
      <c r="UE74" s="18">
        <v>1810.18</v>
      </c>
      <c r="UF74" s="18">
        <v>0</v>
      </c>
      <c r="UG74" s="18">
        <v>0</v>
      </c>
      <c r="UH74" s="18">
        <v>0</v>
      </c>
      <c r="UI74" s="18">
        <v>795.36</v>
      </c>
      <c r="UJ74" s="18">
        <v>0</v>
      </c>
      <c r="UK74" s="20">
        <f t="shared" si="235"/>
        <v>-355.83000000000084</v>
      </c>
      <c r="UL74" s="20">
        <f t="shared" si="236"/>
        <v>-355.83000000000084</v>
      </c>
      <c r="UM74" s="20">
        <f t="shared" si="237"/>
        <v>0</v>
      </c>
      <c r="UN74" s="18">
        <f t="shared" ref="UN74:UN95" si="337">SUM(UO74:UZ74)</f>
        <v>42.429999999999993</v>
      </c>
      <c r="UO74" s="18">
        <v>4.09</v>
      </c>
      <c r="UP74" s="234">
        <v>4.09</v>
      </c>
      <c r="UQ74" s="234">
        <v>4.09</v>
      </c>
      <c r="UR74" s="234">
        <v>4.09</v>
      </c>
      <c r="US74" s="234">
        <v>4.09</v>
      </c>
      <c r="UT74" s="234">
        <v>4.09</v>
      </c>
      <c r="UU74" s="234">
        <v>4.09</v>
      </c>
      <c r="UV74" s="234">
        <v>2.76</v>
      </c>
      <c r="UW74" s="234">
        <v>2.76</v>
      </c>
      <c r="UX74" s="234">
        <v>2.76</v>
      </c>
      <c r="UY74" s="234">
        <v>2.76</v>
      </c>
      <c r="UZ74" s="234">
        <v>2.76</v>
      </c>
      <c r="VA74" s="20">
        <f t="shared" si="238"/>
        <v>0</v>
      </c>
      <c r="VB74" s="234"/>
      <c r="VC74" s="234"/>
      <c r="VD74" s="234"/>
      <c r="VE74" s="234"/>
      <c r="VF74" s="234"/>
      <c r="VG74" s="234"/>
      <c r="VH74" s="234">
        <v>0</v>
      </c>
      <c r="VI74" s="234"/>
      <c r="VJ74" s="234"/>
      <c r="VK74" s="234"/>
      <c r="VL74" s="234"/>
      <c r="VM74" s="234"/>
      <c r="VN74" s="20">
        <f t="shared" si="239"/>
        <v>-42.429999999999993</v>
      </c>
      <c r="VO74" s="20">
        <f t="shared" si="240"/>
        <v>-42.429999999999993</v>
      </c>
      <c r="VP74" s="20">
        <f t="shared" si="241"/>
        <v>0</v>
      </c>
      <c r="VQ74" s="121">
        <f t="shared" si="242"/>
        <v>0</v>
      </c>
      <c r="VR74" s="250"/>
      <c r="VS74" s="250"/>
      <c r="VT74" s="250"/>
      <c r="VU74" s="250"/>
      <c r="VV74" s="250"/>
      <c r="VW74" s="250"/>
      <c r="VX74" s="250"/>
      <c r="VY74" s="250"/>
      <c r="VZ74" s="250"/>
      <c r="WA74" s="250"/>
      <c r="WB74" s="250"/>
      <c r="WC74" s="250"/>
      <c r="WD74" s="121">
        <f t="shared" si="243"/>
        <v>0</v>
      </c>
      <c r="WE74" s="234"/>
      <c r="WF74" s="234"/>
      <c r="WG74" s="234"/>
      <c r="WH74" s="234"/>
      <c r="WI74" s="234"/>
      <c r="WJ74" s="234"/>
      <c r="WK74" s="234"/>
      <c r="WL74" s="234"/>
      <c r="WM74" s="234"/>
      <c r="WN74" s="234"/>
      <c r="WO74" s="234"/>
      <c r="WP74" s="234"/>
      <c r="WQ74" s="121">
        <f t="shared" si="244"/>
        <v>0</v>
      </c>
      <c r="WR74" s="121">
        <f t="shared" si="245"/>
        <v>0</v>
      </c>
      <c r="WS74" s="121">
        <f t="shared" si="246"/>
        <v>0</v>
      </c>
      <c r="WT74" s="120">
        <f t="shared" ref="WT74:WT95" si="338">SUM(WU74:XF74)</f>
        <v>36578.939999999995</v>
      </c>
      <c r="WU74" s="120">
        <v>2098.2199999999998</v>
      </c>
      <c r="WV74" s="250">
        <v>2098.2199999999998</v>
      </c>
      <c r="WW74" s="250">
        <v>2098.2199999999998</v>
      </c>
      <c r="WX74" s="250">
        <v>2098.2199999999998</v>
      </c>
      <c r="WY74" s="250">
        <v>2098.2199999999998</v>
      </c>
      <c r="WZ74" s="250">
        <v>2098.2199999999998</v>
      </c>
      <c r="XA74" s="250">
        <v>2098.2199999999998</v>
      </c>
      <c r="XB74" s="250">
        <v>4378.28</v>
      </c>
      <c r="XC74" s="250">
        <v>4378.28</v>
      </c>
      <c r="XD74" s="250">
        <v>4378.28</v>
      </c>
      <c r="XE74" s="250">
        <v>4378.28</v>
      </c>
      <c r="XF74" s="250">
        <v>4378.28</v>
      </c>
      <c r="XG74" s="120">
        <f t="shared" ref="XG74:XG95" si="339">SUM(XH74:XS74)</f>
        <v>47721.128302296682</v>
      </c>
      <c r="XH74" s="18">
        <v>3742.905863698782</v>
      </c>
      <c r="XI74" s="18">
        <v>4270.2352591715126</v>
      </c>
      <c r="XJ74" s="18">
        <v>4063.8021304251633</v>
      </c>
      <c r="XK74" s="18">
        <v>272.33752705580673</v>
      </c>
      <c r="XL74" s="18">
        <v>3203.7837586468181</v>
      </c>
      <c r="XM74" s="18">
        <v>2949.6796034342497</v>
      </c>
      <c r="XN74" s="18">
        <v>4455.8290978588539</v>
      </c>
      <c r="XO74" s="18">
        <v>4493.1584523032752</v>
      </c>
      <c r="XP74" s="18">
        <v>5373.3606087304852</v>
      </c>
      <c r="XQ74" s="18">
        <v>4836.0978422749649</v>
      </c>
      <c r="XR74" s="18">
        <v>5831.151533822338</v>
      </c>
      <c r="XS74" s="18">
        <v>4228.7866248744249</v>
      </c>
      <c r="XT74" s="121">
        <f t="shared" si="247"/>
        <v>11142.188302296687</v>
      </c>
      <c r="XU74" s="121">
        <f t="shared" si="248"/>
        <v>0</v>
      </c>
      <c r="XV74" s="121">
        <f t="shared" si="249"/>
        <v>11142.188302296687</v>
      </c>
      <c r="XW74" s="120">
        <f t="shared" ref="XW74:XW95" si="340">SUM(XX74:YI74)</f>
        <v>9263.7900000000009</v>
      </c>
      <c r="XX74" s="120">
        <v>497.77</v>
      </c>
      <c r="XY74" s="250">
        <v>497.77</v>
      </c>
      <c r="XZ74" s="250">
        <v>497.77</v>
      </c>
      <c r="YA74" s="250">
        <v>497.77</v>
      </c>
      <c r="YB74" s="250">
        <v>497.77</v>
      </c>
      <c r="YC74" s="250">
        <v>497.77</v>
      </c>
      <c r="YD74" s="250">
        <v>497.77</v>
      </c>
      <c r="YE74" s="250">
        <v>1155.8800000000001</v>
      </c>
      <c r="YF74" s="250">
        <v>1155.8800000000001</v>
      </c>
      <c r="YG74" s="250">
        <v>1155.8800000000001</v>
      </c>
      <c r="YH74" s="250">
        <v>1155.8800000000001</v>
      </c>
      <c r="YI74" s="250">
        <v>1155.8800000000001</v>
      </c>
      <c r="YJ74" s="121">
        <f t="shared" ref="YJ74:YJ94" si="341">YK74+YL74+YM74+YN74+YO74+YV74+YP74+YU74+YQ74+YR74+YS74+YT74</f>
        <v>9212.0156964037033</v>
      </c>
      <c r="YK74" s="18">
        <v>750.16065936395478</v>
      </c>
      <c r="YL74" s="18">
        <v>658.056207887867</v>
      </c>
      <c r="YM74" s="18">
        <v>677.62100041729593</v>
      </c>
      <c r="YN74" s="18">
        <v>726.54919043432028</v>
      </c>
      <c r="YO74" s="18">
        <v>655.16191737474844</v>
      </c>
      <c r="YP74" s="18">
        <v>704.19961802744808</v>
      </c>
      <c r="YQ74" s="18">
        <v>737.15587510219757</v>
      </c>
      <c r="YR74" s="18">
        <v>753.44827321458524</v>
      </c>
      <c r="YS74" s="18">
        <v>800.7812538524098</v>
      </c>
      <c r="YT74" s="18">
        <v>879.30083396074167</v>
      </c>
      <c r="YU74" s="18">
        <v>895.82915772558783</v>
      </c>
      <c r="YV74" s="18">
        <v>973.75170904254537</v>
      </c>
      <c r="YW74" s="234">
        <f t="shared" ref="YW74:YW95" si="342">YJ74-XW74</f>
        <v>-51.774303596297614</v>
      </c>
      <c r="YX74" s="121">
        <f t="shared" si="250"/>
        <v>-51.774303596297614</v>
      </c>
      <c r="YY74" s="121">
        <f t="shared" si="251"/>
        <v>0</v>
      </c>
      <c r="YZ74" s="120">
        <f t="shared" ref="YZ74:YZ95" si="343">SUM(ZA74:ZL74)</f>
        <v>1638.7199999999998</v>
      </c>
      <c r="ZA74" s="120">
        <v>150.51</v>
      </c>
      <c r="ZB74" s="250">
        <v>150.51</v>
      </c>
      <c r="ZC74" s="250">
        <v>150.51</v>
      </c>
      <c r="ZD74" s="250">
        <v>150.51</v>
      </c>
      <c r="ZE74" s="250">
        <v>150.51</v>
      </c>
      <c r="ZF74" s="250">
        <v>150.51</v>
      </c>
      <c r="ZG74" s="250">
        <v>150.51</v>
      </c>
      <c r="ZH74" s="250">
        <v>117.03</v>
      </c>
      <c r="ZI74" s="250">
        <v>117.03</v>
      </c>
      <c r="ZJ74" s="250">
        <v>117.03</v>
      </c>
      <c r="ZK74" s="250">
        <v>117.03</v>
      </c>
      <c r="ZL74" s="250">
        <v>117.03</v>
      </c>
      <c r="ZM74" s="121">
        <f t="shared" ref="ZM74:ZM95" si="344">SUM(ZN74:ZY74)</f>
        <v>5455.781054923099</v>
      </c>
      <c r="ZN74" s="120">
        <v>0</v>
      </c>
      <c r="ZO74" s="18">
        <v>68.557093089783081</v>
      </c>
      <c r="ZP74" s="18">
        <v>231.51339985002525</v>
      </c>
      <c r="ZQ74" s="18">
        <v>5046.6440736611194</v>
      </c>
      <c r="ZR74" s="18">
        <v>109.06648832217125</v>
      </c>
      <c r="ZS74" s="18">
        <v>0</v>
      </c>
      <c r="ZT74" s="18"/>
      <c r="ZU74" s="18"/>
      <c r="ZV74" s="18"/>
      <c r="ZW74" s="18"/>
      <c r="ZX74" s="18"/>
      <c r="ZY74" s="18"/>
      <c r="ZZ74" s="121">
        <f t="shared" si="252"/>
        <v>3817.0610549230992</v>
      </c>
      <c r="AAA74" s="121">
        <f t="shared" si="253"/>
        <v>0</v>
      </c>
      <c r="AAB74" s="121">
        <f t="shared" si="254"/>
        <v>3817.0610549230992</v>
      </c>
      <c r="AAC74" s="120">
        <f t="shared" ref="AAC74:AAC95" si="345">SUM(AAD74:AAO74)</f>
        <v>1159.8900000000001</v>
      </c>
      <c r="AAD74" s="120">
        <v>83.62</v>
      </c>
      <c r="AAE74" s="250">
        <v>83.62</v>
      </c>
      <c r="AAF74" s="250">
        <v>83.62</v>
      </c>
      <c r="AAG74" s="250">
        <v>83.62</v>
      </c>
      <c r="AAH74" s="250">
        <v>83.62</v>
      </c>
      <c r="AAI74" s="250">
        <v>83.62</v>
      </c>
      <c r="AAJ74" s="250">
        <v>83.62</v>
      </c>
      <c r="AAK74" s="250">
        <v>114.91</v>
      </c>
      <c r="AAL74" s="250">
        <v>114.91</v>
      </c>
      <c r="AAM74" s="250">
        <v>114.91</v>
      </c>
      <c r="AAN74" s="250">
        <v>114.91</v>
      </c>
      <c r="AAO74" s="250">
        <v>114.91</v>
      </c>
      <c r="AAP74" s="121">
        <f t="shared" ref="AAP74:AAP95" si="346">SUM(AAQ74:ABB74)</f>
        <v>1071.8896304463738</v>
      </c>
      <c r="AAQ74" s="18">
        <v>112.41706069278511</v>
      </c>
      <c r="AAR74" s="18">
        <v>112.147979795957</v>
      </c>
      <c r="AAS74" s="18">
        <v>112.52538444364089</v>
      </c>
      <c r="AAT74" s="18">
        <v>112.98718330499599</v>
      </c>
      <c r="AAU74" s="18">
        <v>113.8693918958288</v>
      </c>
      <c r="AAV74" s="18">
        <v>112.57971832787679</v>
      </c>
      <c r="AAW74" s="18">
        <v>110.57025283669168</v>
      </c>
      <c r="AAX74" s="18">
        <v>57.938872319999994</v>
      </c>
      <c r="AAY74" s="18">
        <v>55.720379519999994</v>
      </c>
      <c r="AAZ74" s="18">
        <v>56.746344959999995</v>
      </c>
      <c r="ABA74" s="18">
        <v>56.670316415999999</v>
      </c>
      <c r="ABB74" s="18">
        <v>57.716745932597583</v>
      </c>
      <c r="ABC74" s="121">
        <f t="shared" si="255"/>
        <v>-88.000369553626342</v>
      </c>
      <c r="ABD74" s="121">
        <f t="shared" si="256"/>
        <v>-88.000369553626342</v>
      </c>
      <c r="ABE74" s="121">
        <f t="shared" si="257"/>
        <v>0</v>
      </c>
      <c r="ABF74" s="120">
        <f t="shared" ref="ABF74:ABF95" si="347">SUM(ABG74:ABR74)</f>
        <v>166.54</v>
      </c>
      <c r="ABG74" s="120">
        <v>5.57</v>
      </c>
      <c r="ABH74" s="250">
        <v>5.57</v>
      </c>
      <c r="ABI74" s="250">
        <v>5.57</v>
      </c>
      <c r="ABJ74" s="250">
        <v>5.57</v>
      </c>
      <c r="ABK74" s="250">
        <v>5.57</v>
      </c>
      <c r="ABL74" s="250">
        <v>5.57</v>
      </c>
      <c r="ABM74" s="250">
        <v>5.57</v>
      </c>
      <c r="ABN74" s="250">
        <v>25.51</v>
      </c>
      <c r="ABO74" s="250">
        <v>25.51</v>
      </c>
      <c r="ABP74" s="250">
        <v>25.51</v>
      </c>
      <c r="ABQ74" s="250">
        <v>25.51</v>
      </c>
      <c r="ABR74" s="250">
        <v>25.51</v>
      </c>
      <c r="ABS74" s="121">
        <f t="shared" ref="ABS74:ABS95" si="348">SUM(ABT74:ACE74)</f>
        <v>0</v>
      </c>
      <c r="ABT74" s="18">
        <v>0</v>
      </c>
      <c r="ABU74" s="18">
        <v>0</v>
      </c>
      <c r="ABV74" s="18">
        <v>0</v>
      </c>
      <c r="ABW74" s="18">
        <v>0</v>
      </c>
      <c r="ABX74" s="18">
        <v>0</v>
      </c>
      <c r="ABY74" s="18">
        <v>0</v>
      </c>
      <c r="ABZ74" s="18"/>
      <c r="ACA74" s="18"/>
      <c r="ACB74" s="18">
        <v>0</v>
      </c>
      <c r="ACC74" s="18">
        <v>0</v>
      </c>
      <c r="ACD74" s="18">
        <v>0</v>
      </c>
      <c r="ACE74" s="18">
        <v>0</v>
      </c>
      <c r="ACF74" s="121">
        <f t="shared" si="258"/>
        <v>-166.54</v>
      </c>
      <c r="ACG74" s="121">
        <f t="shared" si="259"/>
        <v>-166.54</v>
      </c>
      <c r="ACH74" s="121">
        <f t="shared" si="260"/>
        <v>0</v>
      </c>
      <c r="ACI74" s="115">
        <f t="shared" si="261"/>
        <v>7951.4299999999994</v>
      </c>
      <c r="ACJ74" s="121">
        <f t="shared" si="262"/>
        <v>12669.528349377053</v>
      </c>
      <c r="ACK74" s="132">
        <f t="shared" si="263"/>
        <v>4718.0983493770536</v>
      </c>
      <c r="ACL74" s="121">
        <f t="shared" si="264"/>
        <v>0</v>
      </c>
      <c r="ACM74" s="121">
        <f t="shared" si="265"/>
        <v>4718.0983493770536</v>
      </c>
      <c r="ACN74" s="18">
        <f t="shared" ref="ACN74:ACN95" si="349">SUM(ACO74:ACZ74)</f>
        <v>7951.4299999999994</v>
      </c>
      <c r="ACO74" s="18">
        <v>521.33999999999992</v>
      </c>
      <c r="ACP74" s="234">
        <v>521.33999999999992</v>
      </c>
      <c r="ACQ74" s="234">
        <v>521.33999999999992</v>
      </c>
      <c r="ACR74" s="234">
        <v>521.33999999999992</v>
      </c>
      <c r="ACS74" s="234">
        <v>521.33999999999992</v>
      </c>
      <c r="ACT74" s="234">
        <v>521.33999999999992</v>
      </c>
      <c r="ACU74" s="234">
        <v>521.33999999999992</v>
      </c>
      <c r="ACV74" s="234">
        <v>860.41</v>
      </c>
      <c r="ACW74" s="234">
        <v>860.41</v>
      </c>
      <c r="ACX74" s="234">
        <v>860.41</v>
      </c>
      <c r="ACY74" s="234">
        <v>860.41</v>
      </c>
      <c r="ACZ74" s="234">
        <v>860.41</v>
      </c>
      <c r="ADA74" s="20">
        <f t="shared" ref="ADA74:ADA95" si="350">SUM(ADB74:ADM74)</f>
        <v>12669.528349377053</v>
      </c>
      <c r="ADB74" s="18">
        <v>0</v>
      </c>
      <c r="ADC74" s="18">
        <v>2051.0667602103631</v>
      </c>
      <c r="ADD74" s="18">
        <v>1559.2587876047885</v>
      </c>
      <c r="ADE74" s="18">
        <v>1164.7353900000001</v>
      </c>
      <c r="ADF74" s="18">
        <v>1084.3950487999998</v>
      </c>
      <c r="ADG74" s="18">
        <v>797.37439600000005</v>
      </c>
      <c r="ADH74" s="18">
        <v>1415.8584287431588</v>
      </c>
      <c r="ADI74" s="18">
        <v>1315.9193162397619</v>
      </c>
      <c r="ADJ74" s="18">
        <v>865.256665</v>
      </c>
      <c r="ADK74" s="18">
        <v>893.44843279999998</v>
      </c>
      <c r="ADL74" s="18">
        <v>710.12803903999986</v>
      </c>
      <c r="ADM74" s="18">
        <v>812.08708493897916</v>
      </c>
      <c r="ADN74" s="20">
        <f t="shared" si="266"/>
        <v>4718.0983493770536</v>
      </c>
      <c r="ADO74" s="20">
        <f t="shared" si="267"/>
        <v>0</v>
      </c>
      <c r="ADP74" s="20">
        <f t="shared" si="268"/>
        <v>4718.0983493770536</v>
      </c>
      <c r="ADQ74" s="18">
        <f t="shared" ref="ADQ74:ADQ95" si="351">SUM(ADR74:AEC74)</f>
        <v>0</v>
      </c>
      <c r="ADR74" s="18">
        <v>0</v>
      </c>
      <c r="ADS74" s="234">
        <v>0</v>
      </c>
      <c r="ADT74" s="234">
        <v>0</v>
      </c>
      <c r="ADU74" s="234">
        <v>0</v>
      </c>
      <c r="ADV74" s="234">
        <v>0</v>
      </c>
      <c r="ADW74" s="234">
        <v>0</v>
      </c>
      <c r="ADX74" s="234">
        <v>0</v>
      </c>
      <c r="ADY74" s="234">
        <v>0</v>
      </c>
      <c r="ADZ74" s="234">
        <v>0</v>
      </c>
      <c r="AEA74" s="234">
        <v>0</v>
      </c>
      <c r="AEB74" s="234">
        <v>0</v>
      </c>
      <c r="AEC74" s="234">
        <v>0</v>
      </c>
      <c r="AED74" s="20">
        <f t="shared" ref="AED74:AED95" si="352">SUM(AEE74:AEP74)</f>
        <v>0</v>
      </c>
      <c r="AEE74" s="18">
        <v>0</v>
      </c>
      <c r="AEF74" s="18">
        <v>0</v>
      </c>
      <c r="AEG74" s="18">
        <v>0</v>
      </c>
      <c r="AEH74" s="18">
        <v>0</v>
      </c>
      <c r="AEI74" s="18">
        <v>0</v>
      </c>
      <c r="AEJ74" s="18">
        <v>0</v>
      </c>
      <c r="AEK74" s="18">
        <v>0</v>
      </c>
      <c r="AEL74" s="18">
        <v>0</v>
      </c>
      <c r="AEM74" s="18">
        <v>0</v>
      </c>
      <c r="AEN74" s="18">
        <v>0</v>
      </c>
      <c r="AEO74" s="18">
        <v>0</v>
      </c>
      <c r="AEP74" s="18">
        <v>0</v>
      </c>
      <c r="AEQ74" s="20">
        <f t="shared" si="269"/>
        <v>0</v>
      </c>
      <c r="AER74" s="20">
        <f t="shared" si="270"/>
        <v>0</v>
      </c>
      <c r="AES74" s="20">
        <f t="shared" si="271"/>
        <v>0</v>
      </c>
      <c r="AET74" s="18">
        <f t="shared" ref="AET74:AET95" si="353">SUM(AEU74:AFF74)</f>
        <v>0</v>
      </c>
      <c r="AEU74" s="18">
        <v>0</v>
      </c>
      <c r="AEV74" s="234">
        <v>0</v>
      </c>
      <c r="AEW74" s="234">
        <v>0</v>
      </c>
      <c r="AEX74" s="234">
        <v>0</v>
      </c>
      <c r="AEY74" s="234">
        <v>0</v>
      </c>
      <c r="AEZ74" s="234">
        <v>0</v>
      </c>
      <c r="AFA74" s="234">
        <v>0</v>
      </c>
      <c r="AFB74" s="234">
        <v>0</v>
      </c>
      <c r="AFC74" s="234">
        <v>0</v>
      </c>
      <c r="AFD74" s="234">
        <v>0</v>
      </c>
      <c r="AFE74" s="234">
        <v>0</v>
      </c>
      <c r="AFF74" s="234">
        <v>0</v>
      </c>
      <c r="AFG74" s="20">
        <f t="shared" ref="AFG74:AFG95" si="354">SUM(AFH74:AFS74)</f>
        <v>0</v>
      </c>
      <c r="AFH74" s="18">
        <v>0</v>
      </c>
      <c r="AFI74" s="18">
        <v>0</v>
      </c>
      <c r="AFJ74" s="18">
        <v>0</v>
      </c>
      <c r="AFK74" s="18">
        <v>0</v>
      </c>
      <c r="AFL74" s="18">
        <v>0</v>
      </c>
      <c r="AFM74" s="18">
        <v>0</v>
      </c>
      <c r="AFN74" s="18">
        <v>0</v>
      </c>
      <c r="AFO74" s="18">
        <v>0</v>
      </c>
      <c r="AFP74" s="18">
        <v>0</v>
      </c>
      <c r="AFQ74" s="18">
        <v>0</v>
      </c>
      <c r="AFR74" s="18">
        <v>0</v>
      </c>
      <c r="AFS74" s="18">
        <v>0</v>
      </c>
      <c r="AFT74" s="20">
        <f t="shared" si="272"/>
        <v>0</v>
      </c>
      <c r="AFU74" s="20">
        <f t="shared" si="273"/>
        <v>0</v>
      </c>
      <c r="AFV74" s="136">
        <f t="shared" si="274"/>
        <v>0</v>
      </c>
      <c r="AFW74" s="141">
        <f t="shared" si="275"/>
        <v>141051.85750000004</v>
      </c>
      <c r="AFX74" s="111">
        <f t="shared" si="276"/>
        <v>113805.3602409781</v>
      </c>
      <c r="AFY74" s="126">
        <f t="shared" si="277"/>
        <v>-27246.49725902194</v>
      </c>
      <c r="AFZ74" s="20">
        <f t="shared" si="278"/>
        <v>-27246.49725902194</v>
      </c>
      <c r="AGA74" s="140">
        <f t="shared" si="279"/>
        <v>0</v>
      </c>
      <c r="AGB74" s="215">
        <f t="shared" si="181"/>
        <v>169262.22900000005</v>
      </c>
      <c r="AGC74" s="126">
        <f t="shared" si="181"/>
        <v>136566.43228917371</v>
      </c>
      <c r="AGD74" s="126">
        <f t="shared" si="280"/>
        <v>-32695.79671082634</v>
      </c>
      <c r="AGE74" s="20">
        <f t="shared" si="281"/>
        <v>-32695.79671082634</v>
      </c>
      <c r="AGF74" s="136">
        <f t="shared" si="282"/>
        <v>0</v>
      </c>
      <c r="AGG74" s="166">
        <f t="shared" si="180"/>
        <v>10437.837455000003</v>
      </c>
      <c r="AGH74" s="220">
        <f t="shared" si="179"/>
        <v>8421.5966578323787</v>
      </c>
      <c r="AGI74" s="126">
        <f t="shared" si="283"/>
        <v>-2016.2407971676239</v>
      </c>
      <c r="AGJ74" s="20">
        <f t="shared" si="284"/>
        <v>-2016.2407971676239</v>
      </c>
      <c r="AGK74" s="140">
        <f t="shared" si="285"/>
        <v>0</v>
      </c>
      <c r="AGL74" s="167">
        <f t="shared" si="182"/>
        <v>179700.06645500005</v>
      </c>
      <c r="AGM74" s="167">
        <f t="shared" si="182"/>
        <v>144988.0289470061</v>
      </c>
      <c r="AGN74" s="168">
        <f t="shared" si="106"/>
        <v>-34712.037507993955</v>
      </c>
      <c r="AGO74" s="167">
        <f t="shared" si="286"/>
        <v>-34712.037507993955</v>
      </c>
      <c r="AGP74" s="169">
        <f t="shared" si="287"/>
        <v>0</v>
      </c>
      <c r="AGQ74" s="217">
        <f t="shared" ref="AGQ74:AGQ95" si="355">AGG73/AGL73</f>
        <v>5.8084772370486655E-2</v>
      </c>
      <c r="AGR74" s="294">
        <v>7.0000000000000007E-2</v>
      </c>
      <c r="AGS74" s="294">
        <v>0.05</v>
      </c>
      <c r="AGT74" s="251">
        <f t="shared" ref="AGT74:AGT95" si="356">(AGR74*7+AGS74*5)/12</f>
        <v>6.1666666666666668E-2</v>
      </c>
      <c r="AGU74" s="22"/>
      <c r="AGV74" s="22"/>
      <c r="AGW74" s="22"/>
      <c r="AGX74" s="22"/>
      <c r="AGY74" s="22"/>
      <c r="AGZ74" s="22"/>
      <c r="AHA74" s="22"/>
      <c r="AHB74" s="22"/>
      <c r="AHC74" s="22"/>
      <c r="AHD74" s="22"/>
      <c r="AHE74" s="22"/>
      <c r="AHF74" s="22"/>
      <c r="AHG74" s="22"/>
      <c r="AHH74" s="22"/>
    </row>
    <row r="75" spans="1:892" s="225" customFormat="1" ht="12.75" x14ac:dyDescent="0.25">
      <c r="A75" s="1">
        <v>504</v>
      </c>
      <c r="B75" s="21">
        <v>3</v>
      </c>
      <c r="C75" s="256" t="s">
        <v>820</v>
      </c>
      <c r="D75" s="253">
        <v>10</v>
      </c>
      <c r="E75" s="249">
        <v>2377.5</v>
      </c>
      <c r="F75" s="132">
        <f t="shared" si="183"/>
        <v>19595.689999999995</v>
      </c>
      <c r="G75" s="114">
        <f t="shared" si="184"/>
        <v>15596.31832170983</v>
      </c>
      <c r="H75" s="132">
        <f t="shared" si="185"/>
        <v>-3999.3716782901647</v>
      </c>
      <c r="I75" s="121">
        <f t="shared" si="186"/>
        <v>-3999.3716782901647</v>
      </c>
      <c r="J75" s="121">
        <f t="shared" si="187"/>
        <v>0</v>
      </c>
      <c r="K75" s="18">
        <f t="shared" si="288"/>
        <v>5864.51</v>
      </c>
      <c r="L75" s="234">
        <v>369.23</v>
      </c>
      <c r="M75" s="234">
        <v>369.23</v>
      </c>
      <c r="N75" s="234">
        <v>369.23</v>
      </c>
      <c r="O75" s="234">
        <v>369.23</v>
      </c>
      <c r="P75" s="234">
        <v>369.23</v>
      </c>
      <c r="Q75" s="234">
        <v>369.23</v>
      </c>
      <c r="R75" s="234">
        <v>369.23</v>
      </c>
      <c r="S75" s="234">
        <v>655.98</v>
      </c>
      <c r="T75" s="234">
        <v>655.98</v>
      </c>
      <c r="U75" s="234">
        <v>655.98</v>
      </c>
      <c r="V75" s="234">
        <v>655.98</v>
      </c>
      <c r="W75" s="234">
        <v>655.98</v>
      </c>
      <c r="X75" s="234">
        <f t="shared" si="289"/>
        <v>3625.9107379105772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3625.9107379105772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20">
        <f t="shared" si="188"/>
        <v>-2238.5992620894231</v>
      </c>
      <c r="AL75" s="234">
        <f t="shared" si="290"/>
        <v>-2238.5992620894231</v>
      </c>
      <c r="AM75" s="234">
        <f t="shared" si="189"/>
        <v>0</v>
      </c>
      <c r="AN75" s="18">
        <f t="shared" si="291"/>
        <v>1280.06</v>
      </c>
      <c r="AO75" s="234">
        <v>97.48</v>
      </c>
      <c r="AP75" s="234">
        <v>97.48</v>
      </c>
      <c r="AQ75" s="234">
        <v>97.48</v>
      </c>
      <c r="AR75" s="234">
        <v>97.48</v>
      </c>
      <c r="AS75" s="234">
        <v>97.48</v>
      </c>
      <c r="AT75" s="234">
        <v>97.48</v>
      </c>
      <c r="AU75" s="234">
        <v>97.48</v>
      </c>
      <c r="AV75" s="234">
        <v>119.54</v>
      </c>
      <c r="AW75" s="234">
        <v>119.54</v>
      </c>
      <c r="AX75" s="234">
        <v>119.54</v>
      </c>
      <c r="AY75" s="234">
        <v>119.54</v>
      </c>
      <c r="AZ75" s="234">
        <v>119.54</v>
      </c>
      <c r="BA75" s="226">
        <f t="shared" si="292"/>
        <v>676.21432471334253</v>
      </c>
      <c r="BB75" s="18">
        <v>0</v>
      </c>
      <c r="BC75" s="18">
        <v>0</v>
      </c>
      <c r="BD75" s="18">
        <v>0</v>
      </c>
      <c r="BE75" s="18">
        <v>0</v>
      </c>
      <c r="BF75" s="18">
        <v>0</v>
      </c>
      <c r="BG75" s="18">
        <v>0</v>
      </c>
      <c r="BH75" s="18">
        <v>676.21432471334253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20">
        <f t="shared" si="190"/>
        <v>-603.84567528665741</v>
      </c>
      <c r="BO75" s="20">
        <f t="shared" si="191"/>
        <v>-603.84567528665741</v>
      </c>
      <c r="BP75" s="20">
        <f t="shared" si="192"/>
        <v>0</v>
      </c>
      <c r="BQ75" s="18">
        <f t="shared" si="293"/>
        <v>1164.46</v>
      </c>
      <c r="BR75" s="234">
        <v>88.68</v>
      </c>
      <c r="BS75" s="234">
        <v>88.68</v>
      </c>
      <c r="BT75" s="234">
        <v>88.68</v>
      </c>
      <c r="BU75" s="234">
        <v>88.68</v>
      </c>
      <c r="BV75" s="234">
        <v>88.68</v>
      </c>
      <c r="BW75" s="234">
        <v>88.68</v>
      </c>
      <c r="BX75" s="234">
        <v>88.68</v>
      </c>
      <c r="BY75" s="234">
        <v>108.74</v>
      </c>
      <c r="BZ75" s="234">
        <v>108.74</v>
      </c>
      <c r="CA75" s="234">
        <v>108.74</v>
      </c>
      <c r="CB75" s="234">
        <v>108.74</v>
      </c>
      <c r="CC75" s="234">
        <v>108.74</v>
      </c>
      <c r="CD75" s="18">
        <f t="shared" si="294"/>
        <v>1066.77</v>
      </c>
      <c r="CE75" s="18">
        <v>80.61</v>
      </c>
      <c r="CF75" s="18">
        <v>80.61</v>
      </c>
      <c r="CG75" s="18">
        <v>80.61</v>
      </c>
      <c r="CH75" s="18">
        <v>80.61</v>
      </c>
      <c r="CI75" s="18">
        <v>80.61</v>
      </c>
      <c r="CJ75" s="18">
        <v>80.61</v>
      </c>
      <c r="CK75" s="18">
        <v>80.61</v>
      </c>
      <c r="CL75" s="18">
        <v>100.5</v>
      </c>
      <c r="CM75" s="18">
        <v>100.5</v>
      </c>
      <c r="CN75" s="18">
        <v>100.5</v>
      </c>
      <c r="CO75" s="18">
        <v>100.5</v>
      </c>
      <c r="CP75" s="18">
        <v>100.5</v>
      </c>
      <c r="CQ75" s="20">
        <f t="shared" si="193"/>
        <v>-97.690000000000055</v>
      </c>
      <c r="CR75" s="20">
        <f t="shared" si="194"/>
        <v>-97.690000000000055</v>
      </c>
      <c r="CS75" s="20">
        <f t="shared" si="195"/>
        <v>0</v>
      </c>
      <c r="CT75" s="18">
        <f t="shared" si="295"/>
        <v>309.38000000000005</v>
      </c>
      <c r="CU75" s="18">
        <v>23.54</v>
      </c>
      <c r="CV75" s="234">
        <v>23.54</v>
      </c>
      <c r="CW75" s="234">
        <v>23.54</v>
      </c>
      <c r="CX75" s="234">
        <v>23.54</v>
      </c>
      <c r="CY75" s="234">
        <v>23.54</v>
      </c>
      <c r="CZ75" s="234">
        <v>23.54</v>
      </c>
      <c r="DA75" s="234">
        <v>23.54</v>
      </c>
      <c r="DB75" s="234">
        <v>28.92</v>
      </c>
      <c r="DC75" s="234">
        <v>28.92</v>
      </c>
      <c r="DD75" s="234">
        <v>28.92</v>
      </c>
      <c r="DE75" s="234">
        <v>28.92</v>
      </c>
      <c r="DF75" s="234">
        <v>28.92</v>
      </c>
      <c r="DG75" s="18">
        <f t="shared" si="296"/>
        <v>283.31</v>
      </c>
      <c r="DH75" s="18">
        <v>21.38</v>
      </c>
      <c r="DI75" s="18">
        <v>21.38</v>
      </c>
      <c r="DJ75" s="18">
        <v>21.38</v>
      </c>
      <c r="DK75" s="18">
        <v>21.38</v>
      </c>
      <c r="DL75" s="18">
        <v>21.38</v>
      </c>
      <c r="DM75" s="18">
        <v>21.38</v>
      </c>
      <c r="DN75" s="18">
        <v>21.38</v>
      </c>
      <c r="DO75" s="18">
        <v>26.73</v>
      </c>
      <c r="DP75" s="18">
        <v>26.73</v>
      </c>
      <c r="DQ75" s="18">
        <v>26.73</v>
      </c>
      <c r="DR75" s="18">
        <v>26.73</v>
      </c>
      <c r="DS75" s="18">
        <v>26.73</v>
      </c>
      <c r="DT75" s="234">
        <f t="shared" si="297"/>
        <v>-26.07000000000005</v>
      </c>
      <c r="DU75" s="20">
        <f t="shared" si="196"/>
        <v>-26.07000000000005</v>
      </c>
      <c r="DV75" s="20">
        <f t="shared" si="298"/>
        <v>0</v>
      </c>
      <c r="DW75" s="18">
        <f t="shared" si="299"/>
        <v>721.8</v>
      </c>
      <c r="DX75" s="18">
        <v>57.3</v>
      </c>
      <c r="DY75" s="234">
        <v>57.3</v>
      </c>
      <c r="DZ75" s="234">
        <v>57.3</v>
      </c>
      <c r="EA75" s="234">
        <v>57.3</v>
      </c>
      <c r="EB75" s="234">
        <v>57.3</v>
      </c>
      <c r="EC75" s="234">
        <v>57.3</v>
      </c>
      <c r="ED75" s="234">
        <v>57.3</v>
      </c>
      <c r="EE75" s="234">
        <v>64.14</v>
      </c>
      <c r="EF75" s="234">
        <v>64.14</v>
      </c>
      <c r="EG75" s="234">
        <v>64.14</v>
      </c>
      <c r="EH75" s="234">
        <v>64.14</v>
      </c>
      <c r="EI75" s="234">
        <v>64.14</v>
      </c>
      <c r="EJ75" s="234"/>
      <c r="EK75" s="18">
        <f t="shared" si="300"/>
        <v>361.73283034706378</v>
      </c>
      <c r="EL75" s="18">
        <v>0</v>
      </c>
      <c r="EM75" s="18">
        <v>0</v>
      </c>
      <c r="EN75" s="18">
        <v>0</v>
      </c>
      <c r="EO75" s="18">
        <v>0</v>
      </c>
      <c r="EP75" s="18">
        <v>0</v>
      </c>
      <c r="EQ75" s="18">
        <v>0</v>
      </c>
      <c r="ER75" s="18">
        <v>361.73283034706378</v>
      </c>
      <c r="ES75" s="18">
        <v>0</v>
      </c>
      <c r="ET75" s="18">
        <v>0</v>
      </c>
      <c r="EU75" s="18">
        <v>0</v>
      </c>
      <c r="EV75" s="18">
        <v>0</v>
      </c>
      <c r="EW75" s="18">
        <v>0</v>
      </c>
      <c r="EX75" s="20">
        <f t="shared" si="197"/>
        <v>-360.06716965293617</v>
      </c>
      <c r="EY75" s="20">
        <f t="shared" si="301"/>
        <v>-360.06716965293617</v>
      </c>
      <c r="EZ75" s="20">
        <f t="shared" si="302"/>
        <v>0</v>
      </c>
      <c r="FA75" s="18">
        <f t="shared" si="303"/>
        <v>3367.0100000000007</v>
      </c>
      <c r="FB75" s="18">
        <v>254.63</v>
      </c>
      <c r="FC75" s="234">
        <v>254.63</v>
      </c>
      <c r="FD75" s="234">
        <v>254.63</v>
      </c>
      <c r="FE75" s="234">
        <v>254.63</v>
      </c>
      <c r="FF75" s="234">
        <v>254.63</v>
      </c>
      <c r="FG75" s="234">
        <v>254.63</v>
      </c>
      <c r="FH75" s="234">
        <v>254.63</v>
      </c>
      <c r="FI75" s="234">
        <v>316.92</v>
      </c>
      <c r="FJ75" s="234">
        <v>316.92</v>
      </c>
      <c r="FK75" s="234">
        <v>316.92</v>
      </c>
      <c r="FL75" s="234">
        <v>316.92</v>
      </c>
      <c r="FM75" s="234">
        <v>316.92</v>
      </c>
      <c r="FN75" s="20">
        <f t="shared" si="304"/>
        <v>1804.0837182321218</v>
      </c>
      <c r="FO75" s="18">
        <v>0</v>
      </c>
      <c r="FP75" s="18">
        <v>0</v>
      </c>
      <c r="FQ75" s="18">
        <v>0</v>
      </c>
      <c r="FR75" s="18">
        <v>0</v>
      </c>
      <c r="FS75" s="18">
        <v>0</v>
      </c>
      <c r="FT75" s="18">
        <v>0</v>
      </c>
      <c r="FU75" s="18">
        <v>1804.0837182321218</v>
      </c>
      <c r="FV75" s="18">
        <v>0</v>
      </c>
      <c r="FW75" s="18">
        <v>0</v>
      </c>
      <c r="FX75" s="18">
        <v>0</v>
      </c>
      <c r="FY75" s="18">
        <v>0</v>
      </c>
      <c r="FZ75" s="18">
        <v>0</v>
      </c>
      <c r="GA75" s="234">
        <f t="shared" si="305"/>
        <v>-1562.9262817678789</v>
      </c>
      <c r="GB75" s="20">
        <f t="shared" si="306"/>
        <v>-1562.9262817678789</v>
      </c>
      <c r="GC75" s="20">
        <f t="shared" si="307"/>
        <v>0</v>
      </c>
      <c r="GD75" s="18">
        <f t="shared" si="308"/>
        <v>629.95999999999981</v>
      </c>
      <c r="GE75" s="18">
        <v>39.229999999999997</v>
      </c>
      <c r="GF75" s="234">
        <v>39.229999999999997</v>
      </c>
      <c r="GG75" s="234">
        <v>39.229999999999997</v>
      </c>
      <c r="GH75" s="234">
        <v>39.229999999999997</v>
      </c>
      <c r="GI75" s="234">
        <v>39.229999999999997</v>
      </c>
      <c r="GJ75" s="234">
        <v>39.229999999999997</v>
      </c>
      <c r="GK75" s="234">
        <v>39.229999999999997</v>
      </c>
      <c r="GL75" s="234">
        <v>71.069999999999993</v>
      </c>
      <c r="GM75" s="234">
        <v>71.069999999999993</v>
      </c>
      <c r="GN75" s="234">
        <v>71.069999999999993</v>
      </c>
      <c r="GO75" s="234">
        <v>71.069999999999993</v>
      </c>
      <c r="GP75" s="234">
        <v>71.069999999999993</v>
      </c>
      <c r="GQ75" s="20">
        <f t="shared" si="309"/>
        <v>0</v>
      </c>
      <c r="GR75" s="18">
        <v>0</v>
      </c>
      <c r="GS75" s="18">
        <v>0</v>
      </c>
      <c r="GT75" s="18">
        <v>0</v>
      </c>
      <c r="GU75" s="18"/>
      <c r="GV75" s="234">
        <f t="shared" si="310"/>
        <v>-629.95999999999981</v>
      </c>
      <c r="GW75" s="20">
        <f t="shared" si="198"/>
        <v>-629.95999999999981</v>
      </c>
      <c r="GX75" s="20">
        <f t="shared" si="199"/>
        <v>0</v>
      </c>
      <c r="GY75" s="18">
        <f t="shared" si="311"/>
        <v>6258.51</v>
      </c>
      <c r="GZ75" s="18">
        <v>344.98</v>
      </c>
      <c r="HA75" s="234">
        <v>344.98</v>
      </c>
      <c r="HB75" s="234">
        <v>344.98</v>
      </c>
      <c r="HC75" s="234">
        <v>344.98</v>
      </c>
      <c r="HD75" s="234">
        <v>344.98</v>
      </c>
      <c r="HE75" s="234">
        <v>344.98</v>
      </c>
      <c r="HF75" s="234">
        <v>344.98</v>
      </c>
      <c r="HG75" s="234">
        <v>768.73</v>
      </c>
      <c r="HH75" s="234">
        <v>768.73</v>
      </c>
      <c r="HI75" s="234">
        <v>768.73</v>
      </c>
      <c r="HJ75" s="234">
        <v>768.73</v>
      </c>
      <c r="HK75" s="234">
        <v>768.73</v>
      </c>
      <c r="HL75" s="20">
        <f t="shared" si="312"/>
        <v>7778.2967105067228</v>
      </c>
      <c r="HM75" s="18">
        <v>664.11806955600969</v>
      </c>
      <c r="HN75" s="18">
        <v>703.63212758503857</v>
      </c>
      <c r="HO75" s="18">
        <v>765.94192521546177</v>
      </c>
      <c r="HP75" s="18">
        <v>713.22425248083505</v>
      </c>
      <c r="HQ75" s="18">
        <v>742.49941903006584</v>
      </c>
      <c r="HR75" s="18">
        <v>624.13913015308253</v>
      </c>
      <c r="HS75" s="18">
        <v>817.61941930550097</v>
      </c>
      <c r="HT75" s="18">
        <v>504.29567669424534</v>
      </c>
      <c r="HU75" s="18">
        <v>518.79256504473858</v>
      </c>
      <c r="HV75" s="18">
        <v>561.55560938760345</v>
      </c>
      <c r="HW75" s="18">
        <v>511.06648561218435</v>
      </c>
      <c r="HX75" s="18">
        <v>651.41203044195822</v>
      </c>
      <c r="HY75" s="20">
        <f t="shared" si="200"/>
        <v>1519.7867105067226</v>
      </c>
      <c r="HZ75" s="20">
        <f t="shared" si="201"/>
        <v>0</v>
      </c>
      <c r="IA75" s="20">
        <f t="shared" si="202"/>
        <v>1519.7867105067226</v>
      </c>
      <c r="IB75" s="120">
        <f t="shared" si="313"/>
        <v>16229.639999999998</v>
      </c>
      <c r="IC75" s="120">
        <v>1163.1199999999999</v>
      </c>
      <c r="ID75" s="250">
        <v>1163.1199999999999</v>
      </c>
      <c r="IE75" s="250">
        <v>1163.1199999999999</v>
      </c>
      <c r="IF75" s="120">
        <v>1163.1199999999999</v>
      </c>
      <c r="IG75" s="120">
        <v>1163.1199999999999</v>
      </c>
      <c r="IH75" s="120">
        <v>1163.1199999999999</v>
      </c>
      <c r="II75" s="120">
        <v>1163.1199999999999</v>
      </c>
      <c r="IJ75" s="120">
        <v>1617.56</v>
      </c>
      <c r="IK75" s="120">
        <v>1617.56</v>
      </c>
      <c r="IL75" s="120">
        <v>1617.56</v>
      </c>
      <c r="IM75" s="120">
        <v>1617.56</v>
      </c>
      <c r="IN75" s="120">
        <v>1617.56</v>
      </c>
      <c r="IO75" s="121">
        <f t="shared" si="203"/>
        <v>14170.530704435654</v>
      </c>
      <c r="IP75" s="18">
        <v>1188.4209560245549</v>
      </c>
      <c r="IQ75" s="18">
        <v>1185.5763577519642</v>
      </c>
      <c r="IR75" s="18">
        <v>1189.5661044100298</v>
      </c>
      <c r="IS75" s="18">
        <v>1194.4480275000001</v>
      </c>
      <c r="IT75" s="18">
        <v>1203.7743270000001</v>
      </c>
      <c r="IU75" s="18">
        <v>1190.1404970000001</v>
      </c>
      <c r="IV75" s="18">
        <v>1168.8973610790317</v>
      </c>
      <c r="IW75" s="18">
        <v>1670.8185638666669</v>
      </c>
      <c r="IX75" s="18">
        <v>1009.5630964669868</v>
      </c>
      <c r="IY75" s="18">
        <v>1197.4715942900903</v>
      </c>
      <c r="IZ75" s="18">
        <v>930.71890011306709</v>
      </c>
      <c r="JA75" s="18">
        <v>1041.134918933262</v>
      </c>
      <c r="JB75" s="250">
        <f t="shared" si="204"/>
        <v>-2059.1092955643435</v>
      </c>
      <c r="JC75" s="121">
        <f t="shared" si="205"/>
        <v>-2059.1092955643435</v>
      </c>
      <c r="JD75" s="121">
        <f t="shared" si="206"/>
        <v>0</v>
      </c>
      <c r="JE75" s="120">
        <f t="shared" si="314"/>
        <v>1468.58</v>
      </c>
      <c r="JF75" s="120">
        <v>118.54</v>
      </c>
      <c r="JG75" s="250">
        <v>118.54</v>
      </c>
      <c r="JH75" s="250">
        <v>118.54</v>
      </c>
      <c r="JI75" s="250">
        <v>118.54</v>
      </c>
      <c r="JJ75" s="250">
        <v>118.54</v>
      </c>
      <c r="JK75" s="250">
        <v>118.54</v>
      </c>
      <c r="JL75" s="250">
        <v>118.54</v>
      </c>
      <c r="JM75" s="250">
        <v>127.76</v>
      </c>
      <c r="JN75" s="250">
        <v>127.76</v>
      </c>
      <c r="JO75" s="250">
        <v>127.76</v>
      </c>
      <c r="JP75" s="250">
        <v>127.76</v>
      </c>
      <c r="JQ75" s="250">
        <v>127.76</v>
      </c>
      <c r="JR75" s="120">
        <f t="shared" si="315"/>
        <v>1219.8459991841964</v>
      </c>
      <c r="JS75" s="18">
        <v>106.38070931635104</v>
      </c>
      <c r="JT75" s="18">
        <v>106.12607699905286</v>
      </c>
      <c r="JU75" s="18">
        <v>106.48321651037328</v>
      </c>
      <c r="JV75" s="18">
        <v>106.9202186</v>
      </c>
      <c r="JW75" s="18">
        <v>107.75505607999999</v>
      </c>
      <c r="JX75" s="18">
        <v>106.53463287999999</v>
      </c>
      <c r="JY75" s="18">
        <v>104.63306773515787</v>
      </c>
      <c r="JZ75" s="18">
        <v>131.96628760000002</v>
      </c>
      <c r="KA75" s="18">
        <v>85.714597689112594</v>
      </c>
      <c r="KB75" s="18">
        <v>100.485446854144</v>
      </c>
      <c r="KC75" s="18">
        <v>68.186462169205257</v>
      </c>
      <c r="KD75" s="18">
        <v>88.660226750799623</v>
      </c>
      <c r="KE75" s="250">
        <f t="shared" si="207"/>
        <v>-248.73400081580348</v>
      </c>
      <c r="KF75" s="121">
        <f t="shared" si="208"/>
        <v>-248.73400081580348</v>
      </c>
      <c r="KG75" s="121">
        <f t="shared" si="209"/>
        <v>0</v>
      </c>
      <c r="KH75" s="120">
        <f t="shared" si="316"/>
        <v>1562.47</v>
      </c>
      <c r="KI75" s="120">
        <v>82.26</v>
      </c>
      <c r="KJ75" s="250">
        <v>82.26</v>
      </c>
      <c r="KK75" s="250">
        <v>82.26</v>
      </c>
      <c r="KL75" s="250">
        <v>82.26</v>
      </c>
      <c r="KM75" s="250">
        <v>82.26</v>
      </c>
      <c r="KN75" s="250">
        <v>82.26</v>
      </c>
      <c r="KO75" s="250">
        <v>82.26</v>
      </c>
      <c r="KP75" s="250">
        <v>197.33</v>
      </c>
      <c r="KQ75" s="250">
        <v>197.33</v>
      </c>
      <c r="KR75" s="250">
        <v>197.33</v>
      </c>
      <c r="KS75" s="250">
        <v>197.33</v>
      </c>
      <c r="KT75" s="250">
        <v>197.33</v>
      </c>
      <c r="KU75" s="121">
        <f t="shared" si="317"/>
        <v>1698.119285436813</v>
      </c>
      <c r="KV75" s="18">
        <v>99.403058936152945</v>
      </c>
      <c r="KW75" s="18">
        <v>107.05345695375411</v>
      </c>
      <c r="KX75" s="18">
        <v>95.008647938700392</v>
      </c>
      <c r="KY75" s="18">
        <v>104.16815576416694</v>
      </c>
      <c r="KZ75" s="18">
        <v>103.76431841032753</v>
      </c>
      <c r="LA75" s="18">
        <v>106.05844405339883</v>
      </c>
      <c r="LB75" s="18">
        <v>93.849110086466453</v>
      </c>
      <c r="LC75" s="18">
        <v>149.9987932561836</v>
      </c>
      <c r="LD75" s="18">
        <v>193.34006638522618</v>
      </c>
      <c r="LE75" s="18">
        <v>186.69259975973011</v>
      </c>
      <c r="LF75" s="18">
        <v>227.46195637622938</v>
      </c>
      <c r="LG75" s="18">
        <v>231.32067751647659</v>
      </c>
      <c r="LH75" s="250">
        <f t="shared" si="318"/>
        <v>135.64928543681299</v>
      </c>
      <c r="LI75" s="121">
        <f t="shared" si="210"/>
        <v>0</v>
      </c>
      <c r="LJ75" s="121">
        <f t="shared" si="211"/>
        <v>135.64928543681299</v>
      </c>
      <c r="LK75" s="121">
        <f t="shared" si="212"/>
        <v>0</v>
      </c>
      <c r="LL75" s="250"/>
      <c r="LM75" s="250"/>
      <c r="LN75" s="250"/>
      <c r="LO75" s="250"/>
      <c r="LP75" s="250"/>
      <c r="LQ75" s="250"/>
      <c r="LR75" s="250"/>
      <c r="LS75" s="250"/>
      <c r="LT75" s="250"/>
      <c r="LU75" s="250"/>
      <c r="LV75" s="250"/>
      <c r="LW75" s="250"/>
      <c r="LX75" s="121">
        <f t="shared" si="213"/>
        <v>0</v>
      </c>
      <c r="LY75" s="250"/>
      <c r="LZ75" s="250"/>
      <c r="MA75" s="250"/>
      <c r="MB75" s="250"/>
      <c r="MC75" s="250"/>
      <c r="MD75" s="250"/>
      <c r="ME75" s="250"/>
      <c r="MF75" s="250"/>
      <c r="MG75" s="250"/>
      <c r="MH75" s="250"/>
      <c r="MI75" s="250"/>
      <c r="MJ75" s="120">
        <v>0</v>
      </c>
      <c r="MK75" s="250"/>
      <c r="ML75" s="121">
        <f t="shared" si="214"/>
        <v>0</v>
      </c>
      <c r="MM75" s="121">
        <f t="shared" si="215"/>
        <v>0</v>
      </c>
      <c r="MN75" s="121">
        <f t="shared" si="319"/>
        <v>31368.300000000003</v>
      </c>
      <c r="MO75" s="121">
        <v>2030.15</v>
      </c>
      <c r="MP75" s="250">
        <v>2030.15</v>
      </c>
      <c r="MQ75" s="250">
        <v>2030.15</v>
      </c>
      <c r="MR75" s="250">
        <v>2030.15</v>
      </c>
      <c r="MS75" s="250">
        <v>2030.15</v>
      </c>
      <c r="MT75" s="250">
        <v>2030.15</v>
      </c>
      <c r="MU75" s="250">
        <v>2030.15</v>
      </c>
      <c r="MV75" s="250">
        <v>3431.4500000000003</v>
      </c>
      <c r="MW75" s="250">
        <v>3431.4500000000003</v>
      </c>
      <c r="MX75" s="250">
        <v>3431.4500000000003</v>
      </c>
      <c r="MY75" s="250">
        <v>3431.4500000000003</v>
      </c>
      <c r="MZ75" s="250">
        <v>3431.4500000000003</v>
      </c>
      <c r="NA75" s="121">
        <f t="shared" si="320"/>
        <v>13809.055323224648</v>
      </c>
      <c r="NB75" s="20">
        <v>0</v>
      </c>
      <c r="NC75" s="20">
        <v>0</v>
      </c>
      <c r="ND75" s="20">
        <v>0</v>
      </c>
      <c r="NE75" s="20">
        <v>451.28719999999998</v>
      </c>
      <c r="NF75" s="20">
        <v>0</v>
      </c>
      <c r="NG75" s="20">
        <v>13357.768123224647</v>
      </c>
      <c r="NH75" s="20">
        <v>0</v>
      </c>
      <c r="NI75" s="20">
        <v>0</v>
      </c>
      <c r="NJ75" s="20">
        <v>0</v>
      </c>
      <c r="NK75" s="20">
        <v>0</v>
      </c>
      <c r="NL75" s="20">
        <v>0</v>
      </c>
      <c r="NM75" s="20">
        <v>0</v>
      </c>
      <c r="NN75" s="250">
        <f t="shared" si="321"/>
        <v>-17559.244676775357</v>
      </c>
      <c r="NO75" s="121">
        <f t="shared" si="216"/>
        <v>-17559.244676775357</v>
      </c>
      <c r="NP75" s="121">
        <f t="shared" si="217"/>
        <v>0</v>
      </c>
      <c r="NQ75" s="115">
        <f t="shared" si="218"/>
        <v>16669.080000000002</v>
      </c>
      <c r="NR75" s="114">
        <f t="shared" si="219"/>
        <v>0</v>
      </c>
      <c r="NS75" s="132">
        <f t="shared" si="220"/>
        <v>-16669.080000000002</v>
      </c>
      <c r="NT75" s="121">
        <f t="shared" si="221"/>
        <v>-16669.080000000002</v>
      </c>
      <c r="NU75" s="121">
        <f t="shared" si="222"/>
        <v>0</v>
      </c>
      <c r="NV75" s="18">
        <f t="shared" si="322"/>
        <v>4669.1999999999989</v>
      </c>
      <c r="NW75" s="18">
        <v>524</v>
      </c>
      <c r="NX75" s="234">
        <v>524</v>
      </c>
      <c r="NY75" s="234">
        <v>524</v>
      </c>
      <c r="NZ75" s="18">
        <v>524</v>
      </c>
      <c r="OA75" s="18">
        <v>524</v>
      </c>
      <c r="OB75" s="18">
        <v>524</v>
      </c>
      <c r="OC75" s="18">
        <v>524</v>
      </c>
      <c r="OD75" s="18">
        <v>200.24</v>
      </c>
      <c r="OE75" s="18">
        <v>200.24</v>
      </c>
      <c r="OF75" s="18">
        <v>200.24</v>
      </c>
      <c r="OG75" s="18">
        <v>200.24</v>
      </c>
      <c r="OH75" s="18">
        <v>200.24</v>
      </c>
      <c r="OI75" s="20">
        <f t="shared" si="323"/>
        <v>0</v>
      </c>
      <c r="OJ75" s="20">
        <v>0</v>
      </c>
      <c r="OK75" s="20">
        <v>0</v>
      </c>
      <c r="OL75" s="20">
        <v>0</v>
      </c>
      <c r="OM75" s="20">
        <v>0</v>
      </c>
      <c r="ON75" s="20">
        <v>0</v>
      </c>
      <c r="OO75" s="20">
        <v>0</v>
      </c>
      <c r="OP75" s="20">
        <v>0</v>
      </c>
      <c r="OQ75" s="20">
        <v>0</v>
      </c>
      <c r="OR75" s="20">
        <v>0</v>
      </c>
      <c r="OS75" s="20">
        <v>0</v>
      </c>
      <c r="OT75" s="20">
        <v>0</v>
      </c>
      <c r="OU75" s="20">
        <v>0</v>
      </c>
      <c r="OV75" s="234">
        <f t="shared" si="324"/>
        <v>-4669.1999999999989</v>
      </c>
      <c r="OW75" s="20">
        <f t="shared" si="223"/>
        <v>-4669.1999999999989</v>
      </c>
      <c r="OX75" s="20">
        <f t="shared" si="224"/>
        <v>0</v>
      </c>
      <c r="OY75" s="18">
        <f t="shared" si="325"/>
        <v>3742.13</v>
      </c>
      <c r="OZ75" s="18">
        <v>428.19</v>
      </c>
      <c r="PA75" s="234">
        <v>428.19</v>
      </c>
      <c r="PB75" s="234">
        <v>428.19</v>
      </c>
      <c r="PC75" s="234">
        <v>428.19</v>
      </c>
      <c r="PD75" s="234">
        <v>428.19</v>
      </c>
      <c r="PE75" s="234">
        <v>428.19</v>
      </c>
      <c r="PF75" s="234">
        <v>428.19</v>
      </c>
      <c r="PG75" s="234">
        <v>148.96</v>
      </c>
      <c r="PH75" s="234">
        <v>148.96</v>
      </c>
      <c r="PI75" s="234">
        <v>148.96</v>
      </c>
      <c r="PJ75" s="234">
        <v>148.96</v>
      </c>
      <c r="PK75" s="234">
        <v>148.96</v>
      </c>
      <c r="PL75" s="20">
        <f t="shared" si="326"/>
        <v>0</v>
      </c>
      <c r="PM75" s="18">
        <v>0</v>
      </c>
      <c r="PN75" s="18">
        <v>0</v>
      </c>
      <c r="PO75" s="18">
        <v>0</v>
      </c>
      <c r="PP75" s="18">
        <v>0</v>
      </c>
      <c r="PQ75" s="18">
        <v>0</v>
      </c>
      <c r="PR75" s="18">
        <v>0</v>
      </c>
      <c r="PS75" s="18">
        <v>0</v>
      </c>
      <c r="PT75" s="18">
        <v>0</v>
      </c>
      <c r="PU75" s="18">
        <v>0</v>
      </c>
      <c r="PV75" s="18">
        <v>0</v>
      </c>
      <c r="PW75" s="18">
        <v>0</v>
      </c>
      <c r="PX75" s="18">
        <v>0</v>
      </c>
      <c r="PY75" s="234">
        <f t="shared" si="327"/>
        <v>-3742.13</v>
      </c>
      <c r="PZ75" s="20">
        <f t="shared" si="225"/>
        <v>-3742.13</v>
      </c>
      <c r="QA75" s="20">
        <f t="shared" si="226"/>
        <v>0</v>
      </c>
      <c r="QB75" s="18">
        <f t="shared" si="328"/>
        <v>757.27000000000021</v>
      </c>
      <c r="QC75" s="18">
        <v>77.510000000000005</v>
      </c>
      <c r="QD75" s="234">
        <v>77.510000000000005</v>
      </c>
      <c r="QE75" s="234">
        <v>77.510000000000005</v>
      </c>
      <c r="QF75" s="234">
        <v>77.510000000000005</v>
      </c>
      <c r="QG75" s="234">
        <v>77.510000000000005</v>
      </c>
      <c r="QH75" s="234">
        <v>77.510000000000005</v>
      </c>
      <c r="QI75" s="234">
        <v>77.510000000000005</v>
      </c>
      <c r="QJ75" s="234">
        <v>42.94</v>
      </c>
      <c r="QK75" s="234">
        <v>42.94</v>
      </c>
      <c r="QL75" s="234">
        <v>42.94</v>
      </c>
      <c r="QM75" s="234">
        <v>42.94</v>
      </c>
      <c r="QN75" s="234">
        <v>42.94</v>
      </c>
      <c r="QO75" s="20">
        <f t="shared" si="329"/>
        <v>0</v>
      </c>
      <c r="QP75" s="18">
        <v>0</v>
      </c>
      <c r="QQ75" s="18">
        <v>0</v>
      </c>
      <c r="QR75" s="18">
        <v>0</v>
      </c>
      <c r="QS75" s="18">
        <v>0</v>
      </c>
      <c r="QT75" s="18">
        <v>0</v>
      </c>
      <c r="QU75" s="18">
        <v>0</v>
      </c>
      <c r="QV75" s="18">
        <v>0</v>
      </c>
      <c r="QW75" s="18">
        <v>0</v>
      </c>
      <c r="QX75" s="18">
        <v>0</v>
      </c>
      <c r="QY75" s="18">
        <v>0</v>
      </c>
      <c r="QZ75" s="18">
        <v>0</v>
      </c>
      <c r="RA75" s="18">
        <v>0</v>
      </c>
      <c r="RB75" s="234">
        <f t="shared" si="330"/>
        <v>-757.27000000000021</v>
      </c>
      <c r="RC75" s="20">
        <f t="shared" si="227"/>
        <v>-757.27000000000021</v>
      </c>
      <c r="RD75" s="20">
        <f t="shared" si="228"/>
        <v>0</v>
      </c>
      <c r="RE75" s="18">
        <f t="shared" si="331"/>
        <v>4730.9700000000012</v>
      </c>
      <c r="RF75" s="20">
        <v>486.91</v>
      </c>
      <c r="RG75" s="234">
        <v>486.91</v>
      </c>
      <c r="RH75" s="234">
        <v>486.91</v>
      </c>
      <c r="RI75" s="234">
        <v>486.91</v>
      </c>
      <c r="RJ75" s="234">
        <v>486.91</v>
      </c>
      <c r="RK75" s="234">
        <v>486.91</v>
      </c>
      <c r="RL75" s="234">
        <v>486.91</v>
      </c>
      <c r="RM75" s="234">
        <v>264.52</v>
      </c>
      <c r="RN75" s="234">
        <v>264.52</v>
      </c>
      <c r="RO75" s="234">
        <v>264.52</v>
      </c>
      <c r="RP75" s="234">
        <v>264.52</v>
      </c>
      <c r="RQ75" s="234">
        <v>264.52</v>
      </c>
      <c r="RR75" s="20">
        <f t="shared" si="332"/>
        <v>0</v>
      </c>
      <c r="RS75" s="18">
        <v>0</v>
      </c>
      <c r="RT75" s="18">
        <v>0</v>
      </c>
      <c r="RU75" s="18">
        <v>0</v>
      </c>
      <c r="RV75" s="18">
        <v>0</v>
      </c>
      <c r="RW75" s="18">
        <v>0</v>
      </c>
      <c r="RX75" s="18">
        <v>0</v>
      </c>
      <c r="RY75" s="18">
        <v>0</v>
      </c>
      <c r="RZ75" s="18">
        <v>0</v>
      </c>
      <c r="SA75" s="18">
        <v>0</v>
      </c>
      <c r="SB75" s="18">
        <v>0</v>
      </c>
      <c r="SC75" s="18">
        <v>0</v>
      </c>
      <c r="SD75" s="18">
        <v>0</v>
      </c>
      <c r="SE75" s="20">
        <f t="shared" si="229"/>
        <v>-4730.9700000000012</v>
      </c>
      <c r="SF75" s="20">
        <f t="shared" si="230"/>
        <v>-4730.9700000000012</v>
      </c>
      <c r="SG75" s="20">
        <f t="shared" si="231"/>
        <v>0</v>
      </c>
      <c r="SH75" s="18">
        <f t="shared" si="333"/>
        <v>2109.4900000000002</v>
      </c>
      <c r="SI75" s="18">
        <v>218.02</v>
      </c>
      <c r="SJ75" s="234">
        <v>218.02</v>
      </c>
      <c r="SK75" s="234">
        <v>218.02</v>
      </c>
      <c r="SL75" s="234">
        <v>218.02</v>
      </c>
      <c r="SM75" s="234">
        <v>218.02</v>
      </c>
      <c r="SN75" s="234">
        <v>218.02</v>
      </c>
      <c r="SO75" s="234">
        <v>218.02</v>
      </c>
      <c r="SP75" s="234">
        <v>116.67</v>
      </c>
      <c r="SQ75" s="234">
        <v>116.67</v>
      </c>
      <c r="SR75" s="234">
        <v>116.67</v>
      </c>
      <c r="SS75" s="234">
        <v>116.67</v>
      </c>
      <c r="ST75" s="234">
        <v>116.67</v>
      </c>
      <c r="SU75" s="20">
        <f t="shared" si="334"/>
        <v>0</v>
      </c>
      <c r="SV75" s="18">
        <v>0</v>
      </c>
      <c r="SW75" s="18">
        <v>0</v>
      </c>
      <c r="SX75" s="18">
        <v>0</v>
      </c>
      <c r="SY75" s="18">
        <v>0</v>
      </c>
      <c r="SZ75" s="18">
        <v>0</v>
      </c>
      <c r="TA75" s="18">
        <v>0</v>
      </c>
      <c r="TB75" s="18">
        <v>0</v>
      </c>
      <c r="TC75" s="18">
        <v>0</v>
      </c>
      <c r="TD75" s="18">
        <v>0</v>
      </c>
      <c r="TE75" s="18">
        <v>0</v>
      </c>
      <c r="TF75" s="18">
        <v>0</v>
      </c>
      <c r="TG75" s="18">
        <v>0</v>
      </c>
      <c r="TH75" s="20">
        <f t="shared" si="232"/>
        <v>-2109.4900000000002</v>
      </c>
      <c r="TI75" s="20">
        <f t="shared" si="233"/>
        <v>-2109.4900000000002</v>
      </c>
      <c r="TJ75" s="20">
        <f t="shared" si="234"/>
        <v>0</v>
      </c>
      <c r="TK75" s="18">
        <f t="shared" si="335"/>
        <v>630.57000000000005</v>
      </c>
      <c r="TL75" s="18">
        <v>58.96</v>
      </c>
      <c r="TM75" s="234">
        <v>58.96</v>
      </c>
      <c r="TN75" s="234">
        <v>58.96</v>
      </c>
      <c r="TO75" s="234">
        <v>58.96</v>
      </c>
      <c r="TP75" s="234">
        <v>58.96</v>
      </c>
      <c r="TQ75" s="234">
        <v>58.96</v>
      </c>
      <c r="TR75" s="234">
        <v>58.96</v>
      </c>
      <c r="TS75" s="234">
        <v>43.57</v>
      </c>
      <c r="TT75" s="234">
        <v>43.57</v>
      </c>
      <c r="TU75" s="234">
        <v>43.57</v>
      </c>
      <c r="TV75" s="234">
        <v>43.57</v>
      </c>
      <c r="TW75" s="234">
        <v>43.57</v>
      </c>
      <c r="TX75" s="20">
        <f t="shared" si="336"/>
        <v>0</v>
      </c>
      <c r="TY75" s="18">
        <v>0</v>
      </c>
      <c r="TZ75" s="18">
        <v>0</v>
      </c>
      <c r="UA75" s="18">
        <v>0</v>
      </c>
      <c r="UB75" s="18">
        <v>0</v>
      </c>
      <c r="UC75" s="18">
        <v>0</v>
      </c>
      <c r="UD75" s="18">
        <v>0</v>
      </c>
      <c r="UE75" s="18">
        <v>0</v>
      </c>
      <c r="UF75" s="18">
        <v>0</v>
      </c>
      <c r="UG75" s="18">
        <v>0</v>
      </c>
      <c r="UH75" s="18">
        <v>0</v>
      </c>
      <c r="UI75" s="18">
        <v>0</v>
      </c>
      <c r="UJ75" s="18">
        <v>0</v>
      </c>
      <c r="UK75" s="20">
        <f t="shared" si="235"/>
        <v>-630.57000000000005</v>
      </c>
      <c r="UL75" s="20">
        <f t="shared" si="236"/>
        <v>-630.57000000000005</v>
      </c>
      <c r="UM75" s="20">
        <f t="shared" si="237"/>
        <v>0</v>
      </c>
      <c r="UN75" s="18">
        <f t="shared" si="337"/>
        <v>29.449999999999996</v>
      </c>
      <c r="UO75" s="18">
        <v>2.85</v>
      </c>
      <c r="UP75" s="234">
        <v>2.85</v>
      </c>
      <c r="UQ75" s="234">
        <v>2.85</v>
      </c>
      <c r="UR75" s="234">
        <v>2.85</v>
      </c>
      <c r="US75" s="234">
        <v>2.85</v>
      </c>
      <c r="UT75" s="234">
        <v>2.85</v>
      </c>
      <c r="UU75" s="234">
        <v>2.85</v>
      </c>
      <c r="UV75" s="234">
        <v>1.9</v>
      </c>
      <c r="UW75" s="234">
        <v>1.9</v>
      </c>
      <c r="UX75" s="234">
        <v>1.9</v>
      </c>
      <c r="UY75" s="234">
        <v>1.9</v>
      </c>
      <c r="UZ75" s="234">
        <v>1.9</v>
      </c>
      <c r="VA75" s="20">
        <f t="shared" si="238"/>
        <v>0</v>
      </c>
      <c r="VB75" s="234"/>
      <c r="VC75" s="234"/>
      <c r="VD75" s="234"/>
      <c r="VE75" s="234"/>
      <c r="VF75" s="234"/>
      <c r="VG75" s="234"/>
      <c r="VH75" s="234">
        <v>0</v>
      </c>
      <c r="VI75" s="234"/>
      <c r="VJ75" s="234"/>
      <c r="VK75" s="234"/>
      <c r="VL75" s="234"/>
      <c r="VM75" s="234"/>
      <c r="VN75" s="20">
        <f t="shared" si="239"/>
        <v>-29.449999999999996</v>
      </c>
      <c r="VO75" s="20">
        <f t="shared" si="240"/>
        <v>-29.449999999999996</v>
      </c>
      <c r="VP75" s="20">
        <f t="shared" si="241"/>
        <v>0</v>
      </c>
      <c r="VQ75" s="121">
        <f t="shared" si="242"/>
        <v>0</v>
      </c>
      <c r="VR75" s="250"/>
      <c r="VS75" s="250"/>
      <c r="VT75" s="250"/>
      <c r="VU75" s="250"/>
      <c r="VV75" s="250"/>
      <c r="VW75" s="250"/>
      <c r="VX75" s="250"/>
      <c r="VY75" s="250"/>
      <c r="VZ75" s="250"/>
      <c r="WA75" s="250"/>
      <c r="WB75" s="250"/>
      <c r="WC75" s="250"/>
      <c r="WD75" s="121">
        <f t="shared" si="243"/>
        <v>0</v>
      </c>
      <c r="WE75" s="234"/>
      <c r="WF75" s="234"/>
      <c r="WG75" s="234"/>
      <c r="WH75" s="234"/>
      <c r="WI75" s="234"/>
      <c r="WJ75" s="234"/>
      <c r="WK75" s="234"/>
      <c r="WL75" s="234"/>
      <c r="WM75" s="234"/>
      <c r="WN75" s="234"/>
      <c r="WO75" s="234"/>
      <c r="WP75" s="234"/>
      <c r="WQ75" s="121">
        <f t="shared" si="244"/>
        <v>0</v>
      </c>
      <c r="WR75" s="121">
        <f t="shared" si="245"/>
        <v>0</v>
      </c>
      <c r="WS75" s="121">
        <f t="shared" si="246"/>
        <v>0</v>
      </c>
      <c r="WT75" s="120">
        <f t="shared" si="338"/>
        <v>27715.760000000002</v>
      </c>
      <c r="WU75" s="120">
        <v>1915.08</v>
      </c>
      <c r="WV75" s="250">
        <v>1915.08</v>
      </c>
      <c r="WW75" s="250">
        <v>1915.08</v>
      </c>
      <c r="WX75" s="250">
        <v>1915.08</v>
      </c>
      <c r="WY75" s="250">
        <v>1915.08</v>
      </c>
      <c r="WZ75" s="250">
        <v>1915.08</v>
      </c>
      <c r="XA75" s="250">
        <v>1915.08</v>
      </c>
      <c r="XB75" s="250">
        <v>2862.04</v>
      </c>
      <c r="XC75" s="250">
        <v>2862.04</v>
      </c>
      <c r="XD75" s="250">
        <v>2862.04</v>
      </c>
      <c r="XE75" s="250">
        <v>2862.04</v>
      </c>
      <c r="XF75" s="250">
        <v>2862.04</v>
      </c>
      <c r="XG75" s="120">
        <f t="shared" si="339"/>
        <v>25576.929940273742</v>
      </c>
      <c r="XH75" s="18">
        <v>2121.3896625179609</v>
      </c>
      <c r="XI75" s="18">
        <v>2329.6526133880907</v>
      </c>
      <c r="XJ75" s="18">
        <v>1862.5914412027087</v>
      </c>
      <c r="XK75" s="18">
        <v>3.8844873096635801</v>
      </c>
      <c r="XL75" s="18">
        <v>1718.2868451791696</v>
      </c>
      <c r="XM75" s="18">
        <v>1893.946695336072</v>
      </c>
      <c r="XN75" s="18">
        <v>2076.2743524986763</v>
      </c>
      <c r="XO75" s="18">
        <v>2590.7233766173313</v>
      </c>
      <c r="XP75" s="18">
        <v>2784.9397642929289</v>
      </c>
      <c r="XQ75" s="18">
        <v>2674.3775657908004</v>
      </c>
      <c r="XR75" s="18">
        <v>2497.8804952936684</v>
      </c>
      <c r="XS75" s="18">
        <v>3022.9826408466679</v>
      </c>
      <c r="XT75" s="121">
        <f t="shared" si="247"/>
        <v>-2138.8300597262605</v>
      </c>
      <c r="XU75" s="121">
        <f t="shared" si="248"/>
        <v>-2138.8300597262605</v>
      </c>
      <c r="XV75" s="121">
        <f t="shared" si="249"/>
        <v>0</v>
      </c>
      <c r="XW75" s="120">
        <f t="shared" si="340"/>
        <v>15556.519999999997</v>
      </c>
      <c r="XX75" s="120">
        <v>944.11</v>
      </c>
      <c r="XY75" s="250">
        <v>944.11</v>
      </c>
      <c r="XZ75" s="250">
        <v>944.11</v>
      </c>
      <c r="YA75" s="250">
        <v>944.11</v>
      </c>
      <c r="YB75" s="250">
        <v>944.11</v>
      </c>
      <c r="YC75" s="250">
        <v>944.11</v>
      </c>
      <c r="YD75" s="250">
        <v>944.11</v>
      </c>
      <c r="YE75" s="250">
        <v>1789.55</v>
      </c>
      <c r="YF75" s="250">
        <v>1789.55</v>
      </c>
      <c r="YG75" s="250">
        <v>1789.55</v>
      </c>
      <c r="YH75" s="250">
        <v>1789.55</v>
      </c>
      <c r="YI75" s="250">
        <v>1789.55</v>
      </c>
      <c r="YJ75" s="121">
        <f t="shared" si="341"/>
        <v>15766.765595897199</v>
      </c>
      <c r="YK75" s="18">
        <v>1150.3552549588219</v>
      </c>
      <c r="YL75" s="18">
        <v>1083.9308777373831</v>
      </c>
      <c r="YM75" s="18">
        <v>1128.892142180325</v>
      </c>
      <c r="YN75" s="18">
        <v>1124.2204211951057</v>
      </c>
      <c r="YO75" s="18">
        <v>1078.8039121353904</v>
      </c>
      <c r="YP75" s="18">
        <v>1080.9144507041756</v>
      </c>
      <c r="YQ75" s="18">
        <v>1213.8232883655228</v>
      </c>
      <c r="YR75" s="18">
        <v>1240.6508467152369</v>
      </c>
      <c r="YS75" s="18">
        <v>1559.6942737537008</v>
      </c>
      <c r="YT75" s="18">
        <v>1644.1184159684046</v>
      </c>
      <c r="YU75" s="18">
        <v>1658.5487779783532</v>
      </c>
      <c r="YV75" s="18">
        <v>1802.8129342047785</v>
      </c>
      <c r="YW75" s="234">
        <f t="shared" si="342"/>
        <v>210.24559589720229</v>
      </c>
      <c r="YX75" s="121">
        <f t="shared" si="250"/>
        <v>0</v>
      </c>
      <c r="YY75" s="121">
        <f t="shared" si="251"/>
        <v>210.24559589720229</v>
      </c>
      <c r="YZ75" s="120">
        <f t="shared" si="343"/>
        <v>530.8900000000001</v>
      </c>
      <c r="ZA75" s="120">
        <v>19.97</v>
      </c>
      <c r="ZB75" s="250">
        <v>19.97</v>
      </c>
      <c r="ZC75" s="250">
        <v>19.97</v>
      </c>
      <c r="ZD75" s="250">
        <v>19.97</v>
      </c>
      <c r="ZE75" s="250">
        <v>19.97</v>
      </c>
      <c r="ZF75" s="250">
        <v>19.97</v>
      </c>
      <c r="ZG75" s="250">
        <v>19.97</v>
      </c>
      <c r="ZH75" s="250">
        <v>78.22</v>
      </c>
      <c r="ZI75" s="250">
        <v>78.22</v>
      </c>
      <c r="ZJ75" s="250">
        <v>78.22</v>
      </c>
      <c r="ZK75" s="250">
        <v>78.22</v>
      </c>
      <c r="ZL75" s="250">
        <v>78.22</v>
      </c>
      <c r="ZM75" s="121">
        <f t="shared" si="344"/>
        <v>2819.9057526434044</v>
      </c>
      <c r="ZN75" s="120">
        <v>0</v>
      </c>
      <c r="ZO75" s="18">
        <v>107.66864619713972</v>
      </c>
      <c r="ZP75" s="18">
        <v>363.5562885498066</v>
      </c>
      <c r="ZQ75" s="18">
        <v>2274.1410340593052</v>
      </c>
      <c r="ZR75" s="18">
        <v>74.539783837152598</v>
      </c>
      <c r="ZS75" s="18">
        <v>0</v>
      </c>
      <c r="ZT75" s="18"/>
      <c r="ZU75" s="18"/>
      <c r="ZV75" s="18"/>
      <c r="ZW75" s="18"/>
      <c r="ZX75" s="18"/>
      <c r="ZY75" s="18"/>
      <c r="ZZ75" s="121">
        <f t="shared" si="252"/>
        <v>2289.0157526434041</v>
      </c>
      <c r="AAA75" s="121">
        <f t="shared" si="253"/>
        <v>0</v>
      </c>
      <c r="AAB75" s="121">
        <f t="shared" si="254"/>
        <v>2289.0157526434041</v>
      </c>
      <c r="AAC75" s="120">
        <f t="shared" si="345"/>
        <v>419.3300000000001</v>
      </c>
      <c r="AAD75" s="120">
        <v>30.19</v>
      </c>
      <c r="AAE75" s="250">
        <v>30.19</v>
      </c>
      <c r="AAF75" s="250">
        <v>30.19</v>
      </c>
      <c r="AAG75" s="250">
        <v>30.19</v>
      </c>
      <c r="AAH75" s="250">
        <v>30.19</v>
      </c>
      <c r="AAI75" s="250">
        <v>30.19</v>
      </c>
      <c r="AAJ75" s="250">
        <v>30.19</v>
      </c>
      <c r="AAK75" s="250">
        <v>41.6</v>
      </c>
      <c r="AAL75" s="250">
        <v>41.6</v>
      </c>
      <c r="AAM75" s="250">
        <v>41.6</v>
      </c>
      <c r="AAN75" s="250">
        <v>41.6</v>
      </c>
      <c r="AAO75" s="250">
        <v>41.6</v>
      </c>
      <c r="AAP75" s="121">
        <f t="shared" si="346"/>
        <v>881.26808268312573</v>
      </c>
      <c r="AAQ75" s="18">
        <v>34.912130649933268</v>
      </c>
      <c r="AAR75" s="18">
        <v>34.828565154023913</v>
      </c>
      <c r="AAS75" s="18">
        <v>34.945771566348107</v>
      </c>
      <c r="AAT75" s="18">
        <v>35.089187361800001</v>
      </c>
      <c r="AAU75" s="18">
        <v>35.363165185040003</v>
      </c>
      <c r="AAV75" s="18">
        <v>34.962645443440003</v>
      </c>
      <c r="AAW75" s="18">
        <v>34.338587837481889</v>
      </c>
      <c r="AAX75" s="18">
        <v>129.55775616</v>
      </c>
      <c r="AAY75" s="18">
        <v>124.59695976</v>
      </c>
      <c r="AAZ75" s="18">
        <v>126.89113248000001</v>
      </c>
      <c r="ABA75" s="18">
        <v>126.72112420800001</v>
      </c>
      <c r="ABB75" s="18">
        <v>129.06105687705849</v>
      </c>
      <c r="ABC75" s="121">
        <f t="shared" si="255"/>
        <v>461.93808268312563</v>
      </c>
      <c r="ABD75" s="121">
        <f t="shared" si="256"/>
        <v>0</v>
      </c>
      <c r="ABE75" s="121">
        <f t="shared" si="257"/>
        <v>461.93808268312563</v>
      </c>
      <c r="ABF75" s="120">
        <f t="shared" si="347"/>
        <v>58.5</v>
      </c>
      <c r="ABG75" s="120">
        <v>1.9</v>
      </c>
      <c r="ABH75" s="250">
        <v>1.9</v>
      </c>
      <c r="ABI75" s="250">
        <v>1.9</v>
      </c>
      <c r="ABJ75" s="250">
        <v>1.9</v>
      </c>
      <c r="ABK75" s="250">
        <v>1.9</v>
      </c>
      <c r="ABL75" s="250">
        <v>1.9</v>
      </c>
      <c r="ABM75" s="250">
        <v>1.9</v>
      </c>
      <c r="ABN75" s="250">
        <v>9.0399999999999991</v>
      </c>
      <c r="ABO75" s="250">
        <v>9.0399999999999991</v>
      </c>
      <c r="ABP75" s="250">
        <v>9.0399999999999991</v>
      </c>
      <c r="ABQ75" s="250">
        <v>9.0399999999999991</v>
      </c>
      <c r="ABR75" s="250">
        <v>9.0399999999999991</v>
      </c>
      <c r="ABS75" s="121">
        <f t="shared" si="348"/>
        <v>0</v>
      </c>
      <c r="ABT75" s="18">
        <v>0</v>
      </c>
      <c r="ABU75" s="18">
        <v>0</v>
      </c>
      <c r="ABV75" s="18">
        <v>0</v>
      </c>
      <c r="ABW75" s="18">
        <v>0</v>
      </c>
      <c r="ABX75" s="18">
        <v>0</v>
      </c>
      <c r="ABY75" s="18">
        <v>0</v>
      </c>
      <c r="ABZ75" s="18"/>
      <c r="ACA75" s="18"/>
      <c r="ACB75" s="18">
        <v>0</v>
      </c>
      <c r="ACC75" s="18">
        <v>0</v>
      </c>
      <c r="ACD75" s="18">
        <v>0</v>
      </c>
      <c r="ACE75" s="18">
        <v>0</v>
      </c>
      <c r="ACF75" s="121">
        <f t="shared" si="258"/>
        <v>-58.5</v>
      </c>
      <c r="ACG75" s="121">
        <f t="shared" si="259"/>
        <v>-58.5</v>
      </c>
      <c r="ACH75" s="121">
        <f t="shared" si="260"/>
        <v>0</v>
      </c>
      <c r="ACI75" s="115">
        <f t="shared" si="261"/>
        <v>13890.75</v>
      </c>
      <c r="ACJ75" s="121">
        <f t="shared" si="262"/>
        <v>11613.239303146864</v>
      </c>
      <c r="ACK75" s="132">
        <f t="shared" si="263"/>
        <v>-2277.5106968531363</v>
      </c>
      <c r="ACL75" s="121">
        <f t="shared" si="264"/>
        <v>-2277.5106968531363</v>
      </c>
      <c r="ACM75" s="121">
        <f t="shared" si="265"/>
        <v>0</v>
      </c>
      <c r="ACN75" s="18">
        <f t="shared" si="349"/>
        <v>7697.86</v>
      </c>
      <c r="ACO75" s="18">
        <v>885.38</v>
      </c>
      <c r="ACP75" s="234">
        <v>885.38</v>
      </c>
      <c r="ACQ75" s="234">
        <v>885.38</v>
      </c>
      <c r="ACR75" s="234">
        <v>885.38</v>
      </c>
      <c r="ACS75" s="234">
        <v>885.38</v>
      </c>
      <c r="ACT75" s="234">
        <v>885.38</v>
      </c>
      <c r="ACU75" s="234">
        <v>885.38</v>
      </c>
      <c r="ACV75" s="234">
        <v>300.04000000000002</v>
      </c>
      <c r="ACW75" s="234">
        <v>300.04000000000002</v>
      </c>
      <c r="ACX75" s="234">
        <v>300.04000000000002</v>
      </c>
      <c r="ACY75" s="234">
        <v>300.04000000000002</v>
      </c>
      <c r="ACZ75" s="234">
        <v>300.04000000000002</v>
      </c>
      <c r="ADA75" s="20">
        <f t="shared" si="350"/>
        <v>3654.6467311779106</v>
      </c>
      <c r="ADB75" s="18">
        <v>0</v>
      </c>
      <c r="ADC75" s="18">
        <v>419.96535657681511</v>
      </c>
      <c r="ADD75" s="18">
        <v>321.95221930301301</v>
      </c>
      <c r="ADE75" s="18">
        <v>204.422946</v>
      </c>
      <c r="ADF75" s="18">
        <v>290.6625904</v>
      </c>
      <c r="ADG75" s="18">
        <v>271.58098239999998</v>
      </c>
      <c r="ADH75" s="18">
        <v>530.36536980302333</v>
      </c>
      <c r="ADI75" s="18">
        <v>25.035325873764794</v>
      </c>
      <c r="ADJ75" s="18">
        <v>257.31980819999995</v>
      </c>
      <c r="ADK75" s="18">
        <v>467.41298799999998</v>
      </c>
      <c r="ADL75" s="18">
        <v>460.66495635999996</v>
      </c>
      <c r="ADM75" s="18">
        <v>405.26418826129475</v>
      </c>
      <c r="ADN75" s="20">
        <f t="shared" si="266"/>
        <v>-4043.213268822089</v>
      </c>
      <c r="ADO75" s="20">
        <f t="shared" si="267"/>
        <v>-4043.213268822089</v>
      </c>
      <c r="ADP75" s="20">
        <f t="shared" si="268"/>
        <v>0</v>
      </c>
      <c r="ADQ75" s="18">
        <f t="shared" si="351"/>
        <v>6192.89</v>
      </c>
      <c r="ADR75" s="18">
        <v>487.67</v>
      </c>
      <c r="ADS75" s="234">
        <v>487.67</v>
      </c>
      <c r="ADT75" s="234">
        <v>487.67</v>
      </c>
      <c r="ADU75" s="234">
        <v>487.67</v>
      </c>
      <c r="ADV75" s="234">
        <v>487.67</v>
      </c>
      <c r="ADW75" s="234">
        <v>487.67</v>
      </c>
      <c r="ADX75" s="234">
        <v>487.67</v>
      </c>
      <c r="ADY75" s="234">
        <v>555.84</v>
      </c>
      <c r="ADZ75" s="234">
        <v>555.84</v>
      </c>
      <c r="AEA75" s="234">
        <v>555.84</v>
      </c>
      <c r="AEB75" s="234">
        <v>555.84</v>
      </c>
      <c r="AEC75" s="234">
        <v>555.84</v>
      </c>
      <c r="AED75" s="20">
        <f t="shared" si="352"/>
        <v>7958.592571968954</v>
      </c>
      <c r="AEE75" s="18">
        <v>0</v>
      </c>
      <c r="AEF75" s="18">
        <v>679.49450951754363</v>
      </c>
      <c r="AEG75" s="18">
        <v>497.13210333553485</v>
      </c>
      <c r="AEH75" s="18">
        <v>324.85816999999997</v>
      </c>
      <c r="AEI75" s="18">
        <v>448.77026319999999</v>
      </c>
      <c r="AEJ75" s="18">
        <v>407.3714736</v>
      </c>
      <c r="AEK75" s="18">
        <v>1194.097470024351</v>
      </c>
      <c r="AEL75" s="18">
        <v>1234.5545071500264</v>
      </c>
      <c r="AEM75" s="18">
        <v>0</v>
      </c>
      <c r="AEN75" s="18">
        <v>778.51081279999994</v>
      </c>
      <c r="AEO75" s="18">
        <v>1539.6310501599999</v>
      </c>
      <c r="AEP75" s="18">
        <v>854.17221218149814</v>
      </c>
      <c r="AEQ75" s="20">
        <f t="shared" si="269"/>
        <v>1765.7025719689536</v>
      </c>
      <c r="AER75" s="20">
        <f t="shared" si="270"/>
        <v>0</v>
      </c>
      <c r="AES75" s="20">
        <f t="shared" si="271"/>
        <v>1765.7025719689536</v>
      </c>
      <c r="AET75" s="18">
        <f t="shared" si="353"/>
        <v>0</v>
      </c>
      <c r="AEU75" s="18">
        <v>0</v>
      </c>
      <c r="AEV75" s="234">
        <v>0</v>
      </c>
      <c r="AEW75" s="234">
        <v>0</v>
      </c>
      <c r="AEX75" s="234">
        <v>0</v>
      </c>
      <c r="AEY75" s="234">
        <v>0</v>
      </c>
      <c r="AEZ75" s="234">
        <v>0</v>
      </c>
      <c r="AFA75" s="234">
        <v>0</v>
      </c>
      <c r="AFB75" s="234">
        <v>0</v>
      </c>
      <c r="AFC75" s="234">
        <v>0</v>
      </c>
      <c r="AFD75" s="234">
        <v>0</v>
      </c>
      <c r="AFE75" s="234">
        <v>0</v>
      </c>
      <c r="AFF75" s="234">
        <v>0</v>
      </c>
      <c r="AFG75" s="20">
        <f t="shared" si="354"/>
        <v>0</v>
      </c>
      <c r="AFH75" s="18">
        <v>0</v>
      </c>
      <c r="AFI75" s="18">
        <v>0</v>
      </c>
      <c r="AFJ75" s="18">
        <v>0</v>
      </c>
      <c r="AFK75" s="18">
        <v>0</v>
      </c>
      <c r="AFL75" s="18">
        <v>0</v>
      </c>
      <c r="AFM75" s="18">
        <v>0</v>
      </c>
      <c r="AFN75" s="18">
        <v>0</v>
      </c>
      <c r="AFO75" s="18">
        <v>0</v>
      </c>
      <c r="AFP75" s="18">
        <v>0</v>
      </c>
      <c r="AFQ75" s="18">
        <v>0</v>
      </c>
      <c r="AFR75" s="18">
        <v>0</v>
      </c>
      <c r="AFS75" s="18">
        <v>0</v>
      </c>
      <c r="AFT75" s="20">
        <f t="shared" si="272"/>
        <v>0</v>
      </c>
      <c r="AFU75" s="20">
        <f t="shared" si="273"/>
        <v>0</v>
      </c>
      <c r="AFV75" s="136">
        <f t="shared" si="274"/>
        <v>0</v>
      </c>
      <c r="AFW75" s="141">
        <f t="shared" si="275"/>
        <v>145065.50999999998</v>
      </c>
      <c r="AFX75" s="111">
        <f t="shared" si="276"/>
        <v>103151.97830863547</v>
      </c>
      <c r="AFY75" s="126">
        <f t="shared" si="277"/>
        <v>-41913.531691364507</v>
      </c>
      <c r="AFZ75" s="20">
        <f t="shared" si="278"/>
        <v>-41913.531691364507</v>
      </c>
      <c r="AGA75" s="140">
        <f t="shared" si="279"/>
        <v>0</v>
      </c>
      <c r="AGB75" s="215">
        <f t="shared" si="181"/>
        <v>174078.61199999996</v>
      </c>
      <c r="AGC75" s="126">
        <f t="shared" si="181"/>
        <v>123782.37397036256</v>
      </c>
      <c r="AGD75" s="126">
        <f t="shared" si="280"/>
        <v>-50296.238029637403</v>
      </c>
      <c r="AGE75" s="20">
        <f t="shared" si="281"/>
        <v>-50296.238029637403</v>
      </c>
      <c r="AGF75" s="136">
        <f t="shared" si="282"/>
        <v>0</v>
      </c>
      <c r="AGG75" s="166">
        <f t="shared" si="180"/>
        <v>9284.1926399999993</v>
      </c>
      <c r="AGH75" s="220">
        <f t="shared" si="179"/>
        <v>6601.7266117526706</v>
      </c>
      <c r="AGI75" s="126">
        <f t="shared" si="283"/>
        <v>-2682.4660282473287</v>
      </c>
      <c r="AGJ75" s="20">
        <f t="shared" si="284"/>
        <v>-2682.4660282473287</v>
      </c>
      <c r="AGK75" s="140">
        <f t="shared" si="285"/>
        <v>0</v>
      </c>
      <c r="AGL75" s="167">
        <f t="shared" si="182"/>
        <v>183362.80463999996</v>
      </c>
      <c r="AGM75" s="167">
        <f t="shared" si="182"/>
        <v>130384.10058211524</v>
      </c>
      <c r="AGN75" s="168">
        <f t="shared" si="106"/>
        <v>-52978.704057884723</v>
      </c>
      <c r="AGO75" s="167">
        <f t="shared" si="286"/>
        <v>-52978.704057884723</v>
      </c>
      <c r="AGP75" s="169">
        <f t="shared" si="287"/>
        <v>0</v>
      </c>
      <c r="AGQ75" s="217">
        <f t="shared" si="355"/>
        <v>5.8084772370486655E-2</v>
      </c>
      <c r="AGR75" s="294">
        <v>7.0000000000000007E-2</v>
      </c>
      <c r="AGS75" s="254">
        <v>0.03</v>
      </c>
      <c r="AGT75" s="251">
        <f t="shared" si="356"/>
        <v>5.3333333333333337E-2</v>
      </c>
      <c r="AGU75" s="22"/>
      <c r="AGV75" s="22"/>
      <c r="AGW75" s="22"/>
      <c r="AGX75" s="22"/>
      <c r="AGY75" s="22"/>
      <c r="AGZ75" s="22"/>
      <c r="AHA75" s="22"/>
      <c r="AHB75" s="22"/>
      <c r="AHC75" s="22"/>
      <c r="AHD75" s="22"/>
      <c r="AHE75" s="22"/>
      <c r="AHF75" s="22"/>
      <c r="AHG75" s="22"/>
      <c r="AHH75" s="22"/>
    </row>
    <row r="76" spans="1:892" s="225" customFormat="1" ht="12.75" x14ac:dyDescent="0.25">
      <c r="A76" s="1">
        <v>505</v>
      </c>
      <c r="B76" s="21">
        <v>3</v>
      </c>
      <c r="C76" s="256" t="s">
        <v>821</v>
      </c>
      <c r="D76" s="253">
        <v>9</v>
      </c>
      <c r="E76" s="249">
        <v>2136</v>
      </c>
      <c r="F76" s="132">
        <f t="shared" si="183"/>
        <v>20145.399999999998</v>
      </c>
      <c r="G76" s="114">
        <f t="shared" si="184"/>
        <v>34561.267688433079</v>
      </c>
      <c r="H76" s="132">
        <f t="shared" si="185"/>
        <v>14415.867688433082</v>
      </c>
      <c r="I76" s="121">
        <f t="shared" si="186"/>
        <v>0</v>
      </c>
      <c r="J76" s="121">
        <f t="shared" si="187"/>
        <v>14415.867688433082</v>
      </c>
      <c r="K76" s="18">
        <f t="shared" si="288"/>
        <v>8006.85</v>
      </c>
      <c r="L76" s="234">
        <v>504.1</v>
      </c>
      <c r="M76" s="234">
        <v>504.1</v>
      </c>
      <c r="N76" s="234">
        <v>504.1</v>
      </c>
      <c r="O76" s="234">
        <v>504.1</v>
      </c>
      <c r="P76" s="234">
        <v>504.1</v>
      </c>
      <c r="Q76" s="234">
        <v>504.1</v>
      </c>
      <c r="R76" s="234">
        <v>504.1</v>
      </c>
      <c r="S76" s="234">
        <v>895.63</v>
      </c>
      <c r="T76" s="234">
        <v>895.63</v>
      </c>
      <c r="U76" s="234">
        <v>895.63</v>
      </c>
      <c r="V76" s="234">
        <v>895.63</v>
      </c>
      <c r="W76" s="234">
        <v>895.63</v>
      </c>
      <c r="X76" s="234">
        <f t="shared" si="289"/>
        <v>15415.332112383147</v>
      </c>
      <c r="Y76" s="18">
        <v>10217.964210629061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5197.3679017540853</v>
      </c>
      <c r="AG76" s="18">
        <v>0</v>
      </c>
      <c r="AH76" s="18">
        <v>0</v>
      </c>
      <c r="AI76" s="18">
        <v>0</v>
      </c>
      <c r="AJ76" s="18">
        <v>0</v>
      </c>
      <c r="AK76" s="20">
        <f t="shared" si="188"/>
        <v>7408.4821123831462</v>
      </c>
      <c r="AL76" s="234">
        <f t="shared" si="290"/>
        <v>0</v>
      </c>
      <c r="AM76" s="234">
        <f t="shared" si="189"/>
        <v>7408.4821123831462</v>
      </c>
      <c r="AN76" s="18">
        <f t="shared" si="291"/>
        <v>1387.3100000000002</v>
      </c>
      <c r="AO76" s="234">
        <v>105.73</v>
      </c>
      <c r="AP76" s="234">
        <v>105.73</v>
      </c>
      <c r="AQ76" s="234">
        <v>105.73</v>
      </c>
      <c r="AR76" s="234">
        <v>105.73</v>
      </c>
      <c r="AS76" s="234">
        <v>105.73</v>
      </c>
      <c r="AT76" s="234">
        <v>105.73</v>
      </c>
      <c r="AU76" s="234">
        <v>105.73</v>
      </c>
      <c r="AV76" s="234">
        <v>129.44</v>
      </c>
      <c r="AW76" s="234">
        <v>129.44</v>
      </c>
      <c r="AX76" s="234">
        <v>129.44</v>
      </c>
      <c r="AY76" s="234">
        <v>129.44</v>
      </c>
      <c r="AZ76" s="234">
        <v>129.44</v>
      </c>
      <c r="BA76" s="226">
        <f t="shared" si="292"/>
        <v>2524.1744617555701</v>
      </c>
      <c r="BB76" s="18">
        <v>1754.5978880568039</v>
      </c>
      <c r="BC76" s="18">
        <v>0</v>
      </c>
      <c r="BD76" s="18">
        <v>0</v>
      </c>
      <c r="BE76" s="18">
        <v>0</v>
      </c>
      <c r="BF76" s="18">
        <v>0</v>
      </c>
      <c r="BG76" s="18">
        <v>0</v>
      </c>
      <c r="BH76" s="18">
        <v>0</v>
      </c>
      <c r="BI76" s="18">
        <v>769.57657369876631</v>
      </c>
      <c r="BJ76" s="18">
        <v>0</v>
      </c>
      <c r="BK76" s="18">
        <v>0</v>
      </c>
      <c r="BL76" s="18">
        <v>0</v>
      </c>
      <c r="BM76" s="18">
        <v>0</v>
      </c>
      <c r="BN76" s="20">
        <f t="shared" si="190"/>
        <v>1136.8644617555699</v>
      </c>
      <c r="BO76" s="20">
        <f t="shared" si="191"/>
        <v>0</v>
      </c>
      <c r="BP76" s="20">
        <f t="shared" si="192"/>
        <v>1136.8644617555699</v>
      </c>
      <c r="BQ76" s="18">
        <f t="shared" si="293"/>
        <v>1007.7600000000002</v>
      </c>
      <c r="BR76" s="234">
        <v>76.680000000000007</v>
      </c>
      <c r="BS76" s="234">
        <v>76.680000000000007</v>
      </c>
      <c r="BT76" s="234">
        <v>76.680000000000007</v>
      </c>
      <c r="BU76" s="234">
        <v>76.680000000000007</v>
      </c>
      <c r="BV76" s="234">
        <v>76.680000000000007</v>
      </c>
      <c r="BW76" s="234">
        <v>76.680000000000007</v>
      </c>
      <c r="BX76" s="234">
        <v>76.680000000000007</v>
      </c>
      <c r="BY76" s="234">
        <v>94.2</v>
      </c>
      <c r="BZ76" s="234">
        <v>94.2</v>
      </c>
      <c r="CA76" s="234">
        <v>94.2</v>
      </c>
      <c r="CB76" s="234">
        <v>94.2</v>
      </c>
      <c r="CC76" s="234">
        <v>94.2</v>
      </c>
      <c r="CD76" s="18">
        <f t="shared" si="294"/>
        <v>922.2</v>
      </c>
      <c r="CE76" s="18">
        <v>69.599999999999994</v>
      </c>
      <c r="CF76" s="18">
        <v>69.599999999999994</v>
      </c>
      <c r="CG76" s="18">
        <v>69.599999999999994</v>
      </c>
      <c r="CH76" s="18">
        <v>69.599999999999994</v>
      </c>
      <c r="CI76" s="18">
        <v>69.599999999999994</v>
      </c>
      <c r="CJ76" s="18">
        <v>69.599999999999994</v>
      </c>
      <c r="CK76" s="18">
        <v>69.599999999999994</v>
      </c>
      <c r="CL76" s="18">
        <v>87</v>
      </c>
      <c r="CM76" s="18">
        <v>87</v>
      </c>
      <c r="CN76" s="18">
        <v>87</v>
      </c>
      <c r="CO76" s="18">
        <v>87</v>
      </c>
      <c r="CP76" s="18">
        <v>87</v>
      </c>
      <c r="CQ76" s="20">
        <f t="shared" si="193"/>
        <v>-85.560000000000173</v>
      </c>
      <c r="CR76" s="20">
        <f t="shared" si="194"/>
        <v>-85.560000000000173</v>
      </c>
      <c r="CS76" s="20">
        <f t="shared" si="195"/>
        <v>0</v>
      </c>
      <c r="CT76" s="18">
        <f t="shared" si="295"/>
        <v>265.92999999999995</v>
      </c>
      <c r="CU76" s="18">
        <v>20.29</v>
      </c>
      <c r="CV76" s="234">
        <v>20.29</v>
      </c>
      <c r="CW76" s="234">
        <v>20.29</v>
      </c>
      <c r="CX76" s="234">
        <v>20.29</v>
      </c>
      <c r="CY76" s="234">
        <v>20.29</v>
      </c>
      <c r="CZ76" s="234">
        <v>20.29</v>
      </c>
      <c r="DA76" s="234">
        <v>20.29</v>
      </c>
      <c r="DB76" s="234">
        <v>24.78</v>
      </c>
      <c r="DC76" s="234">
        <v>24.78</v>
      </c>
      <c r="DD76" s="234">
        <v>24.78</v>
      </c>
      <c r="DE76" s="234">
        <v>24.78</v>
      </c>
      <c r="DF76" s="234">
        <v>24.78</v>
      </c>
      <c r="DG76" s="18">
        <f t="shared" si="296"/>
        <v>242.91000000000008</v>
      </c>
      <c r="DH76" s="18">
        <v>18.329999999999998</v>
      </c>
      <c r="DI76" s="18">
        <v>18.329999999999998</v>
      </c>
      <c r="DJ76" s="18">
        <v>18.329999999999998</v>
      </c>
      <c r="DK76" s="18">
        <v>18.329999999999998</v>
      </c>
      <c r="DL76" s="18">
        <v>18.329999999999998</v>
      </c>
      <c r="DM76" s="18">
        <v>18.329999999999998</v>
      </c>
      <c r="DN76" s="18">
        <v>18.329999999999998</v>
      </c>
      <c r="DO76" s="18">
        <v>22.92</v>
      </c>
      <c r="DP76" s="18">
        <v>22.92</v>
      </c>
      <c r="DQ76" s="18">
        <v>22.92</v>
      </c>
      <c r="DR76" s="18">
        <v>22.92</v>
      </c>
      <c r="DS76" s="18">
        <v>22.92</v>
      </c>
      <c r="DT76" s="234">
        <f t="shared" si="297"/>
        <v>-23.019999999999868</v>
      </c>
      <c r="DU76" s="20">
        <f t="shared" si="196"/>
        <v>-23.019999999999868</v>
      </c>
      <c r="DV76" s="20">
        <f t="shared" si="298"/>
        <v>0</v>
      </c>
      <c r="DW76" s="18">
        <f t="shared" si="299"/>
        <v>338.97</v>
      </c>
      <c r="DX76" s="18">
        <v>26.91</v>
      </c>
      <c r="DY76" s="234">
        <v>26.91</v>
      </c>
      <c r="DZ76" s="234">
        <v>26.91</v>
      </c>
      <c r="EA76" s="234">
        <v>26.91</v>
      </c>
      <c r="EB76" s="234">
        <v>26.91</v>
      </c>
      <c r="EC76" s="234">
        <v>26.91</v>
      </c>
      <c r="ED76" s="234">
        <v>26.91</v>
      </c>
      <c r="EE76" s="234">
        <v>30.12</v>
      </c>
      <c r="EF76" s="234">
        <v>30.12</v>
      </c>
      <c r="EG76" s="234">
        <v>30.12</v>
      </c>
      <c r="EH76" s="234">
        <v>30.12</v>
      </c>
      <c r="EI76" s="234">
        <v>30.12</v>
      </c>
      <c r="EJ76" s="234"/>
      <c r="EK76" s="18">
        <f t="shared" si="300"/>
        <v>602.23869423336316</v>
      </c>
      <c r="EL76" s="18">
        <v>424.37731112810309</v>
      </c>
      <c r="EM76" s="18">
        <v>0</v>
      </c>
      <c r="EN76" s="18">
        <v>0</v>
      </c>
      <c r="EO76" s="18">
        <v>0</v>
      </c>
      <c r="EP76" s="18">
        <v>0</v>
      </c>
      <c r="EQ76" s="18">
        <v>0</v>
      </c>
      <c r="ER76" s="18">
        <v>0</v>
      </c>
      <c r="ES76" s="18">
        <v>177.8613831052601</v>
      </c>
      <c r="ET76" s="18">
        <v>0</v>
      </c>
      <c r="EU76" s="18">
        <v>0</v>
      </c>
      <c r="EV76" s="18">
        <v>0</v>
      </c>
      <c r="EW76" s="18">
        <v>0</v>
      </c>
      <c r="EX76" s="20">
        <f t="shared" si="197"/>
        <v>263.26869423336314</v>
      </c>
      <c r="EY76" s="20">
        <f t="shared" si="301"/>
        <v>0</v>
      </c>
      <c r="EZ76" s="20">
        <f t="shared" si="302"/>
        <v>263.26869423336314</v>
      </c>
      <c r="FA76" s="18">
        <f t="shared" si="303"/>
        <v>3110.3900000000003</v>
      </c>
      <c r="FB76" s="18">
        <v>235.17</v>
      </c>
      <c r="FC76" s="234">
        <v>235.17</v>
      </c>
      <c r="FD76" s="234">
        <v>235.17</v>
      </c>
      <c r="FE76" s="234">
        <v>235.17</v>
      </c>
      <c r="FF76" s="234">
        <v>235.17</v>
      </c>
      <c r="FG76" s="234">
        <v>235.17</v>
      </c>
      <c r="FH76" s="234">
        <v>235.17</v>
      </c>
      <c r="FI76" s="234">
        <v>292.83999999999997</v>
      </c>
      <c r="FJ76" s="234">
        <v>292.83999999999997</v>
      </c>
      <c r="FK76" s="234">
        <v>292.83999999999997</v>
      </c>
      <c r="FL76" s="234">
        <v>292.83999999999997</v>
      </c>
      <c r="FM76" s="234">
        <v>292.83999999999997</v>
      </c>
      <c r="FN76" s="20">
        <f t="shared" si="304"/>
        <v>7893.2280198346771</v>
      </c>
      <c r="FO76" s="18">
        <v>0</v>
      </c>
      <c r="FP76" s="18">
        <v>6193.0765945293833</v>
      </c>
      <c r="FQ76" s="18">
        <v>0</v>
      </c>
      <c r="FR76" s="18">
        <v>0</v>
      </c>
      <c r="FS76" s="18">
        <v>0</v>
      </c>
      <c r="FT76" s="18">
        <v>0</v>
      </c>
      <c r="FU76" s="18">
        <v>0</v>
      </c>
      <c r="FV76" s="18">
        <v>1700.151425305294</v>
      </c>
      <c r="FW76" s="18">
        <v>0</v>
      </c>
      <c r="FX76" s="18">
        <v>0</v>
      </c>
      <c r="FY76" s="18">
        <v>0</v>
      </c>
      <c r="FZ76" s="18">
        <v>0</v>
      </c>
      <c r="GA76" s="234">
        <f t="shared" si="305"/>
        <v>4782.8380198346767</v>
      </c>
      <c r="GB76" s="20">
        <f t="shared" si="306"/>
        <v>0</v>
      </c>
      <c r="GC76" s="20">
        <f t="shared" si="307"/>
        <v>4782.8380198346767</v>
      </c>
      <c r="GD76" s="18">
        <f t="shared" si="308"/>
        <v>405.83</v>
      </c>
      <c r="GE76" s="18">
        <v>35.24</v>
      </c>
      <c r="GF76" s="234">
        <v>35.24</v>
      </c>
      <c r="GG76" s="234">
        <v>35.24</v>
      </c>
      <c r="GH76" s="234">
        <v>35.24</v>
      </c>
      <c r="GI76" s="234">
        <v>35.24</v>
      </c>
      <c r="GJ76" s="234">
        <v>35.24</v>
      </c>
      <c r="GK76" s="234">
        <v>35.24</v>
      </c>
      <c r="GL76" s="234">
        <v>31.83</v>
      </c>
      <c r="GM76" s="234">
        <v>31.83</v>
      </c>
      <c r="GN76" s="234">
        <v>31.83</v>
      </c>
      <c r="GO76" s="234">
        <v>31.83</v>
      </c>
      <c r="GP76" s="234">
        <v>31.83</v>
      </c>
      <c r="GQ76" s="20">
        <f t="shared" si="309"/>
        <v>0</v>
      </c>
      <c r="GR76" s="18">
        <v>0</v>
      </c>
      <c r="GS76" s="18">
        <v>0</v>
      </c>
      <c r="GT76" s="18">
        <v>0</v>
      </c>
      <c r="GU76" s="18"/>
      <c r="GV76" s="234">
        <f t="shared" si="310"/>
        <v>-405.83</v>
      </c>
      <c r="GW76" s="20">
        <f t="shared" si="198"/>
        <v>-405.83</v>
      </c>
      <c r="GX76" s="20">
        <f t="shared" si="199"/>
        <v>0</v>
      </c>
      <c r="GY76" s="18">
        <f t="shared" si="311"/>
        <v>5622.36</v>
      </c>
      <c r="GZ76" s="18">
        <v>309.93</v>
      </c>
      <c r="HA76" s="234">
        <v>309.93</v>
      </c>
      <c r="HB76" s="234">
        <v>309.93</v>
      </c>
      <c r="HC76" s="234">
        <v>309.93</v>
      </c>
      <c r="HD76" s="234">
        <v>309.93</v>
      </c>
      <c r="HE76" s="234">
        <v>309.93</v>
      </c>
      <c r="HF76" s="234">
        <v>309.93</v>
      </c>
      <c r="HG76" s="234">
        <v>690.57</v>
      </c>
      <c r="HH76" s="234">
        <v>690.57</v>
      </c>
      <c r="HI76" s="234">
        <v>690.57</v>
      </c>
      <c r="HJ76" s="234">
        <v>690.57</v>
      </c>
      <c r="HK76" s="234">
        <v>690.57</v>
      </c>
      <c r="HL76" s="20">
        <f t="shared" si="312"/>
        <v>6961.184400226326</v>
      </c>
      <c r="HM76" s="18">
        <v>593.12871272274754</v>
      </c>
      <c r="HN76" s="18">
        <v>628.46981278000089</v>
      </c>
      <c r="HO76" s="18">
        <v>684.79264784594113</v>
      </c>
      <c r="HP76" s="18">
        <v>637.11735470750477</v>
      </c>
      <c r="HQ76" s="18">
        <v>663.42992121844964</v>
      </c>
      <c r="HR76" s="18">
        <v>557.04751703719808</v>
      </c>
      <c r="HS76" s="18">
        <v>731.28676981491185</v>
      </c>
      <c r="HT76" s="18">
        <v>452.55464590310021</v>
      </c>
      <c r="HU76" s="18">
        <v>465.76669439416264</v>
      </c>
      <c r="HV76" s="18">
        <v>504.0991750119037</v>
      </c>
      <c r="HW76" s="18">
        <v>458.74503243544649</v>
      </c>
      <c r="HX76" s="18">
        <v>584.7461163549591</v>
      </c>
      <c r="HY76" s="20">
        <f t="shared" si="200"/>
        <v>1338.8244002263264</v>
      </c>
      <c r="HZ76" s="20">
        <f t="shared" si="201"/>
        <v>0</v>
      </c>
      <c r="IA76" s="20">
        <f t="shared" si="202"/>
        <v>1338.8244002263264</v>
      </c>
      <c r="IB76" s="120">
        <f t="shared" si="313"/>
        <v>16976.739999999998</v>
      </c>
      <c r="IC76" s="120">
        <v>1292.47</v>
      </c>
      <c r="ID76" s="250">
        <v>1292.47</v>
      </c>
      <c r="IE76" s="250">
        <v>1292.47</v>
      </c>
      <c r="IF76" s="120">
        <v>1292.47</v>
      </c>
      <c r="IG76" s="120">
        <v>1292.47</v>
      </c>
      <c r="IH76" s="120">
        <v>1292.47</v>
      </c>
      <c r="II76" s="120">
        <v>1292.47</v>
      </c>
      <c r="IJ76" s="120">
        <v>1585.89</v>
      </c>
      <c r="IK76" s="120">
        <v>1585.89</v>
      </c>
      <c r="IL76" s="120">
        <v>1585.89</v>
      </c>
      <c r="IM76" s="120">
        <v>1585.89</v>
      </c>
      <c r="IN76" s="120">
        <v>1585.89</v>
      </c>
      <c r="IO76" s="121">
        <f t="shared" si="203"/>
        <v>14980.350540232163</v>
      </c>
      <c r="IP76" s="18">
        <v>1320.4677289161721</v>
      </c>
      <c r="IQ76" s="18">
        <v>1317.3070641688491</v>
      </c>
      <c r="IR76" s="18">
        <v>1321.7401160111442</v>
      </c>
      <c r="IS76" s="18">
        <v>1327.164475</v>
      </c>
      <c r="IT76" s="18">
        <v>1337.52703</v>
      </c>
      <c r="IU76" s="18">
        <v>1322.37833</v>
      </c>
      <c r="IV76" s="18">
        <v>1298.7748456433687</v>
      </c>
      <c r="IW76" s="18">
        <v>1638.05285</v>
      </c>
      <c r="IX76" s="18">
        <v>989.76498297665626</v>
      </c>
      <c r="IY76" s="18">
        <v>1173.9884869853875</v>
      </c>
      <c r="IZ76" s="18">
        <v>912.46696670096196</v>
      </c>
      <c r="JA76" s="18">
        <v>1020.7176638296222</v>
      </c>
      <c r="JB76" s="250">
        <f t="shared" si="204"/>
        <v>-1996.3894597678354</v>
      </c>
      <c r="JC76" s="121">
        <f t="shared" si="205"/>
        <v>-1996.3894597678354</v>
      </c>
      <c r="JD76" s="121">
        <f t="shared" si="206"/>
        <v>0</v>
      </c>
      <c r="JE76" s="120">
        <f t="shared" si="314"/>
        <v>1367.9800000000002</v>
      </c>
      <c r="JF76" s="120">
        <v>104.19</v>
      </c>
      <c r="JG76" s="250">
        <v>104.19</v>
      </c>
      <c r="JH76" s="250">
        <v>104.19</v>
      </c>
      <c r="JI76" s="250">
        <v>104.19</v>
      </c>
      <c r="JJ76" s="250">
        <v>104.19</v>
      </c>
      <c r="JK76" s="250">
        <v>104.19</v>
      </c>
      <c r="JL76" s="250">
        <v>104.19</v>
      </c>
      <c r="JM76" s="250">
        <v>127.73</v>
      </c>
      <c r="JN76" s="250">
        <v>127.73</v>
      </c>
      <c r="JO76" s="250">
        <v>127.73</v>
      </c>
      <c r="JP76" s="250">
        <v>127.73</v>
      </c>
      <c r="JQ76" s="250">
        <v>127.73</v>
      </c>
      <c r="JR76" s="120">
        <f t="shared" si="315"/>
        <v>1178.3180708461014</v>
      </c>
      <c r="JS76" s="18">
        <v>106.38070931635104</v>
      </c>
      <c r="JT76" s="18">
        <v>106.12607699905286</v>
      </c>
      <c r="JU76" s="18">
        <v>106.48321651037328</v>
      </c>
      <c r="JV76" s="18">
        <v>106.9202186</v>
      </c>
      <c r="JW76" s="18">
        <v>107.75505607999999</v>
      </c>
      <c r="JX76" s="18">
        <v>106.53463287999999</v>
      </c>
      <c r="JY76" s="18">
        <v>104.63306773515787</v>
      </c>
      <c r="JZ76" s="18">
        <v>131.96628760000002</v>
      </c>
      <c r="KA76" s="18">
        <v>75.338315616911089</v>
      </c>
      <c r="KB76" s="18">
        <v>88.321062153984002</v>
      </c>
      <c r="KC76" s="18">
        <v>59.932069288084143</v>
      </c>
      <c r="KD76" s="18">
        <v>77.92735806618704</v>
      </c>
      <c r="KE76" s="250">
        <f t="shared" si="207"/>
        <v>-189.66192915389888</v>
      </c>
      <c r="KF76" s="121">
        <f t="shared" si="208"/>
        <v>-189.66192915389888</v>
      </c>
      <c r="KG76" s="121">
        <f t="shared" si="209"/>
        <v>0</v>
      </c>
      <c r="KH76" s="120">
        <f t="shared" si="316"/>
        <v>1376.9099999999999</v>
      </c>
      <c r="KI76" s="120">
        <v>71.13</v>
      </c>
      <c r="KJ76" s="250">
        <v>71.13</v>
      </c>
      <c r="KK76" s="250">
        <v>71.13</v>
      </c>
      <c r="KL76" s="250">
        <v>71.13</v>
      </c>
      <c r="KM76" s="250">
        <v>71.13</v>
      </c>
      <c r="KN76" s="250">
        <v>71.13</v>
      </c>
      <c r="KO76" s="250">
        <v>71.13</v>
      </c>
      <c r="KP76" s="250">
        <v>175.8</v>
      </c>
      <c r="KQ76" s="250">
        <v>175.8</v>
      </c>
      <c r="KR76" s="250">
        <v>175.8</v>
      </c>
      <c r="KS76" s="250">
        <v>175.8</v>
      </c>
      <c r="KT76" s="250">
        <v>175.8</v>
      </c>
      <c r="KU76" s="121">
        <f t="shared" si="317"/>
        <v>1492.9009982711029</v>
      </c>
      <c r="KV76" s="18">
        <v>85.856198543180511</v>
      </c>
      <c r="KW76" s="18">
        <v>92.463984039554504</v>
      </c>
      <c r="KX76" s="18">
        <v>82.060667227389146</v>
      </c>
      <c r="KY76" s="18">
        <v>89.971897835756849</v>
      </c>
      <c r="KZ76" s="18">
        <v>89.623096295829825</v>
      </c>
      <c r="LA76" s="18">
        <v>91.60457361456146</v>
      </c>
      <c r="LB76" s="18">
        <v>81.05915366105441</v>
      </c>
      <c r="LC76" s="18">
        <v>133.53182635999781</v>
      </c>
      <c r="LD76" s="18">
        <v>172.11506581182564</v>
      </c>
      <c r="LE76" s="18">
        <v>166.19736247634881</v>
      </c>
      <c r="LF76" s="18">
        <v>202.49103211424628</v>
      </c>
      <c r="LG76" s="18">
        <v>205.9261402913576</v>
      </c>
      <c r="LH76" s="250">
        <f t="shared" si="318"/>
        <v>115.99099827110308</v>
      </c>
      <c r="LI76" s="121">
        <f t="shared" si="210"/>
        <v>0</v>
      </c>
      <c r="LJ76" s="121">
        <f t="shared" si="211"/>
        <v>115.99099827110308</v>
      </c>
      <c r="LK76" s="121">
        <f t="shared" si="212"/>
        <v>0</v>
      </c>
      <c r="LL76" s="250"/>
      <c r="LM76" s="250"/>
      <c r="LN76" s="250"/>
      <c r="LO76" s="250"/>
      <c r="LP76" s="250"/>
      <c r="LQ76" s="250"/>
      <c r="LR76" s="250"/>
      <c r="LS76" s="250"/>
      <c r="LT76" s="250"/>
      <c r="LU76" s="250"/>
      <c r="LV76" s="250"/>
      <c r="LW76" s="250"/>
      <c r="LX76" s="121">
        <f t="shared" si="213"/>
        <v>0</v>
      </c>
      <c r="LY76" s="250"/>
      <c r="LZ76" s="250"/>
      <c r="MA76" s="250"/>
      <c r="MB76" s="250"/>
      <c r="MC76" s="250"/>
      <c r="MD76" s="250"/>
      <c r="ME76" s="250"/>
      <c r="MF76" s="250"/>
      <c r="MG76" s="250"/>
      <c r="MH76" s="250"/>
      <c r="MI76" s="250"/>
      <c r="MJ76" s="120">
        <v>0</v>
      </c>
      <c r="MK76" s="250"/>
      <c r="ML76" s="121">
        <f t="shared" si="214"/>
        <v>0</v>
      </c>
      <c r="MM76" s="121">
        <f t="shared" si="215"/>
        <v>0</v>
      </c>
      <c r="MN76" s="121">
        <f t="shared" si="319"/>
        <v>17020.66</v>
      </c>
      <c r="MO76" s="121">
        <v>653.83000000000004</v>
      </c>
      <c r="MP76" s="250">
        <v>653.83000000000004</v>
      </c>
      <c r="MQ76" s="250">
        <v>653.83000000000004</v>
      </c>
      <c r="MR76" s="250">
        <v>653.83000000000004</v>
      </c>
      <c r="MS76" s="250">
        <v>653.83000000000004</v>
      </c>
      <c r="MT76" s="250">
        <v>653.83000000000004</v>
      </c>
      <c r="MU76" s="250">
        <v>653.83000000000004</v>
      </c>
      <c r="MV76" s="250">
        <v>2488.77</v>
      </c>
      <c r="MW76" s="250">
        <v>2488.77</v>
      </c>
      <c r="MX76" s="250">
        <v>2488.77</v>
      </c>
      <c r="MY76" s="250">
        <v>2488.77</v>
      </c>
      <c r="MZ76" s="250">
        <v>2488.77</v>
      </c>
      <c r="NA76" s="121">
        <f t="shared" si="320"/>
        <v>10277.070003806644</v>
      </c>
      <c r="NB76" s="20">
        <v>0</v>
      </c>
      <c r="NC76" s="20">
        <v>0</v>
      </c>
      <c r="ND76" s="20">
        <v>0</v>
      </c>
      <c r="NE76" s="20">
        <v>0</v>
      </c>
      <c r="NF76" s="20">
        <v>0</v>
      </c>
      <c r="NG76" s="20">
        <v>5025.4100453835563</v>
      </c>
      <c r="NH76" s="20">
        <v>-82.086214261896373</v>
      </c>
      <c r="NI76" s="20">
        <v>0</v>
      </c>
      <c r="NJ76" s="20">
        <v>457.34381158823152</v>
      </c>
      <c r="NK76" s="20">
        <v>1633.2703066157615</v>
      </c>
      <c r="NL76" s="20">
        <v>3243.1320544809919</v>
      </c>
      <c r="NM76" s="20">
        <v>0</v>
      </c>
      <c r="NN76" s="250">
        <f t="shared" si="321"/>
        <v>-6743.5899961933555</v>
      </c>
      <c r="NO76" s="121">
        <f t="shared" si="216"/>
        <v>-6743.5899961933555</v>
      </c>
      <c r="NP76" s="121">
        <f t="shared" si="217"/>
        <v>0</v>
      </c>
      <c r="NQ76" s="115">
        <f t="shared" si="218"/>
        <v>11751.230000000001</v>
      </c>
      <c r="NR76" s="114">
        <f t="shared" si="219"/>
        <v>0</v>
      </c>
      <c r="NS76" s="132">
        <f t="shared" si="220"/>
        <v>-11751.230000000001</v>
      </c>
      <c r="NT76" s="121">
        <f t="shared" si="221"/>
        <v>-11751.230000000001</v>
      </c>
      <c r="NU76" s="121">
        <f t="shared" si="222"/>
        <v>0</v>
      </c>
      <c r="NV76" s="18">
        <f t="shared" si="322"/>
        <v>3118.37</v>
      </c>
      <c r="NW76" s="18">
        <v>373.16</v>
      </c>
      <c r="NX76" s="234">
        <v>373.16</v>
      </c>
      <c r="NY76" s="234">
        <v>373.16</v>
      </c>
      <c r="NZ76" s="18">
        <v>373.16</v>
      </c>
      <c r="OA76" s="18">
        <v>373.16</v>
      </c>
      <c r="OB76" s="18">
        <v>373.16</v>
      </c>
      <c r="OC76" s="18">
        <v>373.16</v>
      </c>
      <c r="OD76" s="18">
        <v>101.25</v>
      </c>
      <c r="OE76" s="18">
        <v>101.25</v>
      </c>
      <c r="OF76" s="18">
        <v>101.25</v>
      </c>
      <c r="OG76" s="18">
        <v>101.25</v>
      </c>
      <c r="OH76" s="18">
        <v>101.25</v>
      </c>
      <c r="OI76" s="20">
        <f t="shared" si="323"/>
        <v>0</v>
      </c>
      <c r="OJ76" s="20">
        <v>0</v>
      </c>
      <c r="OK76" s="20">
        <v>0</v>
      </c>
      <c r="OL76" s="20">
        <v>0</v>
      </c>
      <c r="OM76" s="20">
        <v>0</v>
      </c>
      <c r="ON76" s="20">
        <v>0</v>
      </c>
      <c r="OO76" s="20">
        <v>0</v>
      </c>
      <c r="OP76" s="20">
        <v>0</v>
      </c>
      <c r="OQ76" s="20">
        <v>0</v>
      </c>
      <c r="OR76" s="20">
        <v>0</v>
      </c>
      <c r="OS76" s="20">
        <v>0</v>
      </c>
      <c r="OT76" s="20">
        <v>0</v>
      </c>
      <c r="OU76" s="20">
        <v>0</v>
      </c>
      <c r="OV76" s="234">
        <f t="shared" si="324"/>
        <v>-3118.37</v>
      </c>
      <c r="OW76" s="20">
        <f t="shared" si="223"/>
        <v>-3118.37</v>
      </c>
      <c r="OX76" s="20">
        <f t="shared" si="224"/>
        <v>0</v>
      </c>
      <c r="OY76" s="18">
        <f t="shared" si="325"/>
        <v>2109.31</v>
      </c>
      <c r="OZ76" s="18">
        <v>250.98</v>
      </c>
      <c r="PA76" s="234">
        <v>250.98</v>
      </c>
      <c r="PB76" s="234">
        <v>250.98</v>
      </c>
      <c r="PC76" s="234">
        <v>250.98</v>
      </c>
      <c r="PD76" s="234">
        <v>250.98</v>
      </c>
      <c r="PE76" s="234">
        <v>250.98</v>
      </c>
      <c r="PF76" s="234">
        <v>250.98</v>
      </c>
      <c r="PG76" s="234">
        <v>70.489999999999995</v>
      </c>
      <c r="PH76" s="234">
        <v>70.489999999999995</v>
      </c>
      <c r="PI76" s="234">
        <v>70.489999999999995</v>
      </c>
      <c r="PJ76" s="234">
        <v>70.489999999999995</v>
      </c>
      <c r="PK76" s="234">
        <v>70.489999999999995</v>
      </c>
      <c r="PL76" s="20">
        <f t="shared" si="326"/>
        <v>0</v>
      </c>
      <c r="PM76" s="18">
        <v>0</v>
      </c>
      <c r="PN76" s="18">
        <v>0</v>
      </c>
      <c r="PO76" s="18">
        <v>0</v>
      </c>
      <c r="PP76" s="18">
        <v>0</v>
      </c>
      <c r="PQ76" s="18">
        <v>0</v>
      </c>
      <c r="PR76" s="18">
        <v>0</v>
      </c>
      <c r="PS76" s="18">
        <v>0</v>
      </c>
      <c r="PT76" s="18">
        <v>0</v>
      </c>
      <c r="PU76" s="18">
        <v>0</v>
      </c>
      <c r="PV76" s="18">
        <v>0</v>
      </c>
      <c r="PW76" s="18">
        <v>0</v>
      </c>
      <c r="PX76" s="18">
        <v>0</v>
      </c>
      <c r="PY76" s="234">
        <f t="shared" si="327"/>
        <v>-2109.31</v>
      </c>
      <c r="PZ76" s="20">
        <f t="shared" si="225"/>
        <v>-2109.31</v>
      </c>
      <c r="QA76" s="20">
        <f t="shared" si="226"/>
        <v>0</v>
      </c>
      <c r="QB76" s="18">
        <f t="shared" si="328"/>
        <v>883.45000000000027</v>
      </c>
      <c r="QC76" s="18">
        <v>90.35</v>
      </c>
      <c r="QD76" s="234">
        <v>90.35</v>
      </c>
      <c r="QE76" s="234">
        <v>90.35</v>
      </c>
      <c r="QF76" s="234">
        <v>90.35</v>
      </c>
      <c r="QG76" s="234">
        <v>90.35</v>
      </c>
      <c r="QH76" s="234">
        <v>90.35</v>
      </c>
      <c r="QI76" s="234">
        <v>90.35</v>
      </c>
      <c r="QJ76" s="234">
        <v>50.2</v>
      </c>
      <c r="QK76" s="234">
        <v>50.2</v>
      </c>
      <c r="QL76" s="234">
        <v>50.2</v>
      </c>
      <c r="QM76" s="234">
        <v>50.2</v>
      </c>
      <c r="QN76" s="234">
        <v>50.2</v>
      </c>
      <c r="QO76" s="20">
        <f t="shared" si="329"/>
        <v>0</v>
      </c>
      <c r="QP76" s="18">
        <v>0</v>
      </c>
      <c r="QQ76" s="18">
        <v>0</v>
      </c>
      <c r="QR76" s="18">
        <v>0</v>
      </c>
      <c r="QS76" s="18">
        <v>0</v>
      </c>
      <c r="QT76" s="18">
        <v>0</v>
      </c>
      <c r="QU76" s="18">
        <v>0</v>
      </c>
      <c r="QV76" s="18">
        <v>0</v>
      </c>
      <c r="QW76" s="18">
        <v>0</v>
      </c>
      <c r="QX76" s="18">
        <v>0</v>
      </c>
      <c r="QY76" s="18">
        <v>0</v>
      </c>
      <c r="QZ76" s="18">
        <v>0</v>
      </c>
      <c r="RA76" s="18">
        <v>0</v>
      </c>
      <c r="RB76" s="234">
        <f t="shared" si="330"/>
        <v>-883.45000000000027</v>
      </c>
      <c r="RC76" s="20">
        <f t="shared" si="227"/>
        <v>-883.45000000000027</v>
      </c>
      <c r="RD76" s="20">
        <f t="shared" si="228"/>
        <v>0</v>
      </c>
      <c r="RE76" s="18">
        <f t="shared" si="331"/>
        <v>2963.07</v>
      </c>
      <c r="RF76" s="20">
        <v>329.16</v>
      </c>
      <c r="RG76" s="234">
        <v>329.16</v>
      </c>
      <c r="RH76" s="234">
        <v>329.16</v>
      </c>
      <c r="RI76" s="234">
        <v>329.16</v>
      </c>
      <c r="RJ76" s="234">
        <v>329.16</v>
      </c>
      <c r="RK76" s="234">
        <v>329.16</v>
      </c>
      <c r="RL76" s="234">
        <v>329.16</v>
      </c>
      <c r="RM76" s="234">
        <v>131.79</v>
      </c>
      <c r="RN76" s="234">
        <v>131.79</v>
      </c>
      <c r="RO76" s="234">
        <v>131.79</v>
      </c>
      <c r="RP76" s="234">
        <v>131.79</v>
      </c>
      <c r="RQ76" s="234">
        <v>131.79</v>
      </c>
      <c r="RR76" s="20">
        <f t="shared" si="332"/>
        <v>0</v>
      </c>
      <c r="RS76" s="18">
        <v>0</v>
      </c>
      <c r="RT76" s="18">
        <v>0</v>
      </c>
      <c r="RU76" s="18">
        <v>0</v>
      </c>
      <c r="RV76" s="18">
        <v>0</v>
      </c>
      <c r="RW76" s="18">
        <v>0</v>
      </c>
      <c r="RX76" s="18">
        <v>0</v>
      </c>
      <c r="RY76" s="18">
        <v>0</v>
      </c>
      <c r="RZ76" s="18">
        <v>0</v>
      </c>
      <c r="SA76" s="18">
        <v>0</v>
      </c>
      <c r="SB76" s="18">
        <v>0</v>
      </c>
      <c r="SC76" s="18">
        <v>0</v>
      </c>
      <c r="SD76" s="18">
        <v>0</v>
      </c>
      <c r="SE76" s="20">
        <f t="shared" si="229"/>
        <v>-2963.07</v>
      </c>
      <c r="SF76" s="20">
        <f t="shared" si="230"/>
        <v>-2963.07</v>
      </c>
      <c r="SG76" s="20">
        <f t="shared" si="231"/>
        <v>0</v>
      </c>
      <c r="SH76" s="18">
        <f t="shared" si="333"/>
        <v>814.69000000000028</v>
      </c>
      <c r="SI76" s="18">
        <v>77.319999999999993</v>
      </c>
      <c r="SJ76" s="234">
        <v>77.319999999999993</v>
      </c>
      <c r="SK76" s="234">
        <v>77.319999999999993</v>
      </c>
      <c r="SL76" s="234">
        <v>77.319999999999993</v>
      </c>
      <c r="SM76" s="234">
        <v>77.319999999999993</v>
      </c>
      <c r="SN76" s="234">
        <v>77.319999999999993</v>
      </c>
      <c r="SO76" s="234">
        <v>77.319999999999993</v>
      </c>
      <c r="SP76" s="234">
        <v>54.69</v>
      </c>
      <c r="SQ76" s="234">
        <v>54.69</v>
      </c>
      <c r="SR76" s="234">
        <v>54.69</v>
      </c>
      <c r="SS76" s="234">
        <v>54.69</v>
      </c>
      <c r="ST76" s="234">
        <v>54.69</v>
      </c>
      <c r="SU76" s="20">
        <f t="shared" si="334"/>
        <v>0</v>
      </c>
      <c r="SV76" s="18">
        <v>0</v>
      </c>
      <c r="SW76" s="18">
        <v>0</v>
      </c>
      <c r="SX76" s="18">
        <v>0</v>
      </c>
      <c r="SY76" s="18">
        <v>0</v>
      </c>
      <c r="SZ76" s="18">
        <v>0</v>
      </c>
      <c r="TA76" s="18">
        <v>0</v>
      </c>
      <c r="TB76" s="18">
        <v>0</v>
      </c>
      <c r="TC76" s="18">
        <v>0</v>
      </c>
      <c r="TD76" s="18">
        <v>0</v>
      </c>
      <c r="TE76" s="18">
        <v>0</v>
      </c>
      <c r="TF76" s="18">
        <v>0</v>
      </c>
      <c r="TG76" s="18">
        <v>0</v>
      </c>
      <c r="TH76" s="20">
        <f t="shared" si="232"/>
        <v>-814.69000000000028</v>
      </c>
      <c r="TI76" s="20">
        <f t="shared" si="233"/>
        <v>-814.69000000000028</v>
      </c>
      <c r="TJ76" s="20">
        <f t="shared" si="234"/>
        <v>0</v>
      </c>
      <c r="TK76" s="18">
        <f t="shared" si="335"/>
        <v>1862.3400000000004</v>
      </c>
      <c r="TL76" s="18">
        <v>237.52</v>
      </c>
      <c r="TM76" s="234">
        <v>237.52</v>
      </c>
      <c r="TN76" s="234">
        <v>237.52</v>
      </c>
      <c r="TO76" s="234">
        <v>237.52</v>
      </c>
      <c r="TP76" s="234">
        <v>237.52</v>
      </c>
      <c r="TQ76" s="234">
        <v>237.52</v>
      </c>
      <c r="TR76" s="234">
        <v>237.52</v>
      </c>
      <c r="TS76" s="234">
        <v>39.94</v>
      </c>
      <c r="TT76" s="234">
        <v>39.94</v>
      </c>
      <c r="TU76" s="234">
        <v>39.94</v>
      </c>
      <c r="TV76" s="234">
        <v>39.94</v>
      </c>
      <c r="TW76" s="234">
        <v>39.94</v>
      </c>
      <c r="TX76" s="20">
        <f t="shared" si="336"/>
        <v>0</v>
      </c>
      <c r="TY76" s="18">
        <v>0</v>
      </c>
      <c r="TZ76" s="18">
        <v>0</v>
      </c>
      <c r="UA76" s="18">
        <v>0</v>
      </c>
      <c r="UB76" s="18">
        <v>0</v>
      </c>
      <c r="UC76" s="18">
        <v>0</v>
      </c>
      <c r="UD76" s="18">
        <v>0</v>
      </c>
      <c r="UE76" s="18">
        <v>0</v>
      </c>
      <c r="UF76" s="18">
        <v>0</v>
      </c>
      <c r="UG76" s="18">
        <v>0</v>
      </c>
      <c r="UH76" s="18">
        <v>0</v>
      </c>
      <c r="UI76" s="18">
        <v>0</v>
      </c>
      <c r="UJ76" s="18">
        <v>0</v>
      </c>
      <c r="UK76" s="20">
        <f t="shared" si="235"/>
        <v>-1862.3400000000004</v>
      </c>
      <c r="UL76" s="20">
        <f t="shared" si="236"/>
        <v>-1862.3400000000004</v>
      </c>
      <c r="UM76" s="20">
        <f t="shared" si="237"/>
        <v>0</v>
      </c>
      <c r="UN76" s="18">
        <f t="shared" si="337"/>
        <v>0</v>
      </c>
      <c r="UO76" s="18">
        <v>0</v>
      </c>
      <c r="UP76" s="234">
        <v>0</v>
      </c>
      <c r="UQ76" s="234">
        <v>0</v>
      </c>
      <c r="UR76" s="234">
        <v>0</v>
      </c>
      <c r="US76" s="234">
        <v>0</v>
      </c>
      <c r="UT76" s="234">
        <v>0</v>
      </c>
      <c r="UU76" s="234">
        <v>0</v>
      </c>
      <c r="UV76" s="234">
        <v>0</v>
      </c>
      <c r="UW76" s="234">
        <v>0</v>
      </c>
      <c r="UX76" s="234">
        <v>0</v>
      </c>
      <c r="UY76" s="234">
        <v>0</v>
      </c>
      <c r="UZ76" s="234">
        <v>0</v>
      </c>
      <c r="VA76" s="20">
        <f t="shared" si="238"/>
        <v>0</v>
      </c>
      <c r="VB76" s="234"/>
      <c r="VC76" s="234"/>
      <c r="VD76" s="234"/>
      <c r="VE76" s="234"/>
      <c r="VF76" s="234"/>
      <c r="VG76" s="234"/>
      <c r="VH76" s="234">
        <v>0</v>
      </c>
      <c r="VI76" s="234"/>
      <c r="VJ76" s="234"/>
      <c r="VK76" s="234"/>
      <c r="VL76" s="234"/>
      <c r="VM76" s="234"/>
      <c r="VN76" s="20">
        <f t="shared" si="239"/>
        <v>0</v>
      </c>
      <c r="VO76" s="20">
        <f t="shared" si="240"/>
        <v>0</v>
      </c>
      <c r="VP76" s="20">
        <f t="shared" si="241"/>
        <v>0</v>
      </c>
      <c r="VQ76" s="121">
        <f t="shared" si="242"/>
        <v>0</v>
      </c>
      <c r="VR76" s="250"/>
      <c r="VS76" s="250"/>
      <c r="VT76" s="250"/>
      <c r="VU76" s="250"/>
      <c r="VV76" s="250"/>
      <c r="VW76" s="250"/>
      <c r="VX76" s="250"/>
      <c r="VY76" s="250"/>
      <c r="VZ76" s="250"/>
      <c r="WA76" s="250"/>
      <c r="WB76" s="250"/>
      <c r="WC76" s="250"/>
      <c r="WD76" s="121">
        <f t="shared" si="243"/>
        <v>0</v>
      </c>
      <c r="WE76" s="234"/>
      <c r="WF76" s="234"/>
      <c r="WG76" s="234"/>
      <c r="WH76" s="234"/>
      <c r="WI76" s="234"/>
      <c r="WJ76" s="234"/>
      <c r="WK76" s="234"/>
      <c r="WL76" s="234"/>
      <c r="WM76" s="234"/>
      <c r="WN76" s="234"/>
      <c r="WO76" s="234"/>
      <c r="WP76" s="234"/>
      <c r="WQ76" s="121">
        <f t="shared" si="244"/>
        <v>0</v>
      </c>
      <c r="WR76" s="121">
        <f t="shared" si="245"/>
        <v>0</v>
      </c>
      <c r="WS76" s="121">
        <f t="shared" si="246"/>
        <v>0</v>
      </c>
      <c r="WT76" s="120">
        <f t="shared" si="338"/>
        <v>22769.139999999996</v>
      </c>
      <c r="WU76" s="120">
        <v>1578.72</v>
      </c>
      <c r="WV76" s="250">
        <v>1578.72</v>
      </c>
      <c r="WW76" s="250">
        <v>1578.72</v>
      </c>
      <c r="WX76" s="250">
        <v>1578.72</v>
      </c>
      <c r="WY76" s="250">
        <v>1578.72</v>
      </c>
      <c r="WZ76" s="250">
        <v>1578.72</v>
      </c>
      <c r="XA76" s="250">
        <v>1578.72</v>
      </c>
      <c r="XB76" s="250">
        <v>2343.62</v>
      </c>
      <c r="XC76" s="250">
        <v>2343.62</v>
      </c>
      <c r="XD76" s="250">
        <v>2343.62</v>
      </c>
      <c r="XE76" s="250">
        <v>2343.62</v>
      </c>
      <c r="XF76" s="250">
        <v>2343.62</v>
      </c>
      <c r="XG76" s="120">
        <f t="shared" si="339"/>
        <v>23109.276908054628</v>
      </c>
      <c r="XH76" s="18">
        <v>2107.6269062777769</v>
      </c>
      <c r="XI76" s="18">
        <v>2274.8278136491399</v>
      </c>
      <c r="XJ76" s="18">
        <v>1850.1922802652068</v>
      </c>
      <c r="XK76" s="18">
        <v>3.2022253929402882</v>
      </c>
      <c r="XL76" s="18">
        <v>1706.7949508602837</v>
      </c>
      <c r="XM76" s="18">
        <v>1788.3015615827471</v>
      </c>
      <c r="XN76" s="18">
        <v>2015.8305902517109</v>
      </c>
      <c r="XO76" s="18">
        <v>2526.2618201012892</v>
      </c>
      <c r="XP76" s="18">
        <v>2245.1377784479891</v>
      </c>
      <c r="XQ76" s="18">
        <v>2145.7752668153112</v>
      </c>
      <c r="XR76" s="18">
        <v>2004.1730998488893</v>
      </c>
      <c r="XS76" s="18">
        <v>2441.1526145613407</v>
      </c>
      <c r="XT76" s="121">
        <f t="shared" si="247"/>
        <v>340.13690805463193</v>
      </c>
      <c r="XU76" s="121">
        <f t="shared" si="248"/>
        <v>0</v>
      </c>
      <c r="XV76" s="121">
        <f t="shared" si="249"/>
        <v>340.13690805463193</v>
      </c>
      <c r="XW76" s="120">
        <f t="shared" si="340"/>
        <v>10684.28</v>
      </c>
      <c r="XX76" s="120">
        <v>702.74</v>
      </c>
      <c r="XY76" s="250">
        <v>702.74</v>
      </c>
      <c r="XZ76" s="250">
        <v>702.74</v>
      </c>
      <c r="YA76" s="250">
        <v>702.74</v>
      </c>
      <c r="YB76" s="250">
        <v>702.74</v>
      </c>
      <c r="YC76" s="250">
        <v>702.74</v>
      </c>
      <c r="YD76" s="250">
        <v>702.74</v>
      </c>
      <c r="YE76" s="250">
        <v>1153.02</v>
      </c>
      <c r="YF76" s="250">
        <v>1153.02</v>
      </c>
      <c r="YG76" s="250">
        <v>1153.02</v>
      </c>
      <c r="YH76" s="250">
        <v>1153.02</v>
      </c>
      <c r="YI76" s="250">
        <v>1153.02</v>
      </c>
      <c r="YJ76" s="121">
        <f t="shared" si="341"/>
        <v>11156.812767479805</v>
      </c>
      <c r="YK76" s="18">
        <v>883.60207638794134</v>
      </c>
      <c r="YL76" s="18">
        <v>849.45186391360289</v>
      </c>
      <c r="YM76" s="18">
        <v>887.39484758325659</v>
      </c>
      <c r="YN76" s="18">
        <v>863.54691716442244</v>
      </c>
      <c r="YO76" s="18">
        <v>845.37658106792901</v>
      </c>
      <c r="YP76" s="18">
        <v>830.28232188825643</v>
      </c>
      <c r="YQ76" s="18">
        <v>951.18243824856313</v>
      </c>
      <c r="YR76" s="18">
        <v>972.20518728289585</v>
      </c>
      <c r="YS76" s="18">
        <v>944.33982663350866</v>
      </c>
      <c r="YT76" s="18">
        <v>1003.4835336957603</v>
      </c>
      <c r="YU76" s="18">
        <v>1023.4212014171532</v>
      </c>
      <c r="YV76" s="18">
        <v>1102.5259721965153</v>
      </c>
      <c r="YW76" s="234">
        <f t="shared" si="342"/>
        <v>472.53276747980453</v>
      </c>
      <c r="YX76" s="121">
        <f t="shared" si="250"/>
        <v>0</v>
      </c>
      <c r="YY76" s="121">
        <f t="shared" si="251"/>
        <v>472.53276747980453</v>
      </c>
      <c r="YZ76" s="120">
        <f t="shared" si="343"/>
        <v>720.48</v>
      </c>
      <c r="ZA76" s="120">
        <v>44.64</v>
      </c>
      <c r="ZB76" s="250">
        <v>44.64</v>
      </c>
      <c r="ZC76" s="250">
        <v>44.64</v>
      </c>
      <c r="ZD76" s="250">
        <v>44.64</v>
      </c>
      <c r="ZE76" s="250">
        <v>44.64</v>
      </c>
      <c r="ZF76" s="250">
        <v>44.64</v>
      </c>
      <c r="ZG76" s="250">
        <v>44.64</v>
      </c>
      <c r="ZH76" s="250">
        <v>81.599999999999994</v>
      </c>
      <c r="ZI76" s="250">
        <v>81.599999999999994</v>
      </c>
      <c r="ZJ76" s="250">
        <v>81.599999999999994</v>
      </c>
      <c r="ZK76" s="250">
        <v>81.599999999999994</v>
      </c>
      <c r="ZL76" s="250">
        <v>81.599999999999994</v>
      </c>
      <c r="ZM76" s="121">
        <f t="shared" si="344"/>
        <v>2656.1171084815073</v>
      </c>
      <c r="ZN76" s="120">
        <v>0</v>
      </c>
      <c r="ZO76" s="18">
        <v>73.591474925684238</v>
      </c>
      <c r="ZP76" s="18">
        <v>248.46272536579565</v>
      </c>
      <c r="ZQ76" s="18">
        <v>2260.0078643009733</v>
      </c>
      <c r="ZR76" s="18">
        <v>74.055043889054062</v>
      </c>
      <c r="ZS76" s="18">
        <v>0</v>
      </c>
      <c r="ZT76" s="18"/>
      <c r="ZU76" s="18"/>
      <c r="ZV76" s="18"/>
      <c r="ZW76" s="18"/>
      <c r="ZX76" s="18"/>
      <c r="ZY76" s="18"/>
      <c r="ZZ76" s="121">
        <f t="shared" si="252"/>
        <v>1935.6371084815073</v>
      </c>
      <c r="AAA76" s="121">
        <f t="shared" si="253"/>
        <v>0</v>
      </c>
      <c r="AAB76" s="121">
        <f t="shared" si="254"/>
        <v>1935.6371084815073</v>
      </c>
      <c r="AAC76" s="120">
        <f t="shared" si="345"/>
        <v>418.04</v>
      </c>
      <c r="AAD76" s="120">
        <v>30.12</v>
      </c>
      <c r="AAE76" s="250">
        <v>30.12</v>
      </c>
      <c r="AAF76" s="250">
        <v>30.12</v>
      </c>
      <c r="AAG76" s="250">
        <v>30.12</v>
      </c>
      <c r="AAH76" s="250">
        <v>30.12</v>
      </c>
      <c r="AAI76" s="250">
        <v>30.12</v>
      </c>
      <c r="AAJ76" s="250">
        <v>30.12</v>
      </c>
      <c r="AAK76" s="250">
        <v>41.44</v>
      </c>
      <c r="AAL76" s="250">
        <v>41.44</v>
      </c>
      <c r="AAM76" s="250">
        <v>41.44</v>
      </c>
      <c r="AAN76" s="250">
        <v>41.44</v>
      </c>
      <c r="AAO76" s="250">
        <v>41.44</v>
      </c>
      <c r="AAP76" s="121">
        <f t="shared" si="346"/>
        <v>442.21273316237108</v>
      </c>
      <c r="AAQ76" s="18">
        <v>34.912130649933268</v>
      </c>
      <c r="AAR76" s="18">
        <v>34.828565154023913</v>
      </c>
      <c r="AAS76" s="18">
        <v>34.945771566348107</v>
      </c>
      <c r="AAT76" s="18">
        <v>35.089187361800001</v>
      </c>
      <c r="AAU76" s="18">
        <v>35.363165185040003</v>
      </c>
      <c r="AAV76" s="18">
        <v>34.962645443440003</v>
      </c>
      <c r="AAW76" s="18">
        <v>34.338587837481889</v>
      </c>
      <c r="AAX76" s="18">
        <v>40.235328000000003</v>
      </c>
      <c r="AAY76" s="18">
        <v>38.694707999999999</v>
      </c>
      <c r="AAZ76" s="18">
        <v>39.407184000000001</v>
      </c>
      <c r="ABA76" s="18">
        <v>39.354386400000003</v>
      </c>
      <c r="ABB76" s="18">
        <v>40.081073564303878</v>
      </c>
      <c r="ABC76" s="121">
        <f t="shared" si="255"/>
        <v>24.17273316237106</v>
      </c>
      <c r="ABD76" s="121">
        <f t="shared" si="256"/>
        <v>0</v>
      </c>
      <c r="ABE76" s="121">
        <f t="shared" si="257"/>
        <v>24.17273316237106</v>
      </c>
      <c r="ABF76" s="120">
        <f t="shared" si="347"/>
        <v>58.29</v>
      </c>
      <c r="ABG76" s="120">
        <v>1.92</v>
      </c>
      <c r="ABH76" s="250">
        <v>1.92</v>
      </c>
      <c r="ABI76" s="250">
        <v>1.92</v>
      </c>
      <c r="ABJ76" s="250">
        <v>1.92</v>
      </c>
      <c r="ABK76" s="250">
        <v>1.92</v>
      </c>
      <c r="ABL76" s="250">
        <v>1.92</v>
      </c>
      <c r="ABM76" s="250">
        <v>1.92</v>
      </c>
      <c r="ABN76" s="250">
        <v>8.9700000000000006</v>
      </c>
      <c r="ABO76" s="250">
        <v>8.9700000000000006</v>
      </c>
      <c r="ABP76" s="250">
        <v>8.9700000000000006</v>
      </c>
      <c r="ABQ76" s="250">
        <v>8.9700000000000006</v>
      </c>
      <c r="ABR76" s="250">
        <v>8.9700000000000006</v>
      </c>
      <c r="ABS76" s="121">
        <f t="shared" si="348"/>
        <v>0</v>
      </c>
      <c r="ABT76" s="18">
        <v>0</v>
      </c>
      <c r="ABU76" s="18">
        <v>0</v>
      </c>
      <c r="ABV76" s="18">
        <v>0</v>
      </c>
      <c r="ABW76" s="18">
        <v>0</v>
      </c>
      <c r="ABX76" s="18">
        <v>0</v>
      </c>
      <c r="ABY76" s="18">
        <v>0</v>
      </c>
      <c r="ABZ76" s="18"/>
      <c r="ACA76" s="18"/>
      <c r="ACB76" s="18">
        <v>0</v>
      </c>
      <c r="ACC76" s="18">
        <v>0</v>
      </c>
      <c r="ACD76" s="18">
        <v>0</v>
      </c>
      <c r="ACE76" s="18">
        <v>0</v>
      </c>
      <c r="ACF76" s="121">
        <f t="shared" si="258"/>
        <v>-58.29</v>
      </c>
      <c r="ACG76" s="121">
        <f t="shared" si="259"/>
        <v>-58.29</v>
      </c>
      <c r="ACH76" s="121">
        <f t="shared" si="260"/>
        <v>0</v>
      </c>
      <c r="ACI76" s="115">
        <f t="shared" si="261"/>
        <v>12401.999999999996</v>
      </c>
      <c r="ACJ76" s="121">
        <f t="shared" si="262"/>
        <v>2970.4810841848666</v>
      </c>
      <c r="ACK76" s="132">
        <f t="shared" si="263"/>
        <v>-9431.5189158151297</v>
      </c>
      <c r="ACL76" s="121">
        <f t="shared" si="264"/>
        <v>-9431.5189158151297</v>
      </c>
      <c r="ACM76" s="121">
        <f t="shared" si="265"/>
        <v>0</v>
      </c>
      <c r="ACN76" s="18">
        <f t="shared" si="349"/>
        <v>4149.9399999999996</v>
      </c>
      <c r="ACO76" s="18">
        <v>321.27</v>
      </c>
      <c r="ACP76" s="234">
        <v>321.27</v>
      </c>
      <c r="ACQ76" s="234">
        <v>321.27</v>
      </c>
      <c r="ACR76" s="234">
        <v>321.27</v>
      </c>
      <c r="ACS76" s="234">
        <v>321.27</v>
      </c>
      <c r="ACT76" s="234">
        <v>321.27</v>
      </c>
      <c r="ACU76" s="234">
        <v>321.27</v>
      </c>
      <c r="ACV76" s="234">
        <v>380.21</v>
      </c>
      <c r="ACW76" s="234">
        <v>380.21</v>
      </c>
      <c r="ACX76" s="234">
        <v>380.21</v>
      </c>
      <c r="ACY76" s="234">
        <v>380.21</v>
      </c>
      <c r="ACZ76" s="234">
        <v>380.21</v>
      </c>
      <c r="ADA76" s="20">
        <f t="shared" si="350"/>
        <v>2970.4810841848666</v>
      </c>
      <c r="ADB76" s="18">
        <v>0</v>
      </c>
      <c r="ADC76" s="18">
        <v>545.79767315413801</v>
      </c>
      <c r="ADD76" s="18">
        <v>265.13712177895189</v>
      </c>
      <c r="ADE76" s="18">
        <v>0</v>
      </c>
      <c r="ADF76" s="18">
        <v>284.27440159999998</v>
      </c>
      <c r="ADG76" s="18">
        <v>271.58098239999998</v>
      </c>
      <c r="ADH76" s="18">
        <v>251.22570148564265</v>
      </c>
      <c r="ADI76" s="18">
        <v>288.68860148185036</v>
      </c>
      <c r="ADJ76" s="18">
        <v>373.94135869999997</v>
      </c>
      <c r="ADK76" s="18">
        <v>221.44648119999999</v>
      </c>
      <c r="ADL76" s="18">
        <v>211.20187367999998</v>
      </c>
      <c r="ADM76" s="18">
        <v>257.18688870428321</v>
      </c>
      <c r="ADN76" s="20">
        <f t="shared" si="266"/>
        <v>-1179.458915815133</v>
      </c>
      <c r="ADO76" s="20">
        <f t="shared" si="267"/>
        <v>-1179.458915815133</v>
      </c>
      <c r="ADP76" s="20">
        <f t="shared" si="268"/>
        <v>0</v>
      </c>
      <c r="ADQ76" s="18">
        <f t="shared" si="351"/>
        <v>8252.0599999999977</v>
      </c>
      <c r="ADR76" s="18">
        <v>1099.83</v>
      </c>
      <c r="ADS76" s="234">
        <v>1099.83</v>
      </c>
      <c r="ADT76" s="234">
        <v>1099.83</v>
      </c>
      <c r="ADU76" s="234">
        <v>1099.83</v>
      </c>
      <c r="ADV76" s="234">
        <v>1099.83</v>
      </c>
      <c r="ADW76" s="234">
        <v>1099.83</v>
      </c>
      <c r="ADX76" s="234">
        <v>1099.83</v>
      </c>
      <c r="ADY76" s="234">
        <v>110.65</v>
      </c>
      <c r="ADZ76" s="234">
        <v>110.65</v>
      </c>
      <c r="AEA76" s="234">
        <v>110.65</v>
      </c>
      <c r="AEB76" s="234">
        <v>110.65</v>
      </c>
      <c r="AEC76" s="234">
        <v>110.65</v>
      </c>
      <c r="AED76" s="20">
        <f t="shared" si="352"/>
        <v>0</v>
      </c>
      <c r="AEE76" s="18">
        <v>0</v>
      </c>
      <c r="AEF76" s="18">
        <v>0</v>
      </c>
      <c r="AEG76" s="18">
        <v>0</v>
      </c>
      <c r="AEH76" s="18">
        <v>0</v>
      </c>
      <c r="AEI76" s="18">
        <v>0</v>
      </c>
      <c r="AEJ76" s="18">
        <v>0</v>
      </c>
      <c r="AEK76" s="18">
        <v>0</v>
      </c>
      <c r="AEL76" s="18">
        <v>0</v>
      </c>
      <c r="AEM76" s="18">
        <v>0</v>
      </c>
      <c r="AEN76" s="18">
        <v>0</v>
      </c>
      <c r="AEO76" s="18">
        <v>0</v>
      </c>
      <c r="AEP76" s="18">
        <v>0</v>
      </c>
      <c r="AEQ76" s="20">
        <f t="shared" si="269"/>
        <v>-8252.0599999999977</v>
      </c>
      <c r="AER76" s="20">
        <f t="shared" si="270"/>
        <v>-8252.0599999999977</v>
      </c>
      <c r="AES76" s="20">
        <f t="shared" si="271"/>
        <v>0</v>
      </c>
      <c r="AET76" s="18">
        <f t="shared" si="353"/>
        <v>0</v>
      </c>
      <c r="AEU76" s="18">
        <v>0</v>
      </c>
      <c r="AEV76" s="234">
        <v>0</v>
      </c>
      <c r="AEW76" s="234">
        <v>0</v>
      </c>
      <c r="AEX76" s="234">
        <v>0</v>
      </c>
      <c r="AEY76" s="234">
        <v>0</v>
      </c>
      <c r="AEZ76" s="234">
        <v>0</v>
      </c>
      <c r="AFA76" s="234">
        <v>0</v>
      </c>
      <c r="AFB76" s="234">
        <v>0</v>
      </c>
      <c r="AFC76" s="234">
        <v>0</v>
      </c>
      <c r="AFD76" s="234">
        <v>0</v>
      </c>
      <c r="AFE76" s="234">
        <v>0</v>
      </c>
      <c r="AFF76" s="234">
        <v>0</v>
      </c>
      <c r="AFG76" s="20">
        <f t="shared" si="354"/>
        <v>0</v>
      </c>
      <c r="AFH76" s="18">
        <v>0</v>
      </c>
      <c r="AFI76" s="18">
        <v>0</v>
      </c>
      <c r="AFJ76" s="18">
        <v>0</v>
      </c>
      <c r="AFK76" s="18">
        <v>0</v>
      </c>
      <c r="AFL76" s="18">
        <v>0</v>
      </c>
      <c r="AFM76" s="18">
        <v>0</v>
      </c>
      <c r="AFN76" s="18">
        <v>0</v>
      </c>
      <c r="AFO76" s="18">
        <v>0</v>
      </c>
      <c r="AFP76" s="18">
        <v>0</v>
      </c>
      <c r="AFQ76" s="18">
        <v>0</v>
      </c>
      <c r="AFR76" s="18">
        <v>0</v>
      </c>
      <c r="AFS76" s="18">
        <v>0</v>
      </c>
      <c r="AFT76" s="20">
        <f t="shared" si="272"/>
        <v>0</v>
      </c>
      <c r="AFU76" s="20">
        <f t="shared" si="273"/>
        <v>0</v>
      </c>
      <c r="AFV76" s="136">
        <f t="shared" si="274"/>
        <v>0</v>
      </c>
      <c r="AFW76" s="141">
        <f t="shared" si="275"/>
        <v>115691.14999999998</v>
      </c>
      <c r="AFX76" s="111">
        <f t="shared" si="276"/>
        <v>102824.80790295228</v>
      </c>
      <c r="AFY76" s="126">
        <f t="shared" si="277"/>
        <v>-12866.342097047702</v>
      </c>
      <c r="AFZ76" s="20">
        <f t="shared" si="278"/>
        <v>-12866.342097047702</v>
      </c>
      <c r="AGA76" s="140">
        <f t="shared" si="279"/>
        <v>0</v>
      </c>
      <c r="AGB76" s="215">
        <f t="shared" si="181"/>
        <v>138829.37999999998</v>
      </c>
      <c r="AGC76" s="126">
        <f t="shared" si="181"/>
        <v>123389.76948354272</v>
      </c>
      <c r="AGD76" s="126">
        <f t="shared" si="280"/>
        <v>-15439.610516457251</v>
      </c>
      <c r="AGE76" s="20">
        <f t="shared" si="281"/>
        <v>-15439.610516457251</v>
      </c>
      <c r="AGF76" s="136">
        <f t="shared" si="282"/>
        <v>0</v>
      </c>
      <c r="AGG76" s="166">
        <f t="shared" si="180"/>
        <v>7404.2335999999996</v>
      </c>
      <c r="AGH76" s="220">
        <f t="shared" si="179"/>
        <v>6580.7877057889455</v>
      </c>
      <c r="AGI76" s="126">
        <f t="shared" si="283"/>
        <v>-823.44589421105411</v>
      </c>
      <c r="AGJ76" s="20">
        <f t="shared" si="284"/>
        <v>-823.44589421105411</v>
      </c>
      <c r="AGK76" s="140">
        <f t="shared" si="285"/>
        <v>0</v>
      </c>
      <c r="AGL76" s="167">
        <f t="shared" si="182"/>
        <v>146233.61359999998</v>
      </c>
      <c r="AGM76" s="167">
        <f t="shared" si="182"/>
        <v>129970.55718933167</v>
      </c>
      <c r="AGN76" s="168">
        <f t="shared" si="106"/>
        <v>-16263.056410668316</v>
      </c>
      <c r="AGO76" s="167">
        <f t="shared" si="286"/>
        <v>-16263.056410668316</v>
      </c>
      <c r="AGP76" s="169">
        <f t="shared" si="287"/>
        <v>0</v>
      </c>
      <c r="AGQ76" s="217">
        <f t="shared" si="355"/>
        <v>5.0632911392405069E-2</v>
      </c>
      <c r="AGR76" s="294">
        <v>7.0000000000000007E-2</v>
      </c>
      <c r="AGS76" s="254">
        <v>0.03</v>
      </c>
      <c r="AGT76" s="251">
        <f t="shared" si="356"/>
        <v>5.3333333333333337E-2</v>
      </c>
      <c r="AGU76" s="22"/>
      <c r="AGV76" s="22"/>
      <c r="AGW76" s="22"/>
      <c r="AGX76" s="22"/>
      <c r="AGY76" s="22"/>
      <c r="AGZ76" s="22"/>
      <c r="AHA76" s="22"/>
      <c r="AHB76" s="22"/>
      <c r="AHC76" s="22"/>
      <c r="AHD76" s="22"/>
      <c r="AHE76" s="22"/>
      <c r="AHF76" s="22"/>
      <c r="AHG76" s="22"/>
      <c r="AHH76" s="22"/>
    </row>
    <row r="77" spans="1:892" s="225" customFormat="1" ht="12.75" x14ac:dyDescent="0.25">
      <c r="A77" s="22">
        <v>506</v>
      </c>
      <c r="B77" s="21">
        <v>3</v>
      </c>
      <c r="C77" s="256" t="s">
        <v>822</v>
      </c>
      <c r="D77" s="253">
        <v>9</v>
      </c>
      <c r="E77" s="249">
        <v>2001.1</v>
      </c>
      <c r="F77" s="132">
        <f t="shared" si="183"/>
        <v>17697.16</v>
      </c>
      <c r="G77" s="114">
        <f t="shared" si="184"/>
        <v>24407.170642683061</v>
      </c>
      <c r="H77" s="132">
        <f t="shared" si="185"/>
        <v>6710.0106426830607</v>
      </c>
      <c r="I77" s="121">
        <f t="shared" si="186"/>
        <v>0</v>
      </c>
      <c r="J77" s="121">
        <f t="shared" si="187"/>
        <v>6710.0106426830607</v>
      </c>
      <c r="K77" s="18">
        <f t="shared" si="288"/>
        <v>6483.5399999999991</v>
      </c>
      <c r="L77" s="234">
        <v>408.22</v>
      </c>
      <c r="M77" s="234">
        <v>408.22</v>
      </c>
      <c r="N77" s="234">
        <v>408.22</v>
      </c>
      <c r="O77" s="234">
        <v>408.22</v>
      </c>
      <c r="P77" s="234">
        <v>408.22</v>
      </c>
      <c r="Q77" s="234">
        <v>408.22</v>
      </c>
      <c r="R77" s="234">
        <v>408.22</v>
      </c>
      <c r="S77" s="234">
        <v>725.2</v>
      </c>
      <c r="T77" s="234">
        <v>725.2</v>
      </c>
      <c r="U77" s="234">
        <v>725.2</v>
      </c>
      <c r="V77" s="234">
        <v>725.2</v>
      </c>
      <c r="W77" s="234">
        <v>725.2</v>
      </c>
      <c r="X77" s="234">
        <f t="shared" si="289"/>
        <v>10187.864745086674</v>
      </c>
      <c r="Y77" s="18">
        <v>0</v>
      </c>
      <c r="Z77" s="18">
        <v>2219.5775316642203</v>
      </c>
      <c r="AA77" s="18">
        <v>3762.0334836981729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4206.2537297242798</v>
      </c>
      <c r="AH77" s="18">
        <v>0</v>
      </c>
      <c r="AI77" s="18">
        <v>0</v>
      </c>
      <c r="AJ77" s="18">
        <v>0</v>
      </c>
      <c r="AK77" s="20">
        <f t="shared" si="188"/>
        <v>3704.3247450866747</v>
      </c>
      <c r="AL77" s="234">
        <f t="shared" si="290"/>
        <v>0</v>
      </c>
      <c r="AM77" s="234">
        <f t="shared" si="189"/>
        <v>3704.3247450866747</v>
      </c>
      <c r="AN77" s="18">
        <f t="shared" si="291"/>
        <v>1386.97</v>
      </c>
      <c r="AO77" s="234">
        <v>105.66</v>
      </c>
      <c r="AP77" s="234">
        <v>105.66</v>
      </c>
      <c r="AQ77" s="234">
        <v>105.66</v>
      </c>
      <c r="AR77" s="234">
        <v>105.66</v>
      </c>
      <c r="AS77" s="234">
        <v>105.66</v>
      </c>
      <c r="AT77" s="234">
        <v>105.66</v>
      </c>
      <c r="AU77" s="234">
        <v>105.66</v>
      </c>
      <c r="AV77" s="234">
        <v>129.47</v>
      </c>
      <c r="AW77" s="234">
        <v>129.47</v>
      </c>
      <c r="AX77" s="234">
        <v>129.47</v>
      </c>
      <c r="AY77" s="234">
        <v>129.47</v>
      </c>
      <c r="AZ77" s="234">
        <v>129.47</v>
      </c>
      <c r="BA77" s="226">
        <f t="shared" si="292"/>
        <v>1843.4049362885121</v>
      </c>
      <c r="BB77" s="18">
        <v>0</v>
      </c>
      <c r="BC77" s="18">
        <v>401.69760252249546</v>
      </c>
      <c r="BD77" s="18">
        <v>680.66423514491078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18">
        <v>761.04309862110597</v>
      </c>
      <c r="BK77" s="18">
        <v>0</v>
      </c>
      <c r="BL77" s="18">
        <v>0</v>
      </c>
      <c r="BM77" s="18">
        <v>0</v>
      </c>
      <c r="BN77" s="20">
        <f t="shared" si="190"/>
        <v>456.43493628851206</v>
      </c>
      <c r="BO77" s="20">
        <f t="shared" si="191"/>
        <v>0</v>
      </c>
      <c r="BP77" s="20">
        <f t="shared" si="192"/>
        <v>456.43493628851206</v>
      </c>
      <c r="BQ77" s="18">
        <f t="shared" si="293"/>
        <v>867.4799999999999</v>
      </c>
      <c r="BR77" s="234">
        <v>66.040000000000006</v>
      </c>
      <c r="BS77" s="234">
        <v>66.040000000000006</v>
      </c>
      <c r="BT77" s="234">
        <v>66.040000000000006</v>
      </c>
      <c r="BU77" s="234">
        <v>66.040000000000006</v>
      </c>
      <c r="BV77" s="234">
        <v>66.040000000000006</v>
      </c>
      <c r="BW77" s="234">
        <v>66.040000000000006</v>
      </c>
      <c r="BX77" s="234">
        <v>66.040000000000006</v>
      </c>
      <c r="BY77" s="234">
        <v>81.040000000000006</v>
      </c>
      <c r="BZ77" s="234">
        <v>81.040000000000006</v>
      </c>
      <c r="CA77" s="234">
        <v>81.040000000000006</v>
      </c>
      <c r="CB77" s="234">
        <v>81.040000000000006</v>
      </c>
      <c r="CC77" s="234">
        <v>81.040000000000006</v>
      </c>
      <c r="CD77" s="18">
        <f t="shared" si="294"/>
        <v>794.7600000000001</v>
      </c>
      <c r="CE77" s="18">
        <v>59.98</v>
      </c>
      <c r="CF77" s="18">
        <v>59.98</v>
      </c>
      <c r="CG77" s="18">
        <v>59.98</v>
      </c>
      <c r="CH77" s="18">
        <v>59.98</v>
      </c>
      <c r="CI77" s="18">
        <v>59.98</v>
      </c>
      <c r="CJ77" s="18">
        <v>59.98</v>
      </c>
      <c r="CK77" s="18">
        <v>59.98</v>
      </c>
      <c r="CL77" s="18">
        <v>74.98</v>
      </c>
      <c r="CM77" s="18">
        <v>74.98</v>
      </c>
      <c r="CN77" s="18">
        <v>74.98</v>
      </c>
      <c r="CO77" s="18">
        <v>74.98</v>
      </c>
      <c r="CP77" s="18">
        <v>74.98</v>
      </c>
      <c r="CQ77" s="20">
        <f t="shared" si="193"/>
        <v>-72.7199999999998</v>
      </c>
      <c r="CR77" s="20">
        <f t="shared" si="194"/>
        <v>-72.7199999999998</v>
      </c>
      <c r="CS77" s="20">
        <f t="shared" si="195"/>
        <v>0</v>
      </c>
      <c r="CT77" s="18">
        <f t="shared" si="295"/>
        <v>228.97000000000003</v>
      </c>
      <c r="CU77" s="18">
        <v>17.41</v>
      </c>
      <c r="CV77" s="234">
        <v>17.41</v>
      </c>
      <c r="CW77" s="234">
        <v>17.41</v>
      </c>
      <c r="CX77" s="234">
        <v>17.41</v>
      </c>
      <c r="CY77" s="234">
        <v>17.41</v>
      </c>
      <c r="CZ77" s="234">
        <v>17.41</v>
      </c>
      <c r="DA77" s="234">
        <v>17.41</v>
      </c>
      <c r="DB77" s="234">
        <v>21.42</v>
      </c>
      <c r="DC77" s="234">
        <v>21.42</v>
      </c>
      <c r="DD77" s="234">
        <v>21.42</v>
      </c>
      <c r="DE77" s="234">
        <v>21.42</v>
      </c>
      <c r="DF77" s="234">
        <v>21.42</v>
      </c>
      <c r="DG77" s="18">
        <f t="shared" si="296"/>
        <v>210.11999999999998</v>
      </c>
      <c r="DH77" s="18">
        <v>15.86</v>
      </c>
      <c r="DI77" s="18">
        <v>15.86</v>
      </c>
      <c r="DJ77" s="18">
        <v>15.86</v>
      </c>
      <c r="DK77" s="18">
        <v>15.86</v>
      </c>
      <c r="DL77" s="18">
        <v>15.86</v>
      </c>
      <c r="DM77" s="18">
        <v>15.86</v>
      </c>
      <c r="DN77" s="18">
        <v>15.86</v>
      </c>
      <c r="DO77" s="18">
        <v>19.82</v>
      </c>
      <c r="DP77" s="18">
        <v>19.82</v>
      </c>
      <c r="DQ77" s="18">
        <v>19.82</v>
      </c>
      <c r="DR77" s="18">
        <v>19.82</v>
      </c>
      <c r="DS77" s="18">
        <v>19.82</v>
      </c>
      <c r="DT77" s="234">
        <f t="shared" si="297"/>
        <v>-18.850000000000051</v>
      </c>
      <c r="DU77" s="20">
        <f t="shared" si="196"/>
        <v>-18.850000000000051</v>
      </c>
      <c r="DV77" s="20">
        <f t="shared" si="298"/>
        <v>0</v>
      </c>
      <c r="DW77" s="18">
        <f t="shared" si="299"/>
        <v>337.77</v>
      </c>
      <c r="DX77" s="18">
        <v>26.81</v>
      </c>
      <c r="DY77" s="234">
        <v>26.81</v>
      </c>
      <c r="DZ77" s="234">
        <v>26.81</v>
      </c>
      <c r="EA77" s="234">
        <v>26.81</v>
      </c>
      <c r="EB77" s="234">
        <v>26.81</v>
      </c>
      <c r="EC77" s="234">
        <v>26.81</v>
      </c>
      <c r="ED77" s="234">
        <v>26.81</v>
      </c>
      <c r="EE77" s="234">
        <v>30.02</v>
      </c>
      <c r="EF77" s="234">
        <v>30.02</v>
      </c>
      <c r="EG77" s="234">
        <v>30.02</v>
      </c>
      <c r="EH77" s="234">
        <v>30.02</v>
      </c>
      <c r="EI77" s="234">
        <v>30.02</v>
      </c>
      <c r="EJ77" s="234"/>
      <c r="EK77" s="18">
        <f t="shared" si="300"/>
        <v>424.04895339008004</v>
      </c>
      <c r="EL77" s="18">
        <v>0</v>
      </c>
      <c r="EM77" s="18">
        <v>92.841911713406006</v>
      </c>
      <c r="EN77" s="18">
        <v>156.37538644552279</v>
      </c>
      <c r="EO77" s="18">
        <v>0</v>
      </c>
      <c r="EP77" s="18">
        <v>0</v>
      </c>
      <c r="EQ77" s="18">
        <v>0</v>
      </c>
      <c r="ER77" s="18">
        <v>0</v>
      </c>
      <c r="ES77" s="18">
        <v>0</v>
      </c>
      <c r="ET77" s="18">
        <v>174.83165523115125</v>
      </c>
      <c r="EU77" s="18">
        <v>0</v>
      </c>
      <c r="EV77" s="18">
        <v>0</v>
      </c>
      <c r="EW77" s="18">
        <v>0</v>
      </c>
      <c r="EX77" s="20">
        <f t="shared" si="197"/>
        <v>86.278953390080062</v>
      </c>
      <c r="EY77" s="20">
        <f t="shared" si="301"/>
        <v>0</v>
      </c>
      <c r="EZ77" s="20">
        <f t="shared" si="302"/>
        <v>86.278953390080062</v>
      </c>
      <c r="FA77" s="18">
        <f t="shared" si="303"/>
        <v>2871.5899999999992</v>
      </c>
      <c r="FB77" s="18">
        <v>217.12</v>
      </c>
      <c r="FC77" s="234">
        <v>217.12</v>
      </c>
      <c r="FD77" s="234">
        <v>217.12</v>
      </c>
      <c r="FE77" s="234">
        <v>217.12</v>
      </c>
      <c r="FF77" s="234">
        <v>217.12</v>
      </c>
      <c r="FG77" s="234">
        <v>217.12</v>
      </c>
      <c r="FH77" s="234">
        <v>217.12</v>
      </c>
      <c r="FI77" s="234">
        <v>270.35000000000002</v>
      </c>
      <c r="FJ77" s="234">
        <v>270.35000000000002</v>
      </c>
      <c r="FK77" s="234">
        <v>270.35000000000002</v>
      </c>
      <c r="FL77" s="234">
        <v>270.35000000000002</v>
      </c>
      <c r="FM77" s="234">
        <v>270.35000000000002</v>
      </c>
      <c r="FN77" s="20">
        <f t="shared" si="304"/>
        <v>4192.5213093888233</v>
      </c>
      <c r="FO77" s="18">
        <v>0</v>
      </c>
      <c r="FP77" s="18">
        <v>1172.7464496733005</v>
      </c>
      <c r="FQ77" s="18">
        <v>1433.2897645919338</v>
      </c>
      <c r="FR77" s="18">
        <v>0</v>
      </c>
      <c r="FS77" s="18">
        <v>0</v>
      </c>
      <c r="FT77" s="18">
        <v>0</v>
      </c>
      <c r="FU77" s="18">
        <v>0</v>
      </c>
      <c r="FV77" s="18">
        <v>0</v>
      </c>
      <c r="FW77" s="18">
        <v>1586.4850951235894</v>
      </c>
      <c r="FX77" s="18">
        <v>0</v>
      </c>
      <c r="FY77" s="18">
        <v>0</v>
      </c>
      <c r="FZ77" s="18">
        <v>0</v>
      </c>
      <c r="GA77" s="234">
        <f t="shared" si="305"/>
        <v>1320.931309388824</v>
      </c>
      <c r="GB77" s="20">
        <f t="shared" si="306"/>
        <v>0</v>
      </c>
      <c r="GC77" s="20">
        <f t="shared" si="307"/>
        <v>1320.931309388824</v>
      </c>
      <c r="GD77" s="18">
        <f t="shared" si="308"/>
        <v>390.24</v>
      </c>
      <c r="GE77" s="18">
        <v>33.020000000000003</v>
      </c>
      <c r="GF77" s="234">
        <v>33.020000000000003</v>
      </c>
      <c r="GG77" s="234">
        <v>33.020000000000003</v>
      </c>
      <c r="GH77" s="234">
        <v>33.020000000000003</v>
      </c>
      <c r="GI77" s="234">
        <v>33.020000000000003</v>
      </c>
      <c r="GJ77" s="234">
        <v>33.020000000000003</v>
      </c>
      <c r="GK77" s="234">
        <v>33.020000000000003</v>
      </c>
      <c r="GL77" s="234">
        <v>31.82</v>
      </c>
      <c r="GM77" s="234">
        <v>31.82</v>
      </c>
      <c r="GN77" s="234">
        <v>31.82</v>
      </c>
      <c r="GO77" s="234">
        <v>31.82</v>
      </c>
      <c r="GP77" s="234">
        <v>31.82</v>
      </c>
      <c r="GQ77" s="20">
        <f t="shared" si="309"/>
        <v>0</v>
      </c>
      <c r="GR77" s="18">
        <v>0</v>
      </c>
      <c r="GS77" s="18">
        <v>0</v>
      </c>
      <c r="GT77" s="18">
        <v>0</v>
      </c>
      <c r="GU77" s="18"/>
      <c r="GV77" s="234">
        <f t="shared" si="310"/>
        <v>-390.24</v>
      </c>
      <c r="GW77" s="20">
        <f t="shared" si="198"/>
        <v>-390.24</v>
      </c>
      <c r="GX77" s="20">
        <f t="shared" si="199"/>
        <v>0</v>
      </c>
      <c r="GY77" s="18">
        <f t="shared" si="311"/>
        <v>5130.6000000000004</v>
      </c>
      <c r="GZ77" s="18">
        <v>272.55</v>
      </c>
      <c r="HA77" s="234">
        <v>272.55</v>
      </c>
      <c r="HB77" s="234">
        <v>272.55</v>
      </c>
      <c r="HC77" s="234">
        <v>272.55</v>
      </c>
      <c r="HD77" s="234">
        <v>272.55</v>
      </c>
      <c r="HE77" s="234">
        <v>272.55</v>
      </c>
      <c r="HF77" s="234">
        <v>272.55</v>
      </c>
      <c r="HG77" s="234">
        <v>644.54999999999995</v>
      </c>
      <c r="HH77" s="234">
        <v>644.54999999999995</v>
      </c>
      <c r="HI77" s="234">
        <v>644.54999999999995</v>
      </c>
      <c r="HJ77" s="234">
        <v>644.54999999999995</v>
      </c>
      <c r="HK77" s="234">
        <v>644.54999999999995</v>
      </c>
      <c r="HL77" s="20">
        <f t="shared" si="312"/>
        <v>6754.45069852897</v>
      </c>
      <c r="HM77" s="18">
        <v>589.30804432476407</v>
      </c>
      <c r="HN77" s="18">
        <v>624.33850656779953</v>
      </c>
      <c r="HO77" s="18">
        <v>673.07086577055748</v>
      </c>
      <c r="HP77" s="18">
        <v>631.70012867812136</v>
      </c>
      <c r="HQ77" s="18">
        <v>655.80040889320742</v>
      </c>
      <c r="HR77" s="18">
        <v>557.26337758406157</v>
      </c>
      <c r="HS77" s="18">
        <v>716.83075802784538</v>
      </c>
      <c r="HT77" s="18">
        <v>423.01123836724429</v>
      </c>
      <c r="HU77" s="18">
        <v>435.73885372875594</v>
      </c>
      <c r="HV77" s="18">
        <v>471.4885801143223</v>
      </c>
      <c r="HW77" s="18">
        <v>429.01079173572236</v>
      </c>
      <c r="HX77" s="18">
        <v>546.88914473656894</v>
      </c>
      <c r="HY77" s="20">
        <f t="shared" si="200"/>
        <v>1623.8506985289696</v>
      </c>
      <c r="HZ77" s="20">
        <f t="shared" si="201"/>
        <v>0</v>
      </c>
      <c r="IA77" s="20">
        <f t="shared" si="202"/>
        <v>1623.8506985289696</v>
      </c>
      <c r="IB77" s="120">
        <f t="shared" si="313"/>
        <v>16998.870000000003</v>
      </c>
      <c r="IC77" s="120">
        <v>1295.71</v>
      </c>
      <c r="ID77" s="250">
        <v>1295.71</v>
      </c>
      <c r="IE77" s="250">
        <v>1295.71</v>
      </c>
      <c r="IF77" s="120">
        <v>1295.71</v>
      </c>
      <c r="IG77" s="120">
        <v>1295.71</v>
      </c>
      <c r="IH77" s="120">
        <v>1295.71</v>
      </c>
      <c r="II77" s="120">
        <v>1295.71</v>
      </c>
      <c r="IJ77" s="120">
        <v>1585.78</v>
      </c>
      <c r="IK77" s="120">
        <v>1585.78</v>
      </c>
      <c r="IL77" s="120">
        <v>1585.78</v>
      </c>
      <c r="IM77" s="120">
        <v>1585.78</v>
      </c>
      <c r="IN77" s="120">
        <v>1585.78</v>
      </c>
      <c r="IO77" s="121">
        <f t="shared" si="203"/>
        <v>14980.350540232163</v>
      </c>
      <c r="IP77" s="18">
        <v>1320.4677289161721</v>
      </c>
      <c r="IQ77" s="18">
        <v>1317.3070641688491</v>
      </c>
      <c r="IR77" s="18">
        <v>1321.7401160111442</v>
      </c>
      <c r="IS77" s="18">
        <v>1327.164475</v>
      </c>
      <c r="IT77" s="18">
        <v>1337.52703</v>
      </c>
      <c r="IU77" s="18">
        <v>1322.37833</v>
      </c>
      <c r="IV77" s="18">
        <v>1298.7748456433687</v>
      </c>
      <c r="IW77" s="18">
        <v>1638.05285</v>
      </c>
      <c r="IX77" s="18">
        <v>989.76498297665626</v>
      </c>
      <c r="IY77" s="18">
        <v>1173.9884869853875</v>
      </c>
      <c r="IZ77" s="18">
        <v>912.46696670096196</v>
      </c>
      <c r="JA77" s="18">
        <v>1020.7176638296222</v>
      </c>
      <c r="JB77" s="250">
        <f t="shared" si="204"/>
        <v>-2018.5194597678401</v>
      </c>
      <c r="JC77" s="121">
        <f t="shared" si="205"/>
        <v>-2018.5194597678401</v>
      </c>
      <c r="JD77" s="121">
        <f t="shared" si="206"/>
        <v>0</v>
      </c>
      <c r="JE77" s="120">
        <f t="shared" si="314"/>
        <v>1367.64</v>
      </c>
      <c r="JF77" s="120">
        <v>104.12</v>
      </c>
      <c r="JG77" s="250">
        <v>104.12</v>
      </c>
      <c r="JH77" s="250">
        <v>104.12</v>
      </c>
      <c r="JI77" s="250">
        <v>104.12</v>
      </c>
      <c r="JJ77" s="250">
        <v>104.12</v>
      </c>
      <c r="JK77" s="250">
        <v>104.12</v>
      </c>
      <c r="JL77" s="250">
        <v>104.12</v>
      </c>
      <c r="JM77" s="250">
        <v>127.76</v>
      </c>
      <c r="JN77" s="250">
        <v>127.76</v>
      </c>
      <c r="JO77" s="250">
        <v>127.76</v>
      </c>
      <c r="JP77" s="250">
        <v>127.76</v>
      </c>
      <c r="JQ77" s="250">
        <v>127.76</v>
      </c>
      <c r="JR77" s="120">
        <f t="shared" si="315"/>
        <v>1178.1154955859154</v>
      </c>
      <c r="JS77" s="18">
        <v>106.38070931635104</v>
      </c>
      <c r="JT77" s="18">
        <v>106.12607699905286</v>
      </c>
      <c r="JU77" s="18">
        <v>106.48321651037328</v>
      </c>
      <c r="JV77" s="18">
        <v>106.9202186</v>
      </c>
      <c r="JW77" s="18">
        <v>107.75505607999999</v>
      </c>
      <c r="JX77" s="18">
        <v>106.53463287999999</v>
      </c>
      <c r="JY77" s="18">
        <v>104.63306773515787</v>
      </c>
      <c r="JZ77" s="18">
        <v>131.96628760000002</v>
      </c>
      <c r="KA77" s="18">
        <v>75.287699606802789</v>
      </c>
      <c r="KB77" s="18">
        <v>88.261723692031993</v>
      </c>
      <c r="KC77" s="18">
        <v>59.891803956956728</v>
      </c>
      <c r="KD77" s="18">
        <v>77.875002609188925</v>
      </c>
      <c r="KE77" s="250">
        <f t="shared" si="207"/>
        <v>-189.52450441408473</v>
      </c>
      <c r="KF77" s="121">
        <f t="shared" si="208"/>
        <v>-189.52450441408473</v>
      </c>
      <c r="KG77" s="121">
        <f t="shared" si="209"/>
        <v>0</v>
      </c>
      <c r="KH77" s="120">
        <f t="shared" si="316"/>
        <v>1929.25</v>
      </c>
      <c r="KI77" s="120">
        <v>98.65</v>
      </c>
      <c r="KJ77" s="250">
        <v>98.65</v>
      </c>
      <c r="KK77" s="250">
        <v>98.65</v>
      </c>
      <c r="KL77" s="250">
        <v>98.65</v>
      </c>
      <c r="KM77" s="250">
        <v>98.65</v>
      </c>
      <c r="KN77" s="250">
        <v>98.65</v>
      </c>
      <c r="KO77" s="250">
        <v>98.65</v>
      </c>
      <c r="KP77" s="250">
        <v>247.74</v>
      </c>
      <c r="KQ77" s="250">
        <v>247.74</v>
      </c>
      <c r="KR77" s="250">
        <v>247.74</v>
      </c>
      <c r="KS77" s="250">
        <v>247.74</v>
      </c>
      <c r="KT77" s="250">
        <v>247.74</v>
      </c>
      <c r="KU77" s="121">
        <f t="shared" si="317"/>
        <v>2091.3556685116882</v>
      </c>
      <c r="KV77" s="18">
        <v>119.24802109077045</v>
      </c>
      <c r="KW77" s="18">
        <v>128.42575499473074</v>
      </c>
      <c r="KX77" s="18">
        <v>113.97630389298965</v>
      </c>
      <c r="KY77" s="18">
        <v>124.96442834350449</v>
      </c>
      <c r="KZ77" s="18">
        <v>124.47996834998648</v>
      </c>
      <c r="LA77" s="18">
        <v>127.23209636292378</v>
      </c>
      <c r="LB77" s="18">
        <v>112.58527432369289</v>
      </c>
      <c r="LC77" s="18">
        <v>188.16992752929926</v>
      </c>
      <c r="LD77" s="18">
        <v>242.54052642998943</v>
      </c>
      <c r="LE77" s="18">
        <v>234.20143725454056</v>
      </c>
      <c r="LF77" s="18">
        <v>285.34562790706485</v>
      </c>
      <c r="LG77" s="18">
        <v>290.1863020321959</v>
      </c>
      <c r="LH77" s="250">
        <f t="shared" si="318"/>
        <v>162.10566851168824</v>
      </c>
      <c r="LI77" s="121">
        <f t="shared" si="210"/>
        <v>0</v>
      </c>
      <c r="LJ77" s="121">
        <f t="shared" si="211"/>
        <v>162.10566851168824</v>
      </c>
      <c r="LK77" s="121">
        <f t="shared" si="212"/>
        <v>0</v>
      </c>
      <c r="LL77" s="250"/>
      <c r="LM77" s="250"/>
      <c r="LN77" s="250"/>
      <c r="LO77" s="250"/>
      <c r="LP77" s="250"/>
      <c r="LQ77" s="250"/>
      <c r="LR77" s="250"/>
      <c r="LS77" s="250"/>
      <c r="LT77" s="250"/>
      <c r="LU77" s="250"/>
      <c r="LV77" s="250"/>
      <c r="LW77" s="250"/>
      <c r="LX77" s="121">
        <f t="shared" si="213"/>
        <v>0</v>
      </c>
      <c r="LY77" s="250"/>
      <c r="LZ77" s="250"/>
      <c r="MA77" s="250"/>
      <c r="MB77" s="250"/>
      <c r="MC77" s="250"/>
      <c r="MD77" s="250"/>
      <c r="ME77" s="250"/>
      <c r="MF77" s="250"/>
      <c r="MG77" s="250"/>
      <c r="MH77" s="250"/>
      <c r="MI77" s="250"/>
      <c r="MJ77" s="120">
        <v>0</v>
      </c>
      <c r="MK77" s="250"/>
      <c r="ML77" s="121">
        <f t="shared" si="214"/>
        <v>0</v>
      </c>
      <c r="MM77" s="121">
        <f t="shared" si="215"/>
        <v>0</v>
      </c>
      <c r="MN77" s="121">
        <f t="shared" si="319"/>
        <v>15010.390150000003</v>
      </c>
      <c r="MO77" s="121">
        <v>398.22</v>
      </c>
      <c r="MP77" s="250">
        <v>398.22</v>
      </c>
      <c r="MQ77" s="250">
        <v>398.22</v>
      </c>
      <c r="MR77" s="250">
        <v>398.22</v>
      </c>
      <c r="MS77" s="250">
        <v>398.22</v>
      </c>
      <c r="MT77" s="250">
        <v>398.22</v>
      </c>
      <c r="MU77" s="250">
        <v>398.22</v>
      </c>
      <c r="MV77" s="250">
        <v>2444.5700300000003</v>
      </c>
      <c r="MW77" s="250">
        <v>2444.5700300000003</v>
      </c>
      <c r="MX77" s="250">
        <v>2444.5700300000003</v>
      </c>
      <c r="MY77" s="250">
        <v>2444.5700300000003</v>
      </c>
      <c r="MZ77" s="250">
        <v>2444.5700300000003</v>
      </c>
      <c r="NA77" s="121">
        <f t="shared" si="320"/>
        <v>3608.655558282092</v>
      </c>
      <c r="NB77" s="20">
        <v>0</v>
      </c>
      <c r="NC77" s="20">
        <v>0</v>
      </c>
      <c r="ND77" s="20">
        <v>989.91360000000009</v>
      </c>
      <c r="NE77" s="20">
        <v>0</v>
      </c>
      <c r="NF77" s="20">
        <v>0</v>
      </c>
      <c r="NG77" s="20">
        <v>0</v>
      </c>
      <c r="NH77" s="20">
        <v>0</v>
      </c>
      <c r="NI77" s="20">
        <v>0</v>
      </c>
      <c r="NJ77" s="20">
        <v>0</v>
      </c>
      <c r="NK77" s="20">
        <v>979.52548607159474</v>
      </c>
      <c r="NL77" s="20">
        <v>0</v>
      </c>
      <c r="NM77" s="20">
        <v>1639.2164722104972</v>
      </c>
      <c r="NN77" s="250">
        <f t="shared" si="321"/>
        <v>-11401.734591717912</v>
      </c>
      <c r="NO77" s="121">
        <f t="shared" si="216"/>
        <v>-11401.734591717912</v>
      </c>
      <c r="NP77" s="121">
        <f t="shared" si="217"/>
        <v>0</v>
      </c>
      <c r="NQ77" s="115">
        <f t="shared" si="218"/>
        <v>10333.84</v>
      </c>
      <c r="NR77" s="114">
        <f t="shared" si="219"/>
        <v>160.16</v>
      </c>
      <c r="NS77" s="132">
        <f t="shared" si="220"/>
        <v>-10173.68</v>
      </c>
      <c r="NT77" s="121">
        <f t="shared" si="221"/>
        <v>-10173.68</v>
      </c>
      <c r="NU77" s="121">
        <f t="shared" si="222"/>
        <v>0</v>
      </c>
      <c r="NV77" s="18">
        <f t="shared" si="322"/>
        <v>3014.6499999999996</v>
      </c>
      <c r="NW77" s="18">
        <v>371.2</v>
      </c>
      <c r="NX77" s="234">
        <v>371.2</v>
      </c>
      <c r="NY77" s="234">
        <v>371.2</v>
      </c>
      <c r="NZ77" s="18">
        <v>371.2</v>
      </c>
      <c r="OA77" s="18">
        <v>371.2</v>
      </c>
      <c r="OB77" s="18">
        <v>371.2</v>
      </c>
      <c r="OC77" s="18">
        <v>371.2</v>
      </c>
      <c r="OD77" s="18">
        <v>83.25</v>
      </c>
      <c r="OE77" s="18">
        <v>83.25</v>
      </c>
      <c r="OF77" s="18">
        <v>83.25</v>
      </c>
      <c r="OG77" s="18">
        <v>83.25</v>
      </c>
      <c r="OH77" s="18">
        <v>83.25</v>
      </c>
      <c r="OI77" s="20">
        <f t="shared" si="323"/>
        <v>0</v>
      </c>
      <c r="OJ77" s="20">
        <v>0</v>
      </c>
      <c r="OK77" s="20">
        <v>0</v>
      </c>
      <c r="OL77" s="20">
        <v>0</v>
      </c>
      <c r="OM77" s="20">
        <v>0</v>
      </c>
      <c r="ON77" s="20">
        <v>0</v>
      </c>
      <c r="OO77" s="20">
        <v>0</v>
      </c>
      <c r="OP77" s="20">
        <v>0</v>
      </c>
      <c r="OQ77" s="20">
        <v>0</v>
      </c>
      <c r="OR77" s="20">
        <v>0</v>
      </c>
      <c r="OS77" s="20">
        <v>0</v>
      </c>
      <c r="OT77" s="20">
        <v>0</v>
      </c>
      <c r="OU77" s="20">
        <v>0</v>
      </c>
      <c r="OV77" s="234">
        <f t="shared" si="324"/>
        <v>-3014.6499999999996</v>
      </c>
      <c r="OW77" s="20">
        <f t="shared" si="223"/>
        <v>-3014.6499999999996</v>
      </c>
      <c r="OX77" s="20">
        <f t="shared" si="224"/>
        <v>0</v>
      </c>
      <c r="OY77" s="18">
        <f t="shared" si="325"/>
        <v>2226.1999999999998</v>
      </c>
      <c r="OZ77" s="18">
        <v>274.14999999999998</v>
      </c>
      <c r="PA77" s="234">
        <v>274.14999999999998</v>
      </c>
      <c r="PB77" s="234">
        <v>274.14999999999998</v>
      </c>
      <c r="PC77" s="234">
        <v>274.14999999999998</v>
      </c>
      <c r="PD77" s="234">
        <v>274.14999999999998</v>
      </c>
      <c r="PE77" s="234">
        <v>274.14999999999998</v>
      </c>
      <c r="PF77" s="234">
        <v>274.14999999999998</v>
      </c>
      <c r="PG77" s="234">
        <v>61.43</v>
      </c>
      <c r="PH77" s="234">
        <v>61.43</v>
      </c>
      <c r="PI77" s="234">
        <v>61.43</v>
      </c>
      <c r="PJ77" s="234">
        <v>61.43</v>
      </c>
      <c r="PK77" s="234">
        <v>61.43</v>
      </c>
      <c r="PL77" s="20">
        <f t="shared" si="326"/>
        <v>0</v>
      </c>
      <c r="PM77" s="18">
        <v>0</v>
      </c>
      <c r="PN77" s="18">
        <v>0</v>
      </c>
      <c r="PO77" s="18">
        <v>0</v>
      </c>
      <c r="PP77" s="18">
        <v>0</v>
      </c>
      <c r="PQ77" s="18">
        <v>0</v>
      </c>
      <c r="PR77" s="18">
        <v>0</v>
      </c>
      <c r="PS77" s="18">
        <v>0</v>
      </c>
      <c r="PT77" s="18">
        <v>0</v>
      </c>
      <c r="PU77" s="18">
        <v>0</v>
      </c>
      <c r="PV77" s="18">
        <v>0</v>
      </c>
      <c r="PW77" s="18">
        <v>0</v>
      </c>
      <c r="PX77" s="18">
        <v>0</v>
      </c>
      <c r="PY77" s="234">
        <f t="shared" si="327"/>
        <v>-2226.1999999999998</v>
      </c>
      <c r="PZ77" s="20">
        <f t="shared" si="225"/>
        <v>-2226.1999999999998</v>
      </c>
      <c r="QA77" s="20">
        <f t="shared" si="226"/>
        <v>0</v>
      </c>
      <c r="QB77" s="18">
        <f t="shared" si="328"/>
        <v>686.38000000000011</v>
      </c>
      <c r="QC77" s="18">
        <v>69.040000000000006</v>
      </c>
      <c r="QD77" s="234">
        <v>69.040000000000006</v>
      </c>
      <c r="QE77" s="234">
        <v>69.040000000000006</v>
      </c>
      <c r="QF77" s="234">
        <v>69.040000000000006</v>
      </c>
      <c r="QG77" s="234">
        <v>69.040000000000006</v>
      </c>
      <c r="QH77" s="234">
        <v>69.040000000000006</v>
      </c>
      <c r="QI77" s="234">
        <v>69.040000000000006</v>
      </c>
      <c r="QJ77" s="234">
        <v>40.619999999999997</v>
      </c>
      <c r="QK77" s="234">
        <v>40.619999999999997</v>
      </c>
      <c r="QL77" s="234">
        <v>40.619999999999997</v>
      </c>
      <c r="QM77" s="234">
        <v>40.619999999999997</v>
      </c>
      <c r="QN77" s="234">
        <v>40.619999999999997</v>
      </c>
      <c r="QO77" s="20">
        <f t="shared" si="329"/>
        <v>0</v>
      </c>
      <c r="QP77" s="18">
        <v>0</v>
      </c>
      <c r="QQ77" s="18">
        <v>0</v>
      </c>
      <c r="QR77" s="18">
        <v>0</v>
      </c>
      <c r="QS77" s="18">
        <v>0</v>
      </c>
      <c r="QT77" s="18">
        <v>0</v>
      </c>
      <c r="QU77" s="18">
        <v>0</v>
      </c>
      <c r="QV77" s="18">
        <v>0</v>
      </c>
      <c r="QW77" s="18">
        <v>0</v>
      </c>
      <c r="QX77" s="18">
        <v>0</v>
      </c>
      <c r="QY77" s="18">
        <v>0</v>
      </c>
      <c r="QZ77" s="18">
        <v>0</v>
      </c>
      <c r="RA77" s="18">
        <v>0</v>
      </c>
      <c r="RB77" s="234">
        <f t="shared" si="330"/>
        <v>-686.38000000000011</v>
      </c>
      <c r="RC77" s="20">
        <f t="shared" si="227"/>
        <v>-686.38000000000011</v>
      </c>
      <c r="RD77" s="20">
        <f t="shared" si="228"/>
        <v>0</v>
      </c>
      <c r="RE77" s="18">
        <f t="shared" si="331"/>
        <v>2977.82</v>
      </c>
      <c r="RF77" s="20">
        <v>299.76</v>
      </c>
      <c r="RG77" s="234">
        <v>299.76</v>
      </c>
      <c r="RH77" s="234">
        <v>299.76</v>
      </c>
      <c r="RI77" s="234">
        <v>299.76</v>
      </c>
      <c r="RJ77" s="234">
        <v>299.76</v>
      </c>
      <c r="RK77" s="234">
        <v>299.76</v>
      </c>
      <c r="RL77" s="234">
        <v>299.76</v>
      </c>
      <c r="RM77" s="234">
        <v>175.9</v>
      </c>
      <c r="RN77" s="234">
        <v>175.9</v>
      </c>
      <c r="RO77" s="234">
        <v>175.9</v>
      </c>
      <c r="RP77" s="234">
        <v>175.9</v>
      </c>
      <c r="RQ77" s="234">
        <v>175.9</v>
      </c>
      <c r="RR77" s="20">
        <f t="shared" si="332"/>
        <v>0</v>
      </c>
      <c r="RS77" s="18">
        <v>0</v>
      </c>
      <c r="RT77" s="18">
        <v>0</v>
      </c>
      <c r="RU77" s="18">
        <v>0</v>
      </c>
      <c r="RV77" s="18">
        <v>0</v>
      </c>
      <c r="RW77" s="18">
        <v>0</v>
      </c>
      <c r="RX77" s="18">
        <v>0</v>
      </c>
      <c r="RY77" s="18">
        <v>0</v>
      </c>
      <c r="RZ77" s="18">
        <v>0</v>
      </c>
      <c r="SA77" s="18">
        <v>0</v>
      </c>
      <c r="SB77" s="18">
        <v>0</v>
      </c>
      <c r="SC77" s="18">
        <v>0</v>
      </c>
      <c r="SD77" s="18">
        <v>0</v>
      </c>
      <c r="SE77" s="20">
        <f t="shared" si="229"/>
        <v>-2977.82</v>
      </c>
      <c r="SF77" s="20">
        <f t="shared" si="230"/>
        <v>-2977.82</v>
      </c>
      <c r="SG77" s="20">
        <f t="shared" si="231"/>
        <v>0</v>
      </c>
      <c r="SH77" s="18">
        <f t="shared" si="333"/>
        <v>895.1</v>
      </c>
      <c r="SI77" s="18">
        <v>88.85</v>
      </c>
      <c r="SJ77" s="234">
        <v>88.85</v>
      </c>
      <c r="SK77" s="234">
        <v>88.85</v>
      </c>
      <c r="SL77" s="234">
        <v>88.85</v>
      </c>
      <c r="SM77" s="234">
        <v>88.85</v>
      </c>
      <c r="SN77" s="234">
        <v>88.85</v>
      </c>
      <c r="SO77" s="234">
        <v>88.85</v>
      </c>
      <c r="SP77" s="234">
        <v>54.63</v>
      </c>
      <c r="SQ77" s="234">
        <v>54.63</v>
      </c>
      <c r="SR77" s="234">
        <v>54.63</v>
      </c>
      <c r="SS77" s="234">
        <v>54.63</v>
      </c>
      <c r="ST77" s="234">
        <v>54.63</v>
      </c>
      <c r="SU77" s="20">
        <f t="shared" si="334"/>
        <v>0</v>
      </c>
      <c r="SV77" s="18">
        <v>0</v>
      </c>
      <c r="SW77" s="18">
        <v>0</v>
      </c>
      <c r="SX77" s="18">
        <v>0</v>
      </c>
      <c r="SY77" s="18">
        <v>0</v>
      </c>
      <c r="SZ77" s="18">
        <v>0</v>
      </c>
      <c r="TA77" s="18">
        <v>0</v>
      </c>
      <c r="TB77" s="18">
        <v>0</v>
      </c>
      <c r="TC77" s="18">
        <v>0</v>
      </c>
      <c r="TD77" s="18">
        <v>0</v>
      </c>
      <c r="TE77" s="18">
        <v>0</v>
      </c>
      <c r="TF77" s="18">
        <v>0</v>
      </c>
      <c r="TG77" s="18">
        <v>0</v>
      </c>
      <c r="TH77" s="20">
        <f t="shared" si="232"/>
        <v>-895.1</v>
      </c>
      <c r="TI77" s="20">
        <f t="shared" si="233"/>
        <v>-895.1</v>
      </c>
      <c r="TJ77" s="20">
        <f t="shared" si="234"/>
        <v>0</v>
      </c>
      <c r="TK77" s="18">
        <f t="shared" si="335"/>
        <v>457.84000000000003</v>
      </c>
      <c r="TL77" s="18">
        <v>42.82</v>
      </c>
      <c r="TM77" s="234">
        <v>42.82</v>
      </c>
      <c r="TN77" s="234">
        <v>42.82</v>
      </c>
      <c r="TO77" s="234">
        <v>42.82</v>
      </c>
      <c r="TP77" s="234">
        <v>42.82</v>
      </c>
      <c r="TQ77" s="234">
        <v>42.82</v>
      </c>
      <c r="TR77" s="234">
        <v>42.82</v>
      </c>
      <c r="TS77" s="234">
        <v>31.62</v>
      </c>
      <c r="TT77" s="234">
        <v>31.62</v>
      </c>
      <c r="TU77" s="234">
        <v>31.62</v>
      </c>
      <c r="TV77" s="234">
        <v>31.62</v>
      </c>
      <c r="TW77" s="234">
        <v>31.62</v>
      </c>
      <c r="TX77" s="20">
        <f t="shared" si="336"/>
        <v>160.16</v>
      </c>
      <c r="TY77" s="18">
        <v>0</v>
      </c>
      <c r="TZ77" s="18">
        <v>0</v>
      </c>
      <c r="UA77" s="18">
        <v>0</v>
      </c>
      <c r="UB77" s="18">
        <v>160.16</v>
      </c>
      <c r="UC77" s="18">
        <v>0</v>
      </c>
      <c r="UD77" s="18">
        <v>0</v>
      </c>
      <c r="UE77" s="18">
        <v>0</v>
      </c>
      <c r="UF77" s="18">
        <v>0</v>
      </c>
      <c r="UG77" s="18">
        <v>0</v>
      </c>
      <c r="UH77" s="18">
        <v>0</v>
      </c>
      <c r="UI77" s="18">
        <v>0</v>
      </c>
      <c r="UJ77" s="18">
        <v>0</v>
      </c>
      <c r="UK77" s="20">
        <f t="shared" si="235"/>
        <v>-297.68000000000006</v>
      </c>
      <c r="UL77" s="20">
        <f t="shared" si="236"/>
        <v>-297.68000000000006</v>
      </c>
      <c r="UM77" s="20">
        <f t="shared" si="237"/>
        <v>0</v>
      </c>
      <c r="UN77" s="18">
        <f t="shared" si="337"/>
        <v>75.850000000000009</v>
      </c>
      <c r="UO77" s="18">
        <v>7.4</v>
      </c>
      <c r="UP77" s="234">
        <v>7.4</v>
      </c>
      <c r="UQ77" s="234">
        <v>7.4</v>
      </c>
      <c r="UR77" s="234">
        <v>7.4</v>
      </c>
      <c r="US77" s="234">
        <v>7.4</v>
      </c>
      <c r="UT77" s="234">
        <v>7.4</v>
      </c>
      <c r="UU77" s="234">
        <v>7.4</v>
      </c>
      <c r="UV77" s="234">
        <v>4.8099999999999996</v>
      </c>
      <c r="UW77" s="234">
        <v>4.8099999999999996</v>
      </c>
      <c r="UX77" s="234">
        <v>4.8099999999999996</v>
      </c>
      <c r="UY77" s="234">
        <v>4.8099999999999996</v>
      </c>
      <c r="UZ77" s="234">
        <v>4.8099999999999996</v>
      </c>
      <c r="VA77" s="20">
        <f t="shared" si="238"/>
        <v>0</v>
      </c>
      <c r="VB77" s="234"/>
      <c r="VC77" s="234"/>
      <c r="VD77" s="234"/>
      <c r="VE77" s="234"/>
      <c r="VF77" s="234"/>
      <c r="VG77" s="234"/>
      <c r="VH77" s="234">
        <v>0</v>
      </c>
      <c r="VI77" s="234"/>
      <c r="VJ77" s="234"/>
      <c r="VK77" s="234"/>
      <c r="VL77" s="234"/>
      <c r="VM77" s="234"/>
      <c r="VN77" s="20">
        <f t="shared" si="239"/>
        <v>-75.850000000000009</v>
      </c>
      <c r="VO77" s="20">
        <f t="shared" si="240"/>
        <v>-75.850000000000009</v>
      </c>
      <c r="VP77" s="20">
        <f t="shared" si="241"/>
        <v>0</v>
      </c>
      <c r="VQ77" s="121">
        <f t="shared" si="242"/>
        <v>0</v>
      </c>
      <c r="VR77" s="250"/>
      <c r="VS77" s="250"/>
      <c r="VT77" s="250"/>
      <c r="VU77" s="250"/>
      <c r="VV77" s="250"/>
      <c r="VW77" s="250"/>
      <c r="VX77" s="250"/>
      <c r="VY77" s="250"/>
      <c r="VZ77" s="250"/>
      <c r="WA77" s="250"/>
      <c r="WB77" s="250"/>
      <c r="WC77" s="250"/>
      <c r="WD77" s="121">
        <f t="shared" si="243"/>
        <v>0</v>
      </c>
      <c r="WE77" s="234"/>
      <c r="WF77" s="234"/>
      <c r="WG77" s="234"/>
      <c r="WH77" s="234"/>
      <c r="WI77" s="234"/>
      <c r="WJ77" s="234"/>
      <c r="WK77" s="234"/>
      <c r="WL77" s="234"/>
      <c r="WM77" s="234"/>
      <c r="WN77" s="234"/>
      <c r="WO77" s="234"/>
      <c r="WP77" s="234"/>
      <c r="WQ77" s="121">
        <f t="shared" si="244"/>
        <v>0</v>
      </c>
      <c r="WR77" s="121">
        <f t="shared" si="245"/>
        <v>0</v>
      </c>
      <c r="WS77" s="121">
        <f t="shared" si="246"/>
        <v>0</v>
      </c>
      <c r="WT77" s="120">
        <f t="shared" si="338"/>
        <v>20189.12</v>
      </c>
      <c r="WU77" s="120">
        <v>1468.81</v>
      </c>
      <c r="WV77" s="250">
        <v>1468.81</v>
      </c>
      <c r="WW77" s="250">
        <v>1468.81</v>
      </c>
      <c r="WX77" s="250">
        <v>1468.81</v>
      </c>
      <c r="WY77" s="250">
        <v>1468.81</v>
      </c>
      <c r="WZ77" s="250">
        <v>1468.81</v>
      </c>
      <c r="XA77" s="250">
        <v>1468.81</v>
      </c>
      <c r="XB77" s="250">
        <v>1981.49</v>
      </c>
      <c r="XC77" s="250">
        <v>1981.49</v>
      </c>
      <c r="XD77" s="250">
        <v>1981.49</v>
      </c>
      <c r="XE77" s="250">
        <v>1981.49</v>
      </c>
      <c r="XF77" s="250">
        <v>1981.49</v>
      </c>
      <c r="XG77" s="120">
        <f t="shared" si="339"/>
        <v>20805.685984071137</v>
      </c>
      <c r="XH77" s="18">
        <v>1935.7823836076877</v>
      </c>
      <c r="XI77" s="18">
        <v>2136.2883798245334</v>
      </c>
      <c r="XJ77" s="18">
        <v>1699.3305876251707</v>
      </c>
      <c r="XK77" s="18">
        <v>2.9792874476820614</v>
      </c>
      <c r="XL77" s="18">
        <v>1567.6260171529002</v>
      </c>
      <c r="XM77" s="18">
        <v>1644.6711551047708</v>
      </c>
      <c r="XN77" s="18">
        <v>1855.3198268496699</v>
      </c>
      <c r="XO77" s="18">
        <v>2358.3082139220655</v>
      </c>
      <c r="XP77" s="18">
        <v>1976.7380143291839</v>
      </c>
      <c r="XQ77" s="18">
        <v>1820.3633795286894</v>
      </c>
      <c r="XR77" s="18">
        <v>1700.247353394449</v>
      </c>
      <c r="XS77" s="18">
        <v>2108.0313852843342</v>
      </c>
      <c r="XT77" s="121">
        <f t="shared" si="247"/>
        <v>616.56598407113779</v>
      </c>
      <c r="XU77" s="121">
        <f t="shared" si="248"/>
        <v>0</v>
      </c>
      <c r="XV77" s="121">
        <f t="shared" si="249"/>
        <v>616.56598407113779</v>
      </c>
      <c r="XW77" s="120">
        <f t="shared" si="340"/>
        <v>9374.2299999999977</v>
      </c>
      <c r="XX77" s="120">
        <v>629.49</v>
      </c>
      <c r="XY77" s="250">
        <v>629.49</v>
      </c>
      <c r="XZ77" s="250">
        <v>629.49</v>
      </c>
      <c r="YA77" s="250">
        <v>629.49</v>
      </c>
      <c r="YB77" s="250">
        <v>629.49</v>
      </c>
      <c r="YC77" s="250">
        <v>629.49</v>
      </c>
      <c r="YD77" s="250">
        <v>629.49</v>
      </c>
      <c r="YE77" s="250">
        <v>993.56</v>
      </c>
      <c r="YF77" s="250">
        <v>993.56</v>
      </c>
      <c r="YG77" s="250">
        <v>993.56</v>
      </c>
      <c r="YH77" s="250">
        <v>993.56</v>
      </c>
      <c r="YI77" s="250">
        <v>993.56</v>
      </c>
      <c r="YJ77" s="121">
        <f t="shared" si="341"/>
        <v>10594.548082115754</v>
      </c>
      <c r="YK77" s="18">
        <v>822.45655339094174</v>
      </c>
      <c r="YL77" s="18">
        <v>789.74024077745412</v>
      </c>
      <c r="YM77" s="18">
        <v>824.85498481342438</v>
      </c>
      <c r="YN77" s="18">
        <v>803.75761558110241</v>
      </c>
      <c r="YO77" s="18">
        <v>785.7645858418158</v>
      </c>
      <c r="YP77" s="18">
        <v>772.79615737772519</v>
      </c>
      <c r="YQ77" s="18">
        <v>884.30996105695226</v>
      </c>
      <c r="YR77" s="18">
        <v>903.85471465237413</v>
      </c>
      <c r="YS77" s="18">
        <v>934.85612868377382</v>
      </c>
      <c r="YT77" s="18">
        <v>988.77311800601478</v>
      </c>
      <c r="YU77" s="18">
        <v>998.27226770883487</v>
      </c>
      <c r="YV77" s="18">
        <v>1085.1117542253407</v>
      </c>
      <c r="YW77" s="234">
        <f t="shared" si="342"/>
        <v>1220.3180821157566</v>
      </c>
      <c r="YX77" s="121">
        <f t="shared" si="250"/>
        <v>0</v>
      </c>
      <c r="YY77" s="121">
        <f t="shared" si="251"/>
        <v>1220.3180821157566</v>
      </c>
      <c r="YZ77" s="120">
        <f t="shared" si="343"/>
        <v>688.99</v>
      </c>
      <c r="ZA77" s="120">
        <v>31.82</v>
      </c>
      <c r="ZB77" s="250">
        <v>31.82</v>
      </c>
      <c r="ZC77" s="250">
        <v>31.82</v>
      </c>
      <c r="ZD77" s="250">
        <v>31.82</v>
      </c>
      <c r="ZE77" s="250">
        <v>31.82</v>
      </c>
      <c r="ZF77" s="250">
        <v>31.82</v>
      </c>
      <c r="ZG77" s="250">
        <v>31.82</v>
      </c>
      <c r="ZH77" s="250">
        <v>93.25</v>
      </c>
      <c r="ZI77" s="250">
        <v>93.25</v>
      </c>
      <c r="ZJ77" s="250">
        <v>93.25</v>
      </c>
      <c r="ZK77" s="250">
        <v>93.25</v>
      </c>
      <c r="ZL77" s="250">
        <v>93.25</v>
      </c>
      <c r="ZM77" s="121">
        <f t="shared" si="344"/>
        <v>2466.5856643316129</v>
      </c>
      <c r="ZN77" s="120">
        <v>0</v>
      </c>
      <c r="ZO77" s="18">
        <v>73.121599287666797</v>
      </c>
      <c r="ZP77" s="18">
        <v>246.88918055663919</v>
      </c>
      <c r="ZQ77" s="18">
        <v>2078.5570563154802</v>
      </c>
      <c r="ZR77" s="18">
        <v>68.017828171826807</v>
      </c>
      <c r="ZS77" s="18">
        <v>0</v>
      </c>
      <c r="ZT77" s="18"/>
      <c r="ZU77" s="18"/>
      <c r="ZV77" s="18"/>
      <c r="ZW77" s="18"/>
      <c r="ZX77" s="18"/>
      <c r="ZY77" s="18"/>
      <c r="ZZ77" s="121">
        <f t="shared" si="252"/>
        <v>1777.5956643316129</v>
      </c>
      <c r="AAA77" s="121">
        <f t="shared" si="253"/>
        <v>0</v>
      </c>
      <c r="AAB77" s="121">
        <f t="shared" si="254"/>
        <v>1777.5956643316129</v>
      </c>
      <c r="AAC77" s="120">
        <f t="shared" si="345"/>
        <v>418.64000000000004</v>
      </c>
      <c r="AAD77" s="120">
        <v>30.22</v>
      </c>
      <c r="AAE77" s="250">
        <v>30.22</v>
      </c>
      <c r="AAF77" s="250">
        <v>30.22</v>
      </c>
      <c r="AAG77" s="250">
        <v>30.22</v>
      </c>
      <c r="AAH77" s="250">
        <v>30.22</v>
      </c>
      <c r="AAI77" s="250">
        <v>30.22</v>
      </c>
      <c r="AAJ77" s="250">
        <v>30.22</v>
      </c>
      <c r="AAK77" s="250">
        <v>41.42</v>
      </c>
      <c r="AAL77" s="250">
        <v>41.42</v>
      </c>
      <c r="AAM77" s="250">
        <v>41.42</v>
      </c>
      <c r="AAN77" s="250">
        <v>41.42</v>
      </c>
      <c r="AAO77" s="250">
        <v>41.42</v>
      </c>
      <c r="AAP77" s="121">
        <f t="shared" si="346"/>
        <v>442.21273316237108</v>
      </c>
      <c r="AAQ77" s="18">
        <v>34.912130649933268</v>
      </c>
      <c r="AAR77" s="18">
        <v>34.828565154023913</v>
      </c>
      <c r="AAS77" s="18">
        <v>34.945771566348107</v>
      </c>
      <c r="AAT77" s="18">
        <v>35.089187361800001</v>
      </c>
      <c r="AAU77" s="18">
        <v>35.363165185040003</v>
      </c>
      <c r="AAV77" s="18">
        <v>34.962645443440003</v>
      </c>
      <c r="AAW77" s="18">
        <v>34.338587837481889</v>
      </c>
      <c r="AAX77" s="18">
        <v>40.235328000000003</v>
      </c>
      <c r="AAY77" s="18">
        <v>38.694707999999999</v>
      </c>
      <c r="AAZ77" s="18">
        <v>39.407184000000001</v>
      </c>
      <c r="ABA77" s="18">
        <v>39.354386400000003</v>
      </c>
      <c r="ABB77" s="18">
        <v>40.081073564303878</v>
      </c>
      <c r="ABC77" s="121">
        <f t="shared" si="255"/>
        <v>23.572733162371037</v>
      </c>
      <c r="ABD77" s="121">
        <f t="shared" si="256"/>
        <v>0</v>
      </c>
      <c r="ABE77" s="121">
        <f t="shared" si="257"/>
        <v>23.572733162371037</v>
      </c>
      <c r="ABF77" s="120">
        <f t="shared" si="347"/>
        <v>59</v>
      </c>
      <c r="ABG77" s="120">
        <v>2</v>
      </c>
      <c r="ABH77" s="250">
        <v>2</v>
      </c>
      <c r="ABI77" s="250">
        <v>2</v>
      </c>
      <c r="ABJ77" s="250">
        <v>2</v>
      </c>
      <c r="ABK77" s="250">
        <v>2</v>
      </c>
      <c r="ABL77" s="250">
        <v>2</v>
      </c>
      <c r="ABM77" s="250">
        <v>2</v>
      </c>
      <c r="ABN77" s="250">
        <v>9</v>
      </c>
      <c r="ABO77" s="250">
        <v>9</v>
      </c>
      <c r="ABP77" s="250">
        <v>9</v>
      </c>
      <c r="ABQ77" s="250">
        <v>9</v>
      </c>
      <c r="ABR77" s="250">
        <v>9</v>
      </c>
      <c r="ABS77" s="121">
        <f t="shared" si="348"/>
        <v>0</v>
      </c>
      <c r="ABT77" s="18">
        <v>0</v>
      </c>
      <c r="ABU77" s="18">
        <v>0</v>
      </c>
      <c r="ABV77" s="18">
        <v>0</v>
      </c>
      <c r="ABW77" s="18">
        <v>0</v>
      </c>
      <c r="ABX77" s="18">
        <v>0</v>
      </c>
      <c r="ABY77" s="18">
        <v>0</v>
      </c>
      <c r="ABZ77" s="18"/>
      <c r="ACA77" s="18"/>
      <c r="ACB77" s="18">
        <v>0</v>
      </c>
      <c r="ACC77" s="18">
        <v>0</v>
      </c>
      <c r="ACD77" s="18">
        <v>0</v>
      </c>
      <c r="ACE77" s="18">
        <v>0</v>
      </c>
      <c r="ACF77" s="121">
        <f t="shared" si="258"/>
        <v>-59</v>
      </c>
      <c r="ACG77" s="121">
        <f t="shared" si="259"/>
        <v>-59</v>
      </c>
      <c r="ACH77" s="121">
        <f t="shared" si="260"/>
        <v>0</v>
      </c>
      <c r="ACI77" s="115">
        <f t="shared" si="261"/>
        <v>12137.350000000006</v>
      </c>
      <c r="ACJ77" s="121">
        <f t="shared" si="262"/>
        <v>3617.7993233314201</v>
      </c>
      <c r="ACK77" s="132">
        <f t="shared" si="263"/>
        <v>-8519.5506766685867</v>
      </c>
      <c r="ACL77" s="121">
        <f t="shared" si="264"/>
        <v>-8519.5506766685867</v>
      </c>
      <c r="ACM77" s="121">
        <f t="shared" si="265"/>
        <v>0</v>
      </c>
      <c r="ACN77" s="18">
        <f t="shared" si="349"/>
        <v>2994.6099999999997</v>
      </c>
      <c r="ACO77" s="18">
        <v>160.53</v>
      </c>
      <c r="ACP77" s="234">
        <v>160.53</v>
      </c>
      <c r="ACQ77" s="234">
        <v>160.53</v>
      </c>
      <c r="ACR77" s="234">
        <v>160.53</v>
      </c>
      <c r="ACS77" s="234">
        <v>160.53</v>
      </c>
      <c r="ACT77" s="234">
        <v>160.53</v>
      </c>
      <c r="ACU77" s="234">
        <v>160.53</v>
      </c>
      <c r="ACV77" s="234">
        <v>374.18</v>
      </c>
      <c r="ACW77" s="234">
        <v>374.18</v>
      </c>
      <c r="ACX77" s="234">
        <v>374.18</v>
      </c>
      <c r="ACY77" s="234">
        <v>374.18</v>
      </c>
      <c r="ACZ77" s="234">
        <v>374.18</v>
      </c>
      <c r="ADA77" s="20">
        <f t="shared" si="350"/>
        <v>3617.7993233314201</v>
      </c>
      <c r="ADB77" s="18">
        <v>0</v>
      </c>
      <c r="ADC77" s="18">
        <v>545.79767315413801</v>
      </c>
      <c r="ADD77" s="18">
        <v>263.55892462550577</v>
      </c>
      <c r="ADE77" s="18">
        <v>646.54699199999993</v>
      </c>
      <c r="ADF77" s="18">
        <v>285.8714488</v>
      </c>
      <c r="ADG77" s="18">
        <v>271.58098239999998</v>
      </c>
      <c r="ADH77" s="18">
        <v>251.22570148564265</v>
      </c>
      <c r="ADI77" s="18">
        <v>288.68860148185036</v>
      </c>
      <c r="ADJ77" s="18">
        <v>374.69375579999996</v>
      </c>
      <c r="ADK77" s="18">
        <v>221.44648119999999</v>
      </c>
      <c r="ADL77" s="18">
        <v>211.20187367999998</v>
      </c>
      <c r="ADM77" s="18">
        <v>257.18688870428321</v>
      </c>
      <c r="ADN77" s="20">
        <f t="shared" si="266"/>
        <v>623.18932333142038</v>
      </c>
      <c r="ADO77" s="20">
        <f t="shared" si="267"/>
        <v>0</v>
      </c>
      <c r="ADP77" s="20">
        <f t="shared" si="268"/>
        <v>623.18932333142038</v>
      </c>
      <c r="ADQ77" s="18">
        <f t="shared" si="351"/>
        <v>9142.7400000000052</v>
      </c>
      <c r="ADR77" s="18">
        <v>1226.02</v>
      </c>
      <c r="ADS77" s="234">
        <v>1226.02</v>
      </c>
      <c r="ADT77" s="234">
        <v>1226.02</v>
      </c>
      <c r="ADU77" s="234">
        <v>1226.02</v>
      </c>
      <c r="ADV77" s="234">
        <v>1226.02</v>
      </c>
      <c r="ADW77" s="234">
        <v>1226.02</v>
      </c>
      <c r="ADX77" s="234">
        <v>1226.02</v>
      </c>
      <c r="ADY77" s="234">
        <v>112.12</v>
      </c>
      <c r="ADZ77" s="234">
        <v>112.12</v>
      </c>
      <c r="AEA77" s="234">
        <v>112.12</v>
      </c>
      <c r="AEB77" s="234">
        <v>112.12</v>
      </c>
      <c r="AEC77" s="234">
        <v>112.12</v>
      </c>
      <c r="AED77" s="20">
        <f t="shared" si="352"/>
        <v>0</v>
      </c>
      <c r="AEE77" s="18">
        <v>0</v>
      </c>
      <c r="AEF77" s="18">
        <v>0</v>
      </c>
      <c r="AEG77" s="18">
        <v>0</v>
      </c>
      <c r="AEH77" s="18">
        <v>0</v>
      </c>
      <c r="AEI77" s="18">
        <v>0</v>
      </c>
      <c r="AEJ77" s="18">
        <v>0</v>
      </c>
      <c r="AEK77" s="18">
        <v>0</v>
      </c>
      <c r="AEL77" s="18">
        <v>0</v>
      </c>
      <c r="AEM77" s="18">
        <v>0</v>
      </c>
      <c r="AEN77" s="18">
        <v>0</v>
      </c>
      <c r="AEO77" s="18">
        <v>0</v>
      </c>
      <c r="AEP77" s="18">
        <v>0</v>
      </c>
      <c r="AEQ77" s="20">
        <f t="shared" si="269"/>
        <v>-9142.7400000000052</v>
      </c>
      <c r="AER77" s="20">
        <f t="shared" si="270"/>
        <v>-9142.7400000000052</v>
      </c>
      <c r="AES77" s="20">
        <f t="shared" si="271"/>
        <v>0</v>
      </c>
      <c r="AET77" s="18">
        <f t="shared" si="353"/>
        <v>0</v>
      </c>
      <c r="AEU77" s="18">
        <v>0</v>
      </c>
      <c r="AEV77" s="234">
        <v>0</v>
      </c>
      <c r="AEW77" s="234">
        <v>0</v>
      </c>
      <c r="AEX77" s="234">
        <v>0</v>
      </c>
      <c r="AEY77" s="234">
        <v>0</v>
      </c>
      <c r="AEZ77" s="234">
        <v>0</v>
      </c>
      <c r="AFA77" s="234">
        <v>0</v>
      </c>
      <c r="AFB77" s="234">
        <v>0</v>
      </c>
      <c r="AFC77" s="234">
        <v>0</v>
      </c>
      <c r="AFD77" s="234">
        <v>0</v>
      </c>
      <c r="AFE77" s="234">
        <v>0</v>
      </c>
      <c r="AFF77" s="234">
        <v>0</v>
      </c>
      <c r="AFG77" s="20">
        <f t="shared" si="354"/>
        <v>0</v>
      </c>
      <c r="AFH77" s="18">
        <v>0</v>
      </c>
      <c r="AFI77" s="18">
        <v>0</v>
      </c>
      <c r="AFJ77" s="18">
        <v>0</v>
      </c>
      <c r="AFK77" s="18">
        <v>0</v>
      </c>
      <c r="AFL77" s="18">
        <v>0</v>
      </c>
      <c r="AFM77" s="18">
        <v>0</v>
      </c>
      <c r="AFN77" s="18">
        <v>0</v>
      </c>
      <c r="AFO77" s="18">
        <v>0</v>
      </c>
      <c r="AFP77" s="18">
        <v>0</v>
      </c>
      <c r="AFQ77" s="18">
        <v>0</v>
      </c>
      <c r="AFR77" s="18">
        <v>0</v>
      </c>
      <c r="AFS77" s="18">
        <v>0</v>
      </c>
      <c r="AFT77" s="20">
        <f t="shared" si="272"/>
        <v>0</v>
      </c>
      <c r="AFU77" s="20">
        <f t="shared" si="273"/>
        <v>0</v>
      </c>
      <c r="AFV77" s="136">
        <f t="shared" si="274"/>
        <v>0</v>
      </c>
      <c r="AFW77" s="141">
        <f t="shared" si="275"/>
        <v>106204.48015</v>
      </c>
      <c r="AFX77" s="111">
        <f t="shared" si="276"/>
        <v>84352.639692307217</v>
      </c>
      <c r="AFY77" s="126">
        <f t="shared" si="277"/>
        <v>-21851.840457692786</v>
      </c>
      <c r="AFZ77" s="20">
        <f t="shared" si="278"/>
        <v>-21851.840457692786</v>
      </c>
      <c r="AGA77" s="140">
        <f t="shared" si="279"/>
        <v>0</v>
      </c>
      <c r="AGB77" s="215">
        <f t="shared" si="181"/>
        <v>127445.37617999999</v>
      </c>
      <c r="AGC77" s="126">
        <f t="shared" si="181"/>
        <v>101223.16763076866</v>
      </c>
      <c r="AGD77" s="126">
        <f t="shared" si="280"/>
        <v>-26222.208549231334</v>
      </c>
      <c r="AGE77" s="20">
        <f t="shared" si="281"/>
        <v>-26222.208549231334</v>
      </c>
      <c r="AGF77" s="136">
        <f t="shared" si="282"/>
        <v>0</v>
      </c>
      <c r="AGG77" s="166">
        <f t="shared" si="180"/>
        <v>6797.0867295999997</v>
      </c>
      <c r="AGH77" s="220">
        <f t="shared" si="179"/>
        <v>5398.5689403076622</v>
      </c>
      <c r="AGI77" s="126">
        <f t="shared" si="283"/>
        <v>-1398.5177892923375</v>
      </c>
      <c r="AGJ77" s="20">
        <f t="shared" si="284"/>
        <v>-1398.5177892923375</v>
      </c>
      <c r="AGK77" s="140">
        <f t="shared" si="285"/>
        <v>0</v>
      </c>
      <c r="AGL77" s="167">
        <f t="shared" si="182"/>
        <v>134242.4629096</v>
      </c>
      <c r="AGM77" s="167">
        <f t="shared" si="182"/>
        <v>106621.73657107633</v>
      </c>
      <c r="AGN77" s="168">
        <f t="shared" si="106"/>
        <v>-27620.726338523673</v>
      </c>
      <c r="AGO77" s="167">
        <f t="shared" si="286"/>
        <v>-27620.726338523673</v>
      </c>
      <c r="AGP77" s="169">
        <f t="shared" si="287"/>
        <v>0</v>
      </c>
      <c r="AGQ77" s="217">
        <f t="shared" si="355"/>
        <v>5.0632911392405069E-2</v>
      </c>
      <c r="AGR77" s="294">
        <v>7.0000000000000007E-2</v>
      </c>
      <c r="AGS77" s="254">
        <v>0.03</v>
      </c>
      <c r="AGT77" s="251">
        <f t="shared" si="356"/>
        <v>5.3333333333333337E-2</v>
      </c>
      <c r="AGU77" s="22"/>
      <c r="AGV77" s="22"/>
      <c r="AGW77" s="22"/>
      <c r="AGX77" s="22"/>
      <c r="AGY77" s="22"/>
      <c r="AGZ77" s="22"/>
      <c r="AHA77" s="22"/>
      <c r="AHB77" s="22"/>
      <c r="AHC77" s="22"/>
      <c r="AHD77" s="22"/>
      <c r="AHE77" s="22"/>
      <c r="AHF77" s="22"/>
      <c r="AHG77" s="22"/>
      <c r="AHH77" s="22"/>
    </row>
    <row r="78" spans="1:892" s="225" customFormat="1" ht="12.75" x14ac:dyDescent="0.25">
      <c r="A78" s="1">
        <v>507</v>
      </c>
      <c r="B78" s="21">
        <v>3</v>
      </c>
      <c r="C78" s="252" t="s">
        <v>823</v>
      </c>
      <c r="D78" s="253">
        <v>9</v>
      </c>
      <c r="E78" s="249">
        <v>2009</v>
      </c>
      <c r="F78" s="132">
        <f t="shared" si="183"/>
        <v>19112.419999999998</v>
      </c>
      <c r="G78" s="114">
        <f t="shared" si="184"/>
        <v>20344.522498225422</v>
      </c>
      <c r="H78" s="132">
        <f t="shared" si="185"/>
        <v>1232.1024982254239</v>
      </c>
      <c r="I78" s="121">
        <f t="shared" si="186"/>
        <v>0</v>
      </c>
      <c r="J78" s="121">
        <f t="shared" si="187"/>
        <v>1232.1024982254239</v>
      </c>
      <c r="K78" s="18">
        <f t="shared" si="288"/>
        <v>6929.1600000000008</v>
      </c>
      <c r="L78" s="234">
        <v>507.88</v>
      </c>
      <c r="M78" s="234">
        <v>507.88</v>
      </c>
      <c r="N78" s="234">
        <v>507.88</v>
      </c>
      <c r="O78" s="234">
        <v>507.88</v>
      </c>
      <c r="P78" s="234">
        <v>507.88</v>
      </c>
      <c r="Q78" s="234">
        <v>507.88</v>
      </c>
      <c r="R78" s="234">
        <v>507.88</v>
      </c>
      <c r="S78" s="234">
        <v>674.8</v>
      </c>
      <c r="T78" s="234">
        <v>674.8</v>
      </c>
      <c r="U78" s="234">
        <v>674.8</v>
      </c>
      <c r="V78" s="234">
        <v>674.8</v>
      </c>
      <c r="W78" s="234">
        <v>674.8</v>
      </c>
      <c r="X78" s="234">
        <f t="shared" si="289"/>
        <v>7654.3011446162054</v>
      </c>
      <c r="Y78" s="18">
        <v>0</v>
      </c>
      <c r="Z78" s="18">
        <v>0</v>
      </c>
      <c r="AA78" s="18">
        <v>0</v>
      </c>
      <c r="AB78" s="18">
        <v>3650.7687672229104</v>
      </c>
      <c r="AC78" s="18">
        <v>0</v>
      </c>
      <c r="AD78" s="18">
        <v>0</v>
      </c>
      <c r="AE78" s="18">
        <v>0</v>
      </c>
      <c r="AF78" s="18">
        <v>0</v>
      </c>
      <c r="AG78" s="18">
        <v>0</v>
      </c>
      <c r="AH78" s="18">
        <v>4003.5323773932951</v>
      </c>
      <c r="AI78" s="18">
        <v>0</v>
      </c>
      <c r="AJ78" s="18">
        <v>0</v>
      </c>
      <c r="AK78" s="20">
        <f t="shared" si="188"/>
        <v>725.14114461620466</v>
      </c>
      <c r="AL78" s="234">
        <f t="shared" si="290"/>
        <v>0</v>
      </c>
      <c r="AM78" s="234">
        <f t="shared" si="189"/>
        <v>725.14114461620466</v>
      </c>
      <c r="AN78" s="18">
        <f t="shared" si="291"/>
        <v>1636.6299999999994</v>
      </c>
      <c r="AO78" s="234">
        <v>176.59</v>
      </c>
      <c r="AP78" s="234">
        <v>176.59</v>
      </c>
      <c r="AQ78" s="234">
        <v>176.59</v>
      </c>
      <c r="AR78" s="234">
        <v>176.59</v>
      </c>
      <c r="AS78" s="234">
        <v>176.59</v>
      </c>
      <c r="AT78" s="234">
        <v>176.59</v>
      </c>
      <c r="AU78" s="234">
        <v>176.59</v>
      </c>
      <c r="AV78" s="234">
        <v>80.099999999999994</v>
      </c>
      <c r="AW78" s="234">
        <v>80.099999999999994</v>
      </c>
      <c r="AX78" s="234">
        <v>80.099999999999994</v>
      </c>
      <c r="AY78" s="234">
        <v>80.099999999999994</v>
      </c>
      <c r="AZ78" s="234">
        <v>80.099999999999994</v>
      </c>
      <c r="BA78" s="226">
        <f t="shared" si="292"/>
        <v>938.91110455621606</v>
      </c>
      <c r="BB78" s="18">
        <v>0</v>
      </c>
      <c r="BC78" s="18">
        <v>0</v>
      </c>
      <c r="BD78" s="18">
        <v>0</v>
      </c>
      <c r="BE78" s="18">
        <v>447.81310754655902</v>
      </c>
      <c r="BF78" s="18">
        <v>0</v>
      </c>
      <c r="BG78" s="18">
        <v>0</v>
      </c>
      <c r="BH78" s="18">
        <v>0</v>
      </c>
      <c r="BI78" s="18">
        <v>0</v>
      </c>
      <c r="BJ78" s="18">
        <v>0</v>
      </c>
      <c r="BK78" s="18">
        <v>491.09799700965698</v>
      </c>
      <c r="BL78" s="18">
        <v>0</v>
      </c>
      <c r="BM78" s="18">
        <v>0</v>
      </c>
      <c r="BN78" s="20">
        <f t="shared" si="190"/>
        <v>-697.71889544378337</v>
      </c>
      <c r="BO78" s="20">
        <f t="shared" si="191"/>
        <v>-697.71889544378337</v>
      </c>
      <c r="BP78" s="20">
        <f t="shared" si="192"/>
        <v>0</v>
      </c>
      <c r="BQ78" s="18">
        <f t="shared" si="293"/>
        <v>992.03</v>
      </c>
      <c r="BR78" s="234">
        <v>75.540000000000006</v>
      </c>
      <c r="BS78" s="234">
        <v>75.540000000000006</v>
      </c>
      <c r="BT78" s="234">
        <v>75.540000000000006</v>
      </c>
      <c r="BU78" s="234">
        <v>75.540000000000006</v>
      </c>
      <c r="BV78" s="234">
        <v>75.540000000000006</v>
      </c>
      <c r="BW78" s="234">
        <v>75.540000000000006</v>
      </c>
      <c r="BX78" s="234">
        <v>75.540000000000006</v>
      </c>
      <c r="BY78" s="234">
        <v>92.65</v>
      </c>
      <c r="BZ78" s="234">
        <v>92.65</v>
      </c>
      <c r="CA78" s="234">
        <v>92.65</v>
      </c>
      <c r="CB78" s="234">
        <v>92.65</v>
      </c>
      <c r="CC78" s="234">
        <v>92.65</v>
      </c>
      <c r="CD78" s="18">
        <f t="shared" si="294"/>
        <v>907.65</v>
      </c>
      <c r="CE78" s="18">
        <v>68.5</v>
      </c>
      <c r="CF78" s="18">
        <v>68.5</v>
      </c>
      <c r="CG78" s="18">
        <v>68.5</v>
      </c>
      <c r="CH78" s="18">
        <v>68.5</v>
      </c>
      <c r="CI78" s="18">
        <v>68.5</v>
      </c>
      <c r="CJ78" s="18">
        <v>68.5</v>
      </c>
      <c r="CK78" s="18">
        <v>68.5</v>
      </c>
      <c r="CL78" s="18">
        <v>85.63</v>
      </c>
      <c r="CM78" s="18">
        <v>85.63</v>
      </c>
      <c r="CN78" s="18">
        <v>85.63</v>
      </c>
      <c r="CO78" s="18">
        <v>85.63</v>
      </c>
      <c r="CP78" s="18">
        <v>85.63</v>
      </c>
      <c r="CQ78" s="20">
        <f t="shared" si="193"/>
        <v>-84.38</v>
      </c>
      <c r="CR78" s="20">
        <f t="shared" si="194"/>
        <v>-84.38</v>
      </c>
      <c r="CS78" s="20">
        <f t="shared" si="195"/>
        <v>0</v>
      </c>
      <c r="CT78" s="18">
        <f t="shared" si="295"/>
        <v>242.66</v>
      </c>
      <c r="CU78" s="18">
        <v>18.48</v>
      </c>
      <c r="CV78" s="234">
        <v>18.48</v>
      </c>
      <c r="CW78" s="234">
        <v>18.48</v>
      </c>
      <c r="CX78" s="234">
        <v>18.48</v>
      </c>
      <c r="CY78" s="234">
        <v>18.48</v>
      </c>
      <c r="CZ78" s="234">
        <v>18.48</v>
      </c>
      <c r="DA78" s="234">
        <v>18.48</v>
      </c>
      <c r="DB78" s="234">
        <v>22.66</v>
      </c>
      <c r="DC78" s="234">
        <v>22.66</v>
      </c>
      <c r="DD78" s="234">
        <v>22.66</v>
      </c>
      <c r="DE78" s="234">
        <v>22.66</v>
      </c>
      <c r="DF78" s="234">
        <v>22.66</v>
      </c>
      <c r="DG78" s="18">
        <f t="shared" si="296"/>
        <v>221.95</v>
      </c>
      <c r="DH78" s="18">
        <v>16.75</v>
      </c>
      <c r="DI78" s="18">
        <v>16.75</v>
      </c>
      <c r="DJ78" s="18">
        <v>16.75</v>
      </c>
      <c r="DK78" s="18">
        <v>16.75</v>
      </c>
      <c r="DL78" s="18">
        <v>16.75</v>
      </c>
      <c r="DM78" s="18">
        <v>16.75</v>
      </c>
      <c r="DN78" s="18">
        <v>16.75</v>
      </c>
      <c r="DO78" s="18">
        <v>20.94</v>
      </c>
      <c r="DP78" s="18">
        <v>20.94</v>
      </c>
      <c r="DQ78" s="18">
        <v>20.94</v>
      </c>
      <c r="DR78" s="18">
        <v>20.94</v>
      </c>
      <c r="DS78" s="18">
        <v>20.94</v>
      </c>
      <c r="DT78" s="234">
        <f t="shared" si="297"/>
        <v>-20.710000000000008</v>
      </c>
      <c r="DU78" s="20">
        <f t="shared" si="196"/>
        <v>-20.710000000000008</v>
      </c>
      <c r="DV78" s="20">
        <f t="shared" si="298"/>
        <v>0</v>
      </c>
      <c r="DW78" s="18">
        <f t="shared" si="299"/>
        <v>361.12999999999988</v>
      </c>
      <c r="DX78" s="18">
        <v>30.14</v>
      </c>
      <c r="DY78" s="234">
        <v>30.14</v>
      </c>
      <c r="DZ78" s="234">
        <v>30.14</v>
      </c>
      <c r="EA78" s="234">
        <v>30.14</v>
      </c>
      <c r="EB78" s="234">
        <v>30.14</v>
      </c>
      <c r="EC78" s="234">
        <v>30.14</v>
      </c>
      <c r="ED78" s="234">
        <v>30.14</v>
      </c>
      <c r="EE78" s="234">
        <v>30.03</v>
      </c>
      <c r="EF78" s="234">
        <v>30.03</v>
      </c>
      <c r="EG78" s="234">
        <v>30.03</v>
      </c>
      <c r="EH78" s="234">
        <v>30.03</v>
      </c>
      <c r="EI78" s="234">
        <v>30.03</v>
      </c>
      <c r="EJ78" s="234"/>
      <c r="EK78" s="18">
        <f t="shared" si="300"/>
        <v>348.73592167122695</v>
      </c>
      <c r="EL78" s="18">
        <v>0</v>
      </c>
      <c r="EM78" s="18">
        <v>0</v>
      </c>
      <c r="EN78" s="18">
        <v>0</v>
      </c>
      <c r="EO78" s="18">
        <v>166.32722814642253</v>
      </c>
      <c r="EP78" s="18">
        <v>0</v>
      </c>
      <c r="EQ78" s="18">
        <v>0</v>
      </c>
      <c r="ER78" s="18">
        <v>0</v>
      </c>
      <c r="ES78" s="18">
        <v>0</v>
      </c>
      <c r="ET78" s="18">
        <v>0</v>
      </c>
      <c r="EU78" s="18">
        <v>182.40869352480442</v>
      </c>
      <c r="EV78" s="18">
        <v>0</v>
      </c>
      <c r="EW78" s="18">
        <v>0</v>
      </c>
      <c r="EX78" s="20">
        <f t="shared" si="197"/>
        <v>-12.394078328772935</v>
      </c>
      <c r="EY78" s="20">
        <f t="shared" si="301"/>
        <v>-12.394078328772935</v>
      </c>
      <c r="EZ78" s="20">
        <f t="shared" si="302"/>
        <v>0</v>
      </c>
      <c r="FA78" s="18">
        <f t="shared" si="303"/>
        <v>3132.84</v>
      </c>
      <c r="FB78" s="18">
        <v>238.47</v>
      </c>
      <c r="FC78" s="234">
        <v>238.47</v>
      </c>
      <c r="FD78" s="234">
        <v>238.47</v>
      </c>
      <c r="FE78" s="234">
        <v>238.47</v>
      </c>
      <c r="FF78" s="234">
        <v>238.47</v>
      </c>
      <c r="FG78" s="234">
        <v>238.47</v>
      </c>
      <c r="FH78" s="234">
        <v>238.47</v>
      </c>
      <c r="FI78" s="234">
        <v>292.70999999999998</v>
      </c>
      <c r="FJ78" s="234">
        <v>292.70999999999998</v>
      </c>
      <c r="FK78" s="234">
        <v>292.70999999999998</v>
      </c>
      <c r="FL78" s="234">
        <v>292.70999999999998</v>
      </c>
      <c r="FM78" s="234">
        <v>292.70999999999998</v>
      </c>
      <c r="FN78" s="20">
        <f t="shared" si="304"/>
        <v>3421.4761980834282</v>
      </c>
      <c r="FO78" s="18">
        <v>0</v>
      </c>
      <c r="FP78" s="18">
        <v>0</v>
      </c>
      <c r="FQ78" s="18">
        <v>0</v>
      </c>
      <c r="FR78" s="18">
        <v>1639.0537989138925</v>
      </c>
      <c r="FS78" s="18">
        <v>0</v>
      </c>
      <c r="FT78" s="18">
        <v>0</v>
      </c>
      <c r="FU78" s="18">
        <v>0</v>
      </c>
      <c r="FV78" s="18">
        <v>0</v>
      </c>
      <c r="FW78" s="18">
        <v>0</v>
      </c>
      <c r="FX78" s="18">
        <v>1782.422399169536</v>
      </c>
      <c r="FY78" s="18">
        <v>0</v>
      </c>
      <c r="FZ78" s="18">
        <v>0</v>
      </c>
      <c r="GA78" s="234">
        <f t="shared" si="305"/>
        <v>288.6361980834281</v>
      </c>
      <c r="GB78" s="20">
        <f t="shared" si="306"/>
        <v>0</v>
      </c>
      <c r="GC78" s="20">
        <f t="shared" si="307"/>
        <v>288.6361980834281</v>
      </c>
      <c r="GD78" s="18">
        <f t="shared" si="308"/>
        <v>528.20000000000005</v>
      </c>
      <c r="GE78" s="18">
        <v>33.15</v>
      </c>
      <c r="GF78" s="234">
        <v>33.15</v>
      </c>
      <c r="GG78" s="234">
        <v>33.15</v>
      </c>
      <c r="GH78" s="234">
        <v>33.15</v>
      </c>
      <c r="GI78" s="234">
        <v>33.15</v>
      </c>
      <c r="GJ78" s="234">
        <v>33.15</v>
      </c>
      <c r="GK78" s="234">
        <v>33.15</v>
      </c>
      <c r="GL78" s="234">
        <v>59.23</v>
      </c>
      <c r="GM78" s="234">
        <v>59.23</v>
      </c>
      <c r="GN78" s="234">
        <v>59.23</v>
      </c>
      <c r="GO78" s="234">
        <v>59.23</v>
      </c>
      <c r="GP78" s="234">
        <v>59.23</v>
      </c>
      <c r="GQ78" s="20">
        <f t="shared" si="309"/>
        <v>0</v>
      </c>
      <c r="GR78" s="18">
        <v>0</v>
      </c>
      <c r="GS78" s="18">
        <v>0</v>
      </c>
      <c r="GT78" s="18">
        <v>0</v>
      </c>
      <c r="GU78" s="18"/>
      <c r="GV78" s="234">
        <f t="shared" si="310"/>
        <v>-528.20000000000005</v>
      </c>
      <c r="GW78" s="20">
        <f t="shared" si="198"/>
        <v>-528.20000000000005</v>
      </c>
      <c r="GX78" s="20">
        <f t="shared" si="199"/>
        <v>0</v>
      </c>
      <c r="GY78" s="18">
        <f t="shared" si="311"/>
        <v>5289.7699999999986</v>
      </c>
      <c r="GZ78" s="18">
        <v>291.70999999999998</v>
      </c>
      <c r="HA78" s="234">
        <v>291.70999999999998</v>
      </c>
      <c r="HB78" s="234">
        <v>291.70999999999998</v>
      </c>
      <c r="HC78" s="234">
        <v>291.70999999999998</v>
      </c>
      <c r="HD78" s="234">
        <v>291.70999999999998</v>
      </c>
      <c r="HE78" s="234">
        <v>291.70999999999998</v>
      </c>
      <c r="HF78" s="234">
        <v>291.70999999999998</v>
      </c>
      <c r="HG78" s="234">
        <v>649.55999999999995</v>
      </c>
      <c r="HH78" s="234">
        <v>649.55999999999995</v>
      </c>
      <c r="HI78" s="234">
        <v>649.55999999999995</v>
      </c>
      <c r="HJ78" s="234">
        <v>649.55999999999995</v>
      </c>
      <c r="HK78" s="234">
        <v>649.55999999999995</v>
      </c>
      <c r="HL78" s="20">
        <f t="shared" si="312"/>
        <v>6851.4981292983466</v>
      </c>
      <c r="HM78" s="18">
        <v>600.83365734008771</v>
      </c>
      <c r="HN78" s="18">
        <v>636.42249253213981</v>
      </c>
      <c r="HO78" s="18">
        <v>684.44541140228034</v>
      </c>
      <c r="HP78" s="18">
        <v>643.72982222913902</v>
      </c>
      <c r="HQ78" s="18">
        <v>667.89068188166766</v>
      </c>
      <c r="HR78" s="18">
        <v>569.09037419693232</v>
      </c>
      <c r="HS78" s="18">
        <v>728.21692032654119</v>
      </c>
      <c r="HT78" s="18">
        <v>426.02190640876341</v>
      </c>
      <c r="HU78" s="18">
        <v>438.31208184203774</v>
      </c>
      <c r="HV78" s="18">
        <v>474.42847522915474</v>
      </c>
      <c r="HW78" s="18">
        <v>431.76627881787817</v>
      </c>
      <c r="HX78" s="18">
        <v>550.34002709172444</v>
      </c>
      <c r="HY78" s="20">
        <f t="shared" si="200"/>
        <v>1561.728129298348</v>
      </c>
      <c r="HZ78" s="20">
        <f t="shared" si="201"/>
        <v>0</v>
      </c>
      <c r="IA78" s="20">
        <f t="shared" si="202"/>
        <v>1561.728129298348</v>
      </c>
      <c r="IB78" s="120">
        <f t="shared" si="313"/>
        <v>16975.300000000003</v>
      </c>
      <c r="IC78" s="120">
        <v>1292.3499999999999</v>
      </c>
      <c r="ID78" s="250">
        <v>1292.3499999999999</v>
      </c>
      <c r="IE78" s="250">
        <v>1292.3499999999999</v>
      </c>
      <c r="IF78" s="120">
        <v>1292.3499999999999</v>
      </c>
      <c r="IG78" s="120">
        <v>1292.3499999999999</v>
      </c>
      <c r="IH78" s="120">
        <v>1292.3499999999999</v>
      </c>
      <c r="II78" s="120">
        <v>1292.3499999999999</v>
      </c>
      <c r="IJ78" s="120">
        <v>1585.77</v>
      </c>
      <c r="IK78" s="120">
        <v>1585.77</v>
      </c>
      <c r="IL78" s="120">
        <v>1585.77</v>
      </c>
      <c r="IM78" s="120">
        <v>1585.77</v>
      </c>
      <c r="IN78" s="120">
        <v>1585.77</v>
      </c>
      <c r="IO78" s="121">
        <f t="shared" si="203"/>
        <v>14980.350540232163</v>
      </c>
      <c r="IP78" s="18">
        <v>1320.4677289161721</v>
      </c>
      <c r="IQ78" s="18">
        <v>1317.3070641688491</v>
      </c>
      <c r="IR78" s="18">
        <v>1321.7401160111442</v>
      </c>
      <c r="IS78" s="18">
        <v>1327.164475</v>
      </c>
      <c r="IT78" s="18">
        <v>1337.52703</v>
      </c>
      <c r="IU78" s="18">
        <v>1322.37833</v>
      </c>
      <c r="IV78" s="18">
        <v>1298.7748456433687</v>
      </c>
      <c r="IW78" s="18">
        <v>1638.05285</v>
      </c>
      <c r="IX78" s="18">
        <v>989.76498297665626</v>
      </c>
      <c r="IY78" s="18">
        <v>1173.9884869853875</v>
      </c>
      <c r="IZ78" s="18">
        <v>912.46696670096196</v>
      </c>
      <c r="JA78" s="18">
        <v>1020.7176638296222</v>
      </c>
      <c r="JB78" s="250">
        <f t="shared" si="204"/>
        <v>-1994.9494597678404</v>
      </c>
      <c r="JC78" s="121">
        <f t="shared" si="205"/>
        <v>-1994.9494597678404</v>
      </c>
      <c r="JD78" s="121">
        <f t="shared" si="206"/>
        <v>0</v>
      </c>
      <c r="JE78" s="120">
        <f t="shared" si="314"/>
        <v>1367.63</v>
      </c>
      <c r="JF78" s="120">
        <v>104.14</v>
      </c>
      <c r="JG78" s="250">
        <v>104.14</v>
      </c>
      <c r="JH78" s="250">
        <v>104.14</v>
      </c>
      <c r="JI78" s="250">
        <v>104.14</v>
      </c>
      <c r="JJ78" s="250">
        <v>104.14</v>
      </c>
      <c r="JK78" s="250">
        <v>104.14</v>
      </c>
      <c r="JL78" s="250">
        <v>104.14</v>
      </c>
      <c r="JM78" s="250">
        <v>127.73</v>
      </c>
      <c r="JN78" s="250">
        <v>127.73</v>
      </c>
      <c r="JO78" s="250">
        <v>127.73</v>
      </c>
      <c r="JP78" s="250">
        <v>127.73</v>
      </c>
      <c r="JQ78" s="250">
        <v>127.73</v>
      </c>
      <c r="JR78" s="120">
        <f t="shared" si="315"/>
        <v>1177.9930469078231</v>
      </c>
      <c r="JS78" s="18">
        <v>106.38070931635104</v>
      </c>
      <c r="JT78" s="18">
        <v>106.12607699905286</v>
      </c>
      <c r="JU78" s="18">
        <v>106.48321651037328</v>
      </c>
      <c r="JV78" s="18">
        <v>106.87494220000001</v>
      </c>
      <c r="JW78" s="18">
        <v>107.70942616000001</v>
      </c>
      <c r="JX78" s="18">
        <v>106.48951976000001</v>
      </c>
      <c r="JY78" s="18">
        <v>104.58875985129798</v>
      </c>
      <c r="JZ78" s="18">
        <v>131.96628760000002</v>
      </c>
      <c r="KA78" s="18">
        <v>75.302161323976591</v>
      </c>
      <c r="KB78" s="18">
        <v>88.278677538304009</v>
      </c>
      <c r="KC78" s="18">
        <v>59.903308337278851</v>
      </c>
      <c r="KD78" s="18">
        <v>77.889961311188387</v>
      </c>
      <c r="KE78" s="250">
        <f t="shared" si="207"/>
        <v>-189.63695309217701</v>
      </c>
      <c r="KF78" s="121">
        <f t="shared" si="208"/>
        <v>-189.63695309217701</v>
      </c>
      <c r="KG78" s="121">
        <f t="shared" si="209"/>
        <v>0</v>
      </c>
      <c r="KH78" s="120">
        <f t="shared" si="316"/>
        <v>2064.66</v>
      </c>
      <c r="KI78" s="120">
        <v>106.68</v>
      </c>
      <c r="KJ78" s="250">
        <v>106.68</v>
      </c>
      <c r="KK78" s="250">
        <v>106.68</v>
      </c>
      <c r="KL78" s="250">
        <v>106.68</v>
      </c>
      <c r="KM78" s="250">
        <v>106.68</v>
      </c>
      <c r="KN78" s="250">
        <v>106.68</v>
      </c>
      <c r="KO78" s="250">
        <v>106.68</v>
      </c>
      <c r="KP78" s="250">
        <v>263.58</v>
      </c>
      <c r="KQ78" s="250">
        <v>263.58</v>
      </c>
      <c r="KR78" s="250">
        <v>263.58</v>
      </c>
      <c r="KS78" s="250">
        <v>263.58</v>
      </c>
      <c r="KT78" s="250">
        <v>263.58</v>
      </c>
      <c r="KU78" s="121">
        <f t="shared" si="317"/>
        <v>2239.2961698499571</v>
      </c>
      <c r="KV78" s="18">
        <v>128.78429781477075</v>
      </c>
      <c r="KW78" s="18">
        <v>138.69597605933177</v>
      </c>
      <c r="KX78" s="18">
        <v>123.09100084108371</v>
      </c>
      <c r="KY78" s="18">
        <v>134.95784675363529</v>
      </c>
      <c r="KZ78" s="18">
        <v>134.43464444374473</v>
      </c>
      <c r="LA78" s="18">
        <v>137.4068604218422</v>
      </c>
      <c r="LB78" s="18">
        <v>121.58873049158161</v>
      </c>
      <c r="LC78" s="18">
        <v>200.28934659050833</v>
      </c>
      <c r="LD78" s="18">
        <v>258.16178067463278</v>
      </c>
      <c r="LE78" s="18">
        <v>249.28559762008723</v>
      </c>
      <c r="LF78" s="18">
        <v>303.72382089090974</v>
      </c>
      <c r="LG78" s="18">
        <v>308.87626724782882</v>
      </c>
      <c r="LH78" s="250">
        <f t="shared" si="318"/>
        <v>174.63616984995724</v>
      </c>
      <c r="LI78" s="121">
        <f t="shared" si="210"/>
        <v>0</v>
      </c>
      <c r="LJ78" s="121">
        <f t="shared" si="211"/>
        <v>174.63616984995724</v>
      </c>
      <c r="LK78" s="121">
        <f t="shared" si="212"/>
        <v>0</v>
      </c>
      <c r="LL78" s="250"/>
      <c r="LM78" s="250"/>
      <c r="LN78" s="250"/>
      <c r="LO78" s="250"/>
      <c r="LP78" s="250"/>
      <c r="LQ78" s="250"/>
      <c r="LR78" s="250"/>
      <c r="LS78" s="250"/>
      <c r="LT78" s="250"/>
      <c r="LU78" s="250"/>
      <c r="LV78" s="250"/>
      <c r="LW78" s="250"/>
      <c r="LX78" s="121">
        <f t="shared" si="213"/>
        <v>0</v>
      </c>
      <c r="LY78" s="250"/>
      <c r="LZ78" s="250"/>
      <c r="MA78" s="250"/>
      <c r="MB78" s="250"/>
      <c r="MC78" s="250"/>
      <c r="MD78" s="250"/>
      <c r="ME78" s="250"/>
      <c r="MF78" s="250"/>
      <c r="MG78" s="250"/>
      <c r="MH78" s="250"/>
      <c r="MI78" s="250"/>
      <c r="MJ78" s="120">
        <v>0</v>
      </c>
      <c r="MK78" s="250"/>
      <c r="ML78" s="121">
        <f t="shared" si="214"/>
        <v>0</v>
      </c>
      <c r="MM78" s="121">
        <f t="shared" si="215"/>
        <v>0</v>
      </c>
      <c r="MN78" s="121">
        <f t="shared" si="319"/>
        <v>19707.450000000004</v>
      </c>
      <c r="MO78" s="121">
        <v>1005.1</v>
      </c>
      <c r="MP78" s="250">
        <v>1005.1</v>
      </c>
      <c r="MQ78" s="250">
        <v>1005.1</v>
      </c>
      <c r="MR78" s="250">
        <v>1005.1</v>
      </c>
      <c r="MS78" s="250">
        <v>1005.1</v>
      </c>
      <c r="MT78" s="250">
        <v>1005.1</v>
      </c>
      <c r="MU78" s="250">
        <v>1005.1</v>
      </c>
      <c r="MV78" s="250">
        <v>2534.3500000000004</v>
      </c>
      <c r="MW78" s="250">
        <v>2534.3500000000004</v>
      </c>
      <c r="MX78" s="250">
        <v>2534.3500000000004</v>
      </c>
      <c r="MY78" s="250">
        <v>2534.3500000000004</v>
      </c>
      <c r="MZ78" s="250">
        <v>2534.3500000000004</v>
      </c>
      <c r="NA78" s="121">
        <f t="shared" si="320"/>
        <v>4328.7394972191914</v>
      </c>
      <c r="NB78" s="20">
        <v>0</v>
      </c>
      <c r="NC78" s="20">
        <v>0</v>
      </c>
      <c r="ND78" s="20">
        <v>0</v>
      </c>
      <c r="NE78" s="20">
        <v>1658.384</v>
      </c>
      <c r="NF78" s="20">
        <v>0</v>
      </c>
      <c r="NG78" s="20">
        <v>0</v>
      </c>
      <c r="NH78" s="20">
        <v>1092.1664000000001</v>
      </c>
      <c r="NI78" s="20">
        <v>451.28719999999998</v>
      </c>
      <c r="NJ78" s="20">
        <v>589.59693013411629</v>
      </c>
      <c r="NK78" s="20">
        <v>0</v>
      </c>
      <c r="NL78" s="20">
        <v>0</v>
      </c>
      <c r="NM78" s="20">
        <v>537.30496708507519</v>
      </c>
      <c r="NN78" s="250">
        <f t="shared" si="321"/>
        <v>-15378.710502780814</v>
      </c>
      <c r="NO78" s="121">
        <f t="shared" si="216"/>
        <v>-15378.710502780814</v>
      </c>
      <c r="NP78" s="121">
        <f t="shared" si="217"/>
        <v>0</v>
      </c>
      <c r="NQ78" s="115">
        <f t="shared" si="218"/>
        <v>15759.539999999997</v>
      </c>
      <c r="NR78" s="114">
        <f t="shared" si="219"/>
        <v>4979.1400000000003</v>
      </c>
      <c r="NS78" s="132">
        <f t="shared" si="220"/>
        <v>-10780.399999999998</v>
      </c>
      <c r="NT78" s="121">
        <f t="shared" si="221"/>
        <v>-10780.399999999998</v>
      </c>
      <c r="NU78" s="121">
        <f t="shared" si="222"/>
        <v>0</v>
      </c>
      <c r="NV78" s="18">
        <f t="shared" si="322"/>
        <v>4935.6699999999983</v>
      </c>
      <c r="NW78" s="18">
        <v>560.11</v>
      </c>
      <c r="NX78" s="234">
        <v>560.11</v>
      </c>
      <c r="NY78" s="234">
        <v>560.11</v>
      </c>
      <c r="NZ78" s="18">
        <v>560.11</v>
      </c>
      <c r="OA78" s="18">
        <v>560.11</v>
      </c>
      <c r="OB78" s="18">
        <v>560.11</v>
      </c>
      <c r="OC78" s="18">
        <v>560.11</v>
      </c>
      <c r="OD78" s="18">
        <v>202.98</v>
      </c>
      <c r="OE78" s="18">
        <v>202.98</v>
      </c>
      <c r="OF78" s="18">
        <v>202.98</v>
      </c>
      <c r="OG78" s="18">
        <v>202.98</v>
      </c>
      <c r="OH78" s="18">
        <v>202.98</v>
      </c>
      <c r="OI78" s="20">
        <f t="shared" si="323"/>
        <v>1426.16</v>
      </c>
      <c r="OJ78" s="20">
        <v>0</v>
      </c>
      <c r="OK78" s="20">
        <v>0</v>
      </c>
      <c r="OL78" s="20">
        <v>0</v>
      </c>
      <c r="OM78" s="20">
        <v>0</v>
      </c>
      <c r="ON78" s="20">
        <v>0</v>
      </c>
      <c r="OO78" s="20">
        <v>0</v>
      </c>
      <c r="OP78" s="20">
        <v>0</v>
      </c>
      <c r="OQ78" s="20">
        <v>0</v>
      </c>
      <c r="OR78" s="20">
        <v>1426.16</v>
      </c>
      <c r="OS78" s="20">
        <v>0</v>
      </c>
      <c r="OT78" s="20">
        <v>0</v>
      </c>
      <c r="OU78" s="20">
        <v>0</v>
      </c>
      <c r="OV78" s="234">
        <f t="shared" si="324"/>
        <v>-3509.5099999999984</v>
      </c>
      <c r="OW78" s="20">
        <f t="shared" si="223"/>
        <v>-3509.5099999999984</v>
      </c>
      <c r="OX78" s="20">
        <f t="shared" si="224"/>
        <v>0</v>
      </c>
      <c r="OY78" s="18">
        <f t="shared" si="325"/>
        <v>3634.0499999999993</v>
      </c>
      <c r="OZ78" s="18">
        <v>447.4</v>
      </c>
      <c r="PA78" s="234">
        <v>447.4</v>
      </c>
      <c r="PB78" s="234">
        <v>447.4</v>
      </c>
      <c r="PC78" s="234">
        <v>447.4</v>
      </c>
      <c r="PD78" s="234">
        <v>447.4</v>
      </c>
      <c r="PE78" s="234">
        <v>447.4</v>
      </c>
      <c r="PF78" s="234">
        <v>447.4</v>
      </c>
      <c r="PG78" s="234">
        <v>100.45</v>
      </c>
      <c r="PH78" s="234">
        <v>100.45</v>
      </c>
      <c r="PI78" s="234">
        <v>100.45</v>
      </c>
      <c r="PJ78" s="234">
        <v>100.45</v>
      </c>
      <c r="PK78" s="234">
        <v>100.45</v>
      </c>
      <c r="PL78" s="20">
        <f t="shared" si="326"/>
        <v>0</v>
      </c>
      <c r="PM78" s="18">
        <v>0</v>
      </c>
      <c r="PN78" s="18">
        <v>0</v>
      </c>
      <c r="PO78" s="18">
        <v>0</v>
      </c>
      <c r="PP78" s="18">
        <v>0</v>
      </c>
      <c r="PQ78" s="18">
        <v>0</v>
      </c>
      <c r="PR78" s="18">
        <v>0</v>
      </c>
      <c r="PS78" s="18">
        <v>0</v>
      </c>
      <c r="PT78" s="18">
        <v>0</v>
      </c>
      <c r="PU78" s="18">
        <v>0</v>
      </c>
      <c r="PV78" s="18">
        <v>0</v>
      </c>
      <c r="PW78" s="18">
        <v>0</v>
      </c>
      <c r="PX78" s="18">
        <v>0</v>
      </c>
      <c r="PY78" s="234">
        <f t="shared" si="327"/>
        <v>-3634.0499999999993</v>
      </c>
      <c r="PZ78" s="20">
        <f t="shared" si="225"/>
        <v>-3634.0499999999993</v>
      </c>
      <c r="QA78" s="20">
        <f t="shared" si="226"/>
        <v>0</v>
      </c>
      <c r="QB78" s="18">
        <f t="shared" si="328"/>
        <v>973.8000000000003</v>
      </c>
      <c r="QC78" s="18">
        <v>112.1</v>
      </c>
      <c r="QD78" s="234">
        <v>112.1</v>
      </c>
      <c r="QE78" s="234">
        <v>112.1</v>
      </c>
      <c r="QF78" s="234">
        <v>112.1</v>
      </c>
      <c r="QG78" s="234">
        <v>112.1</v>
      </c>
      <c r="QH78" s="234">
        <v>112.1</v>
      </c>
      <c r="QI78" s="234">
        <v>112.1</v>
      </c>
      <c r="QJ78" s="234">
        <v>37.82</v>
      </c>
      <c r="QK78" s="234">
        <v>37.82</v>
      </c>
      <c r="QL78" s="234">
        <v>37.82</v>
      </c>
      <c r="QM78" s="234">
        <v>37.82</v>
      </c>
      <c r="QN78" s="234">
        <v>37.82</v>
      </c>
      <c r="QO78" s="20">
        <f t="shared" si="329"/>
        <v>0</v>
      </c>
      <c r="QP78" s="18">
        <v>0</v>
      </c>
      <c r="QQ78" s="18">
        <v>0</v>
      </c>
      <c r="QR78" s="18">
        <v>0</v>
      </c>
      <c r="QS78" s="18">
        <v>0</v>
      </c>
      <c r="QT78" s="18">
        <v>0</v>
      </c>
      <c r="QU78" s="18">
        <v>0</v>
      </c>
      <c r="QV78" s="18">
        <v>0</v>
      </c>
      <c r="QW78" s="18">
        <v>0</v>
      </c>
      <c r="QX78" s="18">
        <v>0</v>
      </c>
      <c r="QY78" s="18">
        <v>0</v>
      </c>
      <c r="QZ78" s="18">
        <v>0</v>
      </c>
      <c r="RA78" s="18">
        <v>0</v>
      </c>
      <c r="RB78" s="234">
        <f t="shared" si="330"/>
        <v>-973.8000000000003</v>
      </c>
      <c r="RC78" s="20">
        <f t="shared" si="227"/>
        <v>-973.8000000000003</v>
      </c>
      <c r="RD78" s="20">
        <f t="shared" si="228"/>
        <v>0</v>
      </c>
      <c r="RE78" s="18">
        <f t="shared" si="331"/>
        <v>4354.66</v>
      </c>
      <c r="RF78" s="20">
        <v>465.08</v>
      </c>
      <c r="RG78" s="234">
        <v>465.08</v>
      </c>
      <c r="RH78" s="234">
        <v>465.08</v>
      </c>
      <c r="RI78" s="234">
        <v>465.08</v>
      </c>
      <c r="RJ78" s="234">
        <v>465.08</v>
      </c>
      <c r="RK78" s="234">
        <v>465.08</v>
      </c>
      <c r="RL78" s="234">
        <v>465.08</v>
      </c>
      <c r="RM78" s="234">
        <v>219.82</v>
      </c>
      <c r="RN78" s="234">
        <v>219.82</v>
      </c>
      <c r="RO78" s="234">
        <v>219.82</v>
      </c>
      <c r="RP78" s="234">
        <v>219.82</v>
      </c>
      <c r="RQ78" s="234">
        <v>219.82</v>
      </c>
      <c r="RR78" s="20">
        <f t="shared" si="332"/>
        <v>0</v>
      </c>
      <c r="RS78" s="18">
        <v>0</v>
      </c>
      <c r="RT78" s="18">
        <v>0</v>
      </c>
      <c r="RU78" s="18">
        <v>0</v>
      </c>
      <c r="RV78" s="18">
        <v>0</v>
      </c>
      <c r="RW78" s="18">
        <v>0</v>
      </c>
      <c r="RX78" s="18">
        <v>0</v>
      </c>
      <c r="RY78" s="18">
        <v>0</v>
      </c>
      <c r="RZ78" s="18">
        <v>0</v>
      </c>
      <c r="SA78" s="18">
        <v>0</v>
      </c>
      <c r="SB78" s="18">
        <v>0</v>
      </c>
      <c r="SC78" s="18">
        <v>0</v>
      </c>
      <c r="SD78" s="18">
        <v>0</v>
      </c>
      <c r="SE78" s="20">
        <f t="shared" si="229"/>
        <v>-4354.66</v>
      </c>
      <c r="SF78" s="20">
        <f t="shared" si="230"/>
        <v>-4354.66</v>
      </c>
      <c r="SG78" s="20">
        <f t="shared" si="231"/>
        <v>0</v>
      </c>
      <c r="SH78" s="18">
        <f t="shared" si="333"/>
        <v>1098.5600000000002</v>
      </c>
      <c r="SI78" s="18">
        <v>117.93</v>
      </c>
      <c r="SJ78" s="234">
        <v>117.93</v>
      </c>
      <c r="SK78" s="234">
        <v>117.93</v>
      </c>
      <c r="SL78" s="234">
        <v>117.93</v>
      </c>
      <c r="SM78" s="234">
        <v>117.93</v>
      </c>
      <c r="SN78" s="234">
        <v>117.93</v>
      </c>
      <c r="SO78" s="234">
        <v>117.93</v>
      </c>
      <c r="SP78" s="234">
        <v>54.61</v>
      </c>
      <c r="SQ78" s="234">
        <v>54.61</v>
      </c>
      <c r="SR78" s="234">
        <v>54.61</v>
      </c>
      <c r="SS78" s="234">
        <v>54.61</v>
      </c>
      <c r="ST78" s="234">
        <v>54.61</v>
      </c>
      <c r="SU78" s="20">
        <f t="shared" si="334"/>
        <v>3552.98</v>
      </c>
      <c r="SV78" s="18">
        <v>0</v>
      </c>
      <c r="SW78" s="18">
        <v>0</v>
      </c>
      <c r="SX78" s="18">
        <v>0</v>
      </c>
      <c r="SY78" s="18">
        <v>0</v>
      </c>
      <c r="SZ78" s="18">
        <v>0</v>
      </c>
      <c r="TA78" s="18">
        <v>0</v>
      </c>
      <c r="TB78" s="18">
        <v>0</v>
      </c>
      <c r="TC78" s="18">
        <v>0</v>
      </c>
      <c r="TD78" s="18">
        <v>0</v>
      </c>
      <c r="TE78" s="18">
        <v>0</v>
      </c>
      <c r="TF78" s="18">
        <v>0</v>
      </c>
      <c r="TG78" s="18">
        <v>3552.98</v>
      </c>
      <c r="TH78" s="20">
        <f t="shared" si="232"/>
        <v>2454.42</v>
      </c>
      <c r="TI78" s="20">
        <f t="shared" si="233"/>
        <v>0</v>
      </c>
      <c r="TJ78" s="20">
        <f t="shared" si="234"/>
        <v>2454.42</v>
      </c>
      <c r="TK78" s="18">
        <f t="shared" si="335"/>
        <v>717.46</v>
      </c>
      <c r="TL78" s="18">
        <v>73.930000000000007</v>
      </c>
      <c r="TM78" s="234">
        <v>73.930000000000007</v>
      </c>
      <c r="TN78" s="234">
        <v>73.930000000000007</v>
      </c>
      <c r="TO78" s="234">
        <v>73.930000000000007</v>
      </c>
      <c r="TP78" s="234">
        <v>73.930000000000007</v>
      </c>
      <c r="TQ78" s="234">
        <v>73.930000000000007</v>
      </c>
      <c r="TR78" s="234">
        <v>73.930000000000007</v>
      </c>
      <c r="TS78" s="234">
        <v>39.99</v>
      </c>
      <c r="TT78" s="234">
        <v>39.99</v>
      </c>
      <c r="TU78" s="234">
        <v>39.99</v>
      </c>
      <c r="TV78" s="234">
        <v>39.99</v>
      </c>
      <c r="TW78" s="234">
        <v>39.99</v>
      </c>
      <c r="TX78" s="20">
        <f t="shared" si="336"/>
        <v>0</v>
      </c>
      <c r="TY78" s="18">
        <v>0</v>
      </c>
      <c r="TZ78" s="18">
        <v>0</v>
      </c>
      <c r="UA78" s="18">
        <v>0</v>
      </c>
      <c r="UB78" s="18">
        <v>0</v>
      </c>
      <c r="UC78" s="18">
        <v>0</v>
      </c>
      <c r="UD78" s="18">
        <v>0</v>
      </c>
      <c r="UE78" s="18">
        <v>0</v>
      </c>
      <c r="UF78" s="18">
        <v>0</v>
      </c>
      <c r="UG78" s="18">
        <v>0</v>
      </c>
      <c r="UH78" s="18">
        <v>0</v>
      </c>
      <c r="UI78" s="18">
        <v>0</v>
      </c>
      <c r="UJ78" s="18">
        <v>0</v>
      </c>
      <c r="UK78" s="20">
        <f t="shared" si="235"/>
        <v>-717.46</v>
      </c>
      <c r="UL78" s="20">
        <f t="shared" si="236"/>
        <v>-717.46</v>
      </c>
      <c r="UM78" s="20">
        <f t="shared" si="237"/>
        <v>0</v>
      </c>
      <c r="UN78" s="18">
        <f t="shared" si="337"/>
        <v>45.340000000000018</v>
      </c>
      <c r="UO78" s="18">
        <v>4.42</v>
      </c>
      <c r="UP78" s="234">
        <v>4.42</v>
      </c>
      <c r="UQ78" s="234">
        <v>4.42</v>
      </c>
      <c r="UR78" s="234">
        <v>4.42</v>
      </c>
      <c r="US78" s="234">
        <v>4.42</v>
      </c>
      <c r="UT78" s="234">
        <v>4.42</v>
      </c>
      <c r="UU78" s="234">
        <v>4.42</v>
      </c>
      <c r="UV78" s="234">
        <v>2.88</v>
      </c>
      <c r="UW78" s="234">
        <v>2.88</v>
      </c>
      <c r="UX78" s="234">
        <v>2.88</v>
      </c>
      <c r="UY78" s="234">
        <v>2.88</v>
      </c>
      <c r="UZ78" s="234">
        <v>2.88</v>
      </c>
      <c r="VA78" s="20">
        <f t="shared" si="238"/>
        <v>0</v>
      </c>
      <c r="VB78" s="234"/>
      <c r="VC78" s="234"/>
      <c r="VD78" s="234"/>
      <c r="VE78" s="234"/>
      <c r="VF78" s="234"/>
      <c r="VG78" s="234"/>
      <c r="VH78" s="234">
        <v>0</v>
      </c>
      <c r="VI78" s="234"/>
      <c r="VJ78" s="234"/>
      <c r="VK78" s="234"/>
      <c r="VL78" s="234"/>
      <c r="VM78" s="234"/>
      <c r="VN78" s="20">
        <f t="shared" si="239"/>
        <v>-45.340000000000018</v>
      </c>
      <c r="VO78" s="20">
        <f t="shared" si="240"/>
        <v>-45.340000000000018</v>
      </c>
      <c r="VP78" s="20">
        <f t="shared" si="241"/>
        <v>0</v>
      </c>
      <c r="VQ78" s="121">
        <f t="shared" si="242"/>
        <v>0</v>
      </c>
      <c r="VR78" s="250"/>
      <c r="VS78" s="250"/>
      <c r="VT78" s="250"/>
      <c r="VU78" s="250"/>
      <c r="VV78" s="250"/>
      <c r="VW78" s="250"/>
      <c r="VX78" s="250"/>
      <c r="VY78" s="250"/>
      <c r="VZ78" s="250"/>
      <c r="WA78" s="250"/>
      <c r="WB78" s="250"/>
      <c r="WC78" s="250"/>
      <c r="WD78" s="121">
        <f t="shared" si="243"/>
        <v>0</v>
      </c>
      <c r="WE78" s="234"/>
      <c r="WF78" s="234"/>
      <c r="WG78" s="234"/>
      <c r="WH78" s="234"/>
      <c r="WI78" s="234"/>
      <c r="WJ78" s="234"/>
      <c r="WK78" s="234"/>
      <c r="WL78" s="234"/>
      <c r="WM78" s="234"/>
      <c r="WN78" s="234"/>
      <c r="WO78" s="234"/>
      <c r="WP78" s="234"/>
      <c r="WQ78" s="121">
        <f t="shared" si="244"/>
        <v>0</v>
      </c>
      <c r="WR78" s="121">
        <f t="shared" si="245"/>
        <v>0</v>
      </c>
      <c r="WS78" s="121">
        <f t="shared" si="246"/>
        <v>0</v>
      </c>
      <c r="WT78" s="120">
        <f t="shared" si="338"/>
        <v>20663.619999999995</v>
      </c>
      <c r="WU78" s="120">
        <v>1575.06</v>
      </c>
      <c r="WV78" s="250">
        <v>1575.06</v>
      </c>
      <c r="WW78" s="250">
        <v>1575.06</v>
      </c>
      <c r="WX78" s="250">
        <v>1575.06</v>
      </c>
      <c r="WY78" s="250">
        <v>1575.06</v>
      </c>
      <c r="WZ78" s="250">
        <v>1575.06</v>
      </c>
      <c r="XA78" s="250">
        <v>1575.06</v>
      </c>
      <c r="XB78" s="250">
        <v>1927.64</v>
      </c>
      <c r="XC78" s="250">
        <v>1927.64</v>
      </c>
      <c r="XD78" s="250">
        <v>1927.64</v>
      </c>
      <c r="XE78" s="250">
        <v>1927.64</v>
      </c>
      <c r="XF78" s="250">
        <v>1927.64</v>
      </c>
      <c r="XG78" s="120">
        <f t="shared" si="339"/>
        <v>22871.829880044053</v>
      </c>
      <c r="XH78" s="18">
        <v>2250.2330692428332</v>
      </c>
      <c r="XI78" s="18">
        <v>2873.1618102569355</v>
      </c>
      <c r="XJ78" s="18">
        <v>1975.2766145358412</v>
      </c>
      <c r="XK78" s="18">
        <v>3.194801565448294</v>
      </c>
      <c r="XL78" s="18">
        <v>1822.1667784636229</v>
      </c>
      <c r="XM78" s="18">
        <v>1907.380916864752</v>
      </c>
      <c r="XN78" s="18">
        <v>2139.2783346807973</v>
      </c>
      <c r="XO78" s="18">
        <v>2533.3610497319614</v>
      </c>
      <c r="XP78" s="18">
        <v>1913.3929749915537</v>
      </c>
      <c r="XQ78" s="18">
        <v>1772.6788769308851</v>
      </c>
      <c r="XR78" s="18">
        <v>1655.694476492514</v>
      </c>
      <c r="XS78" s="18">
        <v>2026.0101762869101</v>
      </c>
      <c r="XT78" s="121">
        <f t="shared" si="247"/>
        <v>2208.2098800440581</v>
      </c>
      <c r="XU78" s="121">
        <f t="shared" si="248"/>
        <v>0</v>
      </c>
      <c r="XV78" s="121">
        <f t="shared" si="249"/>
        <v>2208.2098800440581</v>
      </c>
      <c r="XW78" s="120">
        <f t="shared" si="340"/>
        <v>11229.520000000002</v>
      </c>
      <c r="XX78" s="120">
        <v>715.81</v>
      </c>
      <c r="XY78" s="250">
        <v>715.81</v>
      </c>
      <c r="XZ78" s="250">
        <v>715.81</v>
      </c>
      <c r="YA78" s="250">
        <v>715.81</v>
      </c>
      <c r="YB78" s="250">
        <v>715.81</v>
      </c>
      <c r="YC78" s="250">
        <v>715.81</v>
      </c>
      <c r="YD78" s="250">
        <v>715.81</v>
      </c>
      <c r="YE78" s="250">
        <v>1243.77</v>
      </c>
      <c r="YF78" s="250">
        <v>1243.77</v>
      </c>
      <c r="YG78" s="250">
        <v>1243.77</v>
      </c>
      <c r="YH78" s="250">
        <v>1243.77</v>
      </c>
      <c r="YI78" s="250">
        <v>1243.77</v>
      </c>
      <c r="YJ78" s="121">
        <f t="shared" si="341"/>
        <v>12533.950682871875</v>
      </c>
      <c r="YK78" s="18">
        <v>996.27268598164949</v>
      </c>
      <c r="YL78" s="18">
        <v>953.31596724299561</v>
      </c>
      <c r="YM78" s="18">
        <v>995.19561176301852</v>
      </c>
      <c r="YN78" s="18">
        <v>973.65540526698305</v>
      </c>
      <c r="YO78" s="18">
        <v>948.77127378081991</v>
      </c>
      <c r="YP78" s="18">
        <v>936.14933310010065</v>
      </c>
      <c r="YQ78" s="18">
        <v>1067.535105741033</v>
      </c>
      <c r="YR78" s="18">
        <v>1091.1294465434742</v>
      </c>
      <c r="YS78" s="18">
        <v>1070.692606442188</v>
      </c>
      <c r="YT78" s="18">
        <v>1127.6662334307789</v>
      </c>
      <c r="YU78" s="18">
        <v>1137.3180373302419</v>
      </c>
      <c r="YV78" s="18">
        <v>1236.2489762485916</v>
      </c>
      <c r="YW78" s="234">
        <f t="shared" si="342"/>
        <v>1304.4306828718727</v>
      </c>
      <c r="YX78" s="121">
        <f t="shared" si="250"/>
        <v>0</v>
      </c>
      <c r="YY78" s="121">
        <f t="shared" si="251"/>
        <v>1304.4306828718727</v>
      </c>
      <c r="YZ78" s="120">
        <f t="shared" si="343"/>
        <v>986.6400000000001</v>
      </c>
      <c r="ZA78" s="120">
        <v>37.770000000000003</v>
      </c>
      <c r="ZB78" s="250">
        <v>37.770000000000003</v>
      </c>
      <c r="ZC78" s="250">
        <v>37.770000000000003</v>
      </c>
      <c r="ZD78" s="250">
        <v>37.770000000000003</v>
      </c>
      <c r="ZE78" s="250">
        <v>37.770000000000003</v>
      </c>
      <c r="ZF78" s="250">
        <v>37.770000000000003</v>
      </c>
      <c r="ZG78" s="250">
        <v>37.770000000000003</v>
      </c>
      <c r="ZH78" s="250">
        <v>144.44999999999999</v>
      </c>
      <c r="ZI78" s="250">
        <v>144.44999999999999</v>
      </c>
      <c r="ZJ78" s="250">
        <v>144.44999999999999</v>
      </c>
      <c r="ZK78" s="250">
        <v>144.44999999999999</v>
      </c>
      <c r="ZL78" s="250">
        <v>144.44999999999999</v>
      </c>
      <c r="ZM78" s="121">
        <f t="shared" si="344"/>
        <v>2783.6737893865134</v>
      </c>
      <c r="ZN78" s="120">
        <v>0</v>
      </c>
      <c r="ZO78" s="18">
        <v>67.147466175730742</v>
      </c>
      <c r="ZP78" s="18">
        <v>226.74780699943733</v>
      </c>
      <c r="ZQ78" s="18">
        <v>2410.6998037692701</v>
      </c>
      <c r="ZR78" s="18">
        <v>79.078712442075286</v>
      </c>
      <c r="ZS78" s="18">
        <v>0</v>
      </c>
      <c r="ZT78" s="18"/>
      <c r="ZU78" s="18"/>
      <c r="ZV78" s="18"/>
      <c r="ZW78" s="18"/>
      <c r="ZX78" s="18"/>
      <c r="ZY78" s="18"/>
      <c r="ZZ78" s="121">
        <f t="shared" si="252"/>
        <v>1797.0337893865133</v>
      </c>
      <c r="AAA78" s="121">
        <f t="shared" si="253"/>
        <v>0</v>
      </c>
      <c r="AAB78" s="121">
        <f t="shared" si="254"/>
        <v>1797.0337893865133</v>
      </c>
      <c r="AAC78" s="120">
        <f t="shared" si="345"/>
        <v>417.87999999999994</v>
      </c>
      <c r="AAD78" s="120">
        <v>30.14</v>
      </c>
      <c r="AAE78" s="250">
        <v>30.14</v>
      </c>
      <c r="AAF78" s="250">
        <v>30.14</v>
      </c>
      <c r="AAG78" s="250">
        <v>30.14</v>
      </c>
      <c r="AAH78" s="250">
        <v>30.14</v>
      </c>
      <c r="AAI78" s="250">
        <v>30.14</v>
      </c>
      <c r="AAJ78" s="250">
        <v>30.14</v>
      </c>
      <c r="AAK78" s="250">
        <v>41.38</v>
      </c>
      <c r="AAL78" s="250">
        <v>41.38</v>
      </c>
      <c r="AAM78" s="250">
        <v>41.38</v>
      </c>
      <c r="AAN78" s="250">
        <v>41.38</v>
      </c>
      <c r="AAO78" s="250">
        <v>41.38</v>
      </c>
      <c r="AAP78" s="121">
        <f t="shared" si="346"/>
        <v>442.21273316237108</v>
      </c>
      <c r="AAQ78" s="18">
        <v>34.912130649933268</v>
      </c>
      <c r="AAR78" s="18">
        <v>34.828565154023913</v>
      </c>
      <c r="AAS78" s="18">
        <v>34.945771566348107</v>
      </c>
      <c r="AAT78" s="18">
        <v>35.089187361800001</v>
      </c>
      <c r="AAU78" s="18">
        <v>35.363165185040003</v>
      </c>
      <c r="AAV78" s="18">
        <v>34.962645443440003</v>
      </c>
      <c r="AAW78" s="18">
        <v>34.338587837481889</v>
      </c>
      <c r="AAX78" s="18">
        <v>40.235328000000003</v>
      </c>
      <c r="AAY78" s="18">
        <v>38.694707999999999</v>
      </c>
      <c r="AAZ78" s="18">
        <v>39.407184000000001</v>
      </c>
      <c r="ABA78" s="18">
        <v>39.354386400000003</v>
      </c>
      <c r="ABB78" s="18">
        <v>40.081073564303878</v>
      </c>
      <c r="ABC78" s="121">
        <f t="shared" si="255"/>
        <v>24.332733162371142</v>
      </c>
      <c r="ABD78" s="121">
        <f t="shared" si="256"/>
        <v>0</v>
      </c>
      <c r="ABE78" s="121">
        <f t="shared" si="257"/>
        <v>24.332733162371142</v>
      </c>
      <c r="ABF78" s="120">
        <f t="shared" si="347"/>
        <v>59.269999999999996</v>
      </c>
      <c r="ABG78" s="120">
        <v>2.0099999999999998</v>
      </c>
      <c r="ABH78" s="250">
        <v>2.0099999999999998</v>
      </c>
      <c r="ABI78" s="250">
        <v>2.0099999999999998</v>
      </c>
      <c r="ABJ78" s="250">
        <v>2.0099999999999998</v>
      </c>
      <c r="ABK78" s="250">
        <v>2.0099999999999998</v>
      </c>
      <c r="ABL78" s="250">
        <v>2.0099999999999998</v>
      </c>
      <c r="ABM78" s="250">
        <v>2.0099999999999998</v>
      </c>
      <c r="ABN78" s="250">
        <v>9.0399999999999991</v>
      </c>
      <c r="ABO78" s="250">
        <v>9.0399999999999991</v>
      </c>
      <c r="ABP78" s="250">
        <v>9.0399999999999991</v>
      </c>
      <c r="ABQ78" s="250">
        <v>9.0399999999999991</v>
      </c>
      <c r="ABR78" s="250">
        <v>9.0399999999999991</v>
      </c>
      <c r="ABS78" s="121">
        <f t="shared" si="348"/>
        <v>0</v>
      </c>
      <c r="ABT78" s="18">
        <v>0</v>
      </c>
      <c r="ABU78" s="18">
        <v>0</v>
      </c>
      <c r="ABV78" s="18">
        <v>0</v>
      </c>
      <c r="ABW78" s="18">
        <v>0</v>
      </c>
      <c r="ABX78" s="18">
        <v>0</v>
      </c>
      <c r="ABY78" s="18">
        <v>0</v>
      </c>
      <c r="ABZ78" s="18"/>
      <c r="ACA78" s="18"/>
      <c r="ACB78" s="18">
        <v>0</v>
      </c>
      <c r="ACC78" s="18">
        <v>0</v>
      </c>
      <c r="ACD78" s="18">
        <v>0</v>
      </c>
      <c r="ACE78" s="18">
        <v>0</v>
      </c>
      <c r="ACF78" s="121">
        <f t="shared" si="258"/>
        <v>-59.269999999999996</v>
      </c>
      <c r="ACG78" s="121">
        <f t="shared" si="259"/>
        <v>-59.269999999999996</v>
      </c>
      <c r="ACH78" s="121">
        <f t="shared" si="260"/>
        <v>0</v>
      </c>
      <c r="ACI78" s="115">
        <f t="shared" si="261"/>
        <v>18850.390000000003</v>
      </c>
      <c r="ACJ78" s="121">
        <f t="shared" si="262"/>
        <v>12739.243002076157</v>
      </c>
      <c r="ACK78" s="132">
        <f t="shared" si="263"/>
        <v>-6111.1469979238464</v>
      </c>
      <c r="ACL78" s="121">
        <f t="shared" si="264"/>
        <v>-6111.1469979238464</v>
      </c>
      <c r="ACM78" s="121">
        <f t="shared" si="265"/>
        <v>0</v>
      </c>
      <c r="ACN78" s="18">
        <f t="shared" si="349"/>
        <v>4609.66</v>
      </c>
      <c r="ACO78" s="18">
        <v>385.73</v>
      </c>
      <c r="ACP78" s="234">
        <v>385.73</v>
      </c>
      <c r="ACQ78" s="234">
        <v>385.73</v>
      </c>
      <c r="ACR78" s="234">
        <v>385.73</v>
      </c>
      <c r="ACS78" s="234">
        <v>385.73</v>
      </c>
      <c r="ACT78" s="234">
        <v>385.73</v>
      </c>
      <c r="ACU78" s="234">
        <v>385.73</v>
      </c>
      <c r="ACV78" s="234">
        <v>381.91</v>
      </c>
      <c r="ACW78" s="234">
        <v>381.91</v>
      </c>
      <c r="ACX78" s="234">
        <v>381.91</v>
      </c>
      <c r="ACY78" s="234">
        <v>381.91</v>
      </c>
      <c r="ACZ78" s="234">
        <v>381.91</v>
      </c>
      <c r="ADA78" s="20">
        <f t="shared" si="350"/>
        <v>5651.2432923163587</v>
      </c>
      <c r="ADB78" s="18">
        <v>0</v>
      </c>
      <c r="ADC78" s="18">
        <v>760.49906331419527</v>
      </c>
      <c r="ADD78" s="18">
        <v>563.41638378027278</v>
      </c>
      <c r="ADE78" s="18">
        <v>370.81371599999994</v>
      </c>
      <c r="ADF78" s="18">
        <v>503.06986799999999</v>
      </c>
      <c r="ADG78" s="18">
        <v>432.63482079999994</v>
      </c>
      <c r="ADH78" s="18">
        <v>398.54941531981581</v>
      </c>
      <c r="ADI78" s="18">
        <v>1142.2367429905187</v>
      </c>
      <c r="ADJ78" s="18">
        <v>457.45743679999998</v>
      </c>
      <c r="ADK78" s="18">
        <v>352.475368</v>
      </c>
      <c r="ADL78" s="18">
        <v>303.79399945999995</v>
      </c>
      <c r="ADM78" s="18">
        <v>366.29647785155487</v>
      </c>
      <c r="ADN78" s="20">
        <f t="shared" si="266"/>
        <v>1041.5832923163589</v>
      </c>
      <c r="ADO78" s="20">
        <f t="shared" si="267"/>
        <v>0</v>
      </c>
      <c r="ADP78" s="20">
        <f t="shared" si="268"/>
        <v>1041.5832923163589</v>
      </c>
      <c r="ADQ78" s="18">
        <f t="shared" si="351"/>
        <v>14240.730000000003</v>
      </c>
      <c r="ADR78" s="18">
        <v>1036.6400000000001</v>
      </c>
      <c r="ADS78" s="234">
        <v>1036.6400000000001</v>
      </c>
      <c r="ADT78" s="234">
        <v>1036.6400000000001</v>
      </c>
      <c r="ADU78" s="234">
        <v>1036.6400000000001</v>
      </c>
      <c r="ADV78" s="234">
        <v>1036.6400000000001</v>
      </c>
      <c r="ADW78" s="234">
        <v>1036.6400000000001</v>
      </c>
      <c r="ADX78" s="234">
        <v>1036.6400000000001</v>
      </c>
      <c r="ADY78" s="234">
        <v>1396.85</v>
      </c>
      <c r="ADZ78" s="234">
        <v>1396.85</v>
      </c>
      <c r="AEA78" s="234">
        <v>1396.85</v>
      </c>
      <c r="AEB78" s="234">
        <v>1396.85</v>
      </c>
      <c r="AEC78" s="234">
        <v>1396.85</v>
      </c>
      <c r="AED78" s="20">
        <f t="shared" si="352"/>
        <v>7087.999709759797</v>
      </c>
      <c r="AEE78" s="18">
        <v>0</v>
      </c>
      <c r="AEF78" s="18">
        <v>1023.1740241693568</v>
      </c>
      <c r="AEG78" s="18">
        <v>765.42561942137911</v>
      </c>
      <c r="AEH78" s="18">
        <v>515.01904999999988</v>
      </c>
      <c r="AEI78" s="18">
        <v>667.56572959999994</v>
      </c>
      <c r="AEJ78" s="18">
        <v>615.79408799999999</v>
      </c>
      <c r="AEK78" s="18">
        <v>590.84563127178922</v>
      </c>
      <c r="AEL78" s="18">
        <v>671.25967499031856</v>
      </c>
      <c r="AEM78" s="18">
        <v>589.87932639999997</v>
      </c>
      <c r="AEN78" s="18">
        <v>516.45303919999992</v>
      </c>
      <c r="AEO78" s="18">
        <v>496.63049281999997</v>
      </c>
      <c r="AEP78" s="18">
        <v>635.95303388695481</v>
      </c>
      <c r="AEQ78" s="20">
        <f t="shared" si="269"/>
        <v>-7152.7302902402062</v>
      </c>
      <c r="AER78" s="20">
        <f t="shared" si="270"/>
        <v>-7152.7302902402062</v>
      </c>
      <c r="AES78" s="20">
        <f t="shared" si="271"/>
        <v>0</v>
      </c>
      <c r="AET78" s="18">
        <f t="shared" si="353"/>
        <v>0</v>
      </c>
      <c r="AEU78" s="18">
        <v>0</v>
      </c>
      <c r="AEV78" s="234">
        <v>0</v>
      </c>
      <c r="AEW78" s="234">
        <v>0</v>
      </c>
      <c r="AEX78" s="234">
        <v>0</v>
      </c>
      <c r="AEY78" s="234">
        <v>0</v>
      </c>
      <c r="AEZ78" s="234">
        <v>0</v>
      </c>
      <c r="AFA78" s="234">
        <v>0</v>
      </c>
      <c r="AFB78" s="234">
        <v>0</v>
      </c>
      <c r="AFC78" s="234">
        <v>0</v>
      </c>
      <c r="AFD78" s="234">
        <v>0</v>
      </c>
      <c r="AFE78" s="234">
        <v>0</v>
      </c>
      <c r="AFF78" s="234">
        <v>0</v>
      </c>
      <c r="AFG78" s="20">
        <f t="shared" si="354"/>
        <v>0</v>
      </c>
      <c r="AFH78" s="18">
        <v>0</v>
      </c>
      <c r="AFI78" s="18">
        <v>0</v>
      </c>
      <c r="AFJ78" s="18">
        <v>0</v>
      </c>
      <c r="AFK78" s="18">
        <v>0</v>
      </c>
      <c r="AFL78" s="18">
        <v>0</v>
      </c>
      <c r="AFM78" s="18">
        <v>0</v>
      </c>
      <c r="AFN78" s="18">
        <v>0</v>
      </c>
      <c r="AFO78" s="18">
        <v>0</v>
      </c>
      <c r="AFP78" s="18">
        <v>0</v>
      </c>
      <c r="AFQ78" s="18">
        <v>0</v>
      </c>
      <c r="AFR78" s="18">
        <v>0</v>
      </c>
      <c r="AFS78" s="18">
        <v>0</v>
      </c>
      <c r="AFT78" s="20">
        <f t="shared" si="272"/>
        <v>0</v>
      </c>
      <c r="AFU78" s="20">
        <f t="shared" si="273"/>
        <v>0</v>
      </c>
      <c r="AFV78" s="136">
        <f t="shared" si="274"/>
        <v>0</v>
      </c>
      <c r="AFW78" s="141">
        <f t="shared" si="275"/>
        <v>127194.32</v>
      </c>
      <c r="AFX78" s="111">
        <f t="shared" si="276"/>
        <v>99420.951839975518</v>
      </c>
      <c r="AFY78" s="126">
        <f t="shared" si="277"/>
        <v>-27773.368160024489</v>
      </c>
      <c r="AFZ78" s="20">
        <f t="shared" si="278"/>
        <v>-27773.368160024489</v>
      </c>
      <c r="AGA78" s="140">
        <f t="shared" si="279"/>
        <v>0</v>
      </c>
      <c r="AGB78" s="215">
        <f t="shared" si="181"/>
        <v>152633.18400000001</v>
      </c>
      <c r="AGC78" s="126">
        <f t="shared" si="181"/>
        <v>119305.14220797061</v>
      </c>
      <c r="AGD78" s="126">
        <f t="shared" si="280"/>
        <v>-33328.041792029398</v>
      </c>
      <c r="AGE78" s="20">
        <f t="shared" si="281"/>
        <v>-33328.041792029398</v>
      </c>
      <c r="AGF78" s="136">
        <f t="shared" si="282"/>
        <v>0</v>
      </c>
      <c r="AGG78" s="166">
        <f t="shared" si="180"/>
        <v>8140.4364800000012</v>
      </c>
      <c r="AGH78" s="220">
        <f t="shared" ref="AGH78:AGH95" si="357">AGC78*AGT78</f>
        <v>6362.940917758433</v>
      </c>
      <c r="AGI78" s="126">
        <f t="shared" si="283"/>
        <v>-1777.4955622415682</v>
      </c>
      <c r="AGJ78" s="20">
        <f t="shared" si="284"/>
        <v>-1777.4955622415682</v>
      </c>
      <c r="AGK78" s="140">
        <f t="shared" si="285"/>
        <v>0</v>
      </c>
      <c r="AGL78" s="167">
        <f t="shared" si="182"/>
        <v>160773.62048000001</v>
      </c>
      <c r="AGM78" s="167">
        <f t="shared" si="182"/>
        <v>125668.08312572904</v>
      </c>
      <c r="AGN78" s="168">
        <f t="shared" si="106"/>
        <v>-35105.537354270971</v>
      </c>
      <c r="AGO78" s="167">
        <f t="shared" si="286"/>
        <v>-35105.537354270971</v>
      </c>
      <c r="AGP78" s="169">
        <f t="shared" si="287"/>
        <v>0</v>
      </c>
      <c r="AGQ78" s="217">
        <f t="shared" si="355"/>
        <v>5.0632911392405063E-2</v>
      </c>
      <c r="AGR78" s="294">
        <v>7.0000000000000007E-2</v>
      </c>
      <c r="AGS78" s="254">
        <v>0.03</v>
      </c>
      <c r="AGT78" s="251">
        <f t="shared" si="356"/>
        <v>5.3333333333333337E-2</v>
      </c>
      <c r="AGU78" s="22"/>
      <c r="AGV78" s="22"/>
      <c r="AGW78" s="22"/>
      <c r="AGX78" s="22"/>
      <c r="AGY78" s="22"/>
      <c r="AGZ78" s="22"/>
      <c r="AHA78" s="22"/>
      <c r="AHB78" s="22"/>
      <c r="AHC78" s="22"/>
      <c r="AHD78" s="22"/>
      <c r="AHE78" s="22"/>
      <c r="AHF78" s="22"/>
      <c r="AHG78" s="22"/>
      <c r="AHH78" s="22"/>
    </row>
    <row r="79" spans="1:892" s="225" customFormat="1" ht="12.75" x14ac:dyDescent="0.25">
      <c r="A79" s="1">
        <v>508</v>
      </c>
      <c r="B79" s="21">
        <v>3</v>
      </c>
      <c r="C79" s="252" t="s">
        <v>824</v>
      </c>
      <c r="D79" s="253">
        <v>9</v>
      </c>
      <c r="E79" s="249">
        <v>1999.1</v>
      </c>
      <c r="F79" s="132">
        <f t="shared" si="183"/>
        <v>18422.040000000005</v>
      </c>
      <c r="G79" s="114">
        <f t="shared" si="184"/>
        <v>20918.72441793247</v>
      </c>
      <c r="H79" s="132">
        <f t="shared" si="185"/>
        <v>2496.6844179324653</v>
      </c>
      <c r="I79" s="121">
        <f t="shared" si="186"/>
        <v>0</v>
      </c>
      <c r="J79" s="121">
        <f t="shared" si="187"/>
        <v>2496.6844179324653</v>
      </c>
      <c r="K79" s="18">
        <f t="shared" si="288"/>
        <v>6700.0200000000013</v>
      </c>
      <c r="L79" s="234">
        <v>421.81</v>
      </c>
      <c r="M79" s="234">
        <v>421.81</v>
      </c>
      <c r="N79" s="234">
        <v>421.81</v>
      </c>
      <c r="O79" s="234">
        <v>421.81</v>
      </c>
      <c r="P79" s="234">
        <v>421.81</v>
      </c>
      <c r="Q79" s="234">
        <v>421.81</v>
      </c>
      <c r="R79" s="234">
        <v>421.81</v>
      </c>
      <c r="S79" s="234">
        <v>749.47</v>
      </c>
      <c r="T79" s="234">
        <v>749.47</v>
      </c>
      <c r="U79" s="234">
        <v>749.47</v>
      </c>
      <c r="V79" s="234">
        <v>749.47</v>
      </c>
      <c r="W79" s="234">
        <v>749.47</v>
      </c>
      <c r="X79" s="234">
        <f t="shared" si="289"/>
        <v>8152.0933180624179</v>
      </c>
      <c r="Y79" s="18">
        <v>0</v>
      </c>
      <c r="Z79" s="18">
        <v>0</v>
      </c>
      <c r="AA79" s="18">
        <v>0</v>
      </c>
      <c r="AB79" s="18">
        <v>0</v>
      </c>
      <c r="AC79" s="18">
        <v>3712.3951544367728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4439.6981636256451</v>
      </c>
      <c r="AJ79" s="18">
        <v>0</v>
      </c>
      <c r="AK79" s="20">
        <f t="shared" si="188"/>
        <v>1452.0733180624165</v>
      </c>
      <c r="AL79" s="234">
        <f t="shared" si="290"/>
        <v>0</v>
      </c>
      <c r="AM79" s="234">
        <f t="shared" si="189"/>
        <v>1452.0733180624165</v>
      </c>
      <c r="AN79" s="18">
        <f t="shared" si="291"/>
        <v>1386.15</v>
      </c>
      <c r="AO79" s="234">
        <v>105.55</v>
      </c>
      <c r="AP79" s="234">
        <v>105.55</v>
      </c>
      <c r="AQ79" s="234">
        <v>105.55</v>
      </c>
      <c r="AR79" s="234">
        <v>105.55</v>
      </c>
      <c r="AS79" s="234">
        <v>105.55</v>
      </c>
      <c r="AT79" s="234">
        <v>105.55</v>
      </c>
      <c r="AU79" s="234">
        <v>105.55</v>
      </c>
      <c r="AV79" s="234">
        <v>129.46</v>
      </c>
      <c r="AW79" s="234">
        <v>129.46</v>
      </c>
      <c r="AX79" s="234">
        <v>129.46</v>
      </c>
      <c r="AY79" s="234">
        <v>129.46</v>
      </c>
      <c r="AZ79" s="234">
        <v>129.46</v>
      </c>
      <c r="BA79" s="226">
        <f t="shared" si="292"/>
        <v>1435.731636364261</v>
      </c>
      <c r="BB79" s="18">
        <v>0</v>
      </c>
      <c r="BC79" s="18">
        <v>0</v>
      </c>
      <c r="BD79" s="18">
        <v>0</v>
      </c>
      <c r="BE79" s="18">
        <v>0</v>
      </c>
      <c r="BF79" s="18">
        <v>653.15833631425176</v>
      </c>
      <c r="BG79" s="18">
        <v>0</v>
      </c>
      <c r="BH79" s="18">
        <v>0</v>
      </c>
      <c r="BI79" s="18">
        <v>0</v>
      </c>
      <c r="BJ79" s="18">
        <v>0</v>
      </c>
      <c r="BK79" s="18">
        <v>0</v>
      </c>
      <c r="BL79" s="18">
        <v>782.57330005000927</v>
      </c>
      <c r="BM79" s="18">
        <v>0</v>
      </c>
      <c r="BN79" s="20">
        <f t="shared" si="190"/>
        <v>49.58163636426093</v>
      </c>
      <c r="BO79" s="20">
        <f t="shared" si="191"/>
        <v>0</v>
      </c>
      <c r="BP79" s="20">
        <f t="shared" si="192"/>
        <v>49.58163636426093</v>
      </c>
      <c r="BQ79" s="18">
        <f t="shared" si="293"/>
        <v>981.73999999999978</v>
      </c>
      <c r="BR79" s="234">
        <v>74.77</v>
      </c>
      <c r="BS79" s="234">
        <v>74.77</v>
      </c>
      <c r="BT79" s="234">
        <v>74.77</v>
      </c>
      <c r="BU79" s="234">
        <v>74.77</v>
      </c>
      <c r="BV79" s="234">
        <v>74.77</v>
      </c>
      <c r="BW79" s="234">
        <v>74.77</v>
      </c>
      <c r="BX79" s="234">
        <v>74.77</v>
      </c>
      <c r="BY79" s="234">
        <v>91.67</v>
      </c>
      <c r="BZ79" s="234">
        <v>91.67</v>
      </c>
      <c r="CA79" s="234">
        <v>91.67</v>
      </c>
      <c r="CB79" s="234">
        <v>91.67</v>
      </c>
      <c r="CC79" s="234">
        <v>91.67</v>
      </c>
      <c r="CD79" s="18">
        <f t="shared" si="294"/>
        <v>898.06000000000006</v>
      </c>
      <c r="CE79" s="18">
        <v>67.78</v>
      </c>
      <c r="CF79" s="18">
        <v>67.78</v>
      </c>
      <c r="CG79" s="18">
        <v>67.78</v>
      </c>
      <c r="CH79" s="18">
        <v>67.78</v>
      </c>
      <c r="CI79" s="18">
        <v>67.78</v>
      </c>
      <c r="CJ79" s="18">
        <v>67.78</v>
      </c>
      <c r="CK79" s="18">
        <v>67.78</v>
      </c>
      <c r="CL79" s="18">
        <v>84.72</v>
      </c>
      <c r="CM79" s="18">
        <v>84.72</v>
      </c>
      <c r="CN79" s="18">
        <v>84.72</v>
      </c>
      <c r="CO79" s="18">
        <v>84.72</v>
      </c>
      <c r="CP79" s="18">
        <v>84.72</v>
      </c>
      <c r="CQ79" s="20">
        <f t="shared" si="193"/>
        <v>-83.679999999999723</v>
      </c>
      <c r="CR79" s="20">
        <f t="shared" si="194"/>
        <v>-83.679999999999723</v>
      </c>
      <c r="CS79" s="20">
        <f t="shared" si="195"/>
        <v>0</v>
      </c>
      <c r="CT79" s="18">
        <f t="shared" si="295"/>
        <v>252.52999999999997</v>
      </c>
      <c r="CU79" s="18">
        <v>19.190000000000001</v>
      </c>
      <c r="CV79" s="234">
        <v>19.190000000000001</v>
      </c>
      <c r="CW79" s="234">
        <v>19.190000000000001</v>
      </c>
      <c r="CX79" s="234">
        <v>19.190000000000001</v>
      </c>
      <c r="CY79" s="234">
        <v>19.190000000000001</v>
      </c>
      <c r="CZ79" s="234">
        <v>19.190000000000001</v>
      </c>
      <c r="DA79" s="234">
        <v>19.190000000000001</v>
      </c>
      <c r="DB79" s="234">
        <v>23.64</v>
      </c>
      <c r="DC79" s="234">
        <v>23.64</v>
      </c>
      <c r="DD79" s="234">
        <v>23.64</v>
      </c>
      <c r="DE79" s="234">
        <v>23.64</v>
      </c>
      <c r="DF79" s="234">
        <v>23.64</v>
      </c>
      <c r="DG79" s="18">
        <f t="shared" si="296"/>
        <v>231.60999999999999</v>
      </c>
      <c r="DH79" s="18">
        <v>17.48</v>
      </c>
      <c r="DI79" s="18">
        <v>17.48</v>
      </c>
      <c r="DJ79" s="18">
        <v>17.48</v>
      </c>
      <c r="DK79" s="18">
        <v>17.48</v>
      </c>
      <c r="DL79" s="18">
        <v>17.48</v>
      </c>
      <c r="DM79" s="18">
        <v>17.48</v>
      </c>
      <c r="DN79" s="18">
        <v>17.48</v>
      </c>
      <c r="DO79" s="18">
        <v>21.85</v>
      </c>
      <c r="DP79" s="18">
        <v>21.85</v>
      </c>
      <c r="DQ79" s="18">
        <v>21.85</v>
      </c>
      <c r="DR79" s="18">
        <v>21.85</v>
      </c>
      <c r="DS79" s="18">
        <v>21.85</v>
      </c>
      <c r="DT79" s="234">
        <f t="shared" si="297"/>
        <v>-20.919999999999987</v>
      </c>
      <c r="DU79" s="20">
        <f t="shared" si="196"/>
        <v>-20.919999999999987</v>
      </c>
      <c r="DV79" s="20">
        <f t="shared" si="298"/>
        <v>0</v>
      </c>
      <c r="DW79" s="18">
        <f t="shared" si="299"/>
        <v>337.67999999999995</v>
      </c>
      <c r="DX79" s="18">
        <v>26.79</v>
      </c>
      <c r="DY79" s="234">
        <v>26.79</v>
      </c>
      <c r="DZ79" s="234">
        <v>26.79</v>
      </c>
      <c r="EA79" s="234">
        <v>26.79</v>
      </c>
      <c r="EB79" s="234">
        <v>26.79</v>
      </c>
      <c r="EC79" s="234">
        <v>26.79</v>
      </c>
      <c r="ED79" s="234">
        <v>26.79</v>
      </c>
      <c r="EE79" s="234">
        <v>30.03</v>
      </c>
      <c r="EF79" s="234">
        <v>30.03</v>
      </c>
      <c r="EG79" s="234">
        <v>30.03</v>
      </c>
      <c r="EH79" s="234">
        <v>30.03</v>
      </c>
      <c r="EI79" s="234">
        <v>30.03</v>
      </c>
      <c r="EJ79" s="234"/>
      <c r="EK79" s="18">
        <f t="shared" si="300"/>
        <v>332.07846290945486</v>
      </c>
      <c r="EL79" s="18">
        <v>0</v>
      </c>
      <c r="EM79" s="18">
        <v>0</v>
      </c>
      <c r="EN79" s="18">
        <v>0</v>
      </c>
      <c r="EO79" s="18">
        <v>0</v>
      </c>
      <c r="EP79" s="18">
        <v>151.13286321181963</v>
      </c>
      <c r="EQ79" s="18">
        <v>0</v>
      </c>
      <c r="ER79" s="18">
        <v>0</v>
      </c>
      <c r="ES79" s="18">
        <v>0</v>
      </c>
      <c r="ET79" s="18">
        <v>0</v>
      </c>
      <c r="EU79" s="18">
        <v>0</v>
      </c>
      <c r="EV79" s="18">
        <v>180.94559969763526</v>
      </c>
      <c r="EW79" s="18">
        <v>0</v>
      </c>
      <c r="EX79" s="20">
        <f t="shared" si="197"/>
        <v>-5.6015370905450936</v>
      </c>
      <c r="EY79" s="20">
        <f t="shared" si="301"/>
        <v>-5.6015370905450936</v>
      </c>
      <c r="EZ79" s="20">
        <f t="shared" si="302"/>
        <v>0</v>
      </c>
      <c r="FA79" s="18">
        <f t="shared" si="303"/>
        <v>2974.1500000000005</v>
      </c>
      <c r="FB79" s="18">
        <v>224.9</v>
      </c>
      <c r="FC79" s="234">
        <v>224.9</v>
      </c>
      <c r="FD79" s="234">
        <v>224.9</v>
      </c>
      <c r="FE79" s="234">
        <v>224.9</v>
      </c>
      <c r="FF79" s="234">
        <v>224.9</v>
      </c>
      <c r="FG79" s="234">
        <v>224.9</v>
      </c>
      <c r="FH79" s="234">
        <v>224.9</v>
      </c>
      <c r="FI79" s="234">
        <v>279.97000000000003</v>
      </c>
      <c r="FJ79" s="234">
        <v>279.97000000000003</v>
      </c>
      <c r="FK79" s="234">
        <v>279.97000000000003</v>
      </c>
      <c r="FL79" s="234">
        <v>279.97000000000003</v>
      </c>
      <c r="FM79" s="234">
        <v>279.97000000000003</v>
      </c>
      <c r="FN79" s="20">
        <f t="shared" si="304"/>
        <v>3086.3385177082091</v>
      </c>
      <c r="FO79" s="18">
        <v>0</v>
      </c>
      <c r="FP79" s="18">
        <v>0</v>
      </c>
      <c r="FQ79" s="18">
        <v>0</v>
      </c>
      <c r="FR79" s="18">
        <v>0</v>
      </c>
      <c r="FS79" s="18">
        <v>1428.9467784688784</v>
      </c>
      <c r="FT79" s="18">
        <v>0</v>
      </c>
      <c r="FU79" s="18">
        <v>0</v>
      </c>
      <c r="FV79" s="18">
        <v>0</v>
      </c>
      <c r="FW79" s="18">
        <v>0</v>
      </c>
      <c r="FX79" s="18">
        <v>0</v>
      </c>
      <c r="FY79" s="18">
        <v>1657.3917392393309</v>
      </c>
      <c r="FZ79" s="18">
        <v>0</v>
      </c>
      <c r="GA79" s="234">
        <f t="shared" si="305"/>
        <v>112.18851770820856</v>
      </c>
      <c r="GB79" s="20">
        <f t="shared" si="306"/>
        <v>0</v>
      </c>
      <c r="GC79" s="20">
        <f t="shared" si="307"/>
        <v>112.18851770820856</v>
      </c>
      <c r="GD79" s="18">
        <f t="shared" si="308"/>
        <v>527.08000000000004</v>
      </c>
      <c r="GE79" s="18">
        <v>32.99</v>
      </c>
      <c r="GF79" s="234">
        <v>32.99</v>
      </c>
      <c r="GG79" s="234">
        <v>32.99</v>
      </c>
      <c r="GH79" s="234">
        <v>32.99</v>
      </c>
      <c r="GI79" s="234">
        <v>32.99</v>
      </c>
      <c r="GJ79" s="234">
        <v>32.99</v>
      </c>
      <c r="GK79" s="234">
        <v>32.99</v>
      </c>
      <c r="GL79" s="234">
        <v>59.23</v>
      </c>
      <c r="GM79" s="234">
        <v>59.23</v>
      </c>
      <c r="GN79" s="234">
        <v>59.23</v>
      </c>
      <c r="GO79" s="234">
        <v>59.23</v>
      </c>
      <c r="GP79" s="234">
        <v>59.23</v>
      </c>
      <c r="GQ79" s="20">
        <f t="shared" si="309"/>
        <v>0</v>
      </c>
      <c r="GR79" s="18">
        <v>0</v>
      </c>
      <c r="GS79" s="18">
        <v>0</v>
      </c>
      <c r="GT79" s="18">
        <v>0</v>
      </c>
      <c r="GU79" s="18"/>
      <c r="GV79" s="234">
        <f t="shared" si="310"/>
        <v>-527.08000000000004</v>
      </c>
      <c r="GW79" s="20">
        <f t="shared" si="198"/>
        <v>-527.08000000000004</v>
      </c>
      <c r="GX79" s="20">
        <f t="shared" si="199"/>
        <v>0</v>
      </c>
      <c r="GY79" s="18">
        <f t="shared" si="311"/>
        <v>5262.6900000000005</v>
      </c>
      <c r="GZ79" s="18">
        <v>290.07</v>
      </c>
      <c r="HA79" s="234">
        <v>290.07</v>
      </c>
      <c r="HB79" s="234">
        <v>290.07</v>
      </c>
      <c r="HC79" s="234">
        <v>290.07</v>
      </c>
      <c r="HD79" s="234">
        <v>290.07</v>
      </c>
      <c r="HE79" s="234">
        <v>290.07</v>
      </c>
      <c r="HF79" s="234">
        <v>290.07</v>
      </c>
      <c r="HG79" s="234">
        <v>646.44000000000005</v>
      </c>
      <c r="HH79" s="234">
        <v>646.44000000000005</v>
      </c>
      <c r="HI79" s="234">
        <v>646.44000000000005</v>
      </c>
      <c r="HJ79" s="234">
        <v>646.44000000000005</v>
      </c>
      <c r="HK79" s="234">
        <v>646.44000000000005</v>
      </c>
      <c r="HL79" s="20">
        <f t="shared" si="312"/>
        <v>6782.8124828881282</v>
      </c>
      <c r="HM79" s="18">
        <v>592.84570125676476</v>
      </c>
      <c r="HN79" s="18">
        <v>627.97730964867469</v>
      </c>
      <c r="HO79" s="18">
        <v>676.35625859240849</v>
      </c>
      <c r="HP79" s="18">
        <v>635.35321906930801</v>
      </c>
      <c r="HQ79" s="18">
        <v>659.47146977196724</v>
      </c>
      <c r="HR79" s="18">
        <v>560.99879662440367</v>
      </c>
      <c r="HS79" s="18">
        <v>719.89272035478768</v>
      </c>
      <c r="HT79" s="18">
        <v>424.02549234694482</v>
      </c>
      <c r="HU79" s="18">
        <v>436.23430708990696</v>
      </c>
      <c r="HV79" s="18">
        <v>472.18650411803134</v>
      </c>
      <c r="HW79" s="18">
        <v>429.72953779049698</v>
      </c>
      <c r="HX79" s="18">
        <v>547.74116622443444</v>
      </c>
      <c r="HY79" s="20">
        <f t="shared" si="200"/>
        <v>1520.1224828881277</v>
      </c>
      <c r="HZ79" s="20">
        <f t="shared" si="201"/>
        <v>0</v>
      </c>
      <c r="IA79" s="20">
        <f t="shared" si="202"/>
        <v>1520.1224828881277</v>
      </c>
      <c r="IB79" s="120">
        <f t="shared" si="313"/>
        <v>16975.849999999999</v>
      </c>
      <c r="IC79" s="120">
        <v>1292.4000000000001</v>
      </c>
      <c r="ID79" s="250">
        <v>1292.4000000000001</v>
      </c>
      <c r="IE79" s="250">
        <v>1292.4000000000001</v>
      </c>
      <c r="IF79" s="120">
        <v>1292.4000000000001</v>
      </c>
      <c r="IG79" s="120">
        <v>1292.4000000000001</v>
      </c>
      <c r="IH79" s="120">
        <v>1292.4000000000001</v>
      </c>
      <c r="II79" s="120">
        <v>1292.4000000000001</v>
      </c>
      <c r="IJ79" s="120">
        <v>1585.81</v>
      </c>
      <c r="IK79" s="120">
        <v>1585.81</v>
      </c>
      <c r="IL79" s="120">
        <v>1585.81</v>
      </c>
      <c r="IM79" s="120">
        <v>1585.81</v>
      </c>
      <c r="IN79" s="120">
        <v>1585.81</v>
      </c>
      <c r="IO79" s="121">
        <f t="shared" si="203"/>
        <v>14980.350540232163</v>
      </c>
      <c r="IP79" s="18">
        <v>1320.4677289161721</v>
      </c>
      <c r="IQ79" s="18">
        <v>1317.3070641688491</v>
      </c>
      <c r="IR79" s="18">
        <v>1321.7401160111442</v>
      </c>
      <c r="IS79" s="18">
        <v>1327.164475</v>
      </c>
      <c r="IT79" s="18">
        <v>1337.52703</v>
      </c>
      <c r="IU79" s="18">
        <v>1322.37833</v>
      </c>
      <c r="IV79" s="18">
        <v>1298.7748456433687</v>
      </c>
      <c r="IW79" s="18">
        <v>1638.05285</v>
      </c>
      <c r="IX79" s="18">
        <v>989.76498297665626</v>
      </c>
      <c r="IY79" s="18">
        <v>1173.9884869853875</v>
      </c>
      <c r="IZ79" s="18">
        <v>912.46696670096196</v>
      </c>
      <c r="JA79" s="18">
        <v>1020.7176638296222</v>
      </c>
      <c r="JB79" s="250">
        <f t="shared" si="204"/>
        <v>-1995.499459767836</v>
      </c>
      <c r="JC79" s="121">
        <f t="shared" si="205"/>
        <v>-1995.499459767836</v>
      </c>
      <c r="JD79" s="121">
        <f t="shared" si="206"/>
        <v>0</v>
      </c>
      <c r="JE79" s="120">
        <f t="shared" si="314"/>
        <v>1367.99</v>
      </c>
      <c r="JF79" s="120">
        <v>104.17</v>
      </c>
      <c r="JG79" s="250">
        <v>104.17</v>
      </c>
      <c r="JH79" s="250">
        <v>104.17</v>
      </c>
      <c r="JI79" s="250">
        <v>104.17</v>
      </c>
      <c r="JJ79" s="250">
        <v>104.17</v>
      </c>
      <c r="JK79" s="250">
        <v>104.17</v>
      </c>
      <c r="JL79" s="250">
        <v>104.17</v>
      </c>
      <c r="JM79" s="250">
        <v>127.76</v>
      </c>
      <c r="JN79" s="250">
        <v>127.76</v>
      </c>
      <c r="JO79" s="250">
        <v>127.76</v>
      </c>
      <c r="JP79" s="250">
        <v>127.76</v>
      </c>
      <c r="JQ79" s="250">
        <v>127.76</v>
      </c>
      <c r="JR79" s="120">
        <f t="shared" si="315"/>
        <v>1177.9447854765904</v>
      </c>
      <c r="JS79" s="18">
        <v>106.33566137677182</v>
      </c>
      <c r="JT79" s="18">
        <v>106.08113688598954</v>
      </c>
      <c r="JU79" s="18">
        <v>106.43812516313199</v>
      </c>
      <c r="JV79" s="18">
        <v>106.87494220000001</v>
      </c>
      <c r="JW79" s="18">
        <v>107.70942616000001</v>
      </c>
      <c r="JX79" s="18">
        <v>106.48951976000001</v>
      </c>
      <c r="JY79" s="18">
        <v>104.58875985129798</v>
      </c>
      <c r="JZ79" s="18">
        <v>131.96628760000002</v>
      </c>
      <c r="KA79" s="18">
        <v>75.323853899737287</v>
      </c>
      <c r="KB79" s="18">
        <v>88.304108307711999</v>
      </c>
      <c r="KC79" s="18">
        <v>59.920564907762021</v>
      </c>
      <c r="KD79" s="18">
        <v>77.912399364187564</v>
      </c>
      <c r="KE79" s="250">
        <f t="shared" si="207"/>
        <v>-190.04521452340964</v>
      </c>
      <c r="KF79" s="121">
        <f t="shared" si="208"/>
        <v>-190.04521452340964</v>
      </c>
      <c r="KG79" s="121">
        <f t="shared" si="209"/>
        <v>0</v>
      </c>
      <c r="KH79" s="120">
        <f t="shared" si="316"/>
        <v>1974.6</v>
      </c>
      <c r="KI79" s="120">
        <v>101.35</v>
      </c>
      <c r="KJ79" s="250">
        <v>101.35</v>
      </c>
      <c r="KK79" s="250">
        <v>101.35</v>
      </c>
      <c r="KL79" s="250">
        <v>101.35</v>
      </c>
      <c r="KM79" s="250">
        <v>101.35</v>
      </c>
      <c r="KN79" s="250">
        <v>101.35</v>
      </c>
      <c r="KO79" s="250">
        <v>101.35</v>
      </c>
      <c r="KP79" s="250">
        <v>253.03</v>
      </c>
      <c r="KQ79" s="250">
        <v>253.03</v>
      </c>
      <c r="KR79" s="250">
        <v>253.03</v>
      </c>
      <c r="KS79" s="250">
        <v>253.03</v>
      </c>
      <c r="KT79" s="250">
        <v>253.03</v>
      </c>
      <c r="KU79" s="121">
        <f t="shared" si="317"/>
        <v>2140.706053995576</v>
      </c>
      <c r="KV79" s="18">
        <v>122.42677999877054</v>
      </c>
      <c r="KW79" s="18">
        <v>131.84916201626439</v>
      </c>
      <c r="KX79" s="18">
        <v>117.014536209021</v>
      </c>
      <c r="KY79" s="18">
        <v>128.2955678135481</v>
      </c>
      <c r="KZ79" s="18">
        <v>127.79819371457256</v>
      </c>
      <c r="LA79" s="18">
        <v>130.62368438256323</v>
      </c>
      <c r="LB79" s="18">
        <v>115.58642637965579</v>
      </c>
      <c r="LC79" s="18">
        <v>192.21532918269455</v>
      </c>
      <c r="LD79" s="18">
        <v>247.75482320694101</v>
      </c>
      <c r="LE79" s="18">
        <v>239.23645477268013</v>
      </c>
      <c r="LF79" s="18">
        <v>291.48017708865297</v>
      </c>
      <c r="LG79" s="18">
        <v>296.42491923021191</v>
      </c>
      <c r="LH79" s="250">
        <f t="shared" si="318"/>
        <v>166.10605399557608</v>
      </c>
      <c r="LI79" s="121">
        <f t="shared" si="210"/>
        <v>0</v>
      </c>
      <c r="LJ79" s="121">
        <f t="shared" si="211"/>
        <v>166.10605399557608</v>
      </c>
      <c r="LK79" s="121">
        <f t="shared" si="212"/>
        <v>0</v>
      </c>
      <c r="LL79" s="250"/>
      <c r="LM79" s="250"/>
      <c r="LN79" s="250"/>
      <c r="LO79" s="250"/>
      <c r="LP79" s="250"/>
      <c r="LQ79" s="250"/>
      <c r="LR79" s="250"/>
      <c r="LS79" s="250"/>
      <c r="LT79" s="250"/>
      <c r="LU79" s="250"/>
      <c r="LV79" s="250"/>
      <c r="LW79" s="250"/>
      <c r="LX79" s="121">
        <f t="shared" si="213"/>
        <v>0</v>
      </c>
      <c r="LY79" s="250"/>
      <c r="LZ79" s="250"/>
      <c r="MA79" s="250"/>
      <c r="MB79" s="250"/>
      <c r="MC79" s="250"/>
      <c r="MD79" s="250"/>
      <c r="ME79" s="250"/>
      <c r="MF79" s="250"/>
      <c r="MG79" s="250"/>
      <c r="MH79" s="250"/>
      <c r="MI79" s="250"/>
      <c r="MJ79" s="120">
        <v>0</v>
      </c>
      <c r="MK79" s="250"/>
      <c r="ML79" s="121">
        <f t="shared" si="214"/>
        <v>0</v>
      </c>
      <c r="MM79" s="121">
        <f t="shared" si="215"/>
        <v>0</v>
      </c>
      <c r="MN79" s="121">
        <f t="shared" si="319"/>
        <v>21335.479999999996</v>
      </c>
      <c r="MO79" s="121">
        <v>1244.8399999999999</v>
      </c>
      <c r="MP79" s="250">
        <v>1244.8399999999999</v>
      </c>
      <c r="MQ79" s="250">
        <v>1244.8399999999999</v>
      </c>
      <c r="MR79" s="250">
        <v>1244.8399999999999</v>
      </c>
      <c r="MS79" s="250">
        <v>1244.8399999999999</v>
      </c>
      <c r="MT79" s="250">
        <v>1244.8399999999999</v>
      </c>
      <c r="MU79" s="250">
        <v>1244.8399999999999</v>
      </c>
      <c r="MV79" s="250">
        <v>2524.3199999999997</v>
      </c>
      <c r="MW79" s="250">
        <v>2524.3199999999997</v>
      </c>
      <c r="MX79" s="250">
        <v>2524.3199999999997</v>
      </c>
      <c r="MY79" s="250">
        <v>2524.3199999999997</v>
      </c>
      <c r="MZ79" s="250">
        <v>2524.3199999999997</v>
      </c>
      <c r="NA79" s="121">
        <f t="shared" si="320"/>
        <v>3115.7274669944827</v>
      </c>
      <c r="NB79" s="20">
        <v>0</v>
      </c>
      <c r="NC79" s="20">
        <v>0</v>
      </c>
      <c r="ND79" s="20">
        <v>0</v>
      </c>
      <c r="NE79" s="20">
        <v>0</v>
      </c>
      <c r="NF79" s="20">
        <v>0</v>
      </c>
      <c r="NG79" s="20">
        <v>544.32560000000001</v>
      </c>
      <c r="NH79" s="20">
        <v>0</v>
      </c>
      <c r="NI79" s="20">
        <v>0</v>
      </c>
      <c r="NJ79" s="20">
        <v>0</v>
      </c>
      <c r="NK79" s="20">
        <v>0</v>
      </c>
      <c r="NL79" s="20">
        <v>2322.2861146170499</v>
      </c>
      <c r="NM79" s="20">
        <v>249.11575237743281</v>
      </c>
      <c r="NN79" s="250">
        <f t="shared" si="321"/>
        <v>-18219.752533005514</v>
      </c>
      <c r="NO79" s="121">
        <f t="shared" si="216"/>
        <v>-18219.752533005514</v>
      </c>
      <c r="NP79" s="121">
        <f t="shared" si="217"/>
        <v>0</v>
      </c>
      <c r="NQ79" s="115">
        <f t="shared" si="218"/>
        <v>15922.42</v>
      </c>
      <c r="NR79" s="114">
        <f t="shared" si="219"/>
        <v>0</v>
      </c>
      <c r="NS79" s="132">
        <f t="shared" si="220"/>
        <v>-15922.42</v>
      </c>
      <c r="NT79" s="121">
        <f t="shared" si="221"/>
        <v>-15922.42</v>
      </c>
      <c r="NU79" s="121">
        <f t="shared" si="222"/>
        <v>0</v>
      </c>
      <c r="NV79" s="18">
        <f t="shared" si="322"/>
        <v>5059.6499999999996</v>
      </c>
      <c r="NW79" s="18">
        <v>564.15</v>
      </c>
      <c r="NX79" s="234">
        <v>564.15</v>
      </c>
      <c r="NY79" s="234">
        <v>564.15</v>
      </c>
      <c r="NZ79" s="18">
        <v>564.15</v>
      </c>
      <c r="OA79" s="18">
        <v>564.15</v>
      </c>
      <c r="OB79" s="18">
        <v>564.15</v>
      </c>
      <c r="OC79" s="18">
        <v>564.15</v>
      </c>
      <c r="OD79" s="18">
        <v>222.12</v>
      </c>
      <c r="OE79" s="18">
        <v>222.12</v>
      </c>
      <c r="OF79" s="18">
        <v>222.12</v>
      </c>
      <c r="OG79" s="18">
        <v>222.12</v>
      </c>
      <c r="OH79" s="18">
        <v>222.12</v>
      </c>
      <c r="OI79" s="20">
        <f t="shared" si="323"/>
        <v>0</v>
      </c>
      <c r="OJ79" s="20">
        <v>0</v>
      </c>
      <c r="OK79" s="20">
        <v>0</v>
      </c>
      <c r="OL79" s="20">
        <v>0</v>
      </c>
      <c r="OM79" s="20">
        <v>0</v>
      </c>
      <c r="ON79" s="20">
        <v>0</v>
      </c>
      <c r="OO79" s="20">
        <v>0</v>
      </c>
      <c r="OP79" s="20">
        <v>0</v>
      </c>
      <c r="OQ79" s="20">
        <v>0</v>
      </c>
      <c r="OR79" s="20">
        <v>0</v>
      </c>
      <c r="OS79" s="20">
        <v>0</v>
      </c>
      <c r="OT79" s="20">
        <v>0</v>
      </c>
      <c r="OU79" s="20">
        <v>0</v>
      </c>
      <c r="OV79" s="234">
        <f t="shared" si="324"/>
        <v>-5059.6499999999996</v>
      </c>
      <c r="OW79" s="20">
        <f t="shared" si="223"/>
        <v>-5059.6499999999996</v>
      </c>
      <c r="OX79" s="20">
        <f t="shared" si="224"/>
        <v>0</v>
      </c>
      <c r="OY79" s="18">
        <f t="shared" si="325"/>
        <v>4004.6299999999987</v>
      </c>
      <c r="OZ79" s="18">
        <v>456.99</v>
      </c>
      <c r="PA79" s="234">
        <v>456.99</v>
      </c>
      <c r="PB79" s="234">
        <v>456.99</v>
      </c>
      <c r="PC79" s="234">
        <v>456.99</v>
      </c>
      <c r="PD79" s="234">
        <v>456.99</v>
      </c>
      <c r="PE79" s="234">
        <v>456.99</v>
      </c>
      <c r="PF79" s="234">
        <v>456.99</v>
      </c>
      <c r="PG79" s="234">
        <v>161.13999999999999</v>
      </c>
      <c r="PH79" s="234">
        <v>161.13999999999999</v>
      </c>
      <c r="PI79" s="234">
        <v>161.13999999999999</v>
      </c>
      <c r="PJ79" s="234">
        <v>161.13999999999999</v>
      </c>
      <c r="PK79" s="234">
        <v>161.13999999999999</v>
      </c>
      <c r="PL79" s="20">
        <f t="shared" si="326"/>
        <v>0</v>
      </c>
      <c r="PM79" s="18">
        <v>0</v>
      </c>
      <c r="PN79" s="18">
        <v>0</v>
      </c>
      <c r="PO79" s="18">
        <v>0</v>
      </c>
      <c r="PP79" s="18">
        <v>0</v>
      </c>
      <c r="PQ79" s="18">
        <v>0</v>
      </c>
      <c r="PR79" s="18">
        <v>0</v>
      </c>
      <c r="PS79" s="18">
        <v>0</v>
      </c>
      <c r="PT79" s="18">
        <v>0</v>
      </c>
      <c r="PU79" s="18">
        <v>0</v>
      </c>
      <c r="PV79" s="18">
        <v>0</v>
      </c>
      <c r="PW79" s="18">
        <v>0</v>
      </c>
      <c r="PX79" s="18">
        <v>0</v>
      </c>
      <c r="PY79" s="234">
        <f t="shared" si="327"/>
        <v>-4004.6299999999987</v>
      </c>
      <c r="PZ79" s="20">
        <f t="shared" si="225"/>
        <v>-4004.6299999999987</v>
      </c>
      <c r="QA79" s="20">
        <f t="shared" si="226"/>
        <v>0</v>
      </c>
      <c r="QB79" s="18">
        <f t="shared" si="328"/>
        <v>1133.53</v>
      </c>
      <c r="QC79" s="18">
        <v>134.13999999999999</v>
      </c>
      <c r="QD79" s="234">
        <v>134.13999999999999</v>
      </c>
      <c r="QE79" s="234">
        <v>134.13999999999999</v>
      </c>
      <c r="QF79" s="234">
        <v>134.13999999999999</v>
      </c>
      <c r="QG79" s="234">
        <v>134.13999999999999</v>
      </c>
      <c r="QH79" s="234">
        <v>134.13999999999999</v>
      </c>
      <c r="QI79" s="234">
        <v>134.13999999999999</v>
      </c>
      <c r="QJ79" s="234">
        <v>38.909999999999997</v>
      </c>
      <c r="QK79" s="234">
        <v>38.909999999999997</v>
      </c>
      <c r="QL79" s="234">
        <v>38.909999999999997</v>
      </c>
      <c r="QM79" s="234">
        <v>38.909999999999997</v>
      </c>
      <c r="QN79" s="234">
        <v>38.909999999999997</v>
      </c>
      <c r="QO79" s="20">
        <f t="shared" si="329"/>
        <v>0</v>
      </c>
      <c r="QP79" s="18">
        <v>0</v>
      </c>
      <c r="QQ79" s="18">
        <v>0</v>
      </c>
      <c r="QR79" s="18">
        <v>0</v>
      </c>
      <c r="QS79" s="18">
        <v>0</v>
      </c>
      <c r="QT79" s="18">
        <v>0</v>
      </c>
      <c r="QU79" s="18">
        <v>0</v>
      </c>
      <c r="QV79" s="18">
        <v>0</v>
      </c>
      <c r="QW79" s="18">
        <v>0</v>
      </c>
      <c r="QX79" s="18">
        <v>0</v>
      </c>
      <c r="QY79" s="18">
        <v>0</v>
      </c>
      <c r="QZ79" s="18">
        <v>0</v>
      </c>
      <c r="RA79" s="18">
        <v>0</v>
      </c>
      <c r="RB79" s="234">
        <f t="shared" si="330"/>
        <v>-1133.53</v>
      </c>
      <c r="RC79" s="20">
        <f t="shared" si="227"/>
        <v>-1133.53</v>
      </c>
      <c r="RD79" s="20">
        <f t="shared" si="228"/>
        <v>0</v>
      </c>
      <c r="RE79" s="18">
        <f t="shared" si="331"/>
        <v>3829.7899999999995</v>
      </c>
      <c r="RF79" s="20">
        <v>394.02</v>
      </c>
      <c r="RG79" s="234">
        <v>394.02</v>
      </c>
      <c r="RH79" s="234">
        <v>394.02</v>
      </c>
      <c r="RI79" s="234">
        <v>394.02</v>
      </c>
      <c r="RJ79" s="234">
        <v>394.02</v>
      </c>
      <c r="RK79" s="234">
        <v>394.02</v>
      </c>
      <c r="RL79" s="234">
        <v>394.02</v>
      </c>
      <c r="RM79" s="234">
        <v>214.33</v>
      </c>
      <c r="RN79" s="234">
        <v>214.33</v>
      </c>
      <c r="RO79" s="234">
        <v>214.33</v>
      </c>
      <c r="RP79" s="234">
        <v>214.33</v>
      </c>
      <c r="RQ79" s="234">
        <v>214.33</v>
      </c>
      <c r="RR79" s="20">
        <f t="shared" si="332"/>
        <v>0</v>
      </c>
      <c r="RS79" s="18">
        <v>0</v>
      </c>
      <c r="RT79" s="18">
        <v>0</v>
      </c>
      <c r="RU79" s="18">
        <v>0</v>
      </c>
      <c r="RV79" s="18">
        <v>0</v>
      </c>
      <c r="RW79" s="18">
        <v>0</v>
      </c>
      <c r="RX79" s="18">
        <v>0</v>
      </c>
      <c r="RY79" s="18">
        <v>0</v>
      </c>
      <c r="RZ79" s="18">
        <v>0</v>
      </c>
      <c r="SA79" s="18">
        <v>0</v>
      </c>
      <c r="SB79" s="18">
        <v>0</v>
      </c>
      <c r="SC79" s="18">
        <v>0</v>
      </c>
      <c r="SD79" s="18">
        <v>0</v>
      </c>
      <c r="SE79" s="20">
        <f t="shared" si="229"/>
        <v>-3829.7899999999995</v>
      </c>
      <c r="SF79" s="20">
        <f t="shared" si="230"/>
        <v>-3829.7899999999995</v>
      </c>
      <c r="SG79" s="20">
        <f t="shared" si="231"/>
        <v>0</v>
      </c>
      <c r="SH79" s="18">
        <f t="shared" si="333"/>
        <v>986.70000000000016</v>
      </c>
      <c r="SI79" s="18">
        <v>101.95</v>
      </c>
      <c r="SJ79" s="234">
        <v>101.95</v>
      </c>
      <c r="SK79" s="234">
        <v>101.95</v>
      </c>
      <c r="SL79" s="234">
        <v>101.95</v>
      </c>
      <c r="SM79" s="234">
        <v>101.95</v>
      </c>
      <c r="SN79" s="234">
        <v>101.95</v>
      </c>
      <c r="SO79" s="234">
        <v>101.95</v>
      </c>
      <c r="SP79" s="234">
        <v>54.61</v>
      </c>
      <c r="SQ79" s="234">
        <v>54.61</v>
      </c>
      <c r="SR79" s="234">
        <v>54.61</v>
      </c>
      <c r="SS79" s="234">
        <v>54.61</v>
      </c>
      <c r="ST79" s="234">
        <v>54.61</v>
      </c>
      <c r="SU79" s="20">
        <f t="shared" si="334"/>
        <v>0</v>
      </c>
      <c r="SV79" s="18">
        <v>0</v>
      </c>
      <c r="SW79" s="18">
        <v>0</v>
      </c>
      <c r="SX79" s="18">
        <v>0</v>
      </c>
      <c r="SY79" s="18">
        <v>0</v>
      </c>
      <c r="SZ79" s="18">
        <v>0</v>
      </c>
      <c r="TA79" s="18">
        <v>0</v>
      </c>
      <c r="TB79" s="18">
        <v>0</v>
      </c>
      <c r="TC79" s="18">
        <v>0</v>
      </c>
      <c r="TD79" s="18">
        <v>0</v>
      </c>
      <c r="TE79" s="18">
        <v>0</v>
      </c>
      <c r="TF79" s="18">
        <v>0</v>
      </c>
      <c r="TG79" s="18">
        <v>0</v>
      </c>
      <c r="TH79" s="20">
        <f t="shared" si="232"/>
        <v>-986.70000000000016</v>
      </c>
      <c r="TI79" s="20">
        <f t="shared" si="233"/>
        <v>-986.70000000000016</v>
      </c>
      <c r="TJ79" s="20">
        <f t="shared" si="234"/>
        <v>0</v>
      </c>
      <c r="TK79" s="18">
        <f t="shared" si="335"/>
        <v>850.67000000000007</v>
      </c>
      <c r="TL79" s="18">
        <v>92.96</v>
      </c>
      <c r="TM79" s="234">
        <v>92.96</v>
      </c>
      <c r="TN79" s="234">
        <v>92.96</v>
      </c>
      <c r="TO79" s="234">
        <v>92.96</v>
      </c>
      <c r="TP79" s="234">
        <v>92.96</v>
      </c>
      <c r="TQ79" s="234">
        <v>92.96</v>
      </c>
      <c r="TR79" s="234">
        <v>92.96</v>
      </c>
      <c r="TS79" s="234">
        <v>39.99</v>
      </c>
      <c r="TT79" s="234">
        <v>39.99</v>
      </c>
      <c r="TU79" s="234">
        <v>39.99</v>
      </c>
      <c r="TV79" s="234">
        <v>39.99</v>
      </c>
      <c r="TW79" s="234">
        <v>39.99</v>
      </c>
      <c r="TX79" s="20">
        <f t="shared" si="336"/>
        <v>0</v>
      </c>
      <c r="TY79" s="18">
        <v>0</v>
      </c>
      <c r="TZ79" s="18">
        <v>0</v>
      </c>
      <c r="UA79" s="18">
        <v>0</v>
      </c>
      <c r="UB79" s="18">
        <v>0</v>
      </c>
      <c r="UC79" s="18">
        <v>0</v>
      </c>
      <c r="UD79" s="18">
        <v>0</v>
      </c>
      <c r="UE79" s="18">
        <v>0</v>
      </c>
      <c r="UF79" s="18">
        <v>0</v>
      </c>
      <c r="UG79" s="18">
        <v>0</v>
      </c>
      <c r="UH79" s="18">
        <v>0</v>
      </c>
      <c r="UI79" s="18">
        <v>0</v>
      </c>
      <c r="UJ79" s="18">
        <v>0</v>
      </c>
      <c r="UK79" s="20">
        <f t="shared" si="235"/>
        <v>-850.67000000000007</v>
      </c>
      <c r="UL79" s="20">
        <f t="shared" si="236"/>
        <v>-850.67000000000007</v>
      </c>
      <c r="UM79" s="20">
        <f t="shared" si="237"/>
        <v>0</v>
      </c>
      <c r="UN79" s="18">
        <f t="shared" si="337"/>
        <v>57.449999999999996</v>
      </c>
      <c r="UO79" s="18">
        <v>5.6</v>
      </c>
      <c r="UP79" s="234">
        <v>5.6</v>
      </c>
      <c r="UQ79" s="234">
        <v>5.6</v>
      </c>
      <c r="UR79" s="234">
        <v>5.6</v>
      </c>
      <c r="US79" s="234">
        <v>5.6</v>
      </c>
      <c r="UT79" s="234">
        <v>5.6</v>
      </c>
      <c r="UU79" s="234">
        <v>5.6</v>
      </c>
      <c r="UV79" s="234">
        <v>3.65</v>
      </c>
      <c r="UW79" s="234">
        <v>3.65</v>
      </c>
      <c r="UX79" s="234">
        <v>3.65</v>
      </c>
      <c r="UY79" s="234">
        <v>3.65</v>
      </c>
      <c r="UZ79" s="234">
        <v>3.65</v>
      </c>
      <c r="VA79" s="20">
        <f t="shared" si="238"/>
        <v>0</v>
      </c>
      <c r="VB79" s="234"/>
      <c r="VC79" s="234"/>
      <c r="VD79" s="234"/>
      <c r="VE79" s="234"/>
      <c r="VF79" s="234"/>
      <c r="VG79" s="234"/>
      <c r="VH79" s="234">
        <v>0</v>
      </c>
      <c r="VI79" s="234"/>
      <c r="VJ79" s="234"/>
      <c r="VK79" s="234"/>
      <c r="VL79" s="234"/>
      <c r="VM79" s="234"/>
      <c r="VN79" s="20">
        <f t="shared" si="239"/>
        <v>-57.449999999999996</v>
      </c>
      <c r="VO79" s="20">
        <f t="shared" si="240"/>
        <v>-57.449999999999996</v>
      </c>
      <c r="VP79" s="20">
        <f t="shared" si="241"/>
        <v>0</v>
      </c>
      <c r="VQ79" s="121">
        <f t="shared" si="242"/>
        <v>0</v>
      </c>
      <c r="VR79" s="250"/>
      <c r="VS79" s="250"/>
      <c r="VT79" s="250"/>
      <c r="VU79" s="250"/>
      <c r="VV79" s="250"/>
      <c r="VW79" s="250"/>
      <c r="VX79" s="250"/>
      <c r="VY79" s="250"/>
      <c r="VZ79" s="250"/>
      <c r="WA79" s="250"/>
      <c r="WB79" s="250"/>
      <c r="WC79" s="250"/>
      <c r="WD79" s="121">
        <f t="shared" si="243"/>
        <v>0</v>
      </c>
      <c r="WE79" s="234"/>
      <c r="WF79" s="234"/>
      <c r="WG79" s="234"/>
      <c r="WH79" s="234"/>
      <c r="WI79" s="234"/>
      <c r="WJ79" s="234"/>
      <c r="WK79" s="234"/>
      <c r="WL79" s="234"/>
      <c r="WM79" s="234"/>
      <c r="WN79" s="234"/>
      <c r="WO79" s="234"/>
      <c r="WP79" s="234"/>
      <c r="WQ79" s="121">
        <f t="shared" si="244"/>
        <v>0</v>
      </c>
      <c r="WR79" s="121">
        <f t="shared" si="245"/>
        <v>0</v>
      </c>
      <c r="WS79" s="121">
        <f t="shared" si="246"/>
        <v>0</v>
      </c>
      <c r="WT79" s="120">
        <f t="shared" si="338"/>
        <v>22479.379999999997</v>
      </c>
      <c r="WU79" s="120">
        <v>1677.44</v>
      </c>
      <c r="WV79" s="250">
        <v>1677.44</v>
      </c>
      <c r="WW79" s="250">
        <v>1677.44</v>
      </c>
      <c r="WX79" s="250">
        <v>1677.44</v>
      </c>
      <c r="WY79" s="250">
        <v>1677.44</v>
      </c>
      <c r="WZ79" s="250">
        <v>1677.44</v>
      </c>
      <c r="XA79" s="250">
        <v>1677.44</v>
      </c>
      <c r="XB79" s="250">
        <v>2147.46</v>
      </c>
      <c r="XC79" s="250">
        <v>2147.46</v>
      </c>
      <c r="XD79" s="250">
        <v>2147.46</v>
      </c>
      <c r="XE79" s="250">
        <v>2147.46</v>
      </c>
      <c r="XF79" s="250">
        <v>2147.46</v>
      </c>
      <c r="XG79" s="120">
        <f t="shared" si="339"/>
        <v>22116.95285623056</v>
      </c>
      <c r="XH79" s="18">
        <v>2133.2385797356137</v>
      </c>
      <c r="XI79" s="18">
        <v>2286.3559928330119</v>
      </c>
      <c r="XJ79" s="18">
        <v>1872.7522777562272</v>
      </c>
      <c r="XK79" s="18">
        <v>3.4024658984074172</v>
      </c>
      <c r="XL79" s="18">
        <v>1727.6049667614102</v>
      </c>
      <c r="XM79" s="18">
        <v>1809.7882454131895</v>
      </c>
      <c r="XN79" s="18">
        <v>1992.5089094324771</v>
      </c>
      <c r="XO79" s="18">
        <v>2301.5581798722715</v>
      </c>
      <c r="XP79" s="18">
        <v>2022.7719844049632</v>
      </c>
      <c r="XQ79" s="18">
        <v>1975.4908707403986</v>
      </c>
      <c r="XR79" s="18">
        <v>1845.1236399146924</v>
      </c>
      <c r="XS79" s="18">
        <v>2146.3567434678989</v>
      </c>
      <c r="XT79" s="121">
        <f t="shared" si="247"/>
        <v>-362.42714376943695</v>
      </c>
      <c r="XU79" s="121">
        <f t="shared" si="248"/>
        <v>-362.42714376943695</v>
      </c>
      <c r="XV79" s="121">
        <f t="shared" si="249"/>
        <v>0</v>
      </c>
      <c r="XW79" s="120">
        <f t="shared" si="340"/>
        <v>9508.35</v>
      </c>
      <c r="XX79" s="120">
        <v>655.9</v>
      </c>
      <c r="XY79" s="250">
        <v>655.9</v>
      </c>
      <c r="XZ79" s="250">
        <v>655.9</v>
      </c>
      <c r="YA79" s="250">
        <v>655.9</v>
      </c>
      <c r="YB79" s="250">
        <v>655.9</v>
      </c>
      <c r="YC79" s="250">
        <v>655.9</v>
      </c>
      <c r="YD79" s="250">
        <v>655.9</v>
      </c>
      <c r="YE79" s="250">
        <v>983.41</v>
      </c>
      <c r="YF79" s="250">
        <v>983.41</v>
      </c>
      <c r="YG79" s="250">
        <v>983.41</v>
      </c>
      <c r="YH79" s="250">
        <v>983.41</v>
      </c>
      <c r="YI79" s="250">
        <v>983.41</v>
      </c>
      <c r="YJ79" s="121">
        <f t="shared" si="341"/>
        <v>9661.4292641846914</v>
      </c>
      <c r="YK79" s="18">
        <v>759.3661982375487</v>
      </c>
      <c r="YL79" s="18">
        <v>741.37951285842462</v>
      </c>
      <c r="YM79" s="18">
        <v>776.21538885936684</v>
      </c>
      <c r="YN79" s="18">
        <v>742.10373175718644</v>
      </c>
      <c r="YO79" s="18">
        <v>737.75051098150414</v>
      </c>
      <c r="YP79" s="18">
        <v>713.51723599283991</v>
      </c>
      <c r="YQ79" s="18">
        <v>830.07967248721059</v>
      </c>
      <c r="YR79" s="18">
        <v>848.42584450583183</v>
      </c>
      <c r="YS79" s="18">
        <v>814.48797251767519</v>
      </c>
      <c r="YT79" s="18">
        <v>867.39358348674875</v>
      </c>
      <c r="YU79" s="18">
        <v>877.20761621384588</v>
      </c>
      <c r="YV79" s="18">
        <v>953.50199628650955</v>
      </c>
      <c r="YW79" s="234">
        <f t="shared" si="342"/>
        <v>153.07926418469106</v>
      </c>
      <c r="YX79" s="121">
        <f t="shared" si="250"/>
        <v>0</v>
      </c>
      <c r="YY79" s="121">
        <f t="shared" si="251"/>
        <v>153.07926418469106</v>
      </c>
      <c r="YZ79" s="120">
        <f t="shared" si="343"/>
        <v>812.15999999999985</v>
      </c>
      <c r="ZA79" s="120">
        <v>39.58</v>
      </c>
      <c r="ZB79" s="250">
        <v>39.58</v>
      </c>
      <c r="ZC79" s="250">
        <v>39.58</v>
      </c>
      <c r="ZD79" s="250">
        <v>39.58</v>
      </c>
      <c r="ZE79" s="250">
        <v>39.58</v>
      </c>
      <c r="ZF79" s="250">
        <v>39.58</v>
      </c>
      <c r="ZG79" s="250">
        <v>39.58</v>
      </c>
      <c r="ZH79" s="250">
        <v>107.02</v>
      </c>
      <c r="ZI79" s="250">
        <v>107.02</v>
      </c>
      <c r="ZJ79" s="250">
        <v>107.02</v>
      </c>
      <c r="ZK79" s="250">
        <v>107.02</v>
      </c>
      <c r="ZL79" s="250">
        <v>107.02</v>
      </c>
      <c r="ZM79" s="121">
        <f t="shared" si="344"/>
        <v>2703.5870083615773</v>
      </c>
      <c r="ZN79" s="120">
        <v>0</v>
      </c>
      <c r="ZO79" s="18">
        <v>78.066481002040859</v>
      </c>
      <c r="ZP79" s="18">
        <v>263.61371395681584</v>
      </c>
      <c r="ZQ79" s="18">
        <v>2286.9483905194829</v>
      </c>
      <c r="ZR79" s="18">
        <v>74.958422883237716</v>
      </c>
      <c r="ZS79" s="18">
        <v>0</v>
      </c>
      <c r="ZT79" s="18"/>
      <c r="ZU79" s="18"/>
      <c r="ZV79" s="18"/>
      <c r="ZW79" s="18"/>
      <c r="ZX79" s="18"/>
      <c r="ZY79" s="18"/>
      <c r="ZZ79" s="121">
        <f t="shared" si="252"/>
        <v>1891.4270083615775</v>
      </c>
      <c r="AAA79" s="121">
        <f t="shared" si="253"/>
        <v>0</v>
      </c>
      <c r="AAB79" s="121">
        <f t="shared" si="254"/>
        <v>1891.4270083615775</v>
      </c>
      <c r="AAC79" s="120">
        <f t="shared" si="345"/>
        <v>418.83000000000004</v>
      </c>
      <c r="AAD79" s="120">
        <v>30.19</v>
      </c>
      <c r="AAE79" s="250">
        <v>30.19</v>
      </c>
      <c r="AAF79" s="250">
        <v>30.19</v>
      </c>
      <c r="AAG79" s="250">
        <v>30.19</v>
      </c>
      <c r="AAH79" s="250">
        <v>30.19</v>
      </c>
      <c r="AAI79" s="250">
        <v>30.19</v>
      </c>
      <c r="AAJ79" s="250">
        <v>30.19</v>
      </c>
      <c r="AAK79" s="250">
        <v>41.5</v>
      </c>
      <c r="AAL79" s="250">
        <v>41.5</v>
      </c>
      <c r="AAM79" s="250">
        <v>41.5</v>
      </c>
      <c r="AAN79" s="250">
        <v>41.5</v>
      </c>
      <c r="AAO79" s="250">
        <v>41.5</v>
      </c>
      <c r="AAP79" s="121">
        <f t="shared" si="346"/>
        <v>442.21273316237108</v>
      </c>
      <c r="AAQ79" s="18">
        <v>34.912130649933268</v>
      </c>
      <c r="AAR79" s="18">
        <v>34.828565154023913</v>
      </c>
      <c r="AAS79" s="18">
        <v>34.945771566348107</v>
      </c>
      <c r="AAT79" s="18">
        <v>35.089187361800001</v>
      </c>
      <c r="AAU79" s="18">
        <v>35.363165185040003</v>
      </c>
      <c r="AAV79" s="18">
        <v>34.962645443440003</v>
      </c>
      <c r="AAW79" s="18">
        <v>34.338587837481889</v>
      </c>
      <c r="AAX79" s="18">
        <v>40.235328000000003</v>
      </c>
      <c r="AAY79" s="18">
        <v>38.694707999999999</v>
      </c>
      <c r="AAZ79" s="18">
        <v>39.407184000000001</v>
      </c>
      <c r="ABA79" s="18">
        <v>39.354386400000003</v>
      </c>
      <c r="ABB79" s="18">
        <v>40.081073564303878</v>
      </c>
      <c r="ABC79" s="121">
        <f t="shared" si="255"/>
        <v>23.382733162371039</v>
      </c>
      <c r="ABD79" s="121">
        <f t="shared" si="256"/>
        <v>0</v>
      </c>
      <c r="ABE79" s="121">
        <f t="shared" si="257"/>
        <v>23.382733162371039</v>
      </c>
      <c r="ABF79" s="120">
        <f t="shared" si="347"/>
        <v>59.25</v>
      </c>
      <c r="ABG79" s="120">
        <v>2</v>
      </c>
      <c r="ABH79" s="250">
        <v>2</v>
      </c>
      <c r="ABI79" s="250">
        <v>2</v>
      </c>
      <c r="ABJ79" s="250">
        <v>2</v>
      </c>
      <c r="ABK79" s="250">
        <v>2</v>
      </c>
      <c r="ABL79" s="250">
        <v>2</v>
      </c>
      <c r="ABM79" s="250">
        <v>2</v>
      </c>
      <c r="ABN79" s="250">
        <v>9.0500000000000007</v>
      </c>
      <c r="ABO79" s="250">
        <v>9.0500000000000007</v>
      </c>
      <c r="ABP79" s="250">
        <v>9.0500000000000007</v>
      </c>
      <c r="ABQ79" s="250">
        <v>9.0500000000000007</v>
      </c>
      <c r="ABR79" s="250">
        <v>9.0500000000000007</v>
      </c>
      <c r="ABS79" s="121">
        <f t="shared" si="348"/>
        <v>0</v>
      </c>
      <c r="ABT79" s="18">
        <v>0</v>
      </c>
      <c r="ABU79" s="18">
        <v>0</v>
      </c>
      <c r="ABV79" s="18">
        <v>0</v>
      </c>
      <c r="ABW79" s="18">
        <v>0</v>
      </c>
      <c r="ABX79" s="18">
        <v>0</v>
      </c>
      <c r="ABY79" s="18">
        <v>0</v>
      </c>
      <c r="ABZ79" s="18"/>
      <c r="ACA79" s="18"/>
      <c r="ACB79" s="18">
        <v>0</v>
      </c>
      <c r="ACC79" s="18">
        <v>0</v>
      </c>
      <c r="ACD79" s="18">
        <v>0</v>
      </c>
      <c r="ACE79" s="18">
        <v>0</v>
      </c>
      <c r="ACF79" s="121">
        <f t="shared" si="258"/>
        <v>-59.25</v>
      </c>
      <c r="ACG79" s="121">
        <f t="shared" si="259"/>
        <v>-59.25</v>
      </c>
      <c r="ACH79" s="121">
        <f t="shared" si="260"/>
        <v>0</v>
      </c>
      <c r="ACI79" s="115">
        <f t="shared" si="261"/>
        <v>17132.950000000004</v>
      </c>
      <c r="ACJ79" s="121">
        <f t="shared" si="262"/>
        <v>12744.068279734975</v>
      </c>
      <c r="ACK79" s="132">
        <f t="shared" si="263"/>
        <v>-4388.8817202650298</v>
      </c>
      <c r="ACL79" s="121">
        <f t="shared" si="264"/>
        <v>-4388.8817202650298</v>
      </c>
      <c r="ACM79" s="121">
        <f t="shared" si="265"/>
        <v>0</v>
      </c>
      <c r="ACN79" s="18">
        <f t="shared" si="349"/>
        <v>4661.91</v>
      </c>
      <c r="ACO79" s="18">
        <v>386.83</v>
      </c>
      <c r="ACP79" s="234">
        <v>386.83</v>
      </c>
      <c r="ACQ79" s="234">
        <v>386.83</v>
      </c>
      <c r="ACR79" s="234">
        <v>386.83</v>
      </c>
      <c r="ACS79" s="234">
        <v>386.83</v>
      </c>
      <c r="ACT79" s="234">
        <v>386.83</v>
      </c>
      <c r="ACU79" s="234">
        <v>386.83</v>
      </c>
      <c r="ACV79" s="234">
        <v>390.82</v>
      </c>
      <c r="ACW79" s="234">
        <v>390.82</v>
      </c>
      <c r="ACX79" s="234">
        <v>390.82</v>
      </c>
      <c r="ACY79" s="234">
        <v>390.82</v>
      </c>
      <c r="ACZ79" s="234">
        <v>390.82</v>
      </c>
      <c r="ADA79" s="20">
        <f t="shared" si="350"/>
        <v>5658.3497718018589</v>
      </c>
      <c r="ADB79" s="18">
        <v>0</v>
      </c>
      <c r="ADC79" s="18">
        <v>761.28551529280344</v>
      </c>
      <c r="ADD79" s="18">
        <v>566.57277808716503</v>
      </c>
      <c r="ADE79" s="18">
        <v>372.39839000000001</v>
      </c>
      <c r="ADF79" s="18">
        <v>503.06986799999999</v>
      </c>
      <c r="ADG79" s="18">
        <v>434.21377999999999</v>
      </c>
      <c r="ADH79" s="18">
        <v>398.54941531981581</v>
      </c>
      <c r="ADI79" s="18">
        <v>1142.2367429905187</v>
      </c>
      <c r="ADJ79" s="18">
        <v>457.45743679999998</v>
      </c>
      <c r="ADK79" s="18">
        <v>352.475368</v>
      </c>
      <c r="ADL79" s="18">
        <v>303.79399945999995</v>
      </c>
      <c r="ADM79" s="18">
        <v>366.29647785155487</v>
      </c>
      <c r="ADN79" s="20">
        <f t="shared" si="266"/>
        <v>996.43977180185902</v>
      </c>
      <c r="ADO79" s="20">
        <f t="shared" si="267"/>
        <v>0</v>
      </c>
      <c r="ADP79" s="20">
        <f t="shared" si="268"/>
        <v>996.43977180185902</v>
      </c>
      <c r="ADQ79" s="18">
        <f t="shared" si="351"/>
        <v>12471.040000000003</v>
      </c>
      <c r="ADR79" s="18">
        <v>789.72</v>
      </c>
      <c r="ADS79" s="234">
        <v>789.72</v>
      </c>
      <c r="ADT79" s="234">
        <v>789.72</v>
      </c>
      <c r="ADU79" s="234">
        <v>789.72</v>
      </c>
      <c r="ADV79" s="234">
        <v>789.72</v>
      </c>
      <c r="ADW79" s="234">
        <v>789.72</v>
      </c>
      <c r="ADX79" s="234">
        <v>789.72</v>
      </c>
      <c r="ADY79" s="234">
        <v>1388.6</v>
      </c>
      <c r="ADZ79" s="234">
        <v>1388.6</v>
      </c>
      <c r="AEA79" s="234">
        <v>1388.6</v>
      </c>
      <c r="AEB79" s="234">
        <v>1388.6</v>
      </c>
      <c r="AEC79" s="234">
        <v>1388.6</v>
      </c>
      <c r="AED79" s="20">
        <f t="shared" si="352"/>
        <v>7085.7185079331157</v>
      </c>
      <c r="AEE79" s="18">
        <v>0</v>
      </c>
      <c r="AEF79" s="18">
        <v>1023.9604761479651</v>
      </c>
      <c r="AEG79" s="18">
        <v>765.42561942137911</v>
      </c>
      <c r="AEH79" s="18">
        <v>516.60372399999994</v>
      </c>
      <c r="AEI79" s="18">
        <v>667.56572959999994</v>
      </c>
      <c r="AEJ79" s="18">
        <v>615.79408799999999</v>
      </c>
      <c r="AEK79" s="18">
        <v>586.19330346649951</v>
      </c>
      <c r="AEL79" s="18">
        <v>671.25967499031856</v>
      </c>
      <c r="AEM79" s="18">
        <v>589.87932639999997</v>
      </c>
      <c r="AEN79" s="18">
        <v>516.45303919999992</v>
      </c>
      <c r="AEO79" s="18">
        <v>496.63049281999997</v>
      </c>
      <c r="AEP79" s="18">
        <v>635.95303388695481</v>
      </c>
      <c r="AEQ79" s="20">
        <f t="shared" si="269"/>
        <v>-5385.321492066887</v>
      </c>
      <c r="AER79" s="20">
        <f t="shared" si="270"/>
        <v>-5385.321492066887</v>
      </c>
      <c r="AES79" s="20">
        <f t="shared" si="271"/>
        <v>0</v>
      </c>
      <c r="AET79" s="18">
        <f t="shared" si="353"/>
        <v>0</v>
      </c>
      <c r="AEU79" s="18">
        <v>0</v>
      </c>
      <c r="AEV79" s="234">
        <v>0</v>
      </c>
      <c r="AEW79" s="234">
        <v>0</v>
      </c>
      <c r="AEX79" s="234">
        <v>0</v>
      </c>
      <c r="AEY79" s="234">
        <v>0</v>
      </c>
      <c r="AEZ79" s="234">
        <v>0</v>
      </c>
      <c r="AFA79" s="234">
        <v>0</v>
      </c>
      <c r="AFB79" s="234">
        <v>0</v>
      </c>
      <c r="AFC79" s="234">
        <v>0</v>
      </c>
      <c r="AFD79" s="234">
        <v>0</v>
      </c>
      <c r="AFE79" s="234">
        <v>0</v>
      </c>
      <c r="AFF79" s="234">
        <v>0</v>
      </c>
      <c r="AFG79" s="20">
        <f t="shared" si="354"/>
        <v>0</v>
      </c>
      <c r="AFH79" s="18">
        <v>0</v>
      </c>
      <c r="AFI79" s="18">
        <v>0</v>
      </c>
      <c r="AFJ79" s="18">
        <v>0</v>
      </c>
      <c r="AFK79" s="18">
        <v>0</v>
      </c>
      <c r="AFL79" s="18">
        <v>0</v>
      </c>
      <c r="AFM79" s="18">
        <v>0</v>
      </c>
      <c r="AFN79" s="18">
        <v>0</v>
      </c>
      <c r="AFO79" s="18">
        <v>0</v>
      </c>
      <c r="AFP79" s="18">
        <v>0</v>
      </c>
      <c r="AFQ79" s="18">
        <v>0</v>
      </c>
      <c r="AFR79" s="18">
        <v>0</v>
      </c>
      <c r="AFS79" s="18">
        <v>0</v>
      </c>
      <c r="AFT79" s="20">
        <f t="shared" si="272"/>
        <v>0</v>
      </c>
      <c r="AFU79" s="20">
        <f t="shared" si="273"/>
        <v>0</v>
      </c>
      <c r="AFV79" s="136">
        <f t="shared" si="274"/>
        <v>0</v>
      </c>
      <c r="AFW79" s="141">
        <f t="shared" si="275"/>
        <v>126409.29999999999</v>
      </c>
      <c r="AFX79" s="111">
        <f t="shared" si="276"/>
        <v>90001.703406305445</v>
      </c>
      <c r="AFY79" s="126">
        <f t="shared" si="277"/>
        <v>-36407.596593694543</v>
      </c>
      <c r="AFZ79" s="20">
        <f t="shared" si="278"/>
        <v>-36407.596593694543</v>
      </c>
      <c r="AGA79" s="140">
        <f t="shared" si="279"/>
        <v>0</v>
      </c>
      <c r="AGB79" s="215">
        <f t="shared" si="181"/>
        <v>151691.15999999997</v>
      </c>
      <c r="AGC79" s="126">
        <f t="shared" si="181"/>
        <v>108002.04408756654</v>
      </c>
      <c r="AGD79" s="126">
        <f t="shared" si="280"/>
        <v>-43689.115912433437</v>
      </c>
      <c r="AGE79" s="20">
        <f t="shared" si="281"/>
        <v>-43689.115912433437</v>
      </c>
      <c r="AGF79" s="136">
        <f t="shared" si="282"/>
        <v>0</v>
      </c>
      <c r="AGG79" s="166">
        <f t="shared" si="180"/>
        <v>8090.1951999999992</v>
      </c>
      <c r="AGH79" s="220">
        <f t="shared" si="357"/>
        <v>5760.109018003549</v>
      </c>
      <c r="AGI79" s="126">
        <f t="shared" si="283"/>
        <v>-2330.0861819964503</v>
      </c>
      <c r="AGJ79" s="20">
        <f t="shared" si="284"/>
        <v>-2330.0861819964503</v>
      </c>
      <c r="AGK79" s="140">
        <f t="shared" si="285"/>
        <v>0</v>
      </c>
      <c r="AGL79" s="167">
        <f t="shared" si="182"/>
        <v>159781.35519999996</v>
      </c>
      <c r="AGM79" s="167">
        <f t="shared" si="182"/>
        <v>113762.15310557009</v>
      </c>
      <c r="AGN79" s="168">
        <f t="shared" si="106"/>
        <v>-46019.202094429871</v>
      </c>
      <c r="AGO79" s="167">
        <f t="shared" si="286"/>
        <v>-46019.202094429871</v>
      </c>
      <c r="AGP79" s="169">
        <f t="shared" si="287"/>
        <v>0</v>
      </c>
      <c r="AGQ79" s="217">
        <f t="shared" si="355"/>
        <v>5.0632911392405069E-2</v>
      </c>
      <c r="AGR79" s="294">
        <v>7.0000000000000007E-2</v>
      </c>
      <c r="AGS79" s="254">
        <v>0.03</v>
      </c>
      <c r="AGT79" s="251">
        <f t="shared" si="356"/>
        <v>5.3333333333333337E-2</v>
      </c>
      <c r="AGU79" s="22"/>
      <c r="AGV79" s="22"/>
      <c r="AGW79" s="22"/>
      <c r="AGX79" s="22"/>
      <c r="AGY79" s="22"/>
      <c r="AGZ79" s="22"/>
      <c r="AHA79" s="22"/>
      <c r="AHB79" s="22"/>
      <c r="AHC79" s="22"/>
      <c r="AHD79" s="22"/>
      <c r="AHE79" s="22"/>
      <c r="AHF79" s="22"/>
      <c r="AHG79" s="22"/>
      <c r="AHH79" s="22"/>
    </row>
    <row r="80" spans="1:892" s="225" customFormat="1" ht="12.75" x14ac:dyDescent="0.25">
      <c r="A80" s="22">
        <v>509</v>
      </c>
      <c r="B80" s="21">
        <v>3</v>
      </c>
      <c r="C80" s="252" t="s">
        <v>825</v>
      </c>
      <c r="D80" s="253">
        <v>9</v>
      </c>
      <c r="E80" s="249">
        <v>4031.6</v>
      </c>
      <c r="F80" s="132">
        <f t="shared" si="183"/>
        <v>35039.829999999987</v>
      </c>
      <c r="G80" s="114">
        <f t="shared" si="184"/>
        <v>38788.77830546139</v>
      </c>
      <c r="H80" s="132">
        <f t="shared" si="185"/>
        <v>3748.9483054614029</v>
      </c>
      <c r="I80" s="121">
        <f t="shared" si="186"/>
        <v>0</v>
      </c>
      <c r="J80" s="121">
        <f t="shared" si="187"/>
        <v>3748.9483054614029</v>
      </c>
      <c r="K80" s="18">
        <f t="shared" si="288"/>
        <v>13993.649999999998</v>
      </c>
      <c r="L80" s="234">
        <v>880.9</v>
      </c>
      <c r="M80" s="234">
        <v>880.9</v>
      </c>
      <c r="N80" s="234">
        <v>880.9</v>
      </c>
      <c r="O80" s="234">
        <v>880.9</v>
      </c>
      <c r="P80" s="234">
        <v>880.9</v>
      </c>
      <c r="Q80" s="234">
        <v>880.9</v>
      </c>
      <c r="R80" s="234">
        <v>880.9</v>
      </c>
      <c r="S80" s="234">
        <v>1565.47</v>
      </c>
      <c r="T80" s="234">
        <v>1565.47</v>
      </c>
      <c r="U80" s="234">
        <v>1565.47</v>
      </c>
      <c r="V80" s="234">
        <v>1565.47</v>
      </c>
      <c r="W80" s="234">
        <v>1565.47</v>
      </c>
      <c r="X80" s="234">
        <f t="shared" si="289"/>
        <v>18271.51744007926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8363.7041391536168</v>
      </c>
      <c r="AE80" s="18">
        <v>0</v>
      </c>
      <c r="AF80" s="18">
        <v>0</v>
      </c>
      <c r="AG80" s="18">
        <v>0</v>
      </c>
      <c r="AH80" s="18">
        <v>0</v>
      </c>
      <c r="AI80" s="18">
        <v>0</v>
      </c>
      <c r="AJ80" s="18">
        <v>9907.8133009256435</v>
      </c>
      <c r="AK80" s="20">
        <f t="shared" si="188"/>
        <v>4277.8674400792625</v>
      </c>
      <c r="AL80" s="234">
        <f t="shared" si="290"/>
        <v>0</v>
      </c>
      <c r="AM80" s="234">
        <f t="shared" si="189"/>
        <v>4277.8674400792625</v>
      </c>
      <c r="AN80" s="18">
        <f t="shared" si="291"/>
        <v>2508.85</v>
      </c>
      <c r="AO80" s="234">
        <v>191.1</v>
      </c>
      <c r="AP80" s="234">
        <v>191.1</v>
      </c>
      <c r="AQ80" s="234">
        <v>191.1</v>
      </c>
      <c r="AR80" s="234">
        <v>191.1</v>
      </c>
      <c r="AS80" s="234">
        <v>191.1</v>
      </c>
      <c r="AT80" s="234">
        <v>191.1</v>
      </c>
      <c r="AU80" s="234">
        <v>191.1</v>
      </c>
      <c r="AV80" s="234">
        <v>234.23</v>
      </c>
      <c r="AW80" s="234">
        <v>234.23</v>
      </c>
      <c r="AX80" s="234">
        <v>234.23</v>
      </c>
      <c r="AY80" s="234">
        <v>234.23</v>
      </c>
      <c r="AZ80" s="234">
        <v>234.23</v>
      </c>
      <c r="BA80" s="226">
        <f t="shared" si="292"/>
        <v>2741.8383457390373</v>
      </c>
      <c r="BB80" s="18">
        <v>0</v>
      </c>
      <c r="BC80" s="18">
        <v>0</v>
      </c>
      <c r="BD80" s="18">
        <v>0</v>
      </c>
      <c r="BE80" s="18">
        <v>0</v>
      </c>
      <c r="BF80" s="18">
        <v>0</v>
      </c>
      <c r="BG80" s="18">
        <v>1255.0568866600463</v>
      </c>
      <c r="BH80" s="18">
        <v>0</v>
      </c>
      <c r="BI80" s="18">
        <v>0</v>
      </c>
      <c r="BJ80" s="18">
        <v>0</v>
      </c>
      <c r="BK80" s="18">
        <v>0</v>
      </c>
      <c r="BL80" s="18">
        <v>0</v>
      </c>
      <c r="BM80" s="18">
        <v>1486.7814590789912</v>
      </c>
      <c r="BN80" s="20">
        <f t="shared" si="190"/>
        <v>232.98834573903741</v>
      </c>
      <c r="BO80" s="20">
        <f t="shared" si="191"/>
        <v>0</v>
      </c>
      <c r="BP80" s="20">
        <f t="shared" si="192"/>
        <v>232.98834573903741</v>
      </c>
      <c r="BQ80" s="18">
        <f t="shared" si="293"/>
        <v>672.84999999999991</v>
      </c>
      <c r="BR80" s="234">
        <v>51.2</v>
      </c>
      <c r="BS80" s="234">
        <v>51.2</v>
      </c>
      <c r="BT80" s="234">
        <v>51.2</v>
      </c>
      <c r="BU80" s="234">
        <v>51.2</v>
      </c>
      <c r="BV80" s="234">
        <v>51.2</v>
      </c>
      <c r="BW80" s="234">
        <v>51.2</v>
      </c>
      <c r="BX80" s="234">
        <v>51.2</v>
      </c>
      <c r="BY80" s="234">
        <v>62.89</v>
      </c>
      <c r="BZ80" s="234">
        <v>62.89</v>
      </c>
      <c r="CA80" s="234">
        <v>62.89</v>
      </c>
      <c r="CB80" s="234">
        <v>62.89</v>
      </c>
      <c r="CC80" s="234">
        <v>62.89</v>
      </c>
      <c r="CD80" s="18">
        <f t="shared" si="294"/>
        <v>615.08999999999992</v>
      </c>
      <c r="CE80" s="18">
        <v>46.42</v>
      </c>
      <c r="CF80" s="18">
        <v>46.42</v>
      </c>
      <c r="CG80" s="18">
        <v>46.42</v>
      </c>
      <c r="CH80" s="18">
        <v>46.42</v>
      </c>
      <c r="CI80" s="18">
        <v>46.42</v>
      </c>
      <c r="CJ80" s="18">
        <v>46.42</v>
      </c>
      <c r="CK80" s="18">
        <v>46.42</v>
      </c>
      <c r="CL80" s="18">
        <v>58.03</v>
      </c>
      <c r="CM80" s="18">
        <v>58.03</v>
      </c>
      <c r="CN80" s="18">
        <v>58.03</v>
      </c>
      <c r="CO80" s="18">
        <v>58.03</v>
      </c>
      <c r="CP80" s="18">
        <v>58.03</v>
      </c>
      <c r="CQ80" s="20">
        <f t="shared" si="193"/>
        <v>-57.759999999999991</v>
      </c>
      <c r="CR80" s="20">
        <f t="shared" si="194"/>
        <v>-57.759999999999991</v>
      </c>
      <c r="CS80" s="20">
        <f t="shared" si="195"/>
        <v>0</v>
      </c>
      <c r="CT80" s="18">
        <f t="shared" si="295"/>
        <v>42.760000000000005</v>
      </c>
      <c r="CU80" s="18">
        <v>3.23</v>
      </c>
      <c r="CV80" s="234">
        <v>3.23</v>
      </c>
      <c r="CW80" s="234">
        <v>3.23</v>
      </c>
      <c r="CX80" s="234">
        <v>3.23</v>
      </c>
      <c r="CY80" s="234">
        <v>3.23</v>
      </c>
      <c r="CZ80" s="234">
        <v>3.23</v>
      </c>
      <c r="DA80" s="234">
        <v>3.23</v>
      </c>
      <c r="DB80" s="234">
        <v>4.03</v>
      </c>
      <c r="DC80" s="234">
        <v>4.03</v>
      </c>
      <c r="DD80" s="234">
        <v>4.03</v>
      </c>
      <c r="DE80" s="234">
        <v>4.03</v>
      </c>
      <c r="DF80" s="234">
        <v>4.03</v>
      </c>
      <c r="DG80" s="18">
        <f t="shared" si="296"/>
        <v>40.110000000000007</v>
      </c>
      <c r="DH80" s="18">
        <v>3.03</v>
      </c>
      <c r="DI80" s="18">
        <v>3.03</v>
      </c>
      <c r="DJ80" s="18">
        <v>3.03</v>
      </c>
      <c r="DK80" s="18">
        <v>3.03</v>
      </c>
      <c r="DL80" s="18">
        <v>3.03</v>
      </c>
      <c r="DM80" s="18">
        <v>3.03</v>
      </c>
      <c r="DN80" s="18">
        <v>3.03</v>
      </c>
      <c r="DO80" s="18">
        <v>3.78</v>
      </c>
      <c r="DP80" s="18">
        <v>3.78</v>
      </c>
      <c r="DQ80" s="18">
        <v>3.78</v>
      </c>
      <c r="DR80" s="18">
        <v>3.78</v>
      </c>
      <c r="DS80" s="18">
        <v>3.78</v>
      </c>
      <c r="DT80" s="234">
        <f t="shared" si="297"/>
        <v>-2.6499999999999986</v>
      </c>
      <c r="DU80" s="20">
        <f t="shared" si="196"/>
        <v>-2.6499999999999986</v>
      </c>
      <c r="DV80" s="20">
        <f t="shared" si="298"/>
        <v>0</v>
      </c>
      <c r="DW80" s="18">
        <f t="shared" si="299"/>
        <v>675.69</v>
      </c>
      <c r="DX80" s="18">
        <v>53.62</v>
      </c>
      <c r="DY80" s="234">
        <v>53.62</v>
      </c>
      <c r="DZ80" s="234">
        <v>53.62</v>
      </c>
      <c r="EA80" s="234">
        <v>53.62</v>
      </c>
      <c r="EB80" s="234">
        <v>53.62</v>
      </c>
      <c r="EC80" s="234">
        <v>53.62</v>
      </c>
      <c r="ED80" s="234">
        <v>53.62</v>
      </c>
      <c r="EE80" s="234">
        <v>60.07</v>
      </c>
      <c r="EF80" s="234">
        <v>60.07</v>
      </c>
      <c r="EG80" s="234">
        <v>60.07</v>
      </c>
      <c r="EH80" s="234">
        <v>60.07</v>
      </c>
      <c r="EI80" s="234">
        <v>60.07</v>
      </c>
      <c r="EJ80" s="234"/>
      <c r="EK80" s="18">
        <f t="shared" si="300"/>
        <v>700.94844743422163</v>
      </c>
      <c r="EL80" s="18">
        <v>0</v>
      </c>
      <c r="EM80" s="18">
        <v>0</v>
      </c>
      <c r="EN80" s="18">
        <v>0</v>
      </c>
      <c r="EO80" s="18">
        <v>0</v>
      </c>
      <c r="EP80" s="18">
        <v>0</v>
      </c>
      <c r="EQ80" s="18">
        <v>320.85516128116421</v>
      </c>
      <c r="ER80" s="18">
        <v>0</v>
      </c>
      <c r="ES80" s="18">
        <v>0</v>
      </c>
      <c r="ET80" s="18">
        <v>0</v>
      </c>
      <c r="EU80" s="18">
        <v>0</v>
      </c>
      <c r="EV80" s="18">
        <v>0</v>
      </c>
      <c r="EW80" s="18">
        <v>380.09328615305742</v>
      </c>
      <c r="EX80" s="20">
        <f t="shared" si="197"/>
        <v>25.25844743422158</v>
      </c>
      <c r="EY80" s="20">
        <f t="shared" si="301"/>
        <v>0</v>
      </c>
      <c r="EZ80" s="20">
        <f t="shared" si="302"/>
        <v>25.25844743422158</v>
      </c>
      <c r="FA80" s="18">
        <f t="shared" si="303"/>
        <v>5619.2599999999993</v>
      </c>
      <c r="FB80" s="18">
        <v>424.93</v>
      </c>
      <c r="FC80" s="234">
        <v>424.93</v>
      </c>
      <c r="FD80" s="234">
        <v>424.93</v>
      </c>
      <c r="FE80" s="234">
        <v>424.93</v>
      </c>
      <c r="FF80" s="234">
        <v>424.93</v>
      </c>
      <c r="FG80" s="234">
        <v>424.93</v>
      </c>
      <c r="FH80" s="234">
        <v>424.93</v>
      </c>
      <c r="FI80" s="234">
        <v>528.95000000000005</v>
      </c>
      <c r="FJ80" s="234">
        <v>528.95000000000005</v>
      </c>
      <c r="FK80" s="234">
        <v>528.95000000000005</v>
      </c>
      <c r="FL80" s="234">
        <v>528.95000000000005</v>
      </c>
      <c r="FM80" s="234">
        <v>528.95000000000005</v>
      </c>
      <c r="FN80" s="20">
        <f t="shared" si="304"/>
        <v>2858.0743573939708</v>
      </c>
      <c r="FO80" s="18">
        <v>0</v>
      </c>
      <c r="FP80" s="18">
        <v>0</v>
      </c>
      <c r="FQ80" s="18">
        <v>0</v>
      </c>
      <c r="FR80" s="18">
        <v>0</v>
      </c>
      <c r="FS80" s="18">
        <v>0</v>
      </c>
      <c r="FT80" s="18">
        <v>2858.0743573939708</v>
      </c>
      <c r="FU80" s="18">
        <v>0</v>
      </c>
      <c r="FV80" s="18">
        <v>0</v>
      </c>
      <c r="FW80" s="18">
        <v>0</v>
      </c>
      <c r="FX80" s="18">
        <v>0</v>
      </c>
      <c r="FY80" s="18">
        <v>0</v>
      </c>
      <c r="FZ80" s="18">
        <v>0</v>
      </c>
      <c r="GA80" s="234">
        <f t="shared" si="305"/>
        <v>-2761.1856426060285</v>
      </c>
      <c r="GB80" s="20">
        <f t="shared" si="306"/>
        <v>-2761.1856426060285</v>
      </c>
      <c r="GC80" s="20">
        <f t="shared" si="307"/>
        <v>0</v>
      </c>
      <c r="GD80" s="18">
        <f t="shared" si="308"/>
        <v>909.1400000000001</v>
      </c>
      <c r="GE80" s="18">
        <v>66.52</v>
      </c>
      <c r="GF80" s="234">
        <v>66.52</v>
      </c>
      <c r="GG80" s="234">
        <v>66.52</v>
      </c>
      <c r="GH80" s="234">
        <v>66.52</v>
      </c>
      <c r="GI80" s="234">
        <v>66.52</v>
      </c>
      <c r="GJ80" s="234">
        <v>66.52</v>
      </c>
      <c r="GK80" s="234">
        <v>66.52</v>
      </c>
      <c r="GL80" s="234">
        <v>88.7</v>
      </c>
      <c r="GM80" s="234">
        <v>88.7</v>
      </c>
      <c r="GN80" s="234">
        <v>88.7</v>
      </c>
      <c r="GO80" s="234">
        <v>88.7</v>
      </c>
      <c r="GP80" s="234">
        <v>88.7</v>
      </c>
      <c r="GQ80" s="20">
        <f t="shared" si="309"/>
        <v>0</v>
      </c>
      <c r="GR80" s="18">
        <v>0</v>
      </c>
      <c r="GS80" s="18">
        <v>0</v>
      </c>
      <c r="GT80" s="18">
        <v>0</v>
      </c>
      <c r="GU80" s="18"/>
      <c r="GV80" s="234">
        <f t="shared" si="310"/>
        <v>-909.1400000000001</v>
      </c>
      <c r="GW80" s="20">
        <f t="shared" si="198"/>
        <v>-909.1400000000001</v>
      </c>
      <c r="GX80" s="20">
        <f t="shared" si="199"/>
        <v>0</v>
      </c>
      <c r="GY80" s="18">
        <f t="shared" si="311"/>
        <v>10617.63</v>
      </c>
      <c r="GZ80" s="18">
        <v>585.79</v>
      </c>
      <c r="HA80" s="234">
        <v>585.79</v>
      </c>
      <c r="HB80" s="234">
        <v>585.79</v>
      </c>
      <c r="HC80" s="234">
        <v>585.79</v>
      </c>
      <c r="HD80" s="234">
        <v>585.79</v>
      </c>
      <c r="HE80" s="234">
        <v>585.79</v>
      </c>
      <c r="HF80" s="234">
        <v>585.79</v>
      </c>
      <c r="HG80" s="234">
        <v>1303.42</v>
      </c>
      <c r="HH80" s="234">
        <v>1303.42</v>
      </c>
      <c r="HI80" s="234">
        <v>1303.42</v>
      </c>
      <c r="HJ80" s="234">
        <v>1303.42</v>
      </c>
      <c r="HK80" s="234">
        <v>1303.42</v>
      </c>
      <c r="HL80" s="20">
        <f t="shared" si="312"/>
        <v>13561.199714814904</v>
      </c>
      <c r="HM80" s="18">
        <v>1189.611432057025</v>
      </c>
      <c r="HN80" s="18">
        <v>1261.3151281968971</v>
      </c>
      <c r="HO80" s="18">
        <v>1357.3162438579329</v>
      </c>
      <c r="HP80" s="18">
        <v>1274.9720966513298</v>
      </c>
      <c r="HQ80" s="18">
        <v>1322.3935008143892</v>
      </c>
      <c r="HR80" s="18">
        <v>1125.6720641858851</v>
      </c>
      <c r="HS80" s="18">
        <v>1447.53616985451</v>
      </c>
      <c r="HT80" s="18">
        <v>837.03916487186768</v>
      </c>
      <c r="HU80" s="18">
        <v>868.20982791871245</v>
      </c>
      <c r="HV80" s="18">
        <v>937.67785611472982</v>
      </c>
      <c r="HW80" s="18">
        <v>852.28765859812597</v>
      </c>
      <c r="HX80" s="18">
        <v>1087.1685716935001</v>
      </c>
      <c r="HY80" s="20">
        <f t="shared" si="200"/>
        <v>2943.5697148149047</v>
      </c>
      <c r="HZ80" s="20">
        <f t="shared" si="201"/>
        <v>0</v>
      </c>
      <c r="IA80" s="20">
        <f t="shared" si="202"/>
        <v>2943.5697148149047</v>
      </c>
      <c r="IB80" s="120">
        <f t="shared" si="313"/>
        <v>31778.76</v>
      </c>
      <c r="IC80" s="120">
        <v>2274.48</v>
      </c>
      <c r="ID80" s="250">
        <v>2274.48</v>
      </c>
      <c r="IE80" s="250">
        <v>2274.48</v>
      </c>
      <c r="IF80" s="120">
        <v>2274.48</v>
      </c>
      <c r="IG80" s="120">
        <v>2274.48</v>
      </c>
      <c r="IH80" s="120">
        <v>2274.48</v>
      </c>
      <c r="II80" s="120">
        <v>2274.48</v>
      </c>
      <c r="IJ80" s="120">
        <v>3171.48</v>
      </c>
      <c r="IK80" s="120">
        <v>3171.48</v>
      </c>
      <c r="IL80" s="120">
        <v>3171.48</v>
      </c>
      <c r="IM80" s="120">
        <v>3171.48</v>
      </c>
      <c r="IN80" s="120">
        <v>3171.48</v>
      </c>
      <c r="IO80" s="121">
        <f t="shared" si="203"/>
        <v>27741.814778926837</v>
      </c>
      <c r="IP80" s="18">
        <v>2324.0232028924625</v>
      </c>
      <c r="IQ80" s="18">
        <v>2318.4604329371746</v>
      </c>
      <c r="IR80" s="18">
        <v>2326.2626041796143</v>
      </c>
      <c r="IS80" s="18">
        <v>2335.8094760000004</v>
      </c>
      <c r="IT80" s="18">
        <v>2354.0475728000006</v>
      </c>
      <c r="IU80" s="18">
        <v>2327.3858608000005</v>
      </c>
      <c r="IV80" s="18">
        <v>2285.8437283323292</v>
      </c>
      <c r="IW80" s="18">
        <v>3276.1057000000001</v>
      </c>
      <c r="IX80" s="18">
        <v>1979.5299659533125</v>
      </c>
      <c r="IY80" s="18">
        <v>2347.9769739707749</v>
      </c>
      <c r="IZ80" s="18">
        <v>1824.9339334019239</v>
      </c>
      <c r="JA80" s="18">
        <v>2041.4353276592444</v>
      </c>
      <c r="JB80" s="250">
        <f t="shared" si="204"/>
        <v>-4036.9452210731615</v>
      </c>
      <c r="JC80" s="121">
        <f t="shared" si="205"/>
        <v>-4036.9452210731615</v>
      </c>
      <c r="JD80" s="121">
        <f t="shared" si="206"/>
        <v>0</v>
      </c>
      <c r="JE80" s="120">
        <f t="shared" si="314"/>
        <v>2736.2400000000002</v>
      </c>
      <c r="JF80" s="120">
        <v>208.27</v>
      </c>
      <c r="JG80" s="250">
        <v>208.27</v>
      </c>
      <c r="JH80" s="250">
        <v>208.27</v>
      </c>
      <c r="JI80" s="250">
        <v>208.27</v>
      </c>
      <c r="JJ80" s="250">
        <v>208.27</v>
      </c>
      <c r="JK80" s="250">
        <v>208.27</v>
      </c>
      <c r="JL80" s="250">
        <v>208.27</v>
      </c>
      <c r="JM80" s="250">
        <v>255.67</v>
      </c>
      <c r="JN80" s="250">
        <v>255.67</v>
      </c>
      <c r="JO80" s="250">
        <v>255.67</v>
      </c>
      <c r="JP80" s="250">
        <v>255.67</v>
      </c>
      <c r="JQ80" s="250">
        <v>255.67</v>
      </c>
      <c r="JR80" s="120">
        <f t="shared" si="315"/>
        <v>2356.317809140482</v>
      </c>
      <c r="JS80" s="18">
        <v>212.76141863270209</v>
      </c>
      <c r="JT80" s="18">
        <v>212.25215399810571</v>
      </c>
      <c r="JU80" s="18">
        <v>212.96643302074656</v>
      </c>
      <c r="JV80" s="18">
        <v>213.8404372</v>
      </c>
      <c r="JW80" s="18">
        <v>215.51011215999998</v>
      </c>
      <c r="JX80" s="18">
        <v>213.06926575999998</v>
      </c>
      <c r="JY80" s="18">
        <v>209.26613547031573</v>
      </c>
      <c r="JZ80" s="18">
        <v>263.93257520000003</v>
      </c>
      <c r="KA80" s="18">
        <v>150.59709178936629</v>
      </c>
      <c r="KB80" s="18">
        <v>176.548878153472</v>
      </c>
      <c r="KC80" s="18">
        <v>119.80086448439663</v>
      </c>
      <c r="KD80" s="18">
        <v>155.77244327137703</v>
      </c>
      <c r="KE80" s="250">
        <f t="shared" si="207"/>
        <v>-379.9221908595182</v>
      </c>
      <c r="KF80" s="121">
        <f t="shared" si="208"/>
        <v>-379.9221908595182</v>
      </c>
      <c r="KG80" s="121">
        <f t="shared" si="209"/>
        <v>0</v>
      </c>
      <c r="KH80" s="120">
        <f t="shared" si="316"/>
        <v>4129.54</v>
      </c>
      <c r="KI80" s="120">
        <v>213.27</v>
      </c>
      <c r="KJ80" s="250">
        <v>213.27</v>
      </c>
      <c r="KK80" s="250">
        <v>213.27</v>
      </c>
      <c r="KL80" s="250">
        <v>213.27</v>
      </c>
      <c r="KM80" s="250">
        <v>213.27</v>
      </c>
      <c r="KN80" s="250">
        <v>213.27</v>
      </c>
      <c r="KO80" s="250">
        <v>213.27</v>
      </c>
      <c r="KP80" s="250">
        <v>527.33000000000004</v>
      </c>
      <c r="KQ80" s="250">
        <v>527.33000000000004</v>
      </c>
      <c r="KR80" s="250">
        <v>527.33000000000004</v>
      </c>
      <c r="KS80" s="250">
        <v>527.33000000000004</v>
      </c>
      <c r="KT80" s="250">
        <v>527.33000000000004</v>
      </c>
      <c r="KU80" s="121">
        <f t="shared" si="317"/>
        <v>4478.5923396999142</v>
      </c>
      <c r="KV80" s="18">
        <v>257.56859562954151</v>
      </c>
      <c r="KW80" s="18">
        <v>277.39195211866354</v>
      </c>
      <c r="KX80" s="18">
        <v>246.18200168216742</v>
      </c>
      <c r="KY80" s="18">
        <v>269.91569350727059</v>
      </c>
      <c r="KZ80" s="18">
        <v>268.86928888748946</v>
      </c>
      <c r="LA80" s="18">
        <v>274.81372084368439</v>
      </c>
      <c r="LB80" s="18">
        <v>243.17746098316323</v>
      </c>
      <c r="LC80" s="18">
        <v>400.57869318101666</v>
      </c>
      <c r="LD80" s="18">
        <v>516.32356134926556</v>
      </c>
      <c r="LE80" s="18">
        <v>498.57119524017446</v>
      </c>
      <c r="LF80" s="18">
        <v>607.44764178181947</v>
      </c>
      <c r="LG80" s="18">
        <v>617.75253449565764</v>
      </c>
      <c r="LH80" s="250">
        <f t="shared" si="318"/>
        <v>349.05233969991423</v>
      </c>
      <c r="LI80" s="121">
        <f t="shared" si="210"/>
        <v>0</v>
      </c>
      <c r="LJ80" s="121">
        <f t="shared" si="211"/>
        <v>349.05233969991423</v>
      </c>
      <c r="LK80" s="121">
        <f t="shared" si="212"/>
        <v>0</v>
      </c>
      <c r="LL80" s="250"/>
      <c r="LM80" s="250"/>
      <c r="LN80" s="250"/>
      <c r="LO80" s="250"/>
      <c r="LP80" s="250"/>
      <c r="LQ80" s="250"/>
      <c r="LR80" s="250"/>
      <c r="LS80" s="250"/>
      <c r="LT80" s="250"/>
      <c r="LU80" s="250"/>
      <c r="LV80" s="250"/>
      <c r="LW80" s="250"/>
      <c r="LX80" s="121">
        <f t="shared" si="213"/>
        <v>0</v>
      </c>
      <c r="LY80" s="250"/>
      <c r="LZ80" s="250"/>
      <c r="MA80" s="250"/>
      <c r="MB80" s="250"/>
      <c r="MC80" s="250"/>
      <c r="MD80" s="250"/>
      <c r="ME80" s="250"/>
      <c r="MF80" s="250"/>
      <c r="MG80" s="250"/>
      <c r="MH80" s="250"/>
      <c r="MI80" s="250"/>
      <c r="MJ80" s="120">
        <v>0</v>
      </c>
      <c r="MK80" s="250"/>
      <c r="ML80" s="121">
        <f t="shared" si="214"/>
        <v>0</v>
      </c>
      <c r="MM80" s="121">
        <f t="shared" si="215"/>
        <v>0</v>
      </c>
      <c r="MN80" s="121">
        <f t="shared" si="319"/>
        <v>42923.979999999996</v>
      </c>
      <c r="MO80" s="121">
        <v>2639.89</v>
      </c>
      <c r="MP80" s="250">
        <v>2639.89</v>
      </c>
      <c r="MQ80" s="250">
        <v>2639.89</v>
      </c>
      <c r="MR80" s="250">
        <v>2639.89</v>
      </c>
      <c r="MS80" s="250">
        <v>2639.89</v>
      </c>
      <c r="MT80" s="250">
        <v>2639.89</v>
      </c>
      <c r="MU80" s="250">
        <v>2639.89</v>
      </c>
      <c r="MV80" s="250">
        <v>4888.95</v>
      </c>
      <c r="MW80" s="250">
        <v>4888.95</v>
      </c>
      <c r="MX80" s="250">
        <v>4888.95</v>
      </c>
      <c r="MY80" s="250">
        <v>4888.95</v>
      </c>
      <c r="MZ80" s="250">
        <v>4888.95</v>
      </c>
      <c r="NA80" s="121">
        <f t="shared" si="320"/>
        <v>45341.343899097425</v>
      </c>
      <c r="NB80" s="20">
        <v>0</v>
      </c>
      <c r="NC80" s="20">
        <v>2634.0183999999999</v>
      </c>
      <c r="ND80" s="20">
        <v>451.28719999999998</v>
      </c>
      <c r="NE80" s="20">
        <v>0</v>
      </c>
      <c r="NF80" s="20">
        <v>0</v>
      </c>
      <c r="NG80" s="20">
        <v>2753.5334700614176</v>
      </c>
      <c r="NH80" s="20">
        <v>36187.812677574584</v>
      </c>
      <c r="NI80" s="20">
        <v>721.42909702145187</v>
      </c>
      <c r="NJ80" s="20">
        <v>0</v>
      </c>
      <c r="NK80" s="20">
        <v>1633.2703066157615</v>
      </c>
      <c r="NL80" s="20">
        <v>959.99274782420787</v>
      </c>
      <c r="NM80" s="20">
        <v>0</v>
      </c>
      <c r="NN80" s="250">
        <f t="shared" si="321"/>
        <v>2417.3638990974287</v>
      </c>
      <c r="NO80" s="121">
        <f t="shared" si="216"/>
        <v>0</v>
      </c>
      <c r="NP80" s="121">
        <f t="shared" si="217"/>
        <v>2417.3638990974287</v>
      </c>
      <c r="NQ80" s="115">
        <f t="shared" si="218"/>
        <v>21648.82</v>
      </c>
      <c r="NR80" s="114">
        <f t="shared" si="219"/>
        <v>5415.3</v>
      </c>
      <c r="NS80" s="132">
        <f t="shared" si="220"/>
        <v>-16233.52</v>
      </c>
      <c r="NT80" s="121">
        <f t="shared" si="221"/>
        <v>-16233.52</v>
      </c>
      <c r="NU80" s="121">
        <f t="shared" si="222"/>
        <v>0</v>
      </c>
      <c r="NV80" s="18">
        <f t="shared" si="322"/>
        <v>6028.449999999998</v>
      </c>
      <c r="NW80" s="18">
        <v>721.25</v>
      </c>
      <c r="NX80" s="234">
        <v>721.25</v>
      </c>
      <c r="NY80" s="234">
        <v>721.25</v>
      </c>
      <c r="NZ80" s="18">
        <v>721.25</v>
      </c>
      <c r="OA80" s="18">
        <v>721.25</v>
      </c>
      <c r="OB80" s="18">
        <v>721.25</v>
      </c>
      <c r="OC80" s="18">
        <v>721.25</v>
      </c>
      <c r="OD80" s="18">
        <v>195.94</v>
      </c>
      <c r="OE80" s="18">
        <v>195.94</v>
      </c>
      <c r="OF80" s="18">
        <v>195.94</v>
      </c>
      <c r="OG80" s="18">
        <v>195.94</v>
      </c>
      <c r="OH80" s="18">
        <v>195.94</v>
      </c>
      <c r="OI80" s="20">
        <f t="shared" si="323"/>
        <v>4787.79</v>
      </c>
      <c r="OJ80" s="20">
        <v>0</v>
      </c>
      <c r="OK80" s="20">
        <v>0</v>
      </c>
      <c r="OL80" s="20">
        <v>1702.65</v>
      </c>
      <c r="OM80" s="20">
        <v>0</v>
      </c>
      <c r="ON80" s="20">
        <v>0</v>
      </c>
      <c r="OO80" s="20">
        <v>3085.14</v>
      </c>
      <c r="OP80" s="20">
        <v>0</v>
      </c>
      <c r="OQ80" s="20">
        <v>0</v>
      </c>
      <c r="OR80" s="20">
        <v>0</v>
      </c>
      <c r="OS80" s="20">
        <v>0</v>
      </c>
      <c r="OT80" s="20">
        <v>0</v>
      </c>
      <c r="OU80" s="20">
        <v>0</v>
      </c>
      <c r="OV80" s="234">
        <f t="shared" si="324"/>
        <v>-1240.659999999998</v>
      </c>
      <c r="OW80" s="20">
        <f t="shared" si="223"/>
        <v>-1240.659999999998</v>
      </c>
      <c r="OX80" s="20">
        <f t="shared" si="224"/>
        <v>0</v>
      </c>
      <c r="OY80" s="18">
        <f t="shared" si="325"/>
        <v>4571.8500000000004</v>
      </c>
      <c r="OZ80" s="18">
        <v>542.25</v>
      </c>
      <c r="PA80" s="234">
        <v>542.25</v>
      </c>
      <c r="PB80" s="234">
        <v>542.25</v>
      </c>
      <c r="PC80" s="234">
        <v>542.25</v>
      </c>
      <c r="PD80" s="234">
        <v>542.25</v>
      </c>
      <c r="PE80" s="234">
        <v>542.25</v>
      </c>
      <c r="PF80" s="234">
        <v>542.25</v>
      </c>
      <c r="PG80" s="234">
        <v>155.22</v>
      </c>
      <c r="PH80" s="234">
        <v>155.22</v>
      </c>
      <c r="PI80" s="234">
        <v>155.22</v>
      </c>
      <c r="PJ80" s="234">
        <v>155.22</v>
      </c>
      <c r="PK80" s="234">
        <v>155.22</v>
      </c>
      <c r="PL80" s="20">
        <f t="shared" si="326"/>
        <v>0</v>
      </c>
      <c r="PM80" s="18">
        <v>0</v>
      </c>
      <c r="PN80" s="18">
        <v>0</v>
      </c>
      <c r="PO80" s="18">
        <v>0</v>
      </c>
      <c r="PP80" s="18">
        <v>0</v>
      </c>
      <c r="PQ80" s="18">
        <v>0</v>
      </c>
      <c r="PR80" s="18">
        <v>0</v>
      </c>
      <c r="PS80" s="18">
        <v>0</v>
      </c>
      <c r="PT80" s="18">
        <v>0</v>
      </c>
      <c r="PU80" s="18">
        <v>0</v>
      </c>
      <c r="PV80" s="18">
        <v>0</v>
      </c>
      <c r="PW80" s="18">
        <v>0</v>
      </c>
      <c r="PX80" s="18">
        <v>0</v>
      </c>
      <c r="PY80" s="234">
        <f t="shared" si="327"/>
        <v>-4571.8500000000004</v>
      </c>
      <c r="PZ80" s="20">
        <f t="shared" si="225"/>
        <v>-4571.8500000000004</v>
      </c>
      <c r="QA80" s="20">
        <f t="shared" si="226"/>
        <v>0</v>
      </c>
      <c r="QB80" s="18">
        <f t="shared" si="328"/>
        <v>1693.2700000000002</v>
      </c>
      <c r="QC80" s="18">
        <v>173.36</v>
      </c>
      <c r="QD80" s="234">
        <v>173.36</v>
      </c>
      <c r="QE80" s="234">
        <v>173.36</v>
      </c>
      <c r="QF80" s="234">
        <v>173.36</v>
      </c>
      <c r="QG80" s="234">
        <v>173.36</v>
      </c>
      <c r="QH80" s="234">
        <v>173.36</v>
      </c>
      <c r="QI80" s="234">
        <v>173.36</v>
      </c>
      <c r="QJ80" s="234">
        <v>95.95</v>
      </c>
      <c r="QK80" s="234">
        <v>95.95</v>
      </c>
      <c r="QL80" s="234">
        <v>95.95</v>
      </c>
      <c r="QM80" s="234">
        <v>95.95</v>
      </c>
      <c r="QN80" s="234">
        <v>95.95</v>
      </c>
      <c r="QO80" s="20">
        <f t="shared" si="329"/>
        <v>0</v>
      </c>
      <c r="QP80" s="18">
        <v>0</v>
      </c>
      <c r="QQ80" s="18">
        <v>0</v>
      </c>
      <c r="QR80" s="18">
        <v>0</v>
      </c>
      <c r="QS80" s="18">
        <v>0</v>
      </c>
      <c r="QT80" s="18">
        <v>0</v>
      </c>
      <c r="QU80" s="18">
        <v>0</v>
      </c>
      <c r="QV80" s="18">
        <v>0</v>
      </c>
      <c r="QW80" s="18">
        <v>0</v>
      </c>
      <c r="QX80" s="18">
        <v>0</v>
      </c>
      <c r="QY80" s="18">
        <v>0</v>
      </c>
      <c r="QZ80" s="18">
        <v>0</v>
      </c>
      <c r="RA80" s="18">
        <v>0</v>
      </c>
      <c r="RB80" s="234">
        <f t="shared" si="330"/>
        <v>-1693.2700000000002</v>
      </c>
      <c r="RC80" s="20">
        <f t="shared" si="227"/>
        <v>-1693.2700000000002</v>
      </c>
      <c r="RD80" s="20">
        <f t="shared" si="228"/>
        <v>0</v>
      </c>
      <c r="RE80" s="18">
        <f t="shared" si="331"/>
        <v>6170.77</v>
      </c>
      <c r="RF80" s="20">
        <v>734.96</v>
      </c>
      <c r="RG80" s="234">
        <v>734.96</v>
      </c>
      <c r="RH80" s="234">
        <v>734.96</v>
      </c>
      <c r="RI80" s="234">
        <v>734.96</v>
      </c>
      <c r="RJ80" s="234">
        <v>734.96</v>
      </c>
      <c r="RK80" s="234">
        <v>734.96</v>
      </c>
      <c r="RL80" s="234">
        <v>734.96</v>
      </c>
      <c r="RM80" s="234">
        <v>205.21</v>
      </c>
      <c r="RN80" s="234">
        <v>205.21</v>
      </c>
      <c r="RO80" s="234">
        <v>205.21</v>
      </c>
      <c r="RP80" s="234">
        <v>205.21</v>
      </c>
      <c r="RQ80" s="234">
        <v>205.21</v>
      </c>
      <c r="RR80" s="20">
        <f t="shared" si="332"/>
        <v>0</v>
      </c>
      <c r="RS80" s="18">
        <v>0</v>
      </c>
      <c r="RT80" s="18">
        <v>0</v>
      </c>
      <c r="RU80" s="18">
        <v>0</v>
      </c>
      <c r="RV80" s="18">
        <v>0</v>
      </c>
      <c r="RW80" s="18">
        <v>0</v>
      </c>
      <c r="RX80" s="18">
        <v>0</v>
      </c>
      <c r="RY80" s="18">
        <v>0</v>
      </c>
      <c r="RZ80" s="18">
        <v>0</v>
      </c>
      <c r="SA80" s="18">
        <v>0</v>
      </c>
      <c r="SB80" s="18">
        <v>0</v>
      </c>
      <c r="SC80" s="18">
        <v>0</v>
      </c>
      <c r="SD80" s="18">
        <v>0</v>
      </c>
      <c r="SE80" s="20">
        <f t="shared" si="229"/>
        <v>-6170.77</v>
      </c>
      <c r="SF80" s="20">
        <f t="shared" si="230"/>
        <v>-6170.77</v>
      </c>
      <c r="SG80" s="20">
        <f t="shared" si="231"/>
        <v>0</v>
      </c>
      <c r="SH80" s="18">
        <f t="shared" si="333"/>
        <v>1898.02</v>
      </c>
      <c r="SI80" s="18">
        <v>193.11</v>
      </c>
      <c r="SJ80" s="234">
        <v>193.11</v>
      </c>
      <c r="SK80" s="234">
        <v>193.11</v>
      </c>
      <c r="SL80" s="234">
        <v>193.11</v>
      </c>
      <c r="SM80" s="234">
        <v>193.11</v>
      </c>
      <c r="SN80" s="234">
        <v>193.11</v>
      </c>
      <c r="SO80" s="234">
        <v>193.11</v>
      </c>
      <c r="SP80" s="234">
        <v>109.25</v>
      </c>
      <c r="SQ80" s="234">
        <v>109.25</v>
      </c>
      <c r="SR80" s="234">
        <v>109.25</v>
      </c>
      <c r="SS80" s="234">
        <v>109.25</v>
      </c>
      <c r="ST80" s="234">
        <v>109.25</v>
      </c>
      <c r="SU80" s="20">
        <f t="shared" si="334"/>
        <v>0</v>
      </c>
      <c r="SV80" s="18">
        <v>0</v>
      </c>
      <c r="SW80" s="18">
        <v>0</v>
      </c>
      <c r="SX80" s="18">
        <v>0</v>
      </c>
      <c r="SY80" s="18">
        <v>0</v>
      </c>
      <c r="SZ80" s="18">
        <v>0</v>
      </c>
      <c r="TA80" s="18">
        <v>0</v>
      </c>
      <c r="TB80" s="18">
        <v>0</v>
      </c>
      <c r="TC80" s="18">
        <v>0</v>
      </c>
      <c r="TD80" s="18">
        <v>0</v>
      </c>
      <c r="TE80" s="18">
        <v>0</v>
      </c>
      <c r="TF80" s="18">
        <v>0</v>
      </c>
      <c r="TG80" s="18">
        <v>0</v>
      </c>
      <c r="TH80" s="20">
        <f t="shared" si="232"/>
        <v>-1898.02</v>
      </c>
      <c r="TI80" s="20">
        <f t="shared" si="233"/>
        <v>-1898.02</v>
      </c>
      <c r="TJ80" s="20">
        <f t="shared" si="234"/>
        <v>0</v>
      </c>
      <c r="TK80" s="18">
        <f t="shared" si="335"/>
        <v>1249</v>
      </c>
      <c r="TL80" s="18">
        <v>114.5</v>
      </c>
      <c r="TM80" s="234">
        <v>114.5</v>
      </c>
      <c r="TN80" s="234">
        <v>114.5</v>
      </c>
      <c r="TO80" s="234">
        <v>114.5</v>
      </c>
      <c r="TP80" s="234">
        <v>114.5</v>
      </c>
      <c r="TQ80" s="234">
        <v>114.5</v>
      </c>
      <c r="TR80" s="234">
        <v>114.5</v>
      </c>
      <c r="TS80" s="234">
        <v>89.5</v>
      </c>
      <c r="TT80" s="234">
        <v>89.5</v>
      </c>
      <c r="TU80" s="234">
        <v>89.5</v>
      </c>
      <c r="TV80" s="234">
        <v>89.5</v>
      </c>
      <c r="TW80" s="234">
        <v>89.5</v>
      </c>
      <c r="TX80" s="20">
        <f t="shared" si="336"/>
        <v>627.51</v>
      </c>
      <c r="TY80" s="18">
        <v>0</v>
      </c>
      <c r="TZ80" s="18">
        <v>253.75</v>
      </c>
      <c r="UA80" s="18">
        <v>0</v>
      </c>
      <c r="UB80" s="18">
        <v>0</v>
      </c>
      <c r="UC80" s="18">
        <v>0</v>
      </c>
      <c r="UD80" s="18">
        <v>373.76</v>
      </c>
      <c r="UE80" s="18">
        <v>0</v>
      </c>
      <c r="UF80" s="18">
        <v>0</v>
      </c>
      <c r="UG80" s="18">
        <v>0</v>
      </c>
      <c r="UH80" s="18">
        <v>0</v>
      </c>
      <c r="UI80" s="18">
        <v>0</v>
      </c>
      <c r="UJ80" s="18">
        <v>0</v>
      </c>
      <c r="UK80" s="20">
        <f t="shared" si="235"/>
        <v>-621.49</v>
      </c>
      <c r="UL80" s="20">
        <f t="shared" si="236"/>
        <v>-621.49</v>
      </c>
      <c r="UM80" s="20">
        <f t="shared" si="237"/>
        <v>0</v>
      </c>
      <c r="UN80" s="18">
        <f t="shared" si="337"/>
        <v>37.459999999999994</v>
      </c>
      <c r="UO80" s="18">
        <v>3.63</v>
      </c>
      <c r="UP80" s="234">
        <v>3.63</v>
      </c>
      <c r="UQ80" s="234">
        <v>3.63</v>
      </c>
      <c r="UR80" s="234">
        <v>3.63</v>
      </c>
      <c r="US80" s="234">
        <v>3.63</v>
      </c>
      <c r="UT80" s="234">
        <v>3.63</v>
      </c>
      <c r="UU80" s="234">
        <v>3.63</v>
      </c>
      <c r="UV80" s="234">
        <v>2.41</v>
      </c>
      <c r="UW80" s="234">
        <v>2.41</v>
      </c>
      <c r="UX80" s="234">
        <v>2.41</v>
      </c>
      <c r="UY80" s="234">
        <v>2.41</v>
      </c>
      <c r="UZ80" s="234">
        <v>2.41</v>
      </c>
      <c r="VA80" s="20">
        <f t="shared" si="238"/>
        <v>0</v>
      </c>
      <c r="VB80" s="234"/>
      <c r="VC80" s="234"/>
      <c r="VD80" s="234"/>
      <c r="VE80" s="234"/>
      <c r="VF80" s="234"/>
      <c r="VG80" s="234"/>
      <c r="VH80" s="234">
        <v>0</v>
      </c>
      <c r="VI80" s="234"/>
      <c r="VJ80" s="234"/>
      <c r="VK80" s="234"/>
      <c r="VL80" s="234"/>
      <c r="VM80" s="234"/>
      <c r="VN80" s="20">
        <f t="shared" si="239"/>
        <v>-37.459999999999994</v>
      </c>
      <c r="VO80" s="20">
        <f t="shared" si="240"/>
        <v>-37.459999999999994</v>
      </c>
      <c r="VP80" s="20">
        <f t="shared" si="241"/>
        <v>0</v>
      </c>
      <c r="VQ80" s="121">
        <f t="shared" si="242"/>
        <v>0</v>
      </c>
      <c r="VR80" s="250"/>
      <c r="VS80" s="250"/>
      <c r="VT80" s="250"/>
      <c r="VU80" s="250"/>
      <c r="VV80" s="250"/>
      <c r="VW80" s="250"/>
      <c r="VX80" s="250"/>
      <c r="VY80" s="250"/>
      <c r="VZ80" s="250"/>
      <c r="WA80" s="250"/>
      <c r="WB80" s="250"/>
      <c r="WC80" s="250"/>
      <c r="WD80" s="121">
        <f t="shared" si="243"/>
        <v>0</v>
      </c>
      <c r="WE80" s="234"/>
      <c r="WF80" s="234"/>
      <c r="WG80" s="234"/>
      <c r="WH80" s="234"/>
      <c r="WI80" s="234"/>
      <c r="WJ80" s="234"/>
      <c r="WK80" s="234"/>
      <c r="WL80" s="234"/>
      <c r="WM80" s="234"/>
      <c r="WN80" s="234"/>
      <c r="WO80" s="234"/>
      <c r="WP80" s="234"/>
      <c r="WQ80" s="121">
        <f t="shared" si="244"/>
        <v>0</v>
      </c>
      <c r="WR80" s="121">
        <f t="shared" si="245"/>
        <v>0</v>
      </c>
      <c r="WS80" s="121">
        <f t="shared" si="246"/>
        <v>0</v>
      </c>
      <c r="WT80" s="120">
        <f t="shared" si="338"/>
        <v>49059.350000000006</v>
      </c>
      <c r="WU80" s="120">
        <v>3540.15</v>
      </c>
      <c r="WV80" s="250">
        <v>3540.15</v>
      </c>
      <c r="WW80" s="250">
        <v>3540.15</v>
      </c>
      <c r="WX80" s="250">
        <v>3540.15</v>
      </c>
      <c r="WY80" s="250">
        <v>3540.15</v>
      </c>
      <c r="WZ80" s="250">
        <v>3540.15</v>
      </c>
      <c r="XA80" s="250">
        <v>3540.15</v>
      </c>
      <c r="XB80" s="250">
        <v>4855.66</v>
      </c>
      <c r="XC80" s="250">
        <v>4855.66</v>
      </c>
      <c r="XD80" s="250">
        <v>4855.66</v>
      </c>
      <c r="XE80" s="250">
        <v>4855.66</v>
      </c>
      <c r="XF80" s="250">
        <v>4855.66</v>
      </c>
      <c r="XG80" s="120">
        <f t="shared" si="339"/>
        <v>52124.906479418591</v>
      </c>
      <c r="XH80" s="18">
        <v>4961.1801742868874</v>
      </c>
      <c r="XI80" s="18">
        <v>4680.9217509573473</v>
      </c>
      <c r="XJ80" s="18">
        <v>4452.9242102435983</v>
      </c>
      <c r="XK80" s="18">
        <v>105.49843016715413</v>
      </c>
      <c r="XL80" s="18">
        <v>4116.5201400765673</v>
      </c>
      <c r="XM80" s="18">
        <v>4146.2947700965224</v>
      </c>
      <c r="XN80" s="18">
        <v>7073.3851751960328</v>
      </c>
      <c r="XO80" s="18">
        <v>4688.3356312122196</v>
      </c>
      <c r="XP80" s="18">
        <v>4977.8249409338696</v>
      </c>
      <c r="XQ80" s="18">
        <v>3984.7321955055986</v>
      </c>
      <c r="XR80" s="18">
        <v>4888.5920190010174</v>
      </c>
      <c r="XS80" s="18">
        <v>4048.6970417417861</v>
      </c>
      <c r="XT80" s="121">
        <f t="shared" si="247"/>
        <v>3065.5564794185848</v>
      </c>
      <c r="XU80" s="121">
        <f t="shared" si="248"/>
        <v>0</v>
      </c>
      <c r="XV80" s="121">
        <f t="shared" si="249"/>
        <v>3065.5564794185848</v>
      </c>
      <c r="XW80" s="120">
        <f t="shared" si="340"/>
        <v>29666.149999999994</v>
      </c>
      <c r="XX80" s="120">
        <v>2073.0500000000002</v>
      </c>
      <c r="XY80" s="250">
        <v>2073.0500000000002</v>
      </c>
      <c r="XZ80" s="250">
        <v>2073.0500000000002</v>
      </c>
      <c r="YA80" s="250">
        <v>2073.0500000000002</v>
      </c>
      <c r="YB80" s="250">
        <v>2073.0500000000002</v>
      </c>
      <c r="YC80" s="250">
        <v>2073.0500000000002</v>
      </c>
      <c r="YD80" s="250">
        <v>2073.0500000000002</v>
      </c>
      <c r="YE80" s="250">
        <v>3030.96</v>
      </c>
      <c r="YF80" s="250">
        <v>3030.96</v>
      </c>
      <c r="YG80" s="250">
        <v>3030.96</v>
      </c>
      <c r="YH80" s="250">
        <v>3030.96</v>
      </c>
      <c r="YI80" s="250">
        <v>3030.96</v>
      </c>
      <c r="YJ80" s="121">
        <f t="shared" si="341"/>
        <v>29254.499918983296</v>
      </c>
      <c r="YK80" s="18">
        <v>2301.3847183985267</v>
      </c>
      <c r="YL80" s="18">
        <v>2193.8164076646121</v>
      </c>
      <c r="YM80" s="18">
        <v>2581.6174171438179</v>
      </c>
      <c r="YN80" s="18">
        <v>2476.4350892567659</v>
      </c>
      <c r="YO80" s="18">
        <v>2183.3688005086192</v>
      </c>
      <c r="YP80" s="18">
        <v>2162.4422129706304</v>
      </c>
      <c r="YQ80" s="18">
        <v>2456.6419682473493</v>
      </c>
      <c r="YR80" s="18">
        <v>2510.9379323956873</v>
      </c>
      <c r="YS80" s="18">
        <v>2507.6538324290927</v>
      </c>
      <c r="YT80" s="18">
        <v>2327.5697864037825</v>
      </c>
      <c r="YU80" s="18">
        <v>2660.6143226618024</v>
      </c>
      <c r="YV80" s="18">
        <v>2892.017430902607</v>
      </c>
      <c r="YW80" s="234">
        <f t="shared" si="342"/>
        <v>-411.6500810166981</v>
      </c>
      <c r="YX80" s="121">
        <f t="shared" si="250"/>
        <v>-411.6500810166981</v>
      </c>
      <c r="YY80" s="121">
        <f t="shared" si="251"/>
        <v>0</v>
      </c>
      <c r="YZ80" s="120">
        <f t="shared" si="343"/>
        <v>1143.78</v>
      </c>
      <c r="ZA80" s="120">
        <v>74.989999999999995</v>
      </c>
      <c r="ZB80" s="250">
        <v>74.989999999999995</v>
      </c>
      <c r="ZC80" s="250">
        <v>74.989999999999995</v>
      </c>
      <c r="ZD80" s="250">
        <v>74.989999999999995</v>
      </c>
      <c r="ZE80" s="250">
        <v>74.989999999999995</v>
      </c>
      <c r="ZF80" s="250">
        <v>74.989999999999995</v>
      </c>
      <c r="ZG80" s="250">
        <v>74.989999999999995</v>
      </c>
      <c r="ZH80" s="250">
        <v>123.77</v>
      </c>
      <c r="ZI80" s="250">
        <v>123.77</v>
      </c>
      <c r="ZJ80" s="250">
        <v>123.77</v>
      </c>
      <c r="ZK80" s="250">
        <v>123.77</v>
      </c>
      <c r="ZL80" s="250">
        <v>123.77</v>
      </c>
      <c r="ZM80" s="121">
        <f t="shared" si="344"/>
        <v>5770.7685024431785</v>
      </c>
      <c r="ZN80" s="120">
        <v>0</v>
      </c>
      <c r="ZO80" s="18">
        <v>74.016600502938104</v>
      </c>
      <c r="ZP80" s="18">
        <v>249.87891569403638</v>
      </c>
      <c r="ZQ80" s="18">
        <v>5272.5208403687611</v>
      </c>
      <c r="ZR80" s="18">
        <v>174.35214587744267</v>
      </c>
      <c r="ZS80" s="18">
        <v>0</v>
      </c>
      <c r="ZT80" s="18"/>
      <c r="ZU80" s="18"/>
      <c r="ZV80" s="18"/>
      <c r="ZW80" s="18"/>
      <c r="ZX80" s="18"/>
      <c r="ZY80" s="18"/>
      <c r="ZZ80" s="121">
        <f t="shared" si="252"/>
        <v>4626.9885024431787</v>
      </c>
      <c r="AAA80" s="121">
        <f t="shared" si="253"/>
        <v>0</v>
      </c>
      <c r="AAB80" s="121">
        <f t="shared" si="254"/>
        <v>4626.9885024431787</v>
      </c>
      <c r="AAC80" s="120">
        <f t="shared" si="345"/>
        <v>984.51999999999975</v>
      </c>
      <c r="AAD80" s="120">
        <v>70.959999999999994</v>
      </c>
      <c r="AAE80" s="250">
        <v>70.959999999999994</v>
      </c>
      <c r="AAF80" s="250">
        <v>70.959999999999994</v>
      </c>
      <c r="AAG80" s="250">
        <v>70.959999999999994</v>
      </c>
      <c r="AAH80" s="250">
        <v>70.959999999999994</v>
      </c>
      <c r="AAI80" s="250">
        <v>70.959999999999994</v>
      </c>
      <c r="AAJ80" s="250">
        <v>70.959999999999994</v>
      </c>
      <c r="AAK80" s="250">
        <v>97.56</v>
      </c>
      <c r="AAL80" s="250">
        <v>97.56</v>
      </c>
      <c r="AAM80" s="250">
        <v>97.56</v>
      </c>
      <c r="AAN80" s="250">
        <v>97.56</v>
      </c>
      <c r="AAO80" s="250">
        <v>97.56</v>
      </c>
      <c r="AAP80" s="121">
        <f t="shared" si="346"/>
        <v>872.42722679096926</v>
      </c>
      <c r="AAQ80" s="18">
        <v>96.357480593815808</v>
      </c>
      <c r="AAR80" s="18">
        <v>96.126839825106003</v>
      </c>
      <c r="AAS80" s="18">
        <v>96.450329523120757</v>
      </c>
      <c r="AAT80" s="18">
        <v>96.846157118568001</v>
      </c>
      <c r="AAU80" s="18">
        <v>97.602335910710394</v>
      </c>
      <c r="AAV80" s="18">
        <v>96.4969014238944</v>
      </c>
      <c r="AAW80" s="18">
        <v>94.774502431450017</v>
      </c>
      <c r="AAX80" s="18">
        <v>40.235328000000003</v>
      </c>
      <c r="AAY80" s="18">
        <v>38.694707999999999</v>
      </c>
      <c r="AAZ80" s="18">
        <v>39.407184000000001</v>
      </c>
      <c r="ABA80" s="18">
        <v>39.354386400000003</v>
      </c>
      <c r="ABB80" s="18">
        <v>40.081073564303878</v>
      </c>
      <c r="ABC80" s="121">
        <f t="shared" si="255"/>
        <v>-112.0927732090305</v>
      </c>
      <c r="ABD80" s="121">
        <f t="shared" si="256"/>
        <v>-112.0927732090305</v>
      </c>
      <c r="ABE80" s="121">
        <f t="shared" si="257"/>
        <v>0</v>
      </c>
      <c r="ABF80" s="120">
        <f t="shared" si="347"/>
        <v>140.73000000000002</v>
      </c>
      <c r="ABG80" s="120">
        <v>4.84</v>
      </c>
      <c r="ABH80" s="250">
        <v>4.84</v>
      </c>
      <c r="ABI80" s="250">
        <v>4.84</v>
      </c>
      <c r="ABJ80" s="250">
        <v>4.84</v>
      </c>
      <c r="ABK80" s="250">
        <v>4.84</v>
      </c>
      <c r="ABL80" s="250">
        <v>4.84</v>
      </c>
      <c r="ABM80" s="250">
        <v>4.84</v>
      </c>
      <c r="ABN80" s="250">
        <v>21.37</v>
      </c>
      <c r="ABO80" s="250">
        <v>21.37</v>
      </c>
      <c r="ABP80" s="250">
        <v>21.37</v>
      </c>
      <c r="ABQ80" s="250">
        <v>21.37</v>
      </c>
      <c r="ABR80" s="250">
        <v>21.37</v>
      </c>
      <c r="ABS80" s="121">
        <f t="shared" si="348"/>
        <v>0</v>
      </c>
      <c r="ABT80" s="18">
        <v>0</v>
      </c>
      <c r="ABU80" s="18">
        <v>0</v>
      </c>
      <c r="ABV80" s="18">
        <v>0</v>
      </c>
      <c r="ABW80" s="18">
        <v>0</v>
      </c>
      <c r="ABX80" s="18">
        <v>0</v>
      </c>
      <c r="ABY80" s="18">
        <v>0</v>
      </c>
      <c r="ABZ80" s="18"/>
      <c r="ACA80" s="18"/>
      <c r="ACB80" s="18">
        <v>0</v>
      </c>
      <c r="ACC80" s="18">
        <v>0</v>
      </c>
      <c r="ACD80" s="18">
        <v>0</v>
      </c>
      <c r="ACE80" s="18">
        <v>0</v>
      </c>
      <c r="ACF80" s="121">
        <f t="shared" si="258"/>
        <v>-140.73000000000002</v>
      </c>
      <c r="ACG80" s="121">
        <f t="shared" si="259"/>
        <v>-140.73000000000002</v>
      </c>
      <c r="ACH80" s="121">
        <f t="shared" si="260"/>
        <v>0</v>
      </c>
      <c r="ACI80" s="115">
        <f t="shared" si="261"/>
        <v>17893.39</v>
      </c>
      <c r="ACJ80" s="121">
        <f t="shared" si="262"/>
        <v>15568.149359712752</v>
      </c>
      <c r="ACK80" s="132">
        <f t="shared" si="263"/>
        <v>-2325.2406402872475</v>
      </c>
      <c r="ACL80" s="121">
        <f t="shared" si="264"/>
        <v>-2325.2406402872475</v>
      </c>
      <c r="ACM80" s="121">
        <f t="shared" si="265"/>
        <v>0</v>
      </c>
      <c r="ACN80" s="18">
        <f t="shared" si="349"/>
        <v>7479.8799999999992</v>
      </c>
      <c r="ACO80" s="18">
        <v>680.94</v>
      </c>
      <c r="ACP80" s="234">
        <v>680.94</v>
      </c>
      <c r="ACQ80" s="234">
        <v>680.94</v>
      </c>
      <c r="ACR80" s="234">
        <v>680.94</v>
      </c>
      <c r="ACS80" s="234">
        <v>680.94</v>
      </c>
      <c r="ACT80" s="234">
        <v>680.94</v>
      </c>
      <c r="ACU80" s="234">
        <v>680.94</v>
      </c>
      <c r="ACV80" s="234">
        <v>542.66</v>
      </c>
      <c r="ACW80" s="234">
        <v>542.66</v>
      </c>
      <c r="ACX80" s="234">
        <v>542.66</v>
      </c>
      <c r="ACY80" s="234">
        <v>542.66</v>
      </c>
      <c r="ACZ80" s="234">
        <v>542.66</v>
      </c>
      <c r="ADA80" s="20">
        <f t="shared" si="350"/>
        <v>6152.5535474708786</v>
      </c>
      <c r="ADB80" s="18">
        <v>0</v>
      </c>
      <c r="ADC80" s="18">
        <v>1165.5218322974533</v>
      </c>
      <c r="ADD80" s="18">
        <v>531.85244071134991</v>
      </c>
      <c r="ADE80" s="18">
        <v>562.55926999999997</v>
      </c>
      <c r="ADF80" s="18">
        <v>547.78718960000003</v>
      </c>
      <c r="ADG80" s="18">
        <v>604.74137359999986</v>
      </c>
      <c r="ADH80" s="18">
        <v>471.43588426935412</v>
      </c>
      <c r="ADI80" s="18">
        <v>450.63586572776632</v>
      </c>
      <c r="ADJ80" s="18">
        <v>409.30402239999995</v>
      </c>
      <c r="ADK80" s="18">
        <v>396.91791439999997</v>
      </c>
      <c r="ADL80" s="18">
        <v>495.86526863999995</v>
      </c>
      <c r="ADM80" s="18">
        <v>515.93248582495596</v>
      </c>
      <c r="ADN80" s="20">
        <f t="shared" si="266"/>
        <v>-1327.3264525291206</v>
      </c>
      <c r="ADO80" s="20">
        <f t="shared" si="267"/>
        <v>-1327.3264525291206</v>
      </c>
      <c r="ADP80" s="20">
        <f t="shared" si="268"/>
        <v>0</v>
      </c>
      <c r="ADQ80" s="18">
        <f t="shared" si="351"/>
        <v>10413.509999999998</v>
      </c>
      <c r="ADR80" s="18">
        <v>1052.1300000000001</v>
      </c>
      <c r="ADS80" s="234">
        <v>1052.1300000000001</v>
      </c>
      <c r="ADT80" s="234">
        <v>1052.1300000000001</v>
      </c>
      <c r="ADU80" s="234">
        <v>1052.1300000000001</v>
      </c>
      <c r="ADV80" s="234">
        <v>1052.1300000000001</v>
      </c>
      <c r="ADW80" s="234">
        <v>1052.1300000000001</v>
      </c>
      <c r="ADX80" s="234">
        <v>1052.1300000000001</v>
      </c>
      <c r="ADY80" s="234">
        <v>609.72</v>
      </c>
      <c r="ADZ80" s="234">
        <v>609.72</v>
      </c>
      <c r="AEA80" s="234">
        <v>609.72</v>
      </c>
      <c r="AEB80" s="234">
        <v>609.72</v>
      </c>
      <c r="AEC80" s="234">
        <v>609.72</v>
      </c>
      <c r="AED80" s="20">
        <f t="shared" si="352"/>
        <v>9415.5958122418724</v>
      </c>
      <c r="AEE80" s="18">
        <v>0</v>
      </c>
      <c r="AEF80" s="18">
        <v>1390.4470981794179</v>
      </c>
      <c r="AEG80" s="18">
        <v>744.90905642657913</v>
      </c>
      <c r="AEH80" s="18">
        <v>824.03048000000001</v>
      </c>
      <c r="AEI80" s="18">
        <v>779.35903359999998</v>
      </c>
      <c r="AEJ80" s="18">
        <v>738.95290559999989</v>
      </c>
      <c r="AEK80" s="18">
        <v>780.04029535356949</v>
      </c>
      <c r="AEL80" s="18">
        <v>901.27173145553263</v>
      </c>
      <c r="AEM80" s="18">
        <v>788.51216079999995</v>
      </c>
      <c r="AEN80" s="18">
        <v>750.92578400000002</v>
      </c>
      <c r="AEO80" s="18">
        <v>873.88601355999992</v>
      </c>
      <c r="AEP80" s="18">
        <v>843.26125326677106</v>
      </c>
      <c r="AEQ80" s="20">
        <f t="shared" si="269"/>
        <v>-997.91418775812599</v>
      </c>
      <c r="AER80" s="20">
        <f t="shared" si="270"/>
        <v>-997.91418775812599</v>
      </c>
      <c r="AES80" s="20">
        <f t="shared" si="271"/>
        <v>0</v>
      </c>
      <c r="AET80" s="18">
        <f t="shared" si="353"/>
        <v>0</v>
      </c>
      <c r="AEU80" s="18">
        <v>0</v>
      </c>
      <c r="AEV80" s="234">
        <v>0</v>
      </c>
      <c r="AEW80" s="234">
        <v>0</v>
      </c>
      <c r="AEX80" s="234">
        <v>0</v>
      </c>
      <c r="AEY80" s="234">
        <v>0</v>
      </c>
      <c r="AEZ80" s="234">
        <v>0</v>
      </c>
      <c r="AFA80" s="234">
        <v>0</v>
      </c>
      <c r="AFB80" s="234">
        <v>0</v>
      </c>
      <c r="AFC80" s="234">
        <v>0</v>
      </c>
      <c r="AFD80" s="234">
        <v>0</v>
      </c>
      <c r="AFE80" s="234">
        <v>0</v>
      </c>
      <c r="AFF80" s="234">
        <v>0</v>
      </c>
      <c r="AFG80" s="20">
        <f t="shared" si="354"/>
        <v>0</v>
      </c>
      <c r="AFH80" s="18">
        <v>0</v>
      </c>
      <c r="AFI80" s="18">
        <v>0</v>
      </c>
      <c r="AFJ80" s="18">
        <v>0</v>
      </c>
      <c r="AFK80" s="18">
        <v>0</v>
      </c>
      <c r="AFL80" s="18">
        <v>0</v>
      </c>
      <c r="AFM80" s="18">
        <v>0</v>
      </c>
      <c r="AFN80" s="18">
        <v>0</v>
      </c>
      <c r="AFO80" s="18">
        <v>0</v>
      </c>
      <c r="AFP80" s="18">
        <v>0</v>
      </c>
      <c r="AFQ80" s="18">
        <v>0</v>
      </c>
      <c r="AFR80" s="18">
        <v>0</v>
      </c>
      <c r="AFS80" s="18">
        <v>0</v>
      </c>
      <c r="AFT80" s="20">
        <f t="shared" si="272"/>
        <v>0</v>
      </c>
      <c r="AFU80" s="20">
        <f t="shared" si="273"/>
        <v>0</v>
      </c>
      <c r="AFV80" s="136">
        <f t="shared" si="274"/>
        <v>0</v>
      </c>
      <c r="AFW80" s="141">
        <f t="shared" si="275"/>
        <v>237145.08999999997</v>
      </c>
      <c r="AFX80" s="111">
        <f t="shared" si="276"/>
        <v>227712.89861967484</v>
      </c>
      <c r="AFY80" s="126">
        <f t="shared" si="277"/>
        <v>-9432.1913803251227</v>
      </c>
      <c r="AFZ80" s="20">
        <f t="shared" si="278"/>
        <v>-9432.1913803251227</v>
      </c>
      <c r="AGA80" s="140">
        <f t="shared" si="279"/>
        <v>0</v>
      </c>
      <c r="AGB80" s="215">
        <f t="shared" si="181"/>
        <v>284574.10799999995</v>
      </c>
      <c r="AGC80" s="126">
        <f t="shared" si="181"/>
        <v>273255.47834360978</v>
      </c>
      <c r="AGD80" s="126">
        <f t="shared" si="280"/>
        <v>-11318.629656390171</v>
      </c>
      <c r="AGE80" s="20">
        <f t="shared" si="281"/>
        <v>-11318.629656390171</v>
      </c>
      <c r="AGF80" s="136">
        <f t="shared" si="282"/>
        <v>0</v>
      </c>
      <c r="AGG80" s="166">
        <f t="shared" ref="AGG80:AGG95" si="358">AGB80*AGT80</f>
        <v>15177.285759999999</v>
      </c>
      <c r="AGH80" s="220">
        <f t="shared" si="357"/>
        <v>14573.625511659189</v>
      </c>
      <c r="AGI80" s="126">
        <f t="shared" si="283"/>
        <v>-603.66024834080963</v>
      </c>
      <c r="AGJ80" s="20">
        <f t="shared" si="284"/>
        <v>-603.66024834080963</v>
      </c>
      <c r="AGK80" s="140">
        <f t="shared" si="285"/>
        <v>0</v>
      </c>
      <c r="AGL80" s="167">
        <f t="shared" si="182"/>
        <v>299751.39375999995</v>
      </c>
      <c r="AGM80" s="167">
        <f t="shared" si="182"/>
        <v>287829.10385526897</v>
      </c>
      <c r="AGN80" s="168">
        <f t="shared" si="106"/>
        <v>-11922.289904730977</v>
      </c>
      <c r="AGO80" s="167">
        <f t="shared" si="286"/>
        <v>-11922.289904730977</v>
      </c>
      <c r="AGP80" s="169">
        <f t="shared" si="287"/>
        <v>0</v>
      </c>
      <c r="AGQ80" s="217">
        <f t="shared" si="355"/>
        <v>5.0632911392405069E-2</v>
      </c>
      <c r="AGR80" s="294">
        <v>7.0000000000000007E-2</v>
      </c>
      <c r="AGS80" s="254">
        <v>0.03</v>
      </c>
      <c r="AGT80" s="251">
        <f t="shared" si="356"/>
        <v>5.3333333333333337E-2</v>
      </c>
      <c r="AGU80" s="22"/>
      <c r="AGV80" s="22"/>
      <c r="AGW80" s="22"/>
      <c r="AGX80" s="22"/>
      <c r="AGY80" s="22"/>
      <c r="AGZ80" s="22"/>
      <c r="AHA80" s="22"/>
      <c r="AHB80" s="22"/>
      <c r="AHC80" s="22"/>
      <c r="AHD80" s="22"/>
      <c r="AHE80" s="22"/>
      <c r="AHF80" s="22"/>
      <c r="AHG80" s="22"/>
      <c r="AHH80" s="22"/>
    </row>
    <row r="81" spans="1:892" s="225" customFormat="1" ht="12.75" x14ac:dyDescent="0.25">
      <c r="A81" s="1">
        <v>510</v>
      </c>
      <c r="B81" s="21">
        <v>3</v>
      </c>
      <c r="C81" s="256" t="s">
        <v>826</v>
      </c>
      <c r="D81" s="253">
        <v>9</v>
      </c>
      <c r="E81" s="249">
        <v>4456.2</v>
      </c>
      <c r="F81" s="132">
        <f t="shared" si="183"/>
        <v>35517.78</v>
      </c>
      <c r="G81" s="114">
        <f t="shared" si="184"/>
        <v>28876.988499785082</v>
      </c>
      <c r="H81" s="132">
        <f t="shared" si="185"/>
        <v>-6640.7915002149166</v>
      </c>
      <c r="I81" s="121">
        <f t="shared" si="186"/>
        <v>-6640.7915002149166</v>
      </c>
      <c r="J81" s="121">
        <f t="shared" si="187"/>
        <v>0</v>
      </c>
      <c r="K81" s="18">
        <f t="shared" si="288"/>
        <v>13323.259999999998</v>
      </c>
      <c r="L81" s="234">
        <v>785.18</v>
      </c>
      <c r="M81" s="234">
        <v>785.18</v>
      </c>
      <c r="N81" s="234">
        <v>785.18</v>
      </c>
      <c r="O81" s="234">
        <v>785.18</v>
      </c>
      <c r="P81" s="234">
        <v>785.18</v>
      </c>
      <c r="Q81" s="234">
        <v>785.18</v>
      </c>
      <c r="R81" s="234">
        <v>785.18</v>
      </c>
      <c r="S81" s="234">
        <v>1565.4</v>
      </c>
      <c r="T81" s="234">
        <v>1565.4</v>
      </c>
      <c r="U81" s="234">
        <v>1565.4</v>
      </c>
      <c r="V81" s="234">
        <v>1565.4</v>
      </c>
      <c r="W81" s="234">
        <v>1565.4</v>
      </c>
      <c r="X81" s="234">
        <f t="shared" si="289"/>
        <v>8698.7527972094103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8698.7527972094103</v>
      </c>
      <c r="AF81" s="18">
        <v>0</v>
      </c>
      <c r="AG81" s="18">
        <v>0</v>
      </c>
      <c r="AH81" s="18">
        <v>0</v>
      </c>
      <c r="AI81" s="18">
        <v>0</v>
      </c>
      <c r="AJ81" s="18">
        <v>0</v>
      </c>
      <c r="AK81" s="20">
        <f t="shared" si="188"/>
        <v>-4624.5072027905881</v>
      </c>
      <c r="AL81" s="234">
        <f t="shared" si="290"/>
        <v>-4624.5072027905881</v>
      </c>
      <c r="AM81" s="234">
        <f t="shared" si="189"/>
        <v>0</v>
      </c>
      <c r="AN81" s="18">
        <f t="shared" si="291"/>
        <v>2692.3300000000008</v>
      </c>
      <c r="AO81" s="234">
        <v>199.64</v>
      </c>
      <c r="AP81" s="234">
        <v>199.64</v>
      </c>
      <c r="AQ81" s="234">
        <v>199.64</v>
      </c>
      <c r="AR81" s="234">
        <v>199.64</v>
      </c>
      <c r="AS81" s="234">
        <v>199.64</v>
      </c>
      <c r="AT81" s="234">
        <v>199.64</v>
      </c>
      <c r="AU81" s="234">
        <v>199.64</v>
      </c>
      <c r="AV81" s="234">
        <v>258.97000000000003</v>
      </c>
      <c r="AW81" s="234">
        <v>258.97000000000003</v>
      </c>
      <c r="AX81" s="234">
        <v>258.97000000000003</v>
      </c>
      <c r="AY81" s="234">
        <v>258.97000000000003</v>
      </c>
      <c r="AZ81" s="234">
        <v>258.97000000000003</v>
      </c>
      <c r="BA81" s="226">
        <f t="shared" si="292"/>
        <v>1442.8079171321947</v>
      </c>
      <c r="BB81" s="18">
        <v>0</v>
      </c>
      <c r="BC81" s="18">
        <v>0</v>
      </c>
      <c r="BD81" s="18">
        <v>0</v>
      </c>
      <c r="BE81" s="18">
        <v>0</v>
      </c>
      <c r="BF81" s="18">
        <v>0</v>
      </c>
      <c r="BG81" s="18">
        <v>0</v>
      </c>
      <c r="BH81" s="18">
        <v>1442.8079171321947</v>
      </c>
      <c r="BI81" s="18">
        <v>0</v>
      </c>
      <c r="BJ81" s="18">
        <v>0</v>
      </c>
      <c r="BK81" s="18">
        <v>0</v>
      </c>
      <c r="BL81" s="18">
        <v>0</v>
      </c>
      <c r="BM81" s="18">
        <v>0</v>
      </c>
      <c r="BN81" s="20">
        <f t="shared" si="190"/>
        <v>-1249.5220828678061</v>
      </c>
      <c r="BO81" s="20">
        <f t="shared" si="191"/>
        <v>-1249.5220828678061</v>
      </c>
      <c r="BP81" s="20">
        <f t="shared" si="192"/>
        <v>0</v>
      </c>
      <c r="BQ81" s="18">
        <f t="shared" si="293"/>
        <v>573.1400000000001</v>
      </c>
      <c r="BR81" s="234">
        <v>43.67</v>
      </c>
      <c r="BS81" s="234">
        <v>43.67</v>
      </c>
      <c r="BT81" s="234">
        <v>43.67</v>
      </c>
      <c r="BU81" s="234">
        <v>43.67</v>
      </c>
      <c r="BV81" s="234">
        <v>43.67</v>
      </c>
      <c r="BW81" s="234">
        <v>43.67</v>
      </c>
      <c r="BX81" s="234">
        <v>43.67</v>
      </c>
      <c r="BY81" s="234">
        <v>53.49</v>
      </c>
      <c r="BZ81" s="234">
        <v>53.49</v>
      </c>
      <c r="CA81" s="234">
        <v>53.49</v>
      </c>
      <c r="CB81" s="234">
        <v>53.49</v>
      </c>
      <c r="CC81" s="234">
        <v>53.49</v>
      </c>
      <c r="CD81" s="18">
        <f t="shared" si="294"/>
        <v>525.88</v>
      </c>
      <c r="CE81" s="18">
        <v>39.69</v>
      </c>
      <c r="CF81" s="18">
        <v>39.69</v>
      </c>
      <c r="CG81" s="18">
        <v>39.69</v>
      </c>
      <c r="CH81" s="18">
        <v>39.69</v>
      </c>
      <c r="CI81" s="18">
        <v>39.69</v>
      </c>
      <c r="CJ81" s="18">
        <v>39.69</v>
      </c>
      <c r="CK81" s="18">
        <v>39.69</v>
      </c>
      <c r="CL81" s="18">
        <v>49.61</v>
      </c>
      <c r="CM81" s="18">
        <v>49.61</v>
      </c>
      <c r="CN81" s="18">
        <v>49.61</v>
      </c>
      <c r="CO81" s="18">
        <v>49.61</v>
      </c>
      <c r="CP81" s="18">
        <v>49.61</v>
      </c>
      <c r="CQ81" s="20">
        <f t="shared" si="193"/>
        <v>-47.260000000000105</v>
      </c>
      <c r="CR81" s="20">
        <f t="shared" si="194"/>
        <v>-47.260000000000105</v>
      </c>
      <c r="CS81" s="20">
        <f t="shared" si="195"/>
        <v>0</v>
      </c>
      <c r="CT81" s="18">
        <f t="shared" si="295"/>
        <v>52.619999999999976</v>
      </c>
      <c r="CU81" s="18">
        <v>4.01</v>
      </c>
      <c r="CV81" s="234">
        <v>4.01</v>
      </c>
      <c r="CW81" s="234">
        <v>4.01</v>
      </c>
      <c r="CX81" s="234">
        <v>4.01</v>
      </c>
      <c r="CY81" s="234">
        <v>4.01</v>
      </c>
      <c r="CZ81" s="234">
        <v>4.01</v>
      </c>
      <c r="DA81" s="234">
        <v>4.01</v>
      </c>
      <c r="DB81" s="234">
        <v>4.91</v>
      </c>
      <c r="DC81" s="234">
        <v>4.91</v>
      </c>
      <c r="DD81" s="234">
        <v>4.91</v>
      </c>
      <c r="DE81" s="234">
        <v>4.91</v>
      </c>
      <c r="DF81" s="234">
        <v>4.91</v>
      </c>
      <c r="DG81" s="18">
        <f t="shared" si="296"/>
        <v>48.999999999999993</v>
      </c>
      <c r="DH81" s="18">
        <v>3.7</v>
      </c>
      <c r="DI81" s="18">
        <v>3.7</v>
      </c>
      <c r="DJ81" s="18">
        <v>3.7</v>
      </c>
      <c r="DK81" s="18">
        <v>3.7</v>
      </c>
      <c r="DL81" s="18">
        <v>3.7</v>
      </c>
      <c r="DM81" s="18">
        <v>3.7</v>
      </c>
      <c r="DN81" s="18">
        <v>3.7</v>
      </c>
      <c r="DO81" s="18">
        <v>4.62</v>
      </c>
      <c r="DP81" s="18">
        <v>4.62</v>
      </c>
      <c r="DQ81" s="18">
        <v>4.62</v>
      </c>
      <c r="DR81" s="18">
        <v>4.62</v>
      </c>
      <c r="DS81" s="18">
        <v>4.62</v>
      </c>
      <c r="DT81" s="234">
        <f t="shared" si="297"/>
        <v>-3.6199999999999832</v>
      </c>
      <c r="DU81" s="20">
        <f t="shared" si="196"/>
        <v>-3.6199999999999832</v>
      </c>
      <c r="DV81" s="20">
        <f t="shared" si="298"/>
        <v>0</v>
      </c>
      <c r="DW81" s="18">
        <f t="shared" si="299"/>
        <v>746.89</v>
      </c>
      <c r="DX81" s="18">
        <v>63.72</v>
      </c>
      <c r="DY81" s="234">
        <v>63.72</v>
      </c>
      <c r="DZ81" s="234">
        <v>63.72</v>
      </c>
      <c r="EA81" s="234">
        <v>63.72</v>
      </c>
      <c r="EB81" s="234">
        <v>63.72</v>
      </c>
      <c r="EC81" s="234">
        <v>63.72</v>
      </c>
      <c r="ED81" s="234">
        <v>63.72</v>
      </c>
      <c r="EE81" s="234">
        <v>60.17</v>
      </c>
      <c r="EF81" s="234">
        <v>60.17</v>
      </c>
      <c r="EG81" s="234">
        <v>60.17</v>
      </c>
      <c r="EH81" s="234">
        <v>60.17</v>
      </c>
      <c r="EI81" s="234">
        <v>60.17</v>
      </c>
      <c r="EJ81" s="234"/>
      <c r="EK81" s="18">
        <f t="shared" si="300"/>
        <v>333.70806537418827</v>
      </c>
      <c r="EL81" s="18">
        <v>0</v>
      </c>
      <c r="EM81" s="18">
        <v>0</v>
      </c>
      <c r="EN81" s="18">
        <v>0</v>
      </c>
      <c r="EO81" s="18">
        <v>0</v>
      </c>
      <c r="EP81" s="18">
        <v>0</v>
      </c>
      <c r="EQ81" s="18">
        <v>0</v>
      </c>
      <c r="ER81" s="18">
        <v>333.70806537418827</v>
      </c>
      <c r="ES81" s="18">
        <v>0</v>
      </c>
      <c r="ET81" s="18">
        <v>0</v>
      </c>
      <c r="EU81" s="18">
        <v>0</v>
      </c>
      <c r="EV81" s="18">
        <v>0</v>
      </c>
      <c r="EW81" s="18">
        <v>0</v>
      </c>
      <c r="EX81" s="20">
        <f t="shared" si="197"/>
        <v>-413.18193462581172</v>
      </c>
      <c r="EY81" s="20">
        <f t="shared" si="301"/>
        <v>-413.18193462581172</v>
      </c>
      <c r="EZ81" s="20">
        <f t="shared" si="302"/>
        <v>0</v>
      </c>
      <c r="FA81" s="18">
        <f t="shared" si="303"/>
        <v>5897.5499999999993</v>
      </c>
      <c r="FB81" s="18">
        <v>463</v>
      </c>
      <c r="FC81" s="234">
        <v>463</v>
      </c>
      <c r="FD81" s="234">
        <v>463</v>
      </c>
      <c r="FE81" s="234">
        <v>463</v>
      </c>
      <c r="FF81" s="234">
        <v>463</v>
      </c>
      <c r="FG81" s="234">
        <v>463</v>
      </c>
      <c r="FH81" s="234">
        <v>463</v>
      </c>
      <c r="FI81" s="234">
        <v>531.30999999999995</v>
      </c>
      <c r="FJ81" s="234">
        <v>531.30999999999995</v>
      </c>
      <c r="FK81" s="234">
        <v>531.30999999999995</v>
      </c>
      <c r="FL81" s="234">
        <v>531.30999999999995</v>
      </c>
      <c r="FM81" s="234">
        <v>531.30999999999995</v>
      </c>
      <c r="FN81" s="20">
        <f t="shared" si="304"/>
        <v>3022.7275900814129</v>
      </c>
      <c r="FO81" s="18">
        <v>0</v>
      </c>
      <c r="FP81" s="18">
        <v>0</v>
      </c>
      <c r="FQ81" s="18">
        <v>0</v>
      </c>
      <c r="FR81" s="18">
        <v>0</v>
      </c>
      <c r="FS81" s="18">
        <v>0</v>
      </c>
      <c r="FT81" s="18">
        <v>0</v>
      </c>
      <c r="FU81" s="18">
        <v>3022.7275900814129</v>
      </c>
      <c r="FV81" s="18">
        <v>0</v>
      </c>
      <c r="FW81" s="18">
        <v>0</v>
      </c>
      <c r="FX81" s="18">
        <v>0</v>
      </c>
      <c r="FY81" s="18">
        <v>0</v>
      </c>
      <c r="FZ81" s="18">
        <v>0</v>
      </c>
      <c r="GA81" s="234">
        <f t="shared" si="305"/>
        <v>-2874.8224099185863</v>
      </c>
      <c r="GB81" s="20">
        <f t="shared" si="306"/>
        <v>-2874.8224099185863</v>
      </c>
      <c r="GC81" s="20">
        <f t="shared" si="307"/>
        <v>0</v>
      </c>
      <c r="GD81" s="18">
        <f t="shared" si="308"/>
        <v>958.2600000000001</v>
      </c>
      <c r="GE81" s="18">
        <v>73.53</v>
      </c>
      <c r="GF81" s="234">
        <v>73.53</v>
      </c>
      <c r="GG81" s="234">
        <v>73.53</v>
      </c>
      <c r="GH81" s="234">
        <v>73.53</v>
      </c>
      <c r="GI81" s="234">
        <v>73.53</v>
      </c>
      <c r="GJ81" s="234">
        <v>73.53</v>
      </c>
      <c r="GK81" s="234">
        <v>73.53</v>
      </c>
      <c r="GL81" s="234">
        <v>88.71</v>
      </c>
      <c r="GM81" s="234">
        <v>88.71</v>
      </c>
      <c r="GN81" s="234">
        <v>88.71</v>
      </c>
      <c r="GO81" s="234">
        <v>88.71</v>
      </c>
      <c r="GP81" s="234">
        <v>88.71</v>
      </c>
      <c r="GQ81" s="20">
        <f t="shared" si="309"/>
        <v>0</v>
      </c>
      <c r="GR81" s="18">
        <v>0</v>
      </c>
      <c r="GS81" s="18">
        <v>0</v>
      </c>
      <c r="GT81" s="18">
        <v>0</v>
      </c>
      <c r="GU81" s="18"/>
      <c r="GV81" s="234">
        <f t="shared" si="310"/>
        <v>-958.2600000000001</v>
      </c>
      <c r="GW81" s="20">
        <f t="shared" si="198"/>
        <v>-958.2600000000001</v>
      </c>
      <c r="GX81" s="20">
        <f t="shared" si="199"/>
        <v>0</v>
      </c>
      <c r="GY81" s="18">
        <f t="shared" si="311"/>
        <v>11273.73</v>
      </c>
      <c r="GZ81" s="18">
        <v>585.99</v>
      </c>
      <c r="HA81" s="234">
        <v>585.99</v>
      </c>
      <c r="HB81" s="234">
        <v>585.99</v>
      </c>
      <c r="HC81" s="234">
        <v>585.99</v>
      </c>
      <c r="HD81" s="234">
        <v>585.99</v>
      </c>
      <c r="HE81" s="234">
        <v>585.99</v>
      </c>
      <c r="HF81" s="234">
        <v>585.99</v>
      </c>
      <c r="HG81" s="234">
        <v>1434.36</v>
      </c>
      <c r="HH81" s="234">
        <v>1434.36</v>
      </c>
      <c r="HI81" s="234">
        <v>1434.36</v>
      </c>
      <c r="HJ81" s="234">
        <v>1434.36</v>
      </c>
      <c r="HK81" s="234">
        <v>1434.36</v>
      </c>
      <c r="HL81" s="20">
        <f t="shared" si="312"/>
        <v>14804.112129987876</v>
      </c>
      <c r="HM81" s="18">
        <v>1289.3908417694799</v>
      </c>
      <c r="HN81" s="18">
        <v>1367.3461171967858</v>
      </c>
      <c r="HO81" s="18">
        <v>1476.2168737779316</v>
      </c>
      <c r="HP81" s="18">
        <v>1382.8252923799885</v>
      </c>
      <c r="HQ81" s="18">
        <v>1435.4858009283294</v>
      </c>
      <c r="HR81" s="18">
        <v>1217.463198456762</v>
      </c>
      <c r="HS81" s="18">
        <v>1576.1074986997683</v>
      </c>
      <c r="HT81" s="18">
        <v>923.76321066903176</v>
      </c>
      <c r="HU81" s="18">
        <v>958.82890733150418</v>
      </c>
      <c r="HV81" s="18">
        <v>1035.3529393375347</v>
      </c>
      <c r="HW81" s="18">
        <v>940.9670084789276</v>
      </c>
      <c r="HX81" s="18">
        <v>1200.3644409618346</v>
      </c>
      <c r="HY81" s="20">
        <f t="shared" si="200"/>
        <v>3530.3821299878764</v>
      </c>
      <c r="HZ81" s="20">
        <f t="shared" si="201"/>
        <v>0</v>
      </c>
      <c r="IA81" s="20">
        <f t="shared" si="202"/>
        <v>3530.3821299878764</v>
      </c>
      <c r="IB81" s="120">
        <f t="shared" si="313"/>
        <v>31780.420000000002</v>
      </c>
      <c r="IC81" s="120">
        <v>2274.56</v>
      </c>
      <c r="ID81" s="250">
        <v>2274.56</v>
      </c>
      <c r="IE81" s="250">
        <v>2274.56</v>
      </c>
      <c r="IF81" s="120">
        <v>2274.56</v>
      </c>
      <c r="IG81" s="120">
        <v>2274.56</v>
      </c>
      <c r="IH81" s="120">
        <v>2274.56</v>
      </c>
      <c r="II81" s="120">
        <v>2274.56</v>
      </c>
      <c r="IJ81" s="120">
        <v>3171.7</v>
      </c>
      <c r="IK81" s="120">
        <v>3171.7</v>
      </c>
      <c r="IL81" s="120">
        <v>3171.7</v>
      </c>
      <c r="IM81" s="120">
        <v>3171.7</v>
      </c>
      <c r="IN81" s="120">
        <v>3171.7</v>
      </c>
      <c r="IO81" s="121">
        <f t="shared" si="203"/>
        <v>27741.814778926837</v>
      </c>
      <c r="IP81" s="18">
        <v>2324.0232028924629</v>
      </c>
      <c r="IQ81" s="18">
        <v>2318.460432937175</v>
      </c>
      <c r="IR81" s="18">
        <v>2326.2626041796143</v>
      </c>
      <c r="IS81" s="18">
        <v>2335.8094760000004</v>
      </c>
      <c r="IT81" s="18">
        <v>2354.0475728000006</v>
      </c>
      <c r="IU81" s="18">
        <v>2327.3858608000005</v>
      </c>
      <c r="IV81" s="18">
        <v>2285.8437283323292</v>
      </c>
      <c r="IW81" s="18">
        <v>3276.1057000000001</v>
      </c>
      <c r="IX81" s="18">
        <v>1979.5299659533125</v>
      </c>
      <c r="IY81" s="18">
        <v>2347.9769739707749</v>
      </c>
      <c r="IZ81" s="18">
        <v>1824.9339334019239</v>
      </c>
      <c r="JA81" s="18">
        <v>2041.4353276592444</v>
      </c>
      <c r="JB81" s="250">
        <f t="shared" si="204"/>
        <v>-4038.605221073165</v>
      </c>
      <c r="JC81" s="121">
        <f t="shared" si="205"/>
        <v>-4038.605221073165</v>
      </c>
      <c r="JD81" s="121">
        <f t="shared" si="206"/>
        <v>0</v>
      </c>
      <c r="JE81" s="120">
        <f t="shared" si="314"/>
        <v>2734.14</v>
      </c>
      <c r="JF81" s="120">
        <v>208.12</v>
      </c>
      <c r="JG81" s="250">
        <v>208.12</v>
      </c>
      <c r="JH81" s="250">
        <v>208.12</v>
      </c>
      <c r="JI81" s="250">
        <v>208.12</v>
      </c>
      <c r="JJ81" s="250">
        <v>208.12</v>
      </c>
      <c r="JK81" s="250">
        <v>208.12</v>
      </c>
      <c r="JL81" s="250">
        <v>208.12</v>
      </c>
      <c r="JM81" s="250">
        <v>255.46</v>
      </c>
      <c r="JN81" s="250">
        <v>255.46</v>
      </c>
      <c r="JO81" s="250">
        <v>255.46</v>
      </c>
      <c r="JP81" s="250">
        <v>255.46</v>
      </c>
      <c r="JQ81" s="250">
        <v>255.46</v>
      </c>
      <c r="JR81" s="120">
        <f t="shared" si="315"/>
        <v>2356.3345566394291</v>
      </c>
      <c r="JS81" s="18">
        <v>212.76141863270209</v>
      </c>
      <c r="JT81" s="18">
        <v>212.25215399810571</v>
      </c>
      <c r="JU81" s="18">
        <v>213.05661571522921</v>
      </c>
      <c r="JV81" s="18">
        <v>213.93099000000001</v>
      </c>
      <c r="JW81" s="18">
        <v>215.601372</v>
      </c>
      <c r="JX81" s="18">
        <v>213.159492</v>
      </c>
      <c r="JY81" s="18">
        <v>209.35475123803556</v>
      </c>
      <c r="JZ81" s="18">
        <v>263.93257520000003</v>
      </c>
      <c r="KA81" s="18">
        <v>150.4886289105628</v>
      </c>
      <c r="KB81" s="18">
        <v>176.421724306432</v>
      </c>
      <c r="KC81" s="18">
        <v>119.71458163198072</v>
      </c>
      <c r="KD81" s="18">
        <v>155.66025300638111</v>
      </c>
      <c r="KE81" s="250">
        <f t="shared" si="207"/>
        <v>-377.80544336057073</v>
      </c>
      <c r="KF81" s="121">
        <f t="shared" si="208"/>
        <v>-377.80544336057073</v>
      </c>
      <c r="KG81" s="121">
        <f t="shared" si="209"/>
        <v>0</v>
      </c>
      <c r="KH81" s="120">
        <f t="shared" si="316"/>
        <v>4130.6500000000005</v>
      </c>
      <c r="KI81" s="120">
        <v>213.45</v>
      </c>
      <c r="KJ81" s="250">
        <v>213.45</v>
      </c>
      <c r="KK81" s="250">
        <v>213.45</v>
      </c>
      <c r="KL81" s="250">
        <v>213.45</v>
      </c>
      <c r="KM81" s="250">
        <v>213.45</v>
      </c>
      <c r="KN81" s="250">
        <v>213.45</v>
      </c>
      <c r="KO81" s="250">
        <v>213.45</v>
      </c>
      <c r="KP81" s="250">
        <v>527.29999999999995</v>
      </c>
      <c r="KQ81" s="250">
        <v>527.29999999999995</v>
      </c>
      <c r="KR81" s="250">
        <v>527.29999999999995</v>
      </c>
      <c r="KS81" s="250">
        <v>527.29999999999995</v>
      </c>
      <c r="KT81" s="250">
        <v>527.29999999999995</v>
      </c>
      <c r="KU81" s="121">
        <f t="shared" si="317"/>
        <v>4478.5923396999142</v>
      </c>
      <c r="KV81" s="18">
        <v>257.56859562954151</v>
      </c>
      <c r="KW81" s="18">
        <v>277.39195211866354</v>
      </c>
      <c r="KX81" s="18">
        <v>246.18200168216742</v>
      </c>
      <c r="KY81" s="18">
        <v>269.91569350727059</v>
      </c>
      <c r="KZ81" s="18">
        <v>268.86928888748946</v>
      </c>
      <c r="LA81" s="18">
        <v>274.81372084368439</v>
      </c>
      <c r="LB81" s="18">
        <v>243.17746098316323</v>
      </c>
      <c r="LC81" s="18">
        <v>400.57869318101666</v>
      </c>
      <c r="LD81" s="18">
        <v>516.32356134926556</v>
      </c>
      <c r="LE81" s="18">
        <v>498.57119524017446</v>
      </c>
      <c r="LF81" s="18">
        <v>607.44764178181947</v>
      </c>
      <c r="LG81" s="18">
        <v>617.75253449565764</v>
      </c>
      <c r="LH81" s="250">
        <f t="shared" si="318"/>
        <v>347.94233969991365</v>
      </c>
      <c r="LI81" s="121">
        <f t="shared" si="210"/>
        <v>0</v>
      </c>
      <c r="LJ81" s="121">
        <f t="shared" si="211"/>
        <v>347.94233969991365</v>
      </c>
      <c r="LK81" s="121">
        <f t="shared" si="212"/>
        <v>0</v>
      </c>
      <c r="LL81" s="250"/>
      <c r="LM81" s="250"/>
      <c r="LN81" s="250"/>
      <c r="LO81" s="250"/>
      <c r="LP81" s="250"/>
      <c r="LQ81" s="250"/>
      <c r="LR81" s="250"/>
      <c r="LS81" s="250"/>
      <c r="LT81" s="250"/>
      <c r="LU81" s="250"/>
      <c r="LV81" s="250"/>
      <c r="LW81" s="250"/>
      <c r="LX81" s="121">
        <f t="shared" si="213"/>
        <v>0</v>
      </c>
      <c r="LY81" s="250"/>
      <c r="LZ81" s="250"/>
      <c r="MA81" s="250"/>
      <c r="MB81" s="250"/>
      <c r="MC81" s="250"/>
      <c r="MD81" s="250"/>
      <c r="ME81" s="250"/>
      <c r="MF81" s="250"/>
      <c r="MG81" s="250"/>
      <c r="MH81" s="250"/>
      <c r="MI81" s="250"/>
      <c r="MJ81" s="120">
        <v>0</v>
      </c>
      <c r="MK81" s="250"/>
      <c r="ML81" s="121">
        <f t="shared" si="214"/>
        <v>0</v>
      </c>
      <c r="MM81" s="121">
        <f t="shared" si="215"/>
        <v>0</v>
      </c>
      <c r="MN81" s="121">
        <f t="shared" si="319"/>
        <v>40154.690600000002</v>
      </c>
      <c r="MO81" s="121">
        <v>2421.5</v>
      </c>
      <c r="MP81" s="250">
        <v>2421.5</v>
      </c>
      <c r="MQ81" s="250">
        <v>2421.5</v>
      </c>
      <c r="MR81" s="250">
        <v>2421.5</v>
      </c>
      <c r="MS81" s="250">
        <v>2421.5</v>
      </c>
      <c r="MT81" s="250">
        <v>2421.5</v>
      </c>
      <c r="MU81" s="250">
        <v>2421.5</v>
      </c>
      <c r="MV81" s="250">
        <v>4640.8381200000003</v>
      </c>
      <c r="MW81" s="250">
        <v>4640.8381200000003</v>
      </c>
      <c r="MX81" s="250">
        <v>4640.8381200000003</v>
      </c>
      <c r="MY81" s="250">
        <v>4640.8381200000003</v>
      </c>
      <c r="MZ81" s="250">
        <v>4640.8381200000003</v>
      </c>
      <c r="NA81" s="121">
        <f t="shared" si="320"/>
        <v>13603.550862766018</v>
      </c>
      <c r="NB81" s="20">
        <v>0</v>
      </c>
      <c r="NC81" s="20">
        <v>449.7792</v>
      </c>
      <c r="ND81" s="20">
        <v>3241.0768000000003</v>
      </c>
      <c r="NE81" s="20">
        <v>2860.1976</v>
      </c>
      <c r="NF81" s="20">
        <f>315.486096338105-9.92</f>
        <v>305.56609633810501</v>
      </c>
      <c r="NG81" s="20">
        <v>0</v>
      </c>
      <c r="NH81" s="20">
        <v>4390.0676640955589</v>
      </c>
      <c r="NI81" s="20">
        <v>0</v>
      </c>
      <c r="NJ81" s="20">
        <v>972.24078017113197</v>
      </c>
      <c r="NK81" s="20">
        <v>689.07</v>
      </c>
      <c r="NL81" s="20">
        <v>0</v>
      </c>
      <c r="NM81" s="20">
        <v>695.55272216122103</v>
      </c>
      <c r="NN81" s="250">
        <f t="shared" si="321"/>
        <v>-26551.139737233985</v>
      </c>
      <c r="NO81" s="121">
        <f t="shared" si="216"/>
        <v>-26551.139737233985</v>
      </c>
      <c r="NP81" s="121">
        <f t="shared" si="217"/>
        <v>0</v>
      </c>
      <c r="NQ81" s="115">
        <f t="shared" si="218"/>
        <v>24442.270000000004</v>
      </c>
      <c r="NR81" s="114">
        <f t="shared" si="219"/>
        <v>12739.22</v>
      </c>
      <c r="NS81" s="132">
        <f t="shared" si="220"/>
        <v>-11703.050000000005</v>
      </c>
      <c r="NT81" s="121">
        <f t="shared" si="221"/>
        <v>-11703.050000000005</v>
      </c>
      <c r="NU81" s="121">
        <f t="shared" si="222"/>
        <v>0</v>
      </c>
      <c r="NV81" s="18">
        <f t="shared" si="322"/>
        <v>6508.9600000000019</v>
      </c>
      <c r="NW81" s="18">
        <v>790.08</v>
      </c>
      <c r="NX81" s="234">
        <v>790.08</v>
      </c>
      <c r="NY81" s="234">
        <v>790.08</v>
      </c>
      <c r="NZ81" s="18">
        <v>790.08</v>
      </c>
      <c r="OA81" s="18">
        <v>790.08</v>
      </c>
      <c r="OB81" s="18">
        <v>790.08</v>
      </c>
      <c r="OC81" s="18">
        <v>790.08</v>
      </c>
      <c r="OD81" s="18">
        <v>195.68</v>
      </c>
      <c r="OE81" s="18">
        <v>195.68</v>
      </c>
      <c r="OF81" s="18">
        <v>195.68</v>
      </c>
      <c r="OG81" s="18">
        <v>195.68</v>
      </c>
      <c r="OH81" s="18">
        <v>195.68</v>
      </c>
      <c r="OI81" s="20">
        <f t="shared" si="323"/>
        <v>1169.6500000000001</v>
      </c>
      <c r="OJ81" s="20">
        <v>0</v>
      </c>
      <c r="OK81" s="20">
        <v>0</v>
      </c>
      <c r="OL81" s="20">
        <v>0</v>
      </c>
      <c r="OM81" s="20">
        <v>0</v>
      </c>
      <c r="ON81" s="20">
        <v>0</v>
      </c>
      <c r="OO81" s="20">
        <v>0</v>
      </c>
      <c r="OP81" s="20">
        <v>0</v>
      </c>
      <c r="OQ81" s="20">
        <v>0</v>
      </c>
      <c r="OR81" s="20">
        <v>1169.6500000000001</v>
      </c>
      <c r="OS81" s="20">
        <v>0</v>
      </c>
      <c r="OT81" s="20">
        <v>0</v>
      </c>
      <c r="OU81" s="20">
        <v>0</v>
      </c>
      <c r="OV81" s="234">
        <f t="shared" si="324"/>
        <v>-5339.3100000000013</v>
      </c>
      <c r="OW81" s="20">
        <f t="shared" si="223"/>
        <v>-5339.3100000000013</v>
      </c>
      <c r="OX81" s="20">
        <f t="shared" si="224"/>
        <v>0</v>
      </c>
      <c r="OY81" s="18">
        <f t="shared" si="325"/>
        <v>5689.8900000000012</v>
      </c>
      <c r="OZ81" s="18">
        <v>690.27</v>
      </c>
      <c r="PA81" s="234">
        <v>690.27</v>
      </c>
      <c r="PB81" s="234">
        <v>690.27</v>
      </c>
      <c r="PC81" s="234">
        <v>690.27</v>
      </c>
      <c r="PD81" s="234">
        <v>690.27</v>
      </c>
      <c r="PE81" s="234">
        <v>690.27</v>
      </c>
      <c r="PF81" s="234">
        <v>690.27</v>
      </c>
      <c r="PG81" s="234">
        <v>171.6</v>
      </c>
      <c r="PH81" s="234">
        <v>171.6</v>
      </c>
      <c r="PI81" s="234">
        <v>171.6</v>
      </c>
      <c r="PJ81" s="234">
        <v>171.6</v>
      </c>
      <c r="PK81" s="234">
        <v>171.6</v>
      </c>
      <c r="PL81" s="20">
        <f t="shared" si="326"/>
        <v>3892.4399999999996</v>
      </c>
      <c r="PM81" s="18">
        <v>0</v>
      </c>
      <c r="PN81" s="18">
        <v>0</v>
      </c>
      <c r="PO81" s="18">
        <v>0</v>
      </c>
      <c r="PP81" s="18">
        <v>0</v>
      </c>
      <c r="PQ81" s="18">
        <v>0</v>
      </c>
      <c r="PR81" s="18">
        <v>0</v>
      </c>
      <c r="PS81" s="18">
        <v>2061.89</v>
      </c>
      <c r="PT81" s="18">
        <v>0</v>
      </c>
      <c r="PU81" s="18">
        <v>1830.55</v>
      </c>
      <c r="PV81" s="18">
        <v>0</v>
      </c>
      <c r="PW81" s="18">
        <v>0</v>
      </c>
      <c r="PX81" s="18">
        <v>0</v>
      </c>
      <c r="PY81" s="234">
        <f t="shared" si="327"/>
        <v>-1797.4500000000016</v>
      </c>
      <c r="PZ81" s="20">
        <f t="shared" si="225"/>
        <v>-1797.4500000000016</v>
      </c>
      <c r="QA81" s="20">
        <f t="shared" si="226"/>
        <v>0</v>
      </c>
      <c r="QB81" s="18">
        <f t="shared" si="328"/>
        <v>2201.8899999999994</v>
      </c>
      <c r="QC81" s="18">
        <v>241.97</v>
      </c>
      <c r="QD81" s="234">
        <v>241.97</v>
      </c>
      <c r="QE81" s="234">
        <v>241.97</v>
      </c>
      <c r="QF81" s="234">
        <v>241.97</v>
      </c>
      <c r="QG81" s="234">
        <v>241.97</v>
      </c>
      <c r="QH81" s="234">
        <v>241.97</v>
      </c>
      <c r="QI81" s="234">
        <v>241.97</v>
      </c>
      <c r="QJ81" s="234">
        <v>101.62</v>
      </c>
      <c r="QK81" s="234">
        <v>101.62</v>
      </c>
      <c r="QL81" s="234">
        <v>101.62</v>
      </c>
      <c r="QM81" s="234">
        <v>101.62</v>
      </c>
      <c r="QN81" s="234">
        <v>101.62</v>
      </c>
      <c r="QO81" s="20">
        <f t="shared" si="329"/>
        <v>7013.98</v>
      </c>
      <c r="QP81" s="18">
        <v>0</v>
      </c>
      <c r="QQ81" s="18">
        <v>0</v>
      </c>
      <c r="QR81" s="18">
        <v>0</v>
      </c>
      <c r="QS81" s="18">
        <v>3919.07</v>
      </c>
      <c r="QT81" s="18">
        <v>3094.91</v>
      </c>
      <c r="QU81" s="18">
        <v>0</v>
      </c>
      <c r="QV81" s="18">
        <v>0</v>
      </c>
      <c r="QW81" s="18">
        <v>0</v>
      </c>
      <c r="QX81" s="18">
        <v>0</v>
      </c>
      <c r="QY81" s="18">
        <v>0</v>
      </c>
      <c r="QZ81" s="18">
        <v>0</v>
      </c>
      <c r="RA81" s="18">
        <v>0</v>
      </c>
      <c r="RB81" s="234">
        <f t="shared" si="330"/>
        <v>4812.09</v>
      </c>
      <c r="RC81" s="20">
        <f t="shared" si="227"/>
        <v>0</v>
      </c>
      <c r="RD81" s="20">
        <f t="shared" si="228"/>
        <v>4812.09</v>
      </c>
      <c r="RE81" s="18">
        <f t="shared" si="331"/>
        <v>6734.4600000000009</v>
      </c>
      <c r="RF81" s="20">
        <v>815.93</v>
      </c>
      <c r="RG81" s="234">
        <v>815.93</v>
      </c>
      <c r="RH81" s="234">
        <v>815.93</v>
      </c>
      <c r="RI81" s="234">
        <v>815.93</v>
      </c>
      <c r="RJ81" s="234">
        <v>815.93</v>
      </c>
      <c r="RK81" s="234">
        <v>815.93</v>
      </c>
      <c r="RL81" s="234">
        <v>815.93</v>
      </c>
      <c r="RM81" s="234">
        <v>204.59</v>
      </c>
      <c r="RN81" s="234">
        <v>204.59</v>
      </c>
      <c r="RO81" s="234">
        <v>204.59</v>
      </c>
      <c r="RP81" s="234">
        <v>204.59</v>
      </c>
      <c r="RQ81" s="234">
        <v>204.59</v>
      </c>
      <c r="RR81" s="20">
        <f t="shared" si="332"/>
        <v>0</v>
      </c>
      <c r="RS81" s="18">
        <v>0</v>
      </c>
      <c r="RT81" s="18">
        <v>0</v>
      </c>
      <c r="RU81" s="18">
        <v>0</v>
      </c>
      <c r="RV81" s="18">
        <v>0</v>
      </c>
      <c r="RW81" s="18">
        <v>0</v>
      </c>
      <c r="RX81" s="18">
        <v>0</v>
      </c>
      <c r="RY81" s="18">
        <v>0</v>
      </c>
      <c r="RZ81" s="18">
        <v>0</v>
      </c>
      <c r="SA81" s="18">
        <v>0</v>
      </c>
      <c r="SB81" s="18">
        <v>0</v>
      </c>
      <c r="SC81" s="18">
        <v>0</v>
      </c>
      <c r="SD81" s="18">
        <v>0</v>
      </c>
      <c r="SE81" s="20">
        <f t="shared" si="229"/>
        <v>-6734.4600000000009</v>
      </c>
      <c r="SF81" s="20">
        <f t="shared" si="230"/>
        <v>-6734.4600000000009</v>
      </c>
      <c r="SG81" s="20">
        <f t="shared" si="231"/>
        <v>0</v>
      </c>
      <c r="SH81" s="18">
        <f t="shared" si="333"/>
        <v>1974.63</v>
      </c>
      <c r="SI81" s="18">
        <v>204.09</v>
      </c>
      <c r="SJ81" s="234">
        <v>204.09</v>
      </c>
      <c r="SK81" s="234">
        <v>204.09</v>
      </c>
      <c r="SL81" s="234">
        <v>204.09</v>
      </c>
      <c r="SM81" s="234">
        <v>204.09</v>
      </c>
      <c r="SN81" s="234">
        <v>204.09</v>
      </c>
      <c r="SO81" s="234">
        <v>204.09</v>
      </c>
      <c r="SP81" s="234">
        <v>109.2</v>
      </c>
      <c r="SQ81" s="234">
        <v>109.2</v>
      </c>
      <c r="SR81" s="234">
        <v>109.2</v>
      </c>
      <c r="SS81" s="234">
        <v>109.2</v>
      </c>
      <c r="ST81" s="234">
        <v>109.2</v>
      </c>
      <c r="SU81" s="20">
        <f t="shared" si="334"/>
        <v>0</v>
      </c>
      <c r="SV81" s="18">
        <v>0</v>
      </c>
      <c r="SW81" s="18">
        <v>0</v>
      </c>
      <c r="SX81" s="18">
        <v>0</v>
      </c>
      <c r="SY81" s="18">
        <v>0</v>
      </c>
      <c r="SZ81" s="18">
        <v>0</v>
      </c>
      <c r="TA81" s="18">
        <v>0</v>
      </c>
      <c r="TB81" s="18">
        <v>0</v>
      </c>
      <c r="TC81" s="18">
        <v>0</v>
      </c>
      <c r="TD81" s="18">
        <v>0</v>
      </c>
      <c r="TE81" s="18">
        <v>0</v>
      </c>
      <c r="TF81" s="18">
        <v>0</v>
      </c>
      <c r="TG81" s="18">
        <v>0</v>
      </c>
      <c r="TH81" s="20">
        <f t="shared" si="232"/>
        <v>-1974.63</v>
      </c>
      <c r="TI81" s="20">
        <f t="shared" si="233"/>
        <v>-1974.63</v>
      </c>
      <c r="TJ81" s="20">
        <f t="shared" si="234"/>
        <v>0</v>
      </c>
      <c r="TK81" s="18">
        <f t="shared" si="335"/>
        <v>1296.4199999999998</v>
      </c>
      <c r="TL81" s="18">
        <v>121.21</v>
      </c>
      <c r="TM81" s="234">
        <v>121.21</v>
      </c>
      <c r="TN81" s="234">
        <v>121.21</v>
      </c>
      <c r="TO81" s="234">
        <v>121.21</v>
      </c>
      <c r="TP81" s="234">
        <v>121.21</v>
      </c>
      <c r="TQ81" s="234">
        <v>121.21</v>
      </c>
      <c r="TR81" s="234">
        <v>121.21</v>
      </c>
      <c r="TS81" s="234">
        <v>89.59</v>
      </c>
      <c r="TT81" s="234">
        <v>89.59</v>
      </c>
      <c r="TU81" s="234">
        <v>89.59</v>
      </c>
      <c r="TV81" s="234">
        <v>89.59</v>
      </c>
      <c r="TW81" s="234">
        <v>89.59</v>
      </c>
      <c r="TX81" s="20">
        <f t="shared" si="336"/>
        <v>663.15</v>
      </c>
      <c r="TY81" s="18">
        <v>0</v>
      </c>
      <c r="TZ81" s="18">
        <v>0</v>
      </c>
      <c r="UA81" s="18">
        <v>0</v>
      </c>
      <c r="UB81" s="18">
        <v>0</v>
      </c>
      <c r="UC81" s="18">
        <v>0</v>
      </c>
      <c r="UD81" s="18">
        <v>0</v>
      </c>
      <c r="UE81" s="18">
        <v>663.15</v>
      </c>
      <c r="UF81" s="18">
        <v>0</v>
      </c>
      <c r="UG81" s="18">
        <v>0</v>
      </c>
      <c r="UH81" s="18">
        <v>0</v>
      </c>
      <c r="UI81" s="18">
        <v>0</v>
      </c>
      <c r="UJ81" s="18">
        <v>0</v>
      </c>
      <c r="UK81" s="20">
        <f t="shared" si="235"/>
        <v>-633.26999999999987</v>
      </c>
      <c r="UL81" s="20">
        <f t="shared" si="236"/>
        <v>-633.26999999999987</v>
      </c>
      <c r="UM81" s="20">
        <f t="shared" si="237"/>
        <v>0</v>
      </c>
      <c r="UN81" s="18">
        <f t="shared" si="337"/>
        <v>36.019999999999996</v>
      </c>
      <c r="UO81" s="18">
        <v>3.56</v>
      </c>
      <c r="UP81" s="234">
        <v>3.56</v>
      </c>
      <c r="UQ81" s="234">
        <v>3.56</v>
      </c>
      <c r="UR81" s="234">
        <v>3.56</v>
      </c>
      <c r="US81" s="234">
        <v>3.56</v>
      </c>
      <c r="UT81" s="234">
        <v>3.56</v>
      </c>
      <c r="UU81" s="234">
        <v>3.56</v>
      </c>
      <c r="UV81" s="234">
        <v>2.2200000000000002</v>
      </c>
      <c r="UW81" s="234">
        <v>2.2200000000000002</v>
      </c>
      <c r="UX81" s="234">
        <v>2.2200000000000002</v>
      </c>
      <c r="UY81" s="234">
        <v>2.2200000000000002</v>
      </c>
      <c r="UZ81" s="234">
        <v>2.2200000000000002</v>
      </c>
      <c r="VA81" s="20">
        <f t="shared" si="238"/>
        <v>0</v>
      </c>
      <c r="VB81" s="234"/>
      <c r="VC81" s="234"/>
      <c r="VD81" s="234"/>
      <c r="VE81" s="234"/>
      <c r="VF81" s="234"/>
      <c r="VG81" s="234"/>
      <c r="VH81" s="234">
        <v>0</v>
      </c>
      <c r="VI81" s="234"/>
      <c r="VJ81" s="234"/>
      <c r="VK81" s="234"/>
      <c r="VL81" s="234"/>
      <c r="VM81" s="234"/>
      <c r="VN81" s="20">
        <f t="shared" si="239"/>
        <v>-36.019999999999996</v>
      </c>
      <c r="VO81" s="20">
        <f t="shared" si="240"/>
        <v>-36.019999999999996</v>
      </c>
      <c r="VP81" s="20">
        <f t="shared" si="241"/>
        <v>0</v>
      </c>
      <c r="VQ81" s="121">
        <f t="shared" si="242"/>
        <v>0</v>
      </c>
      <c r="VR81" s="250"/>
      <c r="VS81" s="250"/>
      <c r="VT81" s="250"/>
      <c r="VU81" s="250"/>
      <c r="VV81" s="250"/>
      <c r="VW81" s="250"/>
      <c r="VX81" s="250"/>
      <c r="VY81" s="250"/>
      <c r="VZ81" s="250"/>
      <c r="WA81" s="250"/>
      <c r="WB81" s="250"/>
      <c r="WC81" s="250"/>
      <c r="WD81" s="121">
        <f t="shared" si="243"/>
        <v>0</v>
      </c>
      <c r="WE81" s="234"/>
      <c r="WF81" s="234"/>
      <c r="WG81" s="234"/>
      <c r="WH81" s="234"/>
      <c r="WI81" s="234"/>
      <c r="WJ81" s="234"/>
      <c r="WK81" s="234"/>
      <c r="WL81" s="234"/>
      <c r="WM81" s="234"/>
      <c r="WN81" s="234"/>
      <c r="WO81" s="234"/>
      <c r="WP81" s="234"/>
      <c r="WQ81" s="121">
        <f t="shared" si="244"/>
        <v>0</v>
      </c>
      <c r="WR81" s="121">
        <f t="shared" si="245"/>
        <v>0</v>
      </c>
      <c r="WS81" s="121">
        <f t="shared" si="246"/>
        <v>0</v>
      </c>
      <c r="WT81" s="120">
        <f t="shared" si="338"/>
        <v>52170.849999999991</v>
      </c>
      <c r="WU81" s="120">
        <v>3387.6</v>
      </c>
      <c r="WV81" s="250">
        <v>3387.6</v>
      </c>
      <c r="WW81" s="250">
        <v>3387.6</v>
      </c>
      <c r="WX81" s="250">
        <v>3387.6</v>
      </c>
      <c r="WY81" s="250">
        <v>3387.6</v>
      </c>
      <c r="WZ81" s="250">
        <v>3387.6</v>
      </c>
      <c r="XA81" s="250">
        <v>3387.6</v>
      </c>
      <c r="XB81" s="250">
        <v>5691.53</v>
      </c>
      <c r="XC81" s="250">
        <v>5691.53</v>
      </c>
      <c r="XD81" s="250">
        <v>5691.53</v>
      </c>
      <c r="XE81" s="250">
        <v>5691.53</v>
      </c>
      <c r="XF81" s="250">
        <v>5691.53</v>
      </c>
      <c r="XG81" s="120">
        <f t="shared" si="339"/>
        <v>50660.615231493182</v>
      </c>
      <c r="XH81" s="18">
        <v>4291.318552279743</v>
      </c>
      <c r="XI81" s="18">
        <v>4062.2911939542291</v>
      </c>
      <c r="XJ81" s="18">
        <v>3865.2341340293942</v>
      </c>
      <c r="XK81" s="18">
        <v>105.189002603246</v>
      </c>
      <c r="XL81" s="18">
        <v>3574.4368571850682</v>
      </c>
      <c r="XM81" s="18">
        <v>3586.8015650956449</v>
      </c>
      <c r="XN81" s="18">
        <v>4784.8256727599864</v>
      </c>
      <c r="XO81" s="18">
        <v>4820.5035584279794</v>
      </c>
      <c r="XP81" s="18">
        <v>5654.9712546421042</v>
      </c>
      <c r="XQ81" s="18">
        <v>4681.2608789953556</v>
      </c>
      <c r="XR81" s="18">
        <v>5381.4354916902339</v>
      </c>
      <c r="XS81" s="18">
        <v>5852.3470698302008</v>
      </c>
      <c r="XT81" s="121">
        <f t="shared" si="247"/>
        <v>-1510.2347685068089</v>
      </c>
      <c r="XU81" s="121">
        <f t="shared" si="248"/>
        <v>-1510.2347685068089</v>
      </c>
      <c r="XV81" s="121">
        <f t="shared" si="249"/>
        <v>0</v>
      </c>
      <c r="XW81" s="120">
        <f t="shared" si="340"/>
        <v>29457.17</v>
      </c>
      <c r="XX81" s="120">
        <v>1692.76</v>
      </c>
      <c r="XY81" s="250">
        <v>1692.76</v>
      </c>
      <c r="XZ81" s="250">
        <v>1692.76</v>
      </c>
      <c r="YA81" s="250">
        <v>1692.76</v>
      </c>
      <c r="YB81" s="250">
        <v>1692.76</v>
      </c>
      <c r="YC81" s="250">
        <v>1692.76</v>
      </c>
      <c r="YD81" s="250">
        <v>1692.76</v>
      </c>
      <c r="YE81" s="250">
        <v>3521.57</v>
      </c>
      <c r="YF81" s="250">
        <v>3521.57</v>
      </c>
      <c r="YG81" s="250">
        <v>3521.57</v>
      </c>
      <c r="YH81" s="250">
        <v>3521.57</v>
      </c>
      <c r="YI81" s="250">
        <v>3521.57</v>
      </c>
      <c r="YJ81" s="121">
        <f t="shared" si="341"/>
        <v>27443.583144730546</v>
      </c>
      <c r="YK81" s="18">
        <v>2117.2739409266442</v>
      </c>
      <c r="YL81" s="18">
        <v>2008.6762550150443</v>
      </c>
      <c r="YM81" s="18">
        <v>2094.1783706970027</v>
      </c>
      <c r="YN81" s="18">
        <v>2050.5743190953913</v>
      </c>
      <c r="YO81" s="18">
        <v>1853.3871380782293</v>
      </c>
      <c r="YP81" s="18">
        <v>1987.506884283679</v>
      </c>
      <c r="YQ81" s="18">
        <v>2080.5183016753695</v>
      </c>
      <c r="YR81" s="18">
        <v>2320.4770519468934</v>
      </c>
      <c r="YS81" s="18">
        <v>2895.0858186453547</v>
      </c>
      <c r="YT81" s="18">
        <v>2586.5524842131304</v>
      </c>
      <c r="YU81" s="18">
        <v>2611.1293003111546</v>
      </c>
      <c r="YV81" s="18">
        <v>2838.2232798426498</v>
      </c>
      <c r="YW81" s="234">
        <f t="shared" si="342"/>
        <v>-2013.5868552694519</v>
      </c>
      <c r="YX81" s="121">
        <f t="shared" si="250"/>
        <v>-2013.5868552694519</v>
      </c>
      <c r="YY81" s="121">
        <f t="shared" si="251"/>
        <v>0</v>
      </c>
      <c r="YZ81" s="120">
        <f t="shared" si="343"/>
        <v>4281.04</v>
      </c>
      <c r="ZA81" s="120">
        <v>120.32</v>
      </c>
      <c r="ZB81" s="250">
        <v>120.32</v>
      </c>
      <c r="ZC81" s="250">
        <v>120.32</v>
      </c>
      <c r="ZD81" s="250">
        <v>120.32</v>
      </c>
      <c r="ZE81" s="250">
        <v>120.32</v>
      </c>
      <c r="ZF81" s="250">
        <v>120.32</v>
      </c>
      <c r="ZG81" s="250">
        <v>120.32</v>
      </c>
      <c r="ZH81" s="250">
        <v>687.76</v>
      </c>
      <c r="ZI81" s="250">
        <v>687.76</v>
      </c>
      <c r="ZJ81" s="250">
        <v>687.76</v>
      </c>
      <c r="ZK81" s="250">
        <v>687.76</v>
      </c>
      <c r="ZL81" s="250">
        <v>687.76</v>
      </c>
      <c r="ZM81" s="121">
        <f t="shared" si="344"/>
        <v>5469.0676349192481</v>
      </c>
      <c r="ZN81" s="120">
        <v>0</v>
      </c>
      <c r="ZO81" s="18">
        <v>172.13110872705653</v>
      </c>
      <c r="ZP81" s="18">
        <v>581.17753565613691</v>
      </c>
      <c r="ZQ81" s="18">
        <v>4564.9607994094004</v>
      </c>
      <c r="ZR81" s="18">
        <v>150.79819112665453</v>
      </c>
      <c r="ZS81" s="18">
        <v>0</v>
      </c>
      <c r="ZT81" s="18"/>
      <c r="ZU81" s="18"/>
      <c r="ZV81" s="18"/>
      <c r="ZW81" s="18"/>
      <c r="ZX81" s="18"/>
      <c r="ZY81" s="18"/>
      <c r="ZZ81" s="121">
        <f t="shared" si="252"/>
        <v>1188.0276349192482</v>
      </c>
      <c r="AAA81" s="121">
        <f t="shared" si="253"/>
        <v>0</v>
      </c>
      <c r="AAB81" s="121">
        <f t="shared" si="254"/>
        <v>1188.0276349192482</v>
      </c>
      <c r="AAC81" s="120">
        <f t="shared" si="345"/>
        <v>984.05000000000007</v>
      </c>
      <c r="AAD81" s="120">
        <v>70.849999999999994</v>
      </c>
      <c r="AAE81" s="250">
        <v>70.849999999999994</v>
      </c>
      <c r="AAF81" s="250">
        <v>70.849999999999994</v>
      </c>
      <c r="AAG81" s="250">
        <v>70.849999999999994</v>
      </c>
      <c r="AAH81" s="250">
        <v>70.849999999999994</v>
      </c>
      <c r="AAI81" s="250">
        <v>70.849999999999994</v>
      </c>
      <c r="AAJ81" s="250">
        <v>70.849999999999994</v>
      </c>
      <c r="AAK81" s="250">
        <v>97.62</v>
      </c>
      <c r="AAL81" s="250">
        <v>97.62</v>
      </c>
      <c r="AAM81" s="250">
        <v>97.62</v>
      </c>
      <c r="AAN81" s="250">
        <v>97.62</v>
      </c>
      <c r="AAO81" s="250">
        <v>97.62</v>
      </c>
      <c r="AAP81" s="121">
        <f t="shared" si="346"/>
        <v>1220.5071435281441</v>
      </c>
      <c r="AAQ81" s="18">
        <v>96.357480593815808</v>
      </c>
      <c r="AAR81" s="18">
        <v>96.126839825106003</v>
      </c>
      <c r="AAS81" s="18">
        <v>96.450329523120757</v>
      </c>
      <c r="AAT81" s="18">
        <v>96.846157118568001</v>
      </c>
      <c r="AAU81" s="18">
        <v>97.602335910710394</v>
      </c>
      <c r="AAV81" s="18">
        <v>96.4969014238944</v>
      </c>
      <c r="AAW81" s="18">
        <v>94.774502431450017</v>
      </c>
      <c r="AAX81" s="18">
        <v>111.04950528000001</v>
      </c>
      <c r="AAY81" s="18">
        <v>106.79739408</v>
      </c>
      <c r="AAZ81" s="18">
        <v>108.76382784</v>
      </c>
      <c r="ABA81" s="18">
        <v>108.61810646399999</v>
      </c>
      <c r="ABB81" s="18">
        <v>110.62376303747871</v>
      </c>
      <c r="ABC81" s="121">
        <f t="shared" si="255"/>
        <v>236.457143528144</v>
      </c>
      <c r="ABD81" s="121">
        <f t="shared" si="256"/>
        <v>0</v>
      </c>
      <c r="ABE81" s="121">
        <f t="shared" si="257"/>
        <v>236.457143528144</v>
      </c>
      <c r="ABF81" s="120">
        <f t="shared" si="347"/>
        <v>141.25</v>
      </c>
      <c r="ABG81" s="120">
        <v>4.9000000000000004</v>
      </c>
      <c r="ABH81" s="250">
        <v>4.9000000000000004</v>
      </c>
      <c r="ABI81" s="250">
        <v>4.9000000000000004</v>
      </c>
      <c r="ABJ81" s="250">
        <v>4.9000000000000004</v>
      </c>
      <c r="ABK81" s="250">
        <v>4.9000000000000004</v>
      </c>
      <c r="ABL81" s="250">
        <v>4.9000000000000004</v>
      </c>
      <c r="ABM81" s="250">
        <v>4.9000000000000004</v>
      </c>
      <c r="ABN81" s="250">
        <v>21.39</v>
      </c>
      <c r="ABO81" s="250">
        <v>21.39</v>
      </c>
      <c r="ABP81" s="250">
        <v>21.39</v>
      </c>
      <c r="ABQ81" s="250">
        <v>21.39</v>
      </c>
      <c r="ABR81" s="250">
        <v>21.39</v>
      </c>
      <c r="ABS81" s="121">
        <f t="shared" si="348"/>
        <v>0</v>
      </c>
      <c r="ABT81" s="18">
        <v>0</v>
      </c>
      <c r="ABU81" s="18">
        <v>0</v>
      </c>
      <c r="ABV81" s="18">
        <v>0</v>
      </c>
      <c r="ABW81" s="18">
        <v>0</v>
      </c>
      <c r="ABX81" s="18">
        <v>0</v>
      </c>
      <c r="ABY81" s="18">
        <v>0</v>
      </c>
      <c r="ABZ81" s="18"/>
      <c r="ACA81" s="18"/>
      <c r="ACB81" s="18">
        <v>0</v>
      </c>
      <c r="ACC81" s="18">
        <v>0</v>
      </c>
      <c r="ACD81" s="18">
        <v>0</v>
      </c>
      <c r="ACE81" s="18">
        <v>0</v>
      </c>
      <c r="ACF81" s="121">
        <f t="shared" si="258"/>
        <v>-141.25</v>
      </c>
      <c r="ACG81" s="121">
        <f t="shared" si="259"/>
        <v>-141.25</v>
      </c>
      <c r="ACH81" s="121">
        <f t="shared" si="260"/>
        <v>0</v>
      </c>
      <c r="ACI81" s="115">
        <f t="shared" si="261"/>
        <v>32627.530000000006</v>
      </c>
      <c r="ACJ81" s="121">
        <f t="shared" si="262"/>
        <v>18979.931624635414</v>
      </c>
      <c r="ACK81" s="132">
        <f t="shared" si="263"/>
        <v>-13647.598375364592</v>
      </c>
      <c r="ACL81" s="121">
        <f t="shared" si="264"/>
        <v>-13647.598375364592</v>
      </c>
      <c r="ACM81" s="121">
        <f t="shared" si="265"/>
        <v>0</v>
      </c>
      <c r="ACN81" s="18">
        <f t="shared" si="349"/>
        <v>17634.260000000006</v>
      </c>
      <c r="ACO81" s="18">
        <v>1480.5800000000002</v>
      </c>
      <c r="ACP81" s="234">
        <v>1480.5800000000002</v>
      </c>
      <c r="ACQ81" s="234">
        <v>1480.5800000000002</v>
      </c>
      <c r="ACR81" s="234">
        <v>1480.5800000000002</v>
      </c>
      <c r="ACS81" s="234">
        <v>1480.5800000000002</v>
      </c>
      <c r="ACT81" s="234">
        <v>1480.5800000000002</v>
      </c>
      <c r="ACU81" s="234">
        <v>1480.5800000000002</v>
      </c>
      <c r="ACV81" s="234">
        <v>1454.04</v>
      </c>
      <c r="ACW81" s="234">
        <v>1454.04</v>
      </c>
      <c r="ACX81" s="234">
        <v>1454.04</v>
      </c>
      <c r="ACY81" s="234">
        <v>1454.04</v>
      </c>
      <c r="ACZ81" s="234">
        <v>1454.04</v>
      </c>
      <c r="ADA81" s="20">
        <f t="shared" si="350"/>
        <v>15725.042719239615</v>
      </c>
      <c r="ADB81" s="18">
        <v>0</v>
      </c>
      <c r="ADC81" s="18">
        <v>2120.2745343278907</v>
      </c>
      <c r="ADD81" s="18">
        <v>1167.8658935501453</v>
      </c>
      <c r="ADE81" s="18">
        <v>1275.66257</v>
      </c>
      <c r="ADF81" s="18">
        <v>907.12280959999998</v>
      </c>
      <c r="ADG81" s="18">
        <v>754.74249759999998</v>
      </c>
      <c r="ADH81" s="18">
        <v>1518.2096404595318</v>
      </c>
      <c r="ADI81" s="18">
        <v>1699.2727436817854</v>
      </c>
      <c r="ADJ81" s="18">
        <v>1086.4614124</v>
      </c>
      <c r="ADK81" s="18">
        <v>1224.4687783999998</v>
      </c>
      <c r="ADL81" s="18">
        <v>1553.4050854</v>
      </c>
      <c r="ADM81" s="18">
        <v>2417.5567538202617</v>
      </c>
      <c r="ADN81" s="20">
        <f t="shared" si="266"/>
        <v>-1909.2172807603911</v>
      </c>
      <c r="ADO81" s="20">
        <f t="shared" si="267"/>
        <v>-1909.2172807603911</v>
      </c>
      <c r="ADP81" s="20">
        <f t="shared" si="268"/>
        <v>0</v>
      </c>
      <c r="ADQ81" s="18">
        <f t="shared" si="351"/>
        <v>14993.269999999999</v>
      </c>
      <c r="ADR81" s="18">
        <v>2111.66</v>
      </c>
      <c r="ADS81" s="234">
        <v>2111.66</v>
      </c>
      <c r="ADT81" s="234">
        <v>2111.66</v>
      </c>
      <c r="ADU81" s="234">
        <v>2111.66</v>
      </c>
      <c r="ADV81" s="234">
        <v>2111.66</v>
      </c>
      <c r="ADW81" s="234">
        <v>2111.66</v>
      </c>
      <c r="ADX81" s="234">
        <v>2111.66</v>
      </c>
      <c r="ADY81" s="234">
        <v>42.33</v>
      </c>
      <c r="ADZ81" s="234">
        <v>42.33</v>
      </c>
      <c r="AEA81" s="234">
        <v>42.33</v>
      </c>
      <c r="AEB81" s="234">
        <v>42.33</v>
      </c>
      <c r="AEC81" s="234">
        <v>42.33</v>
      </c>
      <c r="AED81" s="20">
        <f t="shared" si="352"/>
        <v>3254.8889053957973</v>
      </c>
      <c r="AEE81" s="18">
        <v>0</v>
      </c>
      <c r="AEF81" s="18">
        <v>0</v>
      </c>
      <c r="AEG81" s="18">
        <v>0</v>
      </c>
      <c r="AEH81" s="18">
        <v>215.51566399999996</v>
      </c>
      <c r="AEI81" s="18">
        <v>0</v>
      </c>
      <c r="AEJ81" s="18">
        <v>0</v>
      </c>
      <c r="AEK81" s="18">
        <v>0</v>
      </c>
      <c r="AEL81" s="18">
        <v>133.00016870437548</v>
      </c>
      <c r="AEM81" s="18">
        <v>689.1957435999999</v>
      </c>
      <c r="AEN81" s="18">
        <v>669.70319919999997</v>
      </c>
      <c r="AEO81" s="18">
        <v>861.64242667999997</v>
      </c>
      <c r="AEP81" s="18">
        <v>685.83170321142188</v>
      </c>
      <c r="AEQ81" s="20">
        <f t="shared" si="269"/>
        <v>-11738.381094604201</v>
      </c>
      <c r="AER81" s="20">
        <f t="shared" si="270"/>
        <v>-11738.381094604201</v>
      </c>
      <c r="AES81" s="20">
        <f t="shared" si="271"/>
        <v>0</v>
      </c>
      <c r="AET81" s="18">
        <f t="shared" si="353"/>
        <v>0</v>
      </c>
      <c r="AEU81" s="18">
        <v>0</v>
      </c>
      <c r="AEV81" s="234">
        <v>0</v>
      </c>
      <c r="AEW81" s="234">
        <v>0</v>
      </c>
      <c r="AEX81" s="234">
        <v>0</v>
      </c>
      <c r="AEY81" s="234">
        <v>0</v>
      </c>
      <c r="AEZ81" s="234">
        <v>0</v>
      </c>
      <c r="AFA81" s="234">
        <v>0</v>
      </c>
      <c r="AFB81" s="234">
        <v>0</v>
      </c>
      <c r="AFC81" s="234">
        <v>0</v>
      </c>
      <c r="AFD81" s="234">
        <v>0</v>
      </c>
      <c r="AFE81" s="234">
        <v>0</v>
      </c>
      <c r="AFF81" s="234">
        <v>0</v>
      </c>
      <c r="AFG81" s="20">
        <f t="shared" si="354"/>
        <v>0</v>
      </c>
      <c r="AFH81" s="18">
        <v>0</v>
      </c>
      <c r="AFI81" s="18">
        <v>0</v>
      </c>
      <c r="AFJ81" s="18">
        <v>0</v>
      </c>
      <c r="AFK81" s="18">
        <v>0</v>
      </c>
      <c r="AFL81" s="18">
        <v>0</v>
      </c>
      <c r="AFM81" s="18">
        <v>0</v>
      </c>
      <c r="AFN81" s="18">
        <v>0</v>
      </c>
      <c r="AFO81" s="18">
        <v>0</v>
      </c>
      <c r="AFP81" s="18">
        <v>0</v>
      </c>
      <c r="AFQ81" s="18">
        <v>0</v>
      </c>
      <c r="AFR81" s="18">
        <v>0</v>
      </c>
      <c r="AFS81" s="18">
        <v>0</v>
      </c>
      <c r="AFT81" s="20">
        <f t="shared" si="272"/>
        <v>0</v>
      </c>
      <c r="AFU81" s="20">
        <f t="shared" si="273"/>
        <v>0</v>
      </c>
      <c r="AFV81" s="136">
        <f t="shared" si="274"/>
        <v>0</v>
      </c>
      <c r="AFW81" s="141">
        <f t="shared" si="275"/>
        <v>258421.84059999994</v>
      </c>
      <c r="AFX81" s="111">
        <f t="shared" si="276"/>
        <v>193570.20581712382</v>
      </c>
      <c r="AFY81" s="126">
        <f t="shared" si="277"/>
        <v>-64851.634782876121</v>
      </c>
      <c r="AFZ81" s="20">
        <f t="shared" si="278"/>
        <v>-64851.634782876121</v>
      </c>
      <c r="AGA81" s="140">
        <f t="shared" si="279"/>
        <v>0</v>
      </c>
      <c r="AGB81" s="215">
        <f t="shared" si="181"/>
        <v>310106.20871999994</v>
      </c>
      <c r="AGC81" s="126">
        <f t="shared" si="181"/>
        <v>232284.24698054857</v>
      </c>
      <c r="AGD81" s="126">
        <f t="shared" si="280"/>
        <v>-77821.961739451363</v>
      </c>
      <c r="AGE81" s="20">
        <f t="shared" si="281"/>
        <v>-77821.961739451363</v>
      </c>
      <c r="AGF81" s="136">
        <f t="shared" si="282"/>
        <v>0</v>
      </c>
      <c r="AGG81" s="166">
        <f t="shared" si="358"/>
        <v>16538.997798399996</v>
      </c>
      <c r="AGH81" s="220">
        <f t="shared" si="357"/>
        <v>12388.493172295925</v>
      </c>
      <c r="AGI81" s="126">
        <f t="shared" si="283"/>
        <v>-4150.5046261040716</v>
      </c>
      <c r="AGJ81" s="20">
        <f t="shared" si="284"/>
        <v>-4150.5046261040716</v>
      </c>
      <c r="AGK81" s="140">
        <f t="shared" si="285"/>
        <v>0</v>
      </c>
      <c r="AGL81" s="167">
        <f t="shared" si="182"/>
        <v>326645.20651839994</v>
      </c>
      <c r="AGM81" s="167">
        <f t="shared" si="182"/>
        <v>244672.74015284449</v>
      </c>
      <c r="AGN81" s="168">
        <f t="shared" si="106"/>
        <v>-81972.466365555447</v>
      </c>
      <c r="AGO81" s="167">
        <f t="shared" si="286"/>
        <v>-81972.466365555447</v>
      </c>
      <c r="AGP81" s="169">
        <f t="shared" si="287"/>
        <v>0</v>
      </c>
      <c r="AGQ81" s="217">
        <f t="shared" si="355"/>
        <v>5.0632911392405069E-2</v>
      </c>
      <c r="AGR81" s="294">
        <v>7.0000000000000007E-2</v>
      </c>
      <c r="AGS81" s="254">
        <v>0.03</v>
      </c>
      <c r="AGT81" s="251">
        <f t="shared" si="356"/>
        <v>5.3333333333333337E-2</v>
      </c>
      <c r="AGU81" s="22"/>
      <c r="AGV81" s="22"/>
      <c r="AGW81" s="22"/>
      <c r="AGX81" s="22"/>
      <c r="AGY81" s="22"/>
      <c r="AGZ81" s="22"/>
      <c r="AHA81" s="22"/>
      <c r="AHB81" s="22"/>
      <c r="AHC81" s="22"/>
      <c r="AHD81" s="22"/>
      <c r="AHE81" s="22"/>
      <c r="AHF81" s="22"/>
      <c r="AHG81" s="22"/>
      <c r="AHH81" s="22"/>
    </row>
    <row r="82" spans="1:892" s="225" customFormat="1" ht="12.75" x14ac:dyDescent="0.25">
      <c r="A82" s="1">
        <v>511</v>
      </c>
      <c r="B82" s="21">
        <v>3</v>
      </c>
      <c r="C82" s="256" t="s">
        <v>827</v>
      </c>
      <c r="D82" s="253">
        <v>1</v>
      </c>
      <c r="E82" s="249">
        <v>245.4</v>
      </c>
      <c r="F82" s="132">
        <f t="shared" si="183"/>
        <v>886.69</v>
      </c>
      <c r="G82" s="114">
        <f t="shared" si="184"/>
        <v>872.63299700064454</v>
      </c>
      <c r="H82" s="132">
        <f t="shared" si="185"/>
        <v>-14.057002999355518</v>
      </c>
      <c r="I82" s="121">
        <f t="shared" si="186"/>
        <v>-14.057002999355518</v>
      </c>
      <c r="J82" s="121">
        <f t="shared" si="187"/>
        <v>0</v>
      </c>
      <c r="K82" s="18">
        <f t="shared" si="288"/>
        <v>0</v>
      </c>
      <c r="L82" s="234">
        <v>0</v>
      </c>
      <c r="M82" s="234">
        <v>0</v>
      </c>
      <c r="N82" s="234">
        <v>0</v>
      </c>
      <c r="O82" s="234">
        <v>0</v>
      </c>
      <c r="P82" s="234">
        <v>0</v>
      </c>
      <c r="Q82" s="234">
        <v>0</v>
      </c>
      <c r="R82" s="234">
        <v>0</v>
      </c>
      <c r="S82" s="234">
        <v>0</v>
      </c>
      <c r="T82" s="234">
        <v>0</v>
      </c>
      <c r="U82" s="234">
        <v>0</v>
      </c>
      <c r="V82" s="234">
        <v>0</v>
      </c>
      <c r="W82" s="234">
        <v>0</v>
      </c>
      <c r="X82" s="234">
        <f t="shared" si="289"/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  <c r="AG82" s="18">
        <v>0</v>
      </c>
      <c r="AH82" s="18">
        <v>0</v>
      </c>
      <c r="AI82" s="18">
        <v>0</v>
      </c>
      <c r="AJ82" s="18">
        <v>0</v>
      </c>
      <c r="AK82" s="20">
        <f t="shared" si="188"/>
        <v>0</v>
      </c>
      <c r="AL82" s="234">
        <f t="shared" si="290"/>
        <v>0</v>
      </c>
      <c r="AM82" s="234">
        <f t="shared" si="189"/>
        <v>0</v>
      </c>
      <c r="AN82" s="18">
        <f t="shared" si="291"/>
        <v>0</v>
      </c>
      <c r="AO82" s="234">
        <v>0</v>
      </c>
      <c r="AP82" s="234">
        <v>0</v>
      </c>
      <c r="AQ82" s="234">
        <v>0</v>
      </c>
      <c r="AR82" s="234">
        <v>0</v>
      </c>
      <c r="AS82" s="234">
        <v>0</v>
      </c>
      <c r="AT82" s="234">
        <v>0</v>
      </c>
      <c r="AU82" s="234">
        <v>0</v>
      </c>
      <c r="AV82" s="234">
        <v>0</v>
      </c>
      <c r="AW82" s="234">
        <v>0</v>
      </c>
      <c r="AX82" s="234">
        <v>0</v>
      </c>
      <c r="AY82" s="234">
        <v>0</v>
      </c>
      <c r="AZ82" s="234">
        <v>0</v>
      </c>
      <c r="BA82" s="226">
        <f t="shared" si="292"/>
        <v>0</v>
      </c>
      <c r="BB82" s="18">
        <v>0</v>
      </c>
      <c r="BC82" s="18">
        <v>0</v>
      </c>
      <c r="BD82" s="18">
        <v>0</v>
      </c>
      <c r="BE82" s="18">
        <v>0</v>
      </c>
      <c r="BF82" s="18">
        <v>0</v>
      </c>
      <c r="BG82" s="18">
        <v>0</v>
      </c>
      <c r="BH82" s="18">
        <v>0</v>
      </c>
      <c r="BI82" s="18">
        <v>0</v>
      </c>
      <c r="BJ82" s="18">
        <v>0</v>
      </c>
      <c r="BK82" s="18">
        <v>0</v>
      </c>
      <c r="BL82" s="18">
        <v>0</v>
      </c>
      <c r="BM82" s="18">
        <v>0</v>
      </c>
      <c r="BN82" s="20">
        <f t="shared" si="190"/>
        <v>0</v>
      </c>
      <c r="BO82" s="20">
        <f t="shared" si="191"/>
        <v>0</v>
      </c>
      <c r="BP82" s="20">
        <f t="shared" si="192"/>
        <v>0</v>
      </c>
      <c r="BQ82" s="18">
        <f t="shared" si="293"/>
        <v>0</v>
      </c>
      <c r="BR82" s="234">
        <v>0</v>
      </c>
      <c r="BS82" s="234">
        <v>0</v>
      </c>
      <c r="BT82" s="234">
        <v>0</v>
      </c>
      <c r="BU82" s="234">
        <v>0</v>
      </c>
      <c r="BV82" s="234">
        <v>0</v>
      </c>
      <c r="BW82" s="234">
        <v>0</v>
      </c>
      <c r="BX82" s="234">
        <v>0</v>
      </c>
      <c r="BY82" s="234">
        <v>0</v>
      </c>
      <c r="BZ82" s="234">
        <v>0</v>
      </c>
      <c r="CA82" s="234">
        <v>0</v>
      </c>
      <c r="CB82" s="234">
        <v>0</v>
      </c>
      <c r="CC82" s="234">
        <v>0</v>
      </c>
      <c r="CD82" s="18">
        <f t="shared" si="294"/>
        <v>0</v>
      </c>
      <c r="CE82" s="18">
        <v>0</v>
      </c>
      <c r="CF82" s="18">
        <v>0</v>
      </c>
      <c r="CG82" s="18">
        <v>0</v>
      </c>
      <c r="CH82" s="18">
        <v>0</v>
      </c>
      <c r="CI82" s="18">
        <v>0</v>
      </c>
      <c r="CJ82" s="18">
        <v>0</v>
      </c>
      <c r="CK82" s="18">
        <v>0</v>
      </c>
      <c r="CL82" s="18">
        <v>0</v>
      </c>
      <c r="CM82" s="18">
        <v>0</v>
      </c>
      <c r="CN82" s="18">
        <v>0</v>
      </c>
      <c r="CO82" s="18">
        <v>0</v>
      </c>
      <c r="CP82" s="18">
        <v>0</v>
      </c>
      <c r="CQ82" s="20">
        <f t="shared" si="193"/>
        <v>0</v>
      </c>
      <c r="CR82" s="20">
        <f t="shared" si="194"/>
        <v>0</v>
      </c>
      <c r="CS82" s="20">
        <f t="shared" si="195"/>
        <v>0</v>
      </c>
      <c r="CT82" s="18">
        <f t="shared" si="295"/>
        <v>0</v>
      </c>
      <c r="CU82" s="18">
        <v>0</v>
      </c>
      <c r="CV82" s="234">
        <v>0</v>
      </c>
      <c r="CW82" s="234">
        <v>0</v>
      </c>
      <c r="CX82" s="234">
        <v>0</v>
      </c>
      <c r="CY82" s="234">
        <v>0</v>
      </c>
      <c r="CZ82" s="234">
        <v>0</v>
      </c>
      <c r="DA82" s="234">
        <v>0</v>
      </c>
      <c r="DB82" s="234">
        <v>0</v>
      </c>
      <c r="DC82" s="234">
        <v>0</v>
      </c>
      <c r="DD82" s="234">
        <v>0</v>
      </c>
      <c r="DE82" s="234">
        <v>0</v>
      </c>
      <c r="DF82" s="234">
        <v>0</v>
      </c>
      <c r="DG82" s="18">
        <f t="shared" si="296"/>
        <v>0</v>
      </c>
      <c r="DH82" s="18">
        <v>0</v>
      </c>
      <c r="DI82" s="18">
        <v>0</v>
      </c>
      <c r="DJ82" s="18">
        <v>0</v>
      </c>
      <c r="DK82" s="18">
        <v>0</v>
      </c>
      <c r="DL82" s="18">
        <v>0</v>
      </c>
      <c r="DM82" s="18">
        <v>0</v>
      </c>
      <c r="DN82" s="18">
        <v>0</v>
      </c>
      <c r="DO82" s="18">
        <v>0</v>
      </c>
      <c r="DP82" s="18">
        <v>0</v>
      </c>
      <c r="DQ82" s="18">
        <v>0</v>
      </c>
      <c r="DR82" s="18">
        <v>0</v>
      </c>
      <c r="DS82" s="18">
        <v>0</v>
      </c>
      <c r="DT82" s="234">
        <f t="shared" si="297"/>
        <v>0</v>
      </c>
      <c r="DU82" s="20">
        <f t="shared" si="196"/>
        <v>0</v>
      </c>
      <c r="DV82" s="20">
        <f t="shared" si="298"/>
        <v>0</v>
      </c>
      <c r="DW82" s="18">
        <f t="shared" si="299"/>
        <v>0</v>
      </c>
      <c r="DX82" s="18">
        <v>0</v>
      </c>
      <c r="DY82" s="234">
        <v>0</v>
      </c>
      <c r="DZ82" s="234">
        <v>0</v>
      </c>
      <c r="EA82" s="234">
        <v>0</v>
      </c>
      <c r="EB82" s="234">
        <v>0</v>
      </c>
      <c r="EC82" s="234">
        <v>0</v>
      </c>
      <c r="ED82" s="234">
        <v>0</v>
      </c>
      <c r="EE82" s="234">
        <v>0</v>
      </c>
      <c r="EF82" s="234">
        <v>0</v>
      </c>
      <c r="EG82" s="234">
        <v>0</v>
      </c>
      <c r="EH82" s="234">
        <v>0</v>
      </c>
      <c r="EI82" s="234">
        <v>0</v>
      </c>
      <c r="EJ82" s="234"/>
      <c r="EK82" s="18">
        <f t="shared" si="300"/>
        <v>0</v>
      </c>
      <c r="EL82" s="18">
        <v>0</v>
      </c>
      <c r="EM82" s="18">
        <v>0</v>
      </c>
      <c r="EN82" s="18">
        <v>0</v>
      </c>
      <c r="EO82" s="18">
        <v>0</v>
      </c>
      <c r="EP82" s="18">
        <v>0</v>
      </c>
      <c r="EQ82" s="18">
        <v>0</v>
      </c>
      <c r="ER82" s="18">
        <v>0</v>
      </c>
      <c r="ES82" s="18">
        <v>0</v>
      </c>
      <c r="ET82" s="18">
        <v>0</v>
      </c>
      <c r="EU82" s="18">
        <v>0</v>
      </c>
      <c r="EV82" s="18">
        <v>0</v>
      </c>
      <c r="EW82" s="18">
        <v>0</v>
      </c>
      <c r="EX82" s="20">
        <f t="shared" si="197"/>
        <v>0</v>
      </c>
      <c r="EY82" s="20">
        <f t="shared" si="301"/>
        <v>0</v>
      </c>
      <c r="EZ82" s="20">
        <f t="shared" si="302"/>
        <v>0</v>
      </c>
      <c r="FA82" s="18">
        <f t="shared" si="303"/>
        <v>0</v>
      </c>
      <c r="FB82" s="18">
        <v>0</v>
      </c>
      <c r="FC82" s="234">
        <v>0</v>
      </c>
      <c r="FD82" s="234">
        <v>0</v>
      </c>
      <c r="FE82" s="234">
        <v>0</v>
      </c>
      <c r="FF82" s="234">
        <v>0</v>
      </c>
      <c r="FG82" s="234">
        <v>0</v>
      </c>
      <c r="FH82" s="234">
        <v>0</v>
      </c>
      <c r="FI82" s="234">
        <v>0</v>
      </c>
      <c r="FJ82" s="234">
        <v>0</v>
      </c>
      <c r="FK82" s="234">
        <v>0</v>
      </c>
      <c r="FL82" s="234">
        <v>0</v>
      </c>
      <c r="FM82" s="234">
        <v>0</v>
      </c>
      <c r="FN82" s="20">
        <f t="shared" si="304"/>
        <v>0</v>
      </c>
      <c r="FO82" s="18">
        <v>0</v>
      </c>
      <c r="FP82" s="18">
        <v>0</v>
      </c>
      <c r="FQ82" s="18">
        <v>0</v>
      </c>
      <c r="FR82" s="18">
        <v>0</v>
      </c>
      <c r="FS82" s="18">
        <v>0</v>
      </c>
      <c r="FT82" s="18">
        <v>0</v>
      </c>
      <c r="FU82" s="18">
        <v>0</v>
      </c>
      <c r="FV82" s="18">
        <v>0</v>
      </c>
      <c r="FW82" s="18">
        <v>0</v>
      </c>
      <c r="FX82" s="18">
        <v>0</v>
      </c>
      <c r="FY82" s="18">
        <v>0</v>
      </c>
      <c r="FZ82" s="18">
        <v>0</v>
      </c>
      <c r="GA82" s="234">
        <f t="shared" si="305"/>
        <v>0</v>
      </c>
      <c r="GB82" s="20">
        <f t="shared" si="306"/>
        <v>0</v>
      </c>
      <c r="GC82" s="20">
        <f t="shared" si="307"/>
        <v>0</v>
      </c>
      <c r="GD82" s="18">
        <f t="shared" si="308"/>
        <v>275.25</v>
      </c>
      <c r="GE82" s="18">
        <v>4.05</v>
      </c>
      <c r="GF82" s="234">
        <v>4.05</v>
      </c>
      <c r="GG82" s="234">
        <v>4.05</v>
      </c>
      <c r="GH82" s="234">
        <v>4.05</v>
      </c>
      <c r="GI82" s="234">
        <v>4.05</v>
      </c>
      <c r="GJ82" s="234">
        <v>4.05</v>
      </c>
      <c r="GK82" s="234">
        <v>4.05</v>
      </c>
      <c r="GL82" s="234">
        <v>49.38</v>
      </c>
      <c r="GM82" s="234">
        <v>49.38</v>
      </c>
      <c r="GN82" s="234">
        <v>49.38</v>
      </c>
      <c r="GO82" s="234">
        <v>49.38</v>
      </c>
      <c r="GP82" s="234">
        <v>49.38</v>
      </c>
      <c r="GQ82" s="20">
        <f t="shared" si="309"/>
        <v>0</v>
      </c>
      <c r="GR82" s="18">
        <v>0</v>
      </c>
      <c r="GS82" s="18">
        <v>0</v>
      </c>
      <c r="GT82" s="18">
        <v>0</v>
      </c>
      <c r="GU82" s="18"/>
      <c r="GV82" s="234">
        <f t="shared" si="310"/>
        <v>-275.25</v>
      </c>
      <c r="GW82" s="20">
        <f t="shared" si="198"/>
        <v>-275.25</v>
      </c>
      <c r="GX82" s="20">
        <f t="shared" si="199"/>
        <v>0</v>
      </c>
      <c r="GY82" s="18">
        <f t="shared" si="311"/>
        <v>611.44000000000005</v>
      </c>
      <c r="GZ82" s="18">
        <v>33.520000000000003</v>
      </c>
      <c r="HA82" s="234">
        <v>33.520000000000003</v>
      </c>
      <c r="HB82" s="234">
        <v>33.520000000000003</v>
      </c>
      <c r="HC82" s="234">
        <v>33.520000000000003</v>
      </c>
      <c r="HD82" s="234">
        <v>33.520000000000003</v>
      </c>
      <c r="HE82" s="234">
        <v>33.520000000000003</v>
      </c>
      <c r="HF82" s="234">
        <v>33.520000000000003</v>
      </c>
      <c r="HG82" s="234">
        <v>75.36</v>
      </c>
      <c r="HH82" s="234">
        <v>75.36</v>
      </c>
      <c r="HI82" s="234">
        <v>75.36</v>
      </c>
      <c r="HJ82" s="234">
        <v>75.36</v>
      </c>
      <c r="HK82" s="234">
        <v>75.36</v>
      </c>
      <c r="HL82" s="20">
        <f t="shared" si="312"/>
        <v>872.63299700064454</v>
      </c>
      <c r="HM82" s="18">
        <v>79.370868054727495</v>
      </c>
      <c r="HN82" s="18">
        <v>84.14898203402376</v>
      </c>
      <c r="HO82" s="18">
        <v>89.12733368651979</v>
      </c>
      <c r="HP82" s="18">
        <v>84.809109295166152</v>
      </c>
      <c r="HQ82" s="18">
        <v>87.564063795731073</v>
      </c>
      <c r="HR82" s="18">
        <v>75.850678244895107</v>
      </c>
      <c r="HS82" s="18">
        <v>94.69367832616507</v>
      </c>
      <c r="HT82" s="18">
        <v>50.507217605183513</v>
      </c>
      <c r="HU82" s="18">
        <v>52.565559193082166</v>
      </c>
      <c r="HV82" s="18">
        <v>56.719557800996803</v>
      </c>
      <c r="HW82" s="18">
        <v>51.527448259726285</v>
      </c>
      <c r="HX82" s="18">
        <v>65.748500704427357</v>
      </c>
      <c r="HY82" s="20">
        <f t="shared" si="200"/>
        <v>261.19299700064448</v>
      </c>
      <c r="HZ82" s="20">
        <f t="shared" si="201"/>
        <v>0</v>
      </c>
      <c r="IA82" s="20">
        <f t="shared" si="202"/>
        <v>261.19299700064448</v>
      </c>
      <c r="IB82" s="120">
        <f t="shared" si="313"/>
        <v>0</v>
      </c>
      <c r="IC82" s="120">
        <v>0</v>
      </c>
      <c r="ID82" s="250">
        <v>0</v>
      </c>
      <c r="IE82" s="250">
        <v>0</v>
      </c>
      <c r="IF82" s="120">
        <v>0</v>
      </c>
      <c r="IG82" s="120">
        <v>0</v>
      </c>
      <c r="IH82" s="120">
        <v>0</v>
      </c>
      <c r="II82" s="120">
        <v>0</v>
      </c>
      <c r="IJ82" s="120">
        <v>0</v>
      </c>
      <c r="IK82" s="120">
        <v>0</v>
      </c>
      <c r="IL82" s="120">
        <v>0</v>
      </c>
      <c r="IM82" s="120">
        <v>0</v>
      </c>
      <c r="IN82" s="120">
        <v>0</v>
      </c>
      <c r="IO82" s="121">
        <f t="shared" si="203"/>
        <v>0</v>
      </c>
      <c r="IP82" s="18">
        <v>0</v>
      </c>
      <c r="IQ82" s="18">
        <v>0</v>
      </c>
      <c r="IR82" s="18">
        <v>0</v>
      </c>
      <c r="IS82" s="18">
        <v>0</v>
      </c>
      <c r="IT82" s="18">
        <v>0</v>
      </c>
      <c r="IU82" s="18">
        <v>0</v>
      </c>
      <c r="IV82" s="18">
        <v>0</v>
      </c>
      <c r="IW82" s="18">
        <v>0</v>
      </c>
      <c r="IX82" s="18">
        <v>0</v>
      </c>
      <c r="IY82" s="18">
        <v>0</v>
      </c>
      <c r="IZ82" s="18">
        <v>0</v>
      </c>
      <c r="JA82" s="18">
        <v>0</v>
      </c>
      <c r="JB82" s="250">
        <f t="shared" si="204"/>
        <v>0</v>
      </c>
      <c r="JC82" s="121">
        <f t="shared" si="205"/>
        <v>0</v>
      </c>
      <c r="JD82" s="121">
        <f t="shared" si="206"/>
        <v>0</v>
      </c>
      <c r="JE82" s="120">
        <f t="shared" si="314"/>
        <v>0</v>
      </c>
      <c r="JF82" s="120">
        <v>0</v>
      </c>
      <c r="JG82" s="250">
        <v>0</v>
      </c>
      <c r="JH82" s="250">
        <v>0</v>
      </c>
      <c r="JI82" s="250">
        <v>0</v>
      </c>
      <c r="JJ82" s="250">
        <v>0</v>
      </c>
      <c r="JK82" s="250">
        <v>0</v>
      </c>
      <c r="JL82" s="250">
        <v>0</v>
      </c>
      <c r="JM82" s="250">
        <v>0</v>
      </c>
      <c r="JN82" s="250">
        <v>0</v>
      </c>
      <c r="JO82" s="250">
        <v>0</v>
      </c>
      <c r="JP82" s="250">
        <v>0</v>
      </c>
      <c r="JQ82" s="250">
        <v>0</v>
      </c>
      <c r="JR82" s="120">
        <f t="shared" si="315"/>
        <v>0</v>
      </c>
      <c r="JS82" s="18">
        <v>0</v>
      </c>
      <c r="JT82" s="18">
        <v>0</v>
      </c>
      <c r="JU82" s="18">
        <v>0</v>
      </c>
      <c r="JV82" s="18">
        <v>0</v>
      </c>
      <c r="JW82" s="18">
        <v>0</v>
      </c>
      <c r="JX82" s="18">
        <v>0</v>
      </c>
      <c r="JY82" s="18">
        <v>0</v>
      </c>
      <c r="JZ82" s="18">
        <v>0</v>
      </c>
      <c r="KA82" s="18">
        <v>0</v>
      </c>
      <c r="KB82" s="18">
        <v>0</v>
      </c>
      <c r="KC82" s="18">
        <v>0</v>
      </c>
      <c r="KD82" s="18">
        <v>0</v>
      </c>
      <c r="KE82" s="250">
        <f t="shared" si="207"/>
        <v>0</v>
      </c>
      <c r="KF82" s="121">
        <f t="shared" si="208"/>
        <v>0</v>
      </c>
      <c r="KG82" s="121">
        <f t="shared" si="209"/>
        <v>0</v>
      </c>
      <c r="KH82" s="120">
        <f t="shared" si="316"/>
        <v>543.06000000000006</v>
      </c>
      <c r="KI82" s="120">
        <v>19.829999999999998</v>
      </c>
      <c r="KJ82" s="250">
        <v>19.829999999999998</v>
      </c>
      <c r="KK82" s="250">
        <v>19.829999999999998</v>
      </c>
      <c r="KL82" s="250">
        <v>19.829999999999998</v>
      </c>
      <c r="KM82" s="250">
        <v>19.829999999999998</v>
      </c>
      <c r="KN82" s="250">
        <v>19.829999999999998</v>
      </c>
      <c r="KO82" s="250">
        <v>19.829999999999998</v>
      </c>
      <c r="KP82" s="250">
        <v>80.849999999999994</v>
      </c>
      <c r="KQ82" s="250">
        <v>80.849999999999994</v>
      </c>
      <c r="KR82" s="250">
        <v>80.849999999999994</v>
      </c>
      <c r="KS82" s="250">
        <v>80.849999999999994</v>
      </c>
      <c r="KT82" s="250">
        <v>80.849999999999994</v>
      </c>
      <c r="KU82" s="121">
        <f t="shared" si="317"/>
        <v>575.7477846170043</v>
      </c>
      <c r="KV82" s="18">
        <v>23.944669905122311</v>
      </c>
      <c r="KW82" s="18">
        <v>25.787533265010708</v>
      </c>
      <c r="KX82" s="18">
        <v>22.886123801133444</v>
      </c>
      <c r="KY82" s="18">
        <v>25.092508531356408</v>
      </c>
      <c r="KZ82" s="18">
        <v>24.995230316414823</v>
      </c>
      <c r="LA82" s="18">
        <v>25.547849942330977</v>
      </c>
      <c r="LB82" s="18">
        <v>22.606808944916903</v>
      </c>
      <c r="LC82" s="18">
        <v>61.419604355905982</v>
      </c>
      <c r="LD82" s="18">
        <v>79.16643944757638</v>
      </c>
      <c r="LE82" s="18">
        <v>76.444519082458882</v>
      </c>
      <c r="LF82" s="18">
        <v>93.138238404277473</v>
      </c>
      <c r="LG82" s="18">
        <v>94.718258620499995</v>
      </c>
      <c r="LH82" s="250">
        <f t="shared" si="318"/>
        <v>32.68778461700424</v>
      </c>
      <c r="LI82" s="121">
        <f t="shared" si="210"/>
        <v>0</v>
      </c>
      <c r="LJ82" s="121">
        <f t="shared" si="211"/>
        <v>32.68778461700424</v>
      </c>
      <c r="LK82" s="121">
        <f t="shared" si="212"/>
        <v>0</v>
      </c>
      <c r="LL82" s="250"/>
      <c r="LM82" s="250"/>
      <c r="LN82" s="250"/>
      <c r="LO82" s="250"/>
      <c r="LP82" s="250"/>
      <c r="LQ82" s="250"/>
      <c r="LR82" s="250"/>
      <c r="LS82" s="250"/>
      <c r="LT82" s="250"/>
      <c r="LU82" s="250"/>
      <c r="LV82" s="250"/>
      <c r="LW82" s="250"/>
      <c r="LX82" s="121">
        <f t="shared" si="213"/>
        <v>0</v>
      </c>
      <c r="LY82" s="250"/>
      <c r="LZ82" s="250"/>
      <c r="MA82" s="250"/>
      <c r="MB82" s="250"/>
      <c r="MC82" s="250"/>
      <c r="MD82" s="250"/>
      <c r="ME82" s="250"/>
      <c r="MF82" s="250"/>
      <c r="MG82" s="250"/>
      <c r="MH82" s="250"/>
      <c r="MI82" s="250"/>
      <c r="MJ82" s="120">
        <v>0</v>
      </c>
      <c r="MK82" s="250"/>
      <c r="ML82" s="121">
        <f t="shared" si="214"/>
        <v>0</v>
      </c>
      <c r="MM82" s="121">
        <f t="shared" si="215"/>
        <v>0</v>
      </c>
      <c r="MN82" s="121">
        <f t="shared" si="319"/>
        <v>4175.8500000000004</v>
      </c>
      <c r="MO82" s="121">
        <v>354.6</v>
      </c>
      <c r="MP82" s="250">
        <v>354.6</v>
      </c>
      <c r="MQ82" s="250">
        <v>354.6</v>
      </c>
      <c r="MR82" s="250">
        <v>354.6</v>
      </c>
      <c r="MS82" s="250">
        <v>354.6</v>
      </c>
      <c r="MT82" s="250">
        <v>354.6</v>
      </c>
      <c r="MU82" s="250">
        <v>354.6</v>
      </c>
      <c r="MV82" s="250">
        <v>338.73</v>
      </c>
      <c r="MW82" s="250">
        <v>338.73</v>
      </c>
      <c r="MX82" s="250">
        <v>338.73</v>
      </c>
      <c r="MY82" s="250">
        <v>338.73</v>
      </c>
      <c r="MZ82" s="250">
        <v>338.73</v>
      </c>
      <c r="NA82" s="121">
        <f t="shared" si="320"/>
        <v>0</v>
      </c>
      <c r="NB82" s="20">
        <v>0</v>
      </c>
      <c r="NC82" s="20">
        <v>0</v>
      </c>
      <c r="ND82" s="20">
        <v>0</v>
      </c>
      <c r="NE82" s="20">
        <v>0</v>
      </c>
      <c r="NF82" s="20">
        <v>0</v>
      </c>
      <c r="NG82" s="20">
        <v>0</v>
      </c>
      <c r="NH82" s="20">
        <v>0</v>
      </c>
      <c r="NI82" s="20">
        <v>0</v>
      </c>
      <c r="NJ82" s="20">
        <v>0</v>
      </c>
      <c r="NK82" s="20">
        <v>0</v>
      </c>
      <c r="NL82" s="20">
        <v>0</v>
      </c>
      <c r="NM82" s="20">
        <v>0</v>
      </c>
      <c r="NN82" s="250">
        <f t="shared" si="321"/>
        <v>-4175.8500000000004</v>
      </c>
      <c r="NO82" s="121">
        <f t="shared" si="216"/>
        <v>-4175.8500000000004</v>
      </c>
      <c r="NP82" s="121">
        <f t="shared" si="217"/>
        <v>0</v>
      </c>
      <c r="NQ82" s="115">
        <f t="shared" si="218"/>
        <v>110.10999999999999</v>
      </c>
      <c r="NR82" s="114">
        <f t="shared" si="219"/>
        <v>0</v>
      </c>
      <c r="NS82" s="132">
        <f t="shared" si="220"/>
        <v>-110.10999999999999</v>
      </c>
      <c r="NT82" s="121">
        <f t="shared" si="221"/>
        <v>-110.10999999999999</v>
      </c>
      <c r="NU82" s="121">
        <f t="shared" si="222"/>
        <v>0</v>
      </c>
      <c r="NV82" s="18">
        <f t="shared" si="322"/>
        <v>34.159999999999997</v>
      </c>
      <c r="NW82" s="18">
        <v>4.88</v>
      </c>
      <c r="NX82" s="234">
        <v>4.88</v>
      </c>
      <c r="NY82" s="234">
        <v>4.88</v>
      </c>
      <c r="NZ82" s="18">
        <v>4.88</v>
      </c>
      <c r="OA82" s="18">
        <v>4.88</v>
      </c>
      <c r="OB82" s="18">
        <v>4.88</v>
      </c>
      <c r="OC82" s="18">
        <v>4.88</v>
      </c>
      <c r="OD82" s="18">
        <v>0</v>
      </c>
      <c r="OE82" s="18">
        <v>0</v>
      </c>
      <c r="OF82" s="18">
        <v>0</v>
      </c>
      <c r="OG82" s="18">
        <v>0</v>
      </c>
      <c r="OH82" s="18">
        <v>0</v>
      </c>
      <c r="OI82" s="20">
        <f t="shared" si="323"/>
        <v>0</v>
      </c>
      <c r="OJ82" s="20">
        <v>0</v>
      </c>
      <c r="OK82" s="20">
        <v>0</v>
      </c>
      <c r="OL82" s="20">
        <v>0</v>
      </c>
      <c r="OM82" s="20">
        <v>0</v>
      </c>
      <c r="ON82" s="20">
        <v>0</v>
      </c>
      <c r="OO82" s="20">
        <v>0</v>
      </c>
      <c r="OP82" s="20">
        <v>0</v>
      </c>
      <c r="OQ82" s="20">
        <v>0</v>
      </c>
      <c r="OR82" s="20">
        <v>0</v>
      </c>
      <c r="OS82" s="20">
        <v>0</v>
      </c>
      <c r="OT82" s="20">
        <v>0</v>
      </c>
      <c r="OU82" s="20">
        <v>0</v>
      </c>
      <c r="OV82" s="234">
        <f t="shared" si="324"/>
        <v>-34.159999999999997</v>
      </c>
      <c r="OW82" s="20">
        <f t="shared" si="223"/>
        <v>-34.159999999999997</v>
      </c>
      <c r="OX82" s="20">
        <f t="shared" si="224"/>
        <v>0</v>
      </c>
      <c r="OY82" s="18">
        <f t="shared" si="325"/>
        <v>0</v>
      </c>
      <c r="OZ82" s="18">
        <v>0</v>
      </c>
      <c r="PA82" s="234">
        <v>0</v>
      </c>
      <c r="PB82" s="234">
        <v>0</v>
      </c>
      <c r="PC82" s="234">
        <v>0</v>
      </c>
      <c r="PD82" s="234">
        <v>0</v>
      </c>
      <c r="PE82" s="234">
        <v>0</v>
      </c>
      <c r="PF82" s="234">
        <v>0</v>
      </c>
      <c r="PG82" s="234">
        <v>0</v>
      </c>
      <c r="PH82" s="234">
        <v>0</v>
      </c>
      <c r="PI82" s="234">
        <v>0</v>
      </c>
      <c r="PJ82" s="234">
        <v>0</v>
      </c>
      <c r="PK82" s="234">
        <v>0</v>
      </c>
      <c r="PL82" s="20">
        <f t="shared" si="326"/>
        <v>0</v>
      </c>
      <c r="PM82" s="18">
        <v>0</v>
      </c>
      <c r="PN82" s="18">
        <v>0</v>
      </c>
      <c r="PO82" s="18">
        <v>0</v>
      </c>
      <c r="PP82" s="18">
        <v>0</v>
      </c>
      <c r="PQ82" s="18">
        <v>0</v>
      </c>
      <c r="PR82" s="18">
        <v>0</v>
      </c>
      <c r="PS82" s="18">
        <v>0</v>
      </c>
      <c r="PT82" s="18">
        <v>0</v>
      </c>
      <c r="PU82" s="18">
        <v>0</v>
      </c>
      <c r="PV82" s="18">
        <v>0</v>
      </c>
      <c r="PW82" s="18">
        <v>0</v>
      </c>
      <c r="PX82" s="18">
        <v>0</v>
      </c>
      <c r="PY82" s="234">
        <f t="shared" si="327"/>
        <v>0</v>
      </c>
      <c r="PZ82" s="20">
        <f t="shared" si="225"/>
        <v>0</v>
      </c>
      <c r="QA82" s="20">
        <f t="shared" si="226"/>
        <v>0</v>
      </c>
      <c r="QB82" s="18">
        <f t="shared" si="328"/>
        <v>75.949999999999989</v>
      </c>
      <c r="QC82" s="18">
        <v>10.85</v>
      </c>
      <c r="QD82" s="234">
        <v>10.85</v>
      </c>
      <c r="QE82" s="234">
        <v>10.85</v>
      </c>
      <c r="QF82" s="234">
        <v>10.85</v>
      </c>
      <c r="QG82" s="234">
        <v>10.85</v>
      </c>
      <c r="QH82" s="234">
        <v>10.85</v>
      </c>
      <c r="QI82" s="234">
        <v>10.85</v>
      </c>
      <c r="QJ82" s="234">
        <v>0</v>
      </c>
      <c r="QK82" s="234">
        <v>0</v>
      </c>
      <c r="QL82" s="234">
        <v>0</v>
      </c>
      <c r="QM82" s="234">
        <v>0</v>
      </c>
      <c r="QN82" s="234">
        <v>0</v>
      </c>
      <c r="QO82" s="20">
        <f t="shared" si="329"/>
        <v>0</v>
      </c>
      <c r="QP82" s="18">
        <v>0</v>
      </c>
      <c r="QQ82" s="18">
        <v>0</v>
      </c>
      <c r="QR82" s="18">
        <v>0</v>
      </c>
      <c r="QS82" s="18">
        <v>0</v>
      </c>
      <c r="QT82" s="18">
        <v>0</v>
      </c>
      <c r="QU82" s="18">
        <v>0</v>
      </c>
      <c r="QV82" s="18">
        <v>0</v>
      </c>
      <c r="QW82" s="18">
        <v>0</v>
      </c>
      <c r="QX82" s="18">
        <v>0</v>
      </c>
      <c r="QY82" s="18">
        <v>0</v>
      </c>
      <c r="QZ82" s="18">
        <v>0</v>
      </c>
      <c r="RA82" s="18">
        <v>0</v>
      </c>
      <c r="RB82" s="234">
        <f t="shared" si="330"/>
        <v>-75.949999999999989</v>
      </c>
      <c r="RC82" s="20">
        <f t="shared" si="227"/>
        <v>-75.949999999999989</v>
      </c>
      <c r="RD82" s="20">
        <f t="shared" si="228"/>
        <v>0</v>
      </c>
      <c r="RE82" s="18">
        <f t="shared" si="331"/>
        <v>0</v>
      </c>
      <c r="RF82" s="20">
        <v>0</v>
      </c>
      <c r="RG82" s="234">
        <v>0</v>
      </c>
      <c r="RH82" s="234">
        <v>0</v>
      </c>
      <c r="RI82" s="234">
        <v>0</v>
      </c>
      <c r="RJ82" s="234">
        <v>0</v>
      </c>
      <c r="RK82" s="234">
        <v>0</v>
      </c>
      <c r="RL82" s="234">
        <v>0</v>
      </c>
      <c r="RM82" s="234">
        <v>0</v>
      </c>
      <c r="RN82" s="234">
        <v>0</v>
      </c>
      <c r="RO82" s="234">
        <v>0</v>
      </c>
      <c r="RP82" s="234">
        <v>0</v>
      </c>
      <c r="RQ82" s="234">
        <v>0</v>
      </c>
      <c r="RR82" s="20">
        <f t="shared" si="332"/>
        <v>0</v>
      </c>
      <c r="RS82" s="18">
        <v>0</v>
      </c>
      <c r="RT82" s="18">
        <v>0</v>
      </c>
      <c r="RU82" s="18">
        <v>0</v>
      </c>
      <c r="RV82" s="18">
        <v>0</v>
      </c>
      <c r="RW82" s="18">
        <v>0</v>
      </c>
      <c r="RX82" s="18">
        <v>0</v>
      </c>
      <c r="RY82" s="18">
        <v>0</v>
      </c>
      <c r="RZ82" s="18">
        <v>0</v>
      </c>
      <c r="SA82" s="18">
        <v>0</v>
      </c>
      <c r="SB82" s="18">
        <v>0</v>
      </c>
      <c r="SC82" s="18">
        <v>0</v>
      </c>
      <c r="SD82" s="18">
        <v>0</v>
      </c>
      <c r="SE82" s="20">
        <f t="shared" si="229"/>
        <v>0</v>
      </c>
      <c r="SF82" s="20">
        <f t="shared" si="230"/>
        <v>0</v>
      </c>
      <c r="SG82" s="20">
        <f t="shared" si="231"/>
        <v>0</v>
      </c>
      <c r="SH82" s="18">
        <f t="shared" si="333"/>
        <v>0</v>
      </c>
      <c r="SI82" s="18">
        <v>0</v>
      </c>
      <c r="SJ82" s="234">
        <v>0</v>
      </c>
      <c r="SK82" s="234">
        <v>0</v>
      </c>
      <c r="SL82" s="234">
        <v>0</v>
      </c>
      <c r="SM82" s="234">
        <v>0</v>
      </c>
      <c r="SN82" s="234">
        <v>0</v>
      </c>
      <c r="SO82" s="234">
        <v>0</v>
      </c>
      <c r="SP82" s="234">
        <v>0</v>
      </c>
      <c r="SQ82" s="234">
        <v>0</v>
      </c>
      <c r="SR82" s="234">
        <v>0</v>
      </c>
      <c r="SS82" s="234">
        <v>0</v>
      </c>
      <c r="ST82" s="234">
        <v>0</v>
      </c>
      <c r="SU82" s="20">
        <f t="shared" si="334"/>
        <v>0</v>
      </c>
      <c r="SV82" s="18">
        <v>0</v>
      </c>
      <c r="SW82" s="18">
        <v>0</v>
      </c>
      <c r="SX82" s="18">
        <v>0</v>
      </c>
      <c r="SY82" s="18">
        <v>0</v>
      </c>
      <c r="SZ82" s="18">
        <v>0</v>
      </c>
      <c r="TA82" s="18">
        <v>0</v>
      </c>
      <c r="TB82" s="18">
        <v>0</v>
      </c>
      <c r="TC82" s="18">
        <v>0</v>
      </c>
      <c r="TD82" s="18">
        <v>0</v>
      </c>
      <c r="TE82" s="18">
        <v>0</v>
      </c>
      <c r="TF82" s="18">
        <v>0</v>
      </c>
      <c r="TG82" s="18">
        <v>0</v>
      </c>
      <c r="TH82" s="20">
        <f t="shared" si="232"/>
        <v>0</v>
      </c>
      <c r="TI82" s="20">
        <f t="shared" si="233"/>
        <v>0</v>
      </c>
      <c r="TJ82" s="20">
        <f t="shared" si="234"/>
        <v>0</v>
      </c>
      <c r="TK82" s="18">
        <f t="shared" si="335"/>
        <v>0</v>
      </c>
      <c r="TL82" s="18">
        <v>0</v>
      </c>
      <c r="TM82" s="234">
        <v>0</v>
      </c>
      <c r="TN82" s="234">
        <v>0</v>
      </c>
      <c r="TO82" s="234">
        <v>0</v>
      </c>
      <c r="TP82" s="234">
        <v>0</v>
      </c>
      <c r="TQ82" s="234">
        <v>0</v>
      </c>
      <c r="TR82" s="234">
        <v>0</v>
      </c>
      <c r="TS82" s="234">
        <v>0</v>
      </c>
      <c r="TT82" s="234">
        <v>0</v>
      </c>
      <c r="TU82" s="234">
        <v>0</v>
      </c>
      <c r="TV82" s="234">
        <v>0</v>
      </c>
      <c r="TW82" s="234">
        <v>0</v>
      </c>
      <c r="TX82" s="20">
        <f t="shared" si="336"/>
        <v>0</v>
      </c>
      <c r="TY82" s="18">
        <v>0</v>
      </c>
      <c r="TZ82" s="18">
        <v>0</v>
      </c>
      <c r="UA82" s="18">
        <v>0</v>
      </c>
      <c r="UB82" s="18">
        <v>0</v>
      </c>
      <c r="UC82" s="18">
        <v>0</v>
      </c>
      <c r="UD82" s="18">
        <v>0</v>
      </c>
      <c r="UE82" s="18">
        <v>0</v>
      </c>
      <c r="UF82" s="18">
        <v>0</v>
      </c>
      <c r="UG82" s="18">
        <v>0</v>
      </c>
      <c r="UH82" s="18">
        <v>0</v>
      </c>
      <c r="UI82" s="18">
        <v>0</v>
      </c>
      <c r="UJ82" s="18">
        <v>0</v>
      </c>
      <c r="UK82" s="20">
        <f t="shared" si="235"/>
        <v>0</v>
      </c>
      <c r="UL82" s="20">
        <f t="shared" si="236"/>
        <v>0</v>
      </c>
      <c r="UM82" s="20">
        <f t="shared" si="237"/>
        <v>0</v>
      </c>
      <c r="UN82" s="18">
        <f t="shared" si="337"/>
        <v>0</v>
      </c>
      <c r="UO82" s="18">
        <v>0</v>
      </c>
      <c r="UP82" s="234">
        <v>0</v>
      </c>
      <c r="UQ82" s="234">
        <v>0</v>
      </c>
      <c r="UR82" s="234">
        <v>0</v>
      </c>
      <c r="US82" s="234">
        <v>0</v>
      </c>
      <c r="UT82" s="234">
        <v>0</v>
      </c>
      <c r="UU82" s="234">
        <v>0</v>
      </c>
      <c r="UV82" s="234">
        <v>0</v>
      </c>
      <c r="UW82" s="234">
        <v>0</v>
      </c>
      <c r="UX82" s="234">
        <v>0</v>
      </c>
      <c r="UY82" s="234">
        <v>0</v>
      </c>
      <c r="UZ82" s="234">
        <v>0</v>
      </c>
      <c r="VA82" s="20">
        <f t="shared" si="238"/>
        <v>0</v>
      </c>
      <c r="VB82" s="234"/>
      <c r="VC82" s="234"/>
      <c r="VD82" s="234"/>
      <c r="VE82" s="234"/>
      <c r="VF82" s="234"/>
      <c r="VG82" s="234"/>
      <c r="VH82" s="234">
        <v>0</v>
      </c>
      <c r="VI82" s="234"/>
      <c r="VJ82" s="234"/>
      <c r="VK82" s="234"/>
      <c r="VL82" s="234"/>
      <c r="VM82" s="234"/>
      <c r="VN82" s="20">
        <f t="shared" si="239"/>
        <v>0</v>
      </c>
      <c r="VO82" s="20">
        <f t="shared" si="240"/>
        <v>0</v>
      </c>
      <c r="VP82" s="20">
        <f t="shared" si="241"/>
        <v>0</v>
      </c>
      <c r="VQ82" s="121">
        <f t="shared" si="242"/>
        <v>0</v>
      </c>
      <c r="VR82" s="250"/>
      <c r="VS82" s="250"/>
      <c r="VT82" s="250"/>
      <c r="VU82" s="250"/>
      <c r="VV82" s="250"/>
      <c r="VW82" s="250"/>
      <c r="VX82" s="250"/>
      <c r="VY82" s="250"/>
      <c r="VZ82" s="250"/>
      <c r="WA82" s="250"/>
      <c r="WB82" s="250"/>
      <c r="WC82" s="250"/>
      <c r="WD82" s="121">
        <f t="shared" si="243"/>
        <v>0</v>
      </c>
      <c r="WE82" s="234"/>
      <c r="WF82" s="234"/>
      <c r="WG82" s="234"/>
      <c r="WH82" s="234"/>
      <c r="WI82" s="234"/>
      <c r="WJ82" s="234"/>
      <c r="WK82" s="234"/>
      <c r="WL82" s="234"/>
      <c r="WM82" s="234"/>
      <c r="WN82" s="234"/>
      <c r="WO82" s="234"/>
      <c r="WP82" s="234"/>
      <c r="WQ82" s="121">
        <f t="shared" si="244"/>
        <v>0</v>
      </c>
      <c r="WR82" s="121">
        <f t="shared" si="245"/>
        <v>0</v>
      </c>
      <c r="WS82" s="121">
        <f t="shared" si="246"/>
        <v>0</v>
      </c>
      <c r="WT82" s="120">
        <f t="shared" si="338"/>
        <v>0</v>
      </c>
      <c r="WU82" s="120">
        <v>0</v>
      </c>
      <c r="WV82" s="250">
        <v>0</v>
      </c>
      <c r="WW82" s="250">
        <v>0</v>
      </c>
      <c r="WX82" s="250">
        <v>0</v>
      </c>
      <c r="WY82" s="250">
        <v>0</v>
      </c>
      <c r="WZ82" s="250">
        <v>0</v>
      </c>
      <c r="XA82" s="250">
        <v>0</v>
      </c>
      <c r="XB82" s="250">
        <v>0</v>
      </c>
      <c r="XC82" s="250">
        <v>0</v>
      </c>
      <c r="XD82" s="250">
        <v>0</v>
      </c>
      <c r="XE82" s="250">
        <v>0</v>
      </c>
      <c r="XF82" s="250">
        <v>0</v>
      </c>
      <c r="XG82" s="120">
        <f t="shared" si="339"/>
        <v>717.6635614879923</v>
      </c>
      <c r="XH82" s="18">
        <v>0</v>
      </c>
      <c r="XI82" s="18">
        <v>169.95227257724676</v>
      </c>
      <c r="XJ82" s="18">
        <v>170.52420242985571</v>
      </c>
      <c r="XK82" s="18">
        <v>171.22402570000003</v>
      </c>
      <c r="XL82" s="18">
        <v>172.56094996000002</v>
      </c>
      <c r="XM82" s="18">
        <v>0</v>
      </c>
      <c r="XN82" s="18">
        <v>0</v>
      </c>
      <c r="XO82" s="18">
        <v>6.78472202386045</v>
      </c>
      <c r="XP82" s="18">
        <v>6.5249334508829939</v>
      </c>
      <c r="XQ82" s="18">
        <v>6.6624829137527382</v>
      </c>
      <c r="XR82" s="18">
        <v>6.6535565436805415</v>
      </c>
      <c r="XS82" s="18">
        <v>6.7764158887131121</v>
      </c>
      <c r="XT82" s="121">
        <f t="shared" si="247"/>
        <v>717.6635614879923</v>
      </c>
      <c r="XU82" s="121">
        <f t="shared" si="248"/>
        <v>0</v>
      </c>
      <c r="XV82" s="121">
        <f t="shared" si="249"/>
        <v>717.6635614879923</v>
      </c>
      <c r="XW82" s="120">
        <f t="shared" si="340"/>
        <v>0</v>
      </c>
      <c r="XX82" s="120">
        <v>0</v>
      </c>
      <c r="XY82" s="250">
        <v>0</v>
      </c>
      <c r="XZ82" s="250">
        <v>0</v>
      </c>
      <c r="YA82" s="250">
        <v>0</v>
      </c>
      <c r="YB82" s="250">
        <v>0</v>
      </c>
      <c r="YC82" s="250">
        <v>0</v>
      </c>
      <c r="YD82" s="250">
        <v>0</v>
      </c>
      <c r="YE82" s="250">
        <v>0</v>
      </c>
      <c r="YF82" s="250">
        <v>0</v>
      </c>
      <c r="YG82" s="250">
        <v>0</v>
      </c>
      <c r="YH82" s="250">
        <v>0</v>
      </c>
      <c r="YI82" s="250">
        <v>0</v>
      </c>
      <c r="YJ82" s="121">
        <f t="shared" si="341"/>
        <v>0</v>
      </c>
      <c r="YK82" s="18">
        <v>0</v>
      </c>
      <c r="YL82" s="18">
        <v>0</v>
      </c>
      <c r="YM82" s="18">
        <v>0</v>
      </c>
      <c r="YN82" s="18">
        <v>0</v>
      </c>
      <c r="YO82" s="18">
        <v>0</v>
      </c>
      <c r="YP82" s="18">
        <v>0</v>
      </c>
      <c r="YQ82" s="18">
        <v>0</v>
      </c>
      <c r="YR82" s="18">
        <v>0</v>
      </c>
      <c r="YS82" s="18">
        <v>0</v>
      </c>
      <c r="YT82" s="18">
        <v>0</v>
      </c>
      <c r="YU82" s="18">
        <v>0</v>
      </c>
      <c r="YV82" s="18">
        <v>0</v>
      </c>
      <c r="YW82" s="234">
        <f t="shared" si="342"/>
        <v>0</v>
      </c>
      <c r="YX82" s="121">
        <f t="shared" si="250"/>
        <v>0</v>
      </c>
      <c r="YY82" s="121">
        <f t="shared" si="251"/>
        <v>0</v>
      </c>
      <c r="YZ82" s="120">
        <f t="shared" si="343"/>
        <v>0</v>
      </c>
      <c r="ZA82" s="120">
        <v>0</v>
      </c>
      <c r="ZB82" s="250">
        <v>0</v>
      </c>
      <c r="ZC82" s="250">
        <v>0</v>
      </c>
      <c r="ZD82" s="250">
        <v>0</v>
      </c>
      <c r="ZE82" s="250">
        <v>0</v>
      </c>
      <c r="ZF82" s="250">
        <v>0</v>
      </c>
      <c r="ZG82" s="250">
        <v>0</v>
      </c>
      <c r="ZH82" s="250">
        <v>0</v>
      </c>
      <c r="ZI82" s="250">
        <v>0</v>
      </c>
      <c r="ZJ82" s="250">
        <v>0</v>
      </c>
      <c r="ZK82" s="250">
        <v>0</v>
      </c>
      <c r="ZL82" s="250">
        <v>0</v>
      </c>
      <c r="ZM82" s="121">
        <f t="shared" si="344"/>
        <v>686.67515424072394</v>
      </c>
      <c r="ZN82" s="120">
        <v>0</v>
      </c>
      <c r="ZO82" s="18">
        <v>148.883452160384</v>
      </c>
      <c r="ZP82" s="18">
        <v>502.65764967923252</v>
      </c>
      <c r="ZQ82" s="18">
        <v>35.134052401107454</v>
      </c>
      <c r="ZR82" s="18">
        <v>0</v>
      </c>
      <c r="ZS82" s="18">
        <v>0</v>
      </c>
      <c r="ZT82" s="18"/>
      <c r="ZU82" s="18"/>
      <c r="ZV82" s="18"/>
      <c r="ZW82" s="18"/>
      <c r="ZX82" s="18"/>
      <c r="ZY82" s="18"/>
      <c r="ZZ82" s="121">
        <f t="shared" si="252"/>
        <v>686.67515424072394</v>
      </c>
      <c r="AAA82" s="121">
        <f t="shared" si="253"/>
        <v>0</v>
      </c>
      <c r="AAB82" s="121">
        <f t="shared" si="254"/>
        <v>686.67515424072394</v>
      </c>
      <c r="AAC82" s="120">
        <f t="shared" si="345"/>
        <v>0</v>
      </c>
      <c r="AAD82" s="120">
        <v>0</v>
      </c>
      <c r="AAE82" s="250">
        <v>0</v>
      </c>
      <c r="AAF82" s="250">
        <v>0</v>
      </c>
      <c r="AAG82" s="250">
        <v>0</v>
      </c>
      <c r="AAH82" s="250">
        <v>0</v>
      </c>
      <c r="AAI82" s="250">
        <v>0</v>
      </c>
      <c r="AAJ82" s="250">
        <v>0</v>
      </c>
      <c r="AAK82" s="250">
        <v>0</v>
      </c>
      <c r="AAL82" s="250">
        <v>0</v>
      </c>
      <c r="AAM82" s="250">
        <v>0</v>
      </c>
      <c r="AAN82" s="250">
        <v>0</v>
      </c>
      <c r="AAO82" s="250">
        <v>0</v>
      </c>
      <c r="AAP82" s="121">
        <f t="shared" si="346"/>
        <v>545.85259670147877</v>
      </c>
      <c r="AAQ82" s="18">
        <v>0</v>
      </c>
      <c r="AAR82" s="18">
        <v>0</v>
      </c>
      <c r="AAS82" s="18">
        <v>0</v>
      </c>
      <c r="AAT82" s="18">
        <v>0</v>
      </c>
      <c r="AAU82" s="18">
        <v>0</v>
      </c>
      <c r="AAV82" s="18">
        <v>0</v>
      </c>
      <c r="AAW82" s="18">
        <v>0</v>
      </c>
      <c r="AAX82" s="18">
        <v>111.04950528000001</v>
      </c>
      <c r="AAY82" s="18">
        <v>106.79739408</v>
      </c>
      <c r="AAZ82" s="18">
        <v>108.76382784</v>
      </c>
      <c r="ABA82" s="18">
        <v>108.61810646399999</v>
      </c>
      <c r="ABB82" s="18">
        <v>110.62376303747871</v>
      </c>
      <c r="ABC82" s="121">
        <f t="shared" si="255"/>
        <v>545.85259670147877</v>
      </c>
      <c r="ABD82" s="121">
        <f t="shared" si="256"/>
        <v>0</v>
      </c>
      <c r="ABE82" s="121">
        <f t="shared" si="257"/>
        <v>545.85259670147877</v>
      </c>
      <c r="ABF82" s="120">
        <f t="shared" si="347"/>
        <v>0</v>
      </c>
      <c r="ABG82" s="120">
        <v>0</v>
      </c>
      <c r="ABH82" s="250">
        <v>0</v>
      </c>
      <c r="ABI82" s="250">
        <v>0</v>
      </c>
      <c r="ABJ82" s="250">
        <v>0</v>
      </c>
      <c r="ABK82" s="250">
        <v>0</v>
      </c>
      <c r="ABL82" s="250">
        <v>0</v>
      </c>
      <c r="ABM82" s="250">
        <v>0</v>
      </c>
      <c r="ABN82" s="250">
        <v>0</v>
      </c>
      <c r="ABO82" s="250">
        <v>0</v>
      </c>
      <c r="ABP82" s="250">
        <v>0</v>
      </c>
      <c r="ABQ82" s="250">
        <v>0</v>
      </c>
      <c r="ABR82" s="250">
        <v>0</v>
      </c>
      <c r="ABS82" s="121">
        <f t="shared" si="348"/>
        <v>0</v>
      </c>
      <c r="ABT82" s="18">
        <v>0</v>
      </c>
      <c r="ABU82" s="18">
        <v>0</v>
      </c>
      <c r="ABV82" s="18">
        <v>0</v>
      </c>
      <c r="ABW82" s="18">
        <v>0</v>
      </c>
      <c r="ABX82" s="18">
        <v>0</v>
      </c>
      <c r="ABY82" s="18">
        <v>0</v>
      </c>
      <c r="ABZ82" s="18"/>
      <c r="ACA82" s="18"/>
      <c r="ACB82" s="18">
        <v>0</v>
      </c>
      <c r="ACC82" s="18">
        <v>0</v>
      </c>
      <c r="ACD82" s="18">
        <v>0</v>
      </c>
      <c r="ACE82" s="18">
        <v>0</v>
      </c>
      <c r="ACF82" s="121">
        <f t="shared" si="258"/>
        <v>0</v>
      </c>
      <c r="ACG82" s="121">
        <f t="shared" si="259"/>
        <v>0</v>
      </c>
      <c r="ACH82" s="121">
        <f t="shared" si="260"/>
        <v>0</v>
      </c>
      <c r="ACI82" s="115">
        <f t="shared" si="261"/>
        <v>0</v>
      </c>
      <c r="ACJ82" s="121">
        <f t="shared" si="262"/>
        <v>0</v>
      </c>
      <c r="ACK82" s="132">
        <f t="shared" si="263"/>
        <v>0</v>
      </c>
      <c r="ACL82" s="121">
        <f t="shared" si="264"/>
        <v>0</v>
      </c>
      <c r="ACM82" s="121">
        <f t="shared" si="265"/>
        <v>0</v>
      </c>
      <c r="ACN82" s="18">
        <f t="shared" si="349"/>
        <v>0</v>
      </c>
      <c r="ACO82" s="18">
        <v>0</v>
      </c>
      <c r="ACP82" s="234">
        <v>0</v>
      </c>
      <c r="ACQ82" s="234">
        <v>0</v>
      </c>
      <c r="ACR82" s="234">
        <v>0</v>
      </c>
      <c r="ACS82" s="234">
        <v>0</v>
      </c>
      <c r="ACT82" s="234">
        <v>0</v>
      </c>
      <c r="ACU82" s="234">
        <v>0</v>
      </c>
      <c r="ACV82" s="234">
        <v>0</v>
      </c>
      <c r="ACW82" s="234">
        <v>0</v>
      </c>
      <c r="ACX82" s="234">
        <v>0</v>
      </c>
      <c r="ACY82" s="234">
        <v>0</v>
      </c>
      <c r="ACZ82" s="234">
        <v>0</v>
      </c>
      <c r="ADA82" s="20">
        <f t="shared" si="350"/>
        <v>0</v>
      </c>
      <c r="ADB82" s="18">
        <v>0</v>
      </c>
      <c r="ADC82" s="18">
        <v>0</v>
      </c>
      <c r="ADD82" s="18">
        <v>0</v>
      </c>
      <c r="ADE82" s="18">
        <v>0</v>
      </c>
      <c r="ADF82" s="18">
        <v>0</v>
      </c>
      <c r="ADG82" s="18">
        <v>0</v>
      </c>
      <c r="ADH82" s="18">
        <v>0</v>
      </c>
      <c r="ADI82" s="18">
        <v>0</v>
      </c>
      <c r="ADJ82" s="18">
        <v>0</v>
      </c>
      <c r="ADK82" s="18">
        <v>0</v>
      </c>
      <c r="ADL82" s="18">
        <v>0</v>
      </c>
      <c r="ADM82" s="18">
        <v>0</v>
      </c>
      <c r="ADN82" s="20">
        <f t="shared" si="266"/>
        <v>0</v>
      </c>
      <c r="ADO82" s="20">
        <f t="shared" si="267"/>
        <v>0</v>
      </c>
      <c r="ADP82" s="20">
        <f t="shared" si="268"/>
        <v>0</v>
      </c>
      <c r="ADQ82" s="18">
        <f t="shared" si="351"/>
        <v>0</v>
      </c>
      <c r="ADR82" s="18">
        <v>0</v>
      </c>
      <c r="ADS82" s="234">
        <v>0</v>
      </c>
      <c r="ADT82" s="234">
        <v>0</v>
      </c>
      <c r="ADU82" s="234">
        <v>0</v>
      </c>
      <c r="ADV82" s="234">
        <v>0</v>
      </c>
      <c r="ADW82" s="234">
        <v>0</v>
      </c>
      <c r="ADX82" s="234">
        <v>0</v>
      </c>
      <c r="ADY82" s="234">
        <v>0</v>
      </c>
      <c r="ADZ82" s="234">
        <v>0</v>
      </c>
      <c r="AEA82" s="234">
        <v>0</v>
      </c>
      <c r="AEB82" s="234">
        <v>0</v>
      </c>
      <c r="AEC82" s="234">
        <v>0</v>
      </c>
      <c r="AED82" s="20">
        <f t="shared" si="352"/>
        <v>0</v>
      </c>
      <c r="AEE82" s="18">
        <v>0</v>
      </c>
      <c r="AEF82" s="18">
        <v>0</v>
      </c>
      <c r="AEG82" s="18">
        <v>0</v>
      </c>
      <c r="AEH82" s="18">
        <v>0</v>
      </c>
      <c r="AEI82" s="18">
        <v>0</v>
      </c>
      <c r="AEJ82" s="18">
        <v>0</v>
      </c>
      <c r="AEK82" s="18">
        <v>0</v>
      </c>
      <c r="AEL82" s="18">
        <v>0</v>
      </c>
      <c r="AEM82" s="18">
        <v>0</v>
      </c>
      <c r="AEN82" s="18">
        <v>0</v>
      </c>
      <c r="AEO82" s="18">
        <v>0</v>
      </c>
      <c r="AEP82" s="18">
        <v>0</v>
      </c>
      <c r="AEQ82" s="20">
        <f t="shared" si="269"/>
        <v>0</v>
      </c>
      <c r="AER82" s="20">
        <f t="shared" si="270"/>
        <v>0</v>
      </c>
      <c r="AES82" s="20">
        <f t="shared" si="271"/>
        <v>0</v>
      </c>
      <c r="AET82" s="18">
        <f t="shared" si="353"/>
        <v>0</v>
      </c>
      <c r="AEU82" s="18">
        <v>0</v>
      </c>
      <c r="AEV82" s="234">
        <v>0</v>
      </c>
      <c r="AEW82" s="234">
        <v>0</v>
      </c>
      <c r="AEX82" s="234">
        <v>0</v>
      </c>
      <c r="AEY82" s="234">
        <v>0</v>
      </c>
      <c r="AEZ82" s="234">
        <v>0</v>
      </c>
      <c r="AFA82" s="234">
        <v>0</v>
      </c>
      <c r="AFB82" s="234">
        <v>0</v>
      </c>
      <c r="AFC82" s="234">
        <v>0</v>
      </c>
      <c r="AFD82" s="234">
        <v>0</v>
      </c>
      <c r="AFE82" s="234">
        <v>0</v>
      </c>
      <c r="AFF82" s="234">
        <v>0</v>
      </c>
      <c r="AFG82" s="20">
        <f t="shared" si="354"/>
        <v>0</v>
      </c>
      <c r="AFH82" s="18">
        <v>0</v>
      </c>
      <c r="AFI82" s="18">
        <v>0</v>
      </c>
      <c r="AFJ82" s="18">
        <v>0</v>
      </c>
      <c r="AFK82" s="18">
        <v>0</v>
      </c>
      <c r="AFL82" s="18">
        <v>0</v>
      </c>
      <c r="AFM82" s="18">
        <v>0</v>
      </c>
      <c r="AFN82" s="18">
        <v>0</v>
      </c>
      <c r="AFO82" s="18">
        <v>0</v>
      </c>
      <c r="AFP82" s="18">
        <v>0</v>
      </c>
      <c r="AFQ82" s="18">
        <v>0</v>
      </c>
      <c r="AFR82" s="18">
        <v>0</v>
      </c>
      <c r="AFS82" s="18">
        <v>0</v>
      </c>
      <c r="AFT82" s="20">
        <f t="shared" si="272"/>
        <v>0</v>
      </c>
      <c r="AFU82" s="20">
        <f t="shared" si="273"/>
        <v>0</v>
      </c>
      <c r="AFV82" s="136">
        <f t="shared" si="274"/>
        <v>0</v>
      </c>
      <c r="AFW82" s="141">
        <f t="shared" si="275"/>
        <v>5715.71</v>
      </c>
      <c r="AFX82" s="111">
        <f t="shared" si="276"/>
        <v>3398.5720940478436</v>
      </c>
      <c r="AFY82" s="126">
        <f t="shared" si="277"/>
        <v>-2317.1379059521564</v>
      </c>
      <c r="AFZ82" s="20">
        <f t="shared" si="278"/>
        <v>-2317.1379059521564</v>
      </c>
      <c r="AGA82" s="140">
        <f t="shared" si="279"/>
        <v>0</v>
      </c>
      <c r="AGB82" s="215">
        <f t="shared" si="181"/>
        <v>6858.8519999999999</v>
      </c>
      <c r="AGC82" s="126">
        <f t="shared" si="181"/>
        <v>4078.2865128574122</v>
      </c>
      <c r="AGD82" s="126">
        <f t="shared" si="280"/>
        <v>-2780.5654871425877</v>
      </c>
      <c r="AGE82" s="20">
        <f t="shared" si="281"/>
        <v>-2780.5654871425877</v>
      </c>
      <c r="AGF82" s="136">
        <f t="shared" si="282"/>
        <v>0</v>
      </c>
      <c r="AGG82" s="166">
        <f t="shared" si="358"/>
        <v>422.96253999999999</v>
      </c>
      <c r="AGH82" s="220">
        <f t="shared" si="357"/>
        <v>251.49433495954042</v>
      </c>
      <c r="AGI82" s="126">
        <f t="shared" si="283"/>
        <v>-171.46820504045957</v>
      </c>
      <c r="AGJ82" s="20">
        <f t="shared" si="284"/>
        <v>-171.46820504045957</v>
      </c>
      <c r="AGK82" s="140">
        <f t="shared" si="285"/>
        <v>0</v>
      </c>
      <c r="AGL82" s="167">
        <f t="shared" si="182"/>
        <v>7281.8145399999994</v>
      </c>
      <c r="AGM82" s="167">
        <f t="shared" si="182"/>
        <v>4329.7808478169527</v>
      </c>
      <c r="AGN82" s="168">
        <f t="shared" si="106"/>
        <v>-2952.0336921830467</v>
      </c>
      <c r="AGO82" s="167">
        <f t="shared" si="286"/>
        <v>-2952.0336921830467</v>
      </c>
      <c r="AGP82" s="169">
        <f t="shared" si="287"/>
        <v>0</v>
      </c>
      <c r="AGQ82" s="217">
        <f t="shared" si="355"/>
        <v>5.0632911392405063E-2</v>
      </c>
      <c r="AGR82" s="294">
        <v>7.0000000000000007E-2</v>
      </c>
      <c r="AGS82" s="294">
        <v>0.05</v>
      </c>
      <c r="AGT82" s="251">
        <f t="shared" si="356"/>
        <v>6.1666666666666668E-2</v>
      </c>
      <c r="AGU82" s="22"/>
      <c r="AGV82" s="22"/>
      <c r="AGW82" s="22"/>
      <c r="AGX82" s="22"/>
      <c r="AGY82" s="22"/>
      <c r="AGZ82" s="22"/>
      <c r="AHA82" s="22"/>
      <c r="AHB82" s="22"/>
      <c r="AHC82" s="22"/>
      <c r="AHD82" s="22"/>
      <c r="AHE82" s="22"/>
      <c r="AHF82" s="22"/>
      <c r="AHG82" s="22"/>
      <c r="AHH82" s="22"/>
    </row>
    <row r="83" spans="1:892" s="225" customFormat="1" ht="18" customHeight="1" x14ac:dyDescent="0.25">
      <c r="A83" s="22">
        <v>512</v>
      </c>
      <c r="B83" s="21">
        <v>3</v>
      </c>
      <c r="C83" s="256" t="s">
        <v>828</v>
      </c>
      <c r="D83" s="253">
        <v>5</v>
      </c>
      <c r="E83" s="249">
        <v>5956</v>
      </c>
      <c r="F83" s="132">
        <f t="shared" si="183"/>
        <v>64995.109999999993</v>
      </c>
      <c r="G83" s="114">
        <f t="shared" si="184"/>
        <v>63927.955310508449</v>
      </c>
      <c r="H83" s="132">
        <f t="shared" si="185"/>
        <v>-1067.1546894915446</v>
      </c>
      <c r="I83" s="121">
        <f t="shared" si="186"/>
        <v>-1067.1546894915446</v>
      </c>
      <c r="J83" s="121">
        <f t="shared" si="187"/>
        <v>0</v>
      </c>
      <c r="K83" s="18">
        <f t="shared" si="288"/>
        <v>21969.489999999998</v>
      </c>
      <c r="L83" s="234">
        <v>1642.07</v>
      </c>
      <c r="M83" s="234">
        <v>1642.07</v>
      </c>
      <c r="N83" s="234">
        <v>1642.07</v>
      </c>
      <c r="O83" s="234">
        <v>1642.07</v>
      </c>
      <c r="P83" s="234">
        <v>1642.07</v>
      </c>
      <c r="Q83" s="234">
        <v>1642.07</v>
      </c>
      <c r="R83" s="234">
        <v>1642.07</v>
      </c>
      <c r="S83" s="234">
        <v>2095</v>
      </c>
      <c r="T83" s="234">
        <v>2095</v>
      </c>
      <c r="U83" s="234">
        <v>2095</v>
      </c>
      <c r="V83" s="234">
        <v>2095</v>
      </c>
      <c r="W83" s="234">
        <v>2095</v>
      </c>
      <c r="X83" s="234">
        <f t="shared" si="289"/>
        <v>18684.199646209774</v>
      </c>
      <c r="Y83" s="18">
        <v>0</v>
      </c>
      <c r="Z83" s="18">
        <v>6508.0197333823289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12176.179912827445</v>
      </c>
      <c r="AG83" s="18">
        <v>0</v>
      </c>
      <c r="AH83" s="18">
        <v>0</v>
      </c>
      <c r="AI83" s="18">
        <v>0</v>
      </c>
      <c r="AJ83" s="18">
        <v>0</v>
      </c>
      <c r="AK83" s="20">
        <f t="shared" si="188"/>
        <v>-3285.2903537902239</v>
      </c>
      <c r="AL83" s="234">
        <f t="shared" si="290"/>
        <v>-3285.2903537902239</v>
      </c>
      <c r="AM83" s="234">
        <f t="shared" si="189"/>
        <v>0</v>
      </c>
      <c r="AN83" s="18">
        <f t="shared" si="291"/>
        <v>4398.17</v>
      </c>
      <c r="AO83" s="234">
        <v>336.51</v>
      </c>
      <c r="AP83" s="234">
        <v>336.51</v>
      </c>
      <c r="AQ83" s="234">
        <v>336.51</v>
      </c>
      <c r="AR83" s="234">
        <v>336.51</v>
      </c>
      <c r="AS83" s="234">
        <v>336.51</v>
      </c>
      <c r="AT83" s="234">
        <v>336.51</v>
      </c>
      <c r="AU83" s="234">
        <v>336.51</v>
      </c>
      <c r="AV83" s="234">
        <v>408.52</v>
      </c>
      <c r="AW83" s="234">
        <v>408.52</v>
      </c>
      <c r="AX83" s="234">
        <v>408.52</v>
      </c>
      <c r="AY83" s="234">
        <v>408.52</v>
      </c>
      <c r="AZ83" s="234">
        <v>408.52</v>
      </c>
      <c r="BA83" s="226">
        <f t="shared" si="292"/>
        <v>3695.5436744679332</v>
      </c>
      <c r="BB83" s="18">
        <v>0</v>
      </c>
      <c r="BC83" s="18">
        <v>1282.1378673700219</v>
      </c>
      <c r="BD83" s="18">
        <v>0</v>
      </c>
      <c r="BE83" s="18">
        <v>0</v>
      </c>
      <c r="BF83" s="18">
        <v>0</v>
      </c>
      <c r="BG83" s="18">
        <v>0</v>
      </c>
      <c r="BH83" s="18">
        <v>0</v>
      </c>
      <c r="BI83" s="18">
        <v>2413.4058070979113</v>
      </c>
      <c r="BJ83" s="18">
        <v>0</v>
      </c>
      <c r="BK83" s="18">
        <v>0</v>
      </c>
      <c r="BL83" s="18">
        <v>0</v>
      </c>
      <c r="BM83" s="18">
        <v>0</v>
      </c>
      <c r="BN83" s="20">
        <f t="shared" si="190"/>
        <v>-702.62632553206686</v>
      </c>
      <c r="BO83" s="20">
        <f t="shared" si="191"/>
        <v>-702.62632553206686</v>
      </c>
      <c r="BP83" s="20">
        <f t="shared" si="192"/>
        <v>0</v>
      </c>
      <c r="BQ83" s="18">
        <f t="shared" si="293"/>
        <v>3694.84</v>
      </c>
      <c r="BR83" s="234">
        <v>281.12</v>
      </c>
      <c r="BS83" s="234">
        <v>281.12</v>
      </c>
      <c r="BT83" s="234">
        <v>281.12</v>
      </c>
      <c r="BU83" s="234">
        <v>281.12</v>
      </c>
      <c r="BV83" s="234">
        <v>281.12</v>
      </c>
      <c r="BW83" s="234">
        <v>281.12</v>
      </c>
      <c r="BX83" s="234">
        <v>281.12</v>
      </c>
      <c r="BY83" s="234">
        <v>345.4</v>
      </c>
      <c r="BZ83" s="234">
        <v>345.4</v>
      </c>
      <c r="CA83" s="234">
        <v>345.4</v>
      </c>
      <c r="CB83" s="234">
        <v>345.4</v>
      </c>
      <c r="CC83" s="234">
        <v>345.4</v>
      </c>
      <c r="CD83" s="18">
        <f t="shared" si="294"/>
        <v>3422.0499999999993</v>
      </c>
      <c r="CE83" s="18">
        <v>255.22</v>
      </c>
      <c r="CF83" s="18">
        <v>255.22</v>
      </c>
      <c r="CG83" s="18">
        <v>255.22</v>
      </c>
      <c r="CH83" s="18">
        <v>255.22</v>
      </c>
      <c r="CI83" s="18">
        <v>276.58</v>
      </c>
      <c r="CJ83" s="18">
        <v>255.22</v>
      </c>
      <c r="CK83" s="18">
        <v>274.22000000000003</v>
      </c>
      <c r="CL83" s="18">
        <v>319.02999999999997</v>
      </c>
      <c r="CM83" s="18">
        <v>319.02999999999997</v>
      </c>
      <c r="CN83" s="18">
        <v>319.02999999999997</v>
      </c>
      <c r="CO83" s="18">
        <v>319.02999999999997</v>
      </c>
      <c r="CP83" s="18">
        <v>319.02999999999997</v>
      </c>
      <c r="CQ83" s="20">
        <f t="shared" si="193"/>
        <v>-272.79000000000087</v>
      </c>
      <c r="CR83" s="20">
        <f t="shared" si="194"/>
        <v>-272.79000000000087</v>
      </c>
      <c r="CS83" s="20">
        <f t="shared" si="195"/>
        <v>0</v>
      </c>
      <c r="CT83" s="18">
        <f t="shared" si="295"/>
        <v>775.96999999999991</v>
      </c>
      <c r="CU83" s="18">
        <v>58.96</v>
      </c>
      <c r="CV83" s="234">
        <v>58.96</v>
      </c>
      <c r="CW83" s="234">
        <v>58.96</v>
      </c>
      <c r="CX83" s="234">
        <v>58.96</v>
      </c>
      <c r="CY83" s="234">
        <v>58.96</v>
      </c>
      <c r="CZ83" s="234">
        <v>58.96</v>
      </c>
      <c r="DA83" s="234">
        <v>58.96</v>
      </c>
      <c r="DB83" s="234">
        <v>72.650000000000006</v>
      </c>
      <c r="DC83" s="234">
        <v>72.650000000000006</v>
      </c>
      <c r="DD83" s="234">
        <v>72.650000000000006</v>
      </c>
      <c r="DE83" s="234">
        <v>72.650000000000006</v>
      </c>
      <c r="DF83" s="234">
        <v>72.650000000000006</v>
      </c>
      <c r="DG83" s="18">
        <f t="shared" si="296"/>
        <v>710.76</v>
      </c>
      <c r="DH83" s="18">
        <v>53.63</v>
      </c>
      <c r="DI83" s="18">
        <v>53.63</v>
      </c>
      <c r="DJ83" s="18">
        <v>53.63</v>
      </c>
      <c r="DK83" s="18">
        <v>53.63</v>
      </c>
      <c r="DL83" s="18">
        <v>53.63</v>
      </c>
      <c r="DM83" s="18">
        <v>53.63</v>
      </c>
      <c r="DN83" s="18">
        <v>53.63</v>
      </c>
      <c r="DO83" s="18">
        <v>67.069999999999993</v>
      </c>
      <c r="DP83" s="18">
        <v>67.069999999999993</v>
      </c>
      <c r="DQ83" s="18">
        <v>67.069999999999993</v>
      </c>
      <c r="DR83" s="18">
        <v>67.069999999999993</v>
      </c>
      <c r="DS83" s="18">
        <v>67.069999999999993</v>
      </c>
      <c r="DT83" s="234">
        <f t="shared" si="297"/>
        <v>-65.209999999999923</v>
      </c>
      <c r="DU83" s="20">
        <f t="shared" si="196"/>
        <v>-65.209999999999923</v>
      </c>
      <c r="DV83" s="20">
        <f t="shared" si="298"/>
        <v>0</v>
      </c>
      <c r="DW83" s="18">
        <f t="shared" si="299"/>
        <v>1228.6600000000001</v>
      </c>
      <c r="DX83" s="18">
        <v>97.68</v>
      </c>
      <c r="DY83" s="234">
        <v>97.68</v>
      </c>
      <c r="DZ83" s="234">
        <v>97.68</v>
      </c>
      <c r="EA83" s="234">
        <v>97.68</v>
      </c>
      <c r="EB83" s="234">
        <v>97.68</v>
      </c>
      <c r="EC83" s="234">
        <v>97.68</v>
      </c>
      <c r="ED83" s="234">
        <v>97.68</v>
      </c>
      <c r="EE83" s="234">
        <v>108.98</v>
      </c>
      <c r="EF83" s="234">
        <v>108.98</v>
      </c>
      <c r="EG83" s="234">
        <v>108.98</v>
      </c>
      <c r="EH83" s="234">
        <v>108.98</v>
      </c>
      <c r="EI83" s="234">
        <v>108.98</v>
      </c>
      <c r="EJ83" s="234"/>
      <c r="EK83" s="18">
        <f t="shared" si="300"/>
        <v>984.30443924394103</v>
      </c>
      <c r="EL83" s="18">
        <v>0</v>
      </c>
      <c r="EM83" s="18">
        <v>341.49525517113642</v>
      </c>
      <c r="EN83" s="18">
        <v>0</v>
      </c>
      <c r="EO83" s="18">
        <v>0</v>
      </c>
      <c r="EP83" s="18">
        <v>0</v>
      </c>
      <c r="EQ83" s="18">
        <v>0</v>
      </c>
      <c r="ER83" s="18">
        <v>0</v>
      </c>
      <c r="ES83" s="18">
        <v>642.80918407280467</v>
      </c>
      <c r="ET83" s="18">
        <v>0</v>
      </c>
      <c r="EU83" s="18">
        <v>0</v>
      </c>
      <c r="EV83" s="18">
        <v>0</v>
      </c>
      <c r="EW83" s="18">
        <v>0</v>
      </c>
      <c r="EX83" s="20">
        <f t="shared" si="197"/>
        <v>-244.35556075605905</v>
      </c>
      <c r="EY83" s="20">
        <f t="shared" si="301"/>
        <v>-244.35556075605905</v>
      </c>
      <c r="EZ83" s="20">
        <f t="shared" si="302"/>
        <v>0</v>
      </c>
      <c r="FA83" s="18">
        <f t="shared" si="303"/>
        <v>15744.169999999998</v>
      </c>
      <c r="FB83" s="18">
        <v>1190.01</v>
      </c>
      <c r="FC83" s="234">
        <v>1190.01</v>
      </c>
      <c r="FD83" s="234">
        <v>1190.01</v>
      </c>
      <c r="FE83" s="234">
        <v>1190.01</v>
      </c>
      <c r="FF83" s="234">
        <v>1190.01</v>
      </c>
      <c r="FG83" s="234">
        <v>1190.01</v>
      </c>
      <c r="FH83" s="234">
        <v>1190.01</v>
      </c>
      <c r="FI83" s="234">
        <v>1482.82</v>
      </c>
      <c r="FJ83" s="234">
        <v>1482.82</v>
      </c>
      <c r="FK83" s="234">
        <v>1482.82</v>
      </c>
      <c r="FL83" s="234">
        <v>1482.82</v>
      </c>
      <c r="FM83" s="234">
        <v>1482.82</v>
      </c>
      <c r="FN83" s="20">
        <f t="shared" si="304"/>
        <v>12280.769547110154</v>
      </c>
      <c r="FO83" s="18">
        <v>3559.76129896564</v>
      </c>
      <c r="FP83" s="18">
        <v>0</v>
      </c>
      <c r="FQ83" s="18">
        <v>0</v>
      </c>
      <c r="FR83" s="18">
        <v>0</v>
      </c>
      <c r="FS83" s="18">
        <v>0</v>
      </c>
      <c r="FT83" s="18">
        <v>0</v>
      </c>
      <c r="FU83" s="18">
        <v>0</v>
      </c>
      <c r="FV83" s="18">
        <v>8721.0082481445152</v>
      </c>
      <c r="FW83" s="18">
        <v>0</v>
      </c>
      <c r="FX83" s="18">
        <v>0</v>
      </c>
      <c r="FY83" s="18">
        <v>0</v>
      </c>
      <c r="FZ83" s="18">
        <v>0</v>
      </c>
      <c r="GA83" s="234">
        <f t="shared" si="305"/>
        <v>-3463.400452889844</v>
      </c>
      <c r="GB83" s="20">
        <f t="shared" si="306"/>
        <v>-3463.400452889844</v>
      </c>
      <c r="GC83" s="20">
        <f t="shared" si="307"/>
        <v>0</v>
      </c>
      <c r="GD83" s="18">
        <f t="shared" si="308"/>
        <v>1503.74</v>
      </c>
      <c r="GE83" s="18">
        <v>98.27</v>
      </c>
      <c r="GF83" s="234">
        <v>98.27</v>
      </c>
      <c r="GG83" s="234">
        <v>98.27</v>
      </c>
      <c r="GH83" s="234">
        <v>98.27</v>
      </c>
      <c r="GI83" s="234">
        <v>98.27</v>
      </c>
      <c r="GJ83" s="234">
        <v>98.27</v>
      </c>
      <c r="GK83" s="234">
        <v>98.27</v>
      </c>
      <c r="GL83" s="234">
        <v>163.16999999999999</v>
      </c>
      <c r="GM83" s="234">
        <v>163.16999999999999</v>
      </c>
      <c r="GN83" s="234">
        <v>163.16999999999999</v>
      </c>
      <c r="GO83" s="234">
        <v>163.16999999999999</v>
      </c>
      <c r="GP83" s="234">
        <v>163.16999999999999</v>
      </c>
      <c r="GQ83" s="20">
        <f t="shared" si="309"/>
        <v>0</v>
      </c>
      <c r="GR83" s="18">
        <v>0</v>
      </c>
      <c r="GS83" s="18">
        <v>0</v>
      </c>
      <c r="GT83" s="18">
        <v>0</v>
      </c>
      <c r="GU83" s="18"/>
      <c r="GV83" s="234">
        <f t="shared" si="310"/>
        <v>-1503.74</v>
      </c>
      <c r="GW83" s="20">
        <f t="shared" si="198"/>
        <v>-1503.74</v>
      </c>
      <c r="GX83" s="20">
        <f t="shared" si="199"/>
        <v>0</v>
      </c>
      <c r="GY83" s="18">
        <f t="shared" si="311"/>
        <v>15680.07</v>
      </c>
      <c r="GZ83" s="18">
        <v>864.81</v>
      </c>
      <c r="HA83" s="234">
        <v>864.81</v>
      </c>
      <c r="HB83" s="234">
        <v>864.81</v>
      </c>
      <c r="HC83" s="234">
        <v>864.81</v>
      </c>
      <c r="HD83" s="234">
        <v>864.81</v>
      </c>
      <c r="HE83" s="234">
        <v>864.81</v>
      </c>
      <c r="HF83" s="234">
        <v>864.81</v>
      </c>
      <c r="HG83" s="234">
        <v>1925.28</v>
      </c>
      <c r="HH83" s="234">
        <v>1925.28</v>
      </c>
      <c r="HI83" s="234">
        <v>1925.28</v>
      </c>
      <c r="HJ83" s="234">
        <v>1925.28</v>
      </c>
      <c r="HK83" s="234">
        <v>1925.28</v>
      </c>
      <c r="HL83" s="20">
        <f t="shared" si="312"/>
        <v>24150.328003476654</v>
      </c>
      <c r="HM83" s="18">
        <v>1639.8182830862504</v>
      </c>
      <c r="HN83" s="18">
        <v>3246.6780958987947</v>
      </c>
      <c r="HO83" s="18">
        <v>1896.8313455500979</v>
      </c>
      <c r="HP83" s="18">
        <v>3119.569084258454</v>
      </c>
      <c r="HQ83" s="18">
        <v>1839.312681535725</v>
      </c>
      <c r="HR83" s="18">
        <v>1538.1800650800155</v>
      </c>
      <c r="HS83" s="18">
        <v>2027.2268027341756</v>
      </c>
      <c r="HT83" s="18">
        <v>1271.0782396182369</v>
      </c>
      <c r="HU83" s="18">
        <v>1304.5044986004223</v>
      </c>
      <c r="HV83" s="18">
        <v>2125.0049162296459</v>
      </c>
      <c r="HW83" s="18">
        <v>1913.0557407252772</v>
      </c>
      <c r="HX83" s="18">
        <v>2229.068250159557</v>
      </c>
      <c r="HY83" s="20">
        <f t="shared" si="200"/>
        <v>8470.2580034766543</v>
      </c>
      <c r="HZ83" s="20">
        <f t="shared" si="201"/>
        <v>0</v>
      </c>
      <c r="IA83" s="20">
        <f t="shared" si="202"/>
        <v>8470.2580034766543</v>
      </c>
      <c r="IB83" s="120">
        <f t="shared" si="313"/>
        <v>0</v>
      </c>
      <c r="IC83" s="120">
        <v>0</v>
      </c>
      <c r="ID83" s="250">
        <v>0</v>
      </c>
      <c r="IE83" s="250">
        <v>0</v>
      </c>
      <c r="IF83" s="120">
        <v>0</v>
      </c>
      <c r="IG83" s="120">
        <v>0</v>
      </c>
      <c r="IH83" s="120">
        <v>0</v>
      </c>
      <c r="II83" s="120">
        <v>0</v>
      </c>
      <c r="IJ83" s="120">
        <v>0</v>
      </c>
      <c r="IK83" s="120">
        <v>0</v>
      </c>
      <c r="IL83" s="120">
        <v>0</v>
      </c>
      <c r="IM83" s="120">
        <v>0</v>
      </c>
      <c r="IN83" s="120">
        <v>0</v>
      </c>
      <c r="IO83" s="121">
        <f t="shared" si="203"/>
        <v>0</v>
      </c>
      <c r="IP83" s="18">
        <v>0</v>
      </c>
      <c r="IQ83" s="18">
        <v>0</v>
      </c>
      <c r="IR83" s="18">
        <v>0</v>
      </c>
      <c r="IS83" s="18">
        <v>0</v>
      </c>
      <c r="IT83" s="18">
        <v>0</v>
      </c>
      <c r="IU83" s="18">
        <v>0</v>
      </c>
      <c r="IV83" s="18">
        <v>0</v>
      </c>
      <c r="IW83" s="18">
        <v>0</v>
      </c>
      <c r="IX83" s="18">
        <v>0</v>
      </c>
      <c r="IY83" s="18">
        <v>0</v>
      </c>
      <c r="IZ83" s="18">
        <v>0</v>
      </c>
      <c r="JA83" s="18">
        <v>0</v>
      </c>
      <c r="JB83" s="250">
        <f t="shared" si="204"/>
        <v>0</v>
      </c>
      <c r="JC83" s="121">
        <f t="shared" si="205"/>
        <v>0</v>
      </c>
      <c r="JD83" s="121">
        <f t="shared" si="206"/>
        <v>0</v>
      </c>
      <c r="JE83" s="120">
        <f t="shared" si="314"/>
        <v>0</v>
      </c>
      <c r="JF83" s="120">
        <v>0</v>
      </c>
      <c r="JG83" s="250">
        <v>0</v>
      </c>
      <c r="JH83" s="250">
        <v>0</v>
      </c>
      <c r="JI83" s="250">
        <v>0</v>
      </c>
      <c r="JJ83" s="250">
        <v>0</v>
      </c>
      <c r="JK83" s="250">
        <v>0</v>
      </c>
      <c r="JL83" s="250">
        <v>0</v>
      </c>
      <c r="JM83" s="250">
        <v>0</v>
      </c>
      <c r="JN83" s="250">
        <v>0</v>
      </c>
      <c r="JO83" s="250">
        <v>0</v>
      </c>
      <c r="JP83" s="250">
        <v>0</v>
      </c>
      <c r="JQ83" s="250">
        <v>0</v>
      </c>
      <c r="JR83" s="120">
        <f t="shared" si="315"/>
        <v>0</v>
      </c>
      <c r="JS83" s="18">
        <v>0</v>
      </c>
      <c r="JT83" s="18">
        <v>0</v>
      </c>
      <c r="JU83" s="18">
        <v>0</v>
      </c>
      <c r="JV83" s="18">
        <v>0</v>
      </c>
      <c r="JW83" s="18">
        <v>0</v>
      </c>
      <c r="JX83" s="18">
        <v>0</v>
      </c>
      <c r="JY83" s="18">
        <v>0</v>
      </c>
      <c r="JZ83" s="18">
        <v>0</v>
      </c>
      <c r="KA83" s="18">
        <v>0</v>
      </c>
      <c r="KB83" s="18">
        <v>0</v>
      </c>
      <c r="KC83" s="18">
        <v>0</v>
      </c>
      <c r="KD83" s="18">
        <v>0</v>
      </c>
      <c r="KE83" s="250">
        <f t="shared" si="207"/>
        <v>0</v>
      </c>
      <c r="KF83" s="121">
        <f t="shared" si="208"/>
        <v>0</v>
      </c>
      <c r="KG83" s="121">
        <f t="shared" si="209"/>
        <v>0</v>
      </c>
      <c r="KH83" s="120">
        <f t="shared" si="316"/>
        <v>3943.0800000000004</v>
      </c>
      <c r="KI83" s="120">
        <v>177.49</v>
      </c>
      <c r="KJ83" s="250">
        <v>177.49</v>
      </c>
      <c r="KK83" s="250">
        <v>177.49</v>
      </c>
      <c r="KL83" s="250">
        <v>177.49</v>
      </c>
      <c r="KM83" s="250">
        <v>177.49</v>
      </c>
      <c r="KN83" s="250">
        <v>177.49</v>
      </c>
      <c r="KO83" s="250">
        <v>177.49</v>
      </c>
      <c r="KP83" s="250">
        <v>540.13</v>
      </c>
      <c r="KQ83" s="250">
        <v>540.13</v>
      </c>
      <c r="KR83" s="250">
        <v>540.13</v>
      </c>
      <c r="KS83" s="250">
        <v>540.13</v>
      </c>
      <c r="KT83" s="250">
        <v>540.13</v>
      </c>
      <c r="KU83" s="121">
        <f t="shared" si="317"/>
        <v>4234.9406451365239</v>
      </c>
      <c r="KV83" s="18">
        <v>214.52166424924101</v>
      </c>
      <c r="KW83" s="18">
        <v>231.03198226630553</v>
      </c>
      <c r="KX83" s="18">
        <v>205.03808929030345</v>
      </c>
      <c r="KY83" s="18">
        <v>224.80521601107276</v>
      </c>
      <c r="KZ83" s="18">
        <v>223.93369493155257</v>
      </c>
      <c r="LA83" s="18">
        <v>228.88464569922081</v>
      </c>
      <c r="LB83" s="18">
        <v>202.53569155241308</v>
      </c>
      <c r="LC83" s="18">
        <v>410.21379919366763</v>
      </c>
      <c r="LD83" s="18">
        <v>528.74267483461927</v>
      </c>
      <c r="LE83" s="18">
        <v>510.56331165267278</v>
      </c>
      <c r="LF83" s="18">
        <v>622.05855974958536</v>
      </c>
      <c r="LG83" s="18">
        <v>632.61131570587008</v>
      </c>
      <c r="LH83" s="250">
        <f t="shared" si="318"/>
        <v>291.86064513652354</v>
      </c>
      <c r="LI83" s="121">
        <f t="shared" si="210"/>
        <v>0</v>
      </c>
      <c r="LJ83" s="121">
        <f t="shared" si="211"/>
        <v>291.86064513652354</v>
      </c>
      <c r="LK83" s="121">
        <f t="shared" si="212"/>
        <v>0</v>
      </c>
      <c r="LL83" s="250"/>
      <c r="LM83" s="250"/>
      <c r="LN83" s="250"/>
      <c r="LO83" s="250"/>
      <c r="LP83" s="250"/>
      <c r="LQ83" s="250"/>
      <c r="LR83" s="250"/>
      <c r="LS83" s="250"/>
      <c r="LT83" s="250"/>
      <c r="LU83" s="250"/>
      <c r="LV83" s="250"/>
      <c r="LW83" s="250"/>
      <c r="LX83" s="121">
        <f t="shared" si="213"/>
        <v>0</v>
      </c>
      <c r="LY83" s="250"/>
      <c r="LZ83" s="250"/>
      <c r="MA83" s="250"/>
      <c r="MB83" s="250"/>
      <c r="MC83" s="250"/>
      <c r="MD83" s="250"/>
      <c r="ME83" s="250"/>
      <c r="MF83" s="250"/>
      <c r="MG83" s="250"/>
      <c r="MH83" s="250"/>
      <c r="MI83" s="250"/>
      <c r="MJ83" s="120">
        <v>0</v>
      </c>
      <c r="MK83" s="250"/>
      <c r="ML83" s="121">
        <f t="shared" si="214"/>
        <v>0</v>
      </c>
      <c r="MM83" s="121">
        <f t="shared" si="215"/>
        <v>0</v>
      </c>
      <c r="MN83" s="121">
        <f t="shared" si="319"/>
        <v>86775.75</v>
      </c>
      <c r="MO83" s="121">
        <v>6578.4</v>
      </c>
      <c r="MP83" s="250">
        <v>6578.4</v>
      </c>
      <c r="MQ83" s="250">
        <v>6578.4</v>
      </c>
      <c r="MR83" s="250">
        <v>6578.4</v>
      </c>
      <c r="MS83" s="250">
        <v>6578.4</v>
      </c>
      <c r="MT83" s="250">
        <v>6578.4</v>
      </c>
      <c r="MU83" s="250">
        <v>6578.4</v>
      </c>
      <c r="MV83" s="250">
        <v>8145.39</v>
      </c>
      <c r="MW83" s="250">
        <v>8145.39</v>
      </c>
      <c r="MX83" s="250">
        <v>8145.39</v>
      </c>
      <c r="MY83" s="250">
        <v>8145.39</v>
      </c>
      <c r="MZ83" s="250">
        <v>8145.39</v>
      </c>
      <c r="NA83" s="121">
        <f t="shared" si="320"/>
        <v>40213.923173760915</v>
      </c>
      <c r="NB83" s="20">
        <v>2230.4615847129353</v>
      </c>
      <c r="NC83" s="20">
        <v>2257.3564474025998</v>
      </c>
      <c r="ND83" s="20">
        <v>0</v>
      </c>
      <c r="NE83" s="20">
        <v>210.99476168193371</v>
      </c>
      <c r="NF83" s="20">
        <v>0</v>
      </c>
      <c r="NG83" s="20">
        <v>0</v>
      </c>
      <c r="NH83" s="20">
        <v>0</v>
      </c>
      <c r="NI83" s="20">
        <v>0</v>
      </c>
      <c r="NJ83" s="20">
        <v>0</v>
      </c>
      <c r="NK83" s="20">
        <v>2466.1583400086001</v>
      </c>
      <c r="NL83" s="20">
        <v>28524.360800000002</v>
      </c>
      <c r="NM83" s="20">
        <v>4524.5912399548488</v>
      </c>
      <c r="NN83" s="250">
        <f t="shared" si="321"/>
        <v>-46561.826826239085</v>
      </c>
      <c r="NO83" s="121">
        <f t="shared" si="216"/>
        <v>-46561.826826239085</v>
      </c>
      <c r="NP83" s="121">
        <f t="shared" si="217"/>
        <v>0</v>
      </c>
      <c r="NQ83" s="115">
        <f t="shared" si="218"/>
        <v>42998.659999999996</v>
      </c>
      <c r="NR83" s="114">
        <f t="shared" si="219"/>
        <v>19779.260000000002</v>
      </c>
      <c r="NS83" s="132">
        <f t="shared" si="220"/>
        <v>-23219.399999999994</v>
      </c>
      <c r="NT83" s="121">
        <f t="shared" si="221"/>
        <v>-23219.399999999994</v>
      </c>
      <c r="NU83" s="121">
        <f t="shared" si="222"/>
        <v>0</v>
      </c>
      <c r="NV83" s="18">
        <f t="shared" si="322"/>
        <v>10165.9</v>
      </c>
      <c r="NW83" s="18">
        <v>1103.05</v>
      </c>
      <c r="NX83" s="234">
        <v>1103.05</v>
      </c>
      <c r="NY83" s="234">
        <v>1103.05</v>
      </c>
      <c r="NZ83" s="18">
        <v>1103.05</v>
      </c>
      <c r="OA83" s="18">
        <v>1103.05</v>
      </c>
      <c r="OB83" s="18">
        <v>1103.05</v>
      </c>
      <c r="OC83" s="18">
        <v>1103.05</v>
      </c>
      <c r="OD83" s="18">
        <v>488.91</v>
      </c>
      <c r="OE83" s="18">
        <v>488.91</v>
      </c>
      <c r="OF83" s="18">
        <v>488.91</v>
      </c>
      <c r="OG83" s="18">
        <v>488.91</v>
      </c>
      <c r="OH83" s="18">
        <v>488.91</v>
      </c>
      <c r="OI83" s="20">
        <f t="shared" si="323"/>
        <v>13030.18</v>
      </c>
      <c r="OJ83" s="20">
        <v>0</v>
      </c>
      <c r="OK83" s="20">
        <v>0</v>
      </c>
      <c r="OL83" s="20">
        <v>0</v>
      </c>
      <c r="OM83" s="20">
        <v>0</v>
      </c>
      <c r="ON83" s="20">
        <v>0</v>
      </c>
      <c r="OO83" s="20">
        <v>0</v>
      </c>
      <c r="OP83" s="20">
        <v>0</v>
      </c>
      <c r="OQ83" s="20">
        <v>0</v>
      </c>
      <c r="OR83" s="20">
        <v>0</v>
      </c>
      <c r="OS83" s="20">
        <v>0</v>
      </c>
      <c r="OT83" s="20">
        <v>2542.15</v>
      </c>
      <c r="OU83" s="20">
        <v>10488.03</v>
      </c>
      <c r="OV83" s="234">
        <f t="shared" si="324"/>
        <v>2864.2800000000007</v>
      </c>
      <c r="OW83" s="20">
        <f t="shared" si="223"/>
        <v>0</v>
      </c>
      <c r="OX83" s="20">
        <f t="shared" si="224"/>
        <v>2864.2800000000007</v>
      </c>
      <c r="OY83" s="18">
        <f t="shared" si="325"/>
        <v>9096.1999999999989</v>
      </c>
      <c r="OZ83" s="18">
        <v>940.45</v>
      </c>
      <c r="PA83" s="234">
        <v>940.45</v>
      </c>
      <c r="PB83" s="234">
        <v>940.45</v>
      </c>
      <c r="PC83" s="234">
        <v>940.45</v>
      </c>
      <c r="PD83" s="234">
        <v>940.45</v>
      </c>
      <c r="PE83" s="234">
        <v>940.45</v>
      </c>
      <c r="PF83" s="234">
        <v>940.45</v>
      </c>
      <c r="PG83" s="234">
        <v>502.61</v>
      </c>
      <c r="PH83" s="234">
        <v>502.61</v>
      </c>
      <c r="PI83" s="234">
        <v>502.61</v>
      </c>
      <c r="PJ83" s="234">
        <v>502.61</v>
      </c>
      <c r="PK83" s="234">
        <v>502.61</v>
      </c>
      <c r="PL83" s="20">
        <f t="shared" si="326"/>
        <v>6095.72</v>
      </c>
      <c r="PM83" s="18">
        <v>0</v>
      </c>
      <c r="PN83" s="18">
        <v>0</v>
      </c>
      <c r="PO83" s="18">
        <v>0</v>
      </c>
      <c r="PP83" s="18">
        <v>0</v>
      </c>
      <c r="PQ83" s="18">
        <v>0</v>
      </c>
      <c r="PR83" s="18">
        <v>2034.99</v>
      </c>
      <c r="PS83" s="18">
        <v>0</v>
      </c>
      <c r="PT83" s="18">
        <v>4060.73</v>
      </c>
      <c r="PU83" s="18">
        <v>0</v>
      </c>
      <c r="PV83" s="18">
        <v>0</v>
      </c>
      <c r="PW83" s="18">
        <v>0</v>
      </c>
      <c r="PX83" s="18">
        <v>0</v>
      </c>
      <c r="PY83" s="234">
        <f t="shared" si="327"/>
        <v>-3000.4799999999987</v>
      </c>
      <c r="PZ83" s="20">
        <f t="shared" si="225"/>
        <v>-3000.4799999999987</v>
      </c>
      <c r="QA83" s="20">
        <f t="shared" si="226"/>
        <v>0</v>
      </c>
      <c r="QB83" s="18">
        <f t="shared" si="328"/>
        <v>2654.4299999999989</v>
      </c>
      <c r="QC83" s="18">
        <v>271.58999999999997</v>
      </c>
      <c r="QD83" s="234">
        <v>271.58999999999997</v>
      </c>
      <c r="QE83" s="234">
        <v>271.58999999999997</v>
      </c>
      <c r="QF83" s="234">
        <v>271.58999999999997</v>
      </c>
      <c r="QG83" s="234">
        <v>271.58999999999997</v>
      </c>
      <c r="QH83" s="234">
        <v>271.58999999999997</v>
      </c>
      <c r="QI83" s="234">
        <v>271.58999999999997</v>
      </c>
      <c r="QJ83" s="234">
        <v>150.66</v>
      </c>
      <c r="QK83" s="234">
        <v>150.66</v>
      </c>
      <c r="QL83" s="234">
        <v>150.66</v>
      </c>
      <c r="QM83" s="234">
        <v>150.66</v>
      </c>
      <c r="QN83" s="234">
        <v>150.66</v>
      </c>
      <c r="QO83" s="20">
        <f t="shared" si="329"/>
        <v>464.48</v>
      </c>
      <c r="QP83" s="18">
        <v>0</v>
      </c>
      <c r="QQ83" s="18">
        <v>0</v>
      </c>
      <c r="QR83" s="18">
        <v>0</v>
      </c>
      <c r="QS83" s="18">
        <v>0</v>
      </c>
      <c r="QT83" s="18">
        <v>0</v>
      </c>
      <c r="QU83" s="18">
        <v>464.48</v>
      </c>
      <c r="QV83" s="18">
        <v>0</v>
      </c>
      <c r="QW83" s="18">
        <v>0</v>
      </c>
      <c r="QX83" s="18">
        <v>0</v>
      </c>
      <c r="QY83" s="18">
        <v>0</v>
      </c>
      <c r="QZ83" s="18">
        <v>0</v>
      </c>
      <c r="RA83" s="18">
        <v>0</v>
      </c>
      <c r="RB83" s="234">
        <f t="shared" si="330"/>
        <v>-2189.9499999999989</v>
      </c>
      <c r="RC83" s="20">
        <f t="shared" si="227"/>
        <v>-2189.9499999999989</v>
      </c>
      <c r="RD83" s="20">
        <f t="shared" si="228"/>
        <v>0</v>
      </c>
      <c r="RE83" s="18">
        <f t="shared" si="331"/>
        <v>11239.1</v>
      </c>
      <c r="RF83" s="20">
        <v>1157.25</v>
      </c>
      <c r="RG83" s="234">
        <v>1157.25</v>
      </c>
      <c r="RH83" s="234">
        <v>1157.25</v>
      </c>
      <c r="RI83" s="234">
        <v>1157.25</v>
      </c>
      <c r="RJ83" s="234">
        <v>1157.25</v>
      </c>
      <c r="RK83" s="234">
        <v>1157.25</v>
      </c>
      <c r="RL83" s="234">
        <v>1157.25</v>
      </c>
      <c r="RM83" s="234">
        <v>627.66999999999996</v>
      </c>
      <c r="RN83" s="234">
        <v>627.66999999999996</v>
      </c>
      <c r="RO83" s="234">
        <v>627.66999999999996</v>
      </c>
      <c r="RP83" s="234">
        <v>627.66999999999996</v>
      </c>
      <c r="RQ83" s="234">
        <v>627.66999999999996</v>
      </c>
      <c r="RR83" s="20">
        <f t="shared" si="332"/>
        <v>0</v>
      </c>
      <c r="RS83" s="18">
        <v>0</v>
      </c>
      <c r="RT83" s="18">
        <v>0</v>
      </c>
      <c r="RU83" s="18">
        <v>0</v>
      </c>
      <c r="RV83" s="18">
        <v>0</v>
      </c>
      <c r="RW83" s="18">
        <v>0</v>
      </c>
      <c r="RX83" s="18">
        <v>0</v>
      </c>
      <c r="RY83" s="18">
        <v>0</v>
      </c>
      <c r="RZ83" s="18">
        <v>0</v>
      </c>
      <c r="SA83" s="18">
        <v>0</v>
      </c>
      <c r="SB83" s="18">
        <v>0</v>
      </c>
      <c r="SC83" s="18">
        <v>0</v>
      </c>
      <c r="SD83" s="18">
        <v>0</v>
      </c>
      <c r="SE83" s="20">
        <f t="shared" si="229"/>
        <v>-11239.1</v>
      </c>
      <c r="SF83" s="20">
        <f t="shared" si="230"/>
        <v>-11239.1</v>
      </c>
      <c r="SG83" s="20">
        <f t="shared" si="231"/>
        <v>0</v>
      </c>
      <c r="SH83" s="18">
        <f t="shared" si="333"/>
        <v>3588.920000000001</v>
      </c>
      <c r="SI83" s="18">
        <v>371.06</v>
      </c>
      <c r="SJ83" s="234">
        <v>371.06</v>
      </c>
      <c r="SK83" s="234">
        <v>371.06</v>
      </c>
      <c r="SL83" s="234">
        <v>371.06</v>
      </c>
      <c r="SM83" s="234">
        <v>371.06</v>
      </c>
      <c r="SN83" s="234">
        <v>371.06</v>
      </c>
      <c r="SO83" s="234">
        <v>371.06</v>
      </c>
      <c r="SP83" s="234">
        <v>198.3</v>
      </c>
      <c r="SQ83" s="234">
        <v>198.3</v>
      </c>
      <c r="SR83" s="234">
        <v>198.3</v>
      </c>
      <c r="SS83" s="234">
        <v>198.3</v>
      </c>
      <c r="ST83" s="234">
        <v>198.3</v>
      </c>
      <c r="SU83" s="20">
        <f t="shared" si="334"/>
        <v>0</v>
      </c>
      <c r="SV83" s="18">
        <v>0</v>
      </c>
      <c r="SW83" s="18">
        <v>0</v>
      </c>
      <c r="SX83" s="18">
        <v>0</v>
      </c>
      <c r="SY83" s="18">
        <v>0</v>
      </c>
      <c r="SZ83" s="18">
        <v>0</v>
      </c>
      <c r="TA83" s="18">
        <v>0</v>
      </c>
      <c r="TB83" s="18">
        <v>0</v>
      </c>
      <c r="TC83" s="18">
        <v>0</v>
      </c>
      <c r="TD83" s="18">
        <v>0</v>
      </c>
      <c r="TE83" s="18">
        <v>0</v>
      </c>
      <c r="TF83" s="18">
        <v>0</v>
      </c>
      <c r="TG83" s="18">
        <v>0</v>
      </c>
      <c r="TH83" s="20">
        <f t="shared" si="232"/>
        <v>-3588.920000000001</v>
      </c>
      <c r="TI83" s="20">
        <f t="shared" si="233"/>
        <v>-3588.920000000001</v>
      </c>
      <c r="TJ83" s="20">
        <f t="shared" si="234"/>
        <v>0</v>
      </c>
      <c r="TK83" s="18">
        <f t="shared" si="335"/>
        <v>6113.56</v>
      </c>
      <c r="TL83" s="18">
        <v>571.78</v>
      </c>
      <c r="TM83" s="234">
        <v>571.78</v>
      </c>
      <c r="TN83" s="234">
        <v>571.78</v>
      </c>
      <c r="TO83" s="234">
        <v>571.78</v>
      </c>
      <c r="TP83" s="234">
        <v>571.78</v>
      </c>
      <c r="TQ83" s="234">
        <v>571.78</v>
      </c>
      <c r="TR83" s="234">
        <v>571.78</v>
      </c>
      <c r="TS83" s="234">
        <v>422.22</v>
      </c>
      <c r="TT83" s="234">
        <v>422.22</v>
      </c>
      <c r="TU83" s="234">
        <v>422.22</v>
      </c>
      <c r="TV83" s="234">
        <v>422.22</v>
      </c>
      <c r="TW83" s="234">
        <v>422.22</v>
      </c>
      <c r="TX83" s="20">
        <f t="shared" si="336"/>
        <v>188.88</v>
      </c>
      <c r="TY83" s="18">
        <v>0</v>
      </c>
      <c r="TZ83" s="18">
        <v>144.58000000000001</v>
      </c>
      <c r="UA83" s="18">
        <v>0</v>
      </c>
      <c r="UB83" s="18">
        <v>0</v>
      </c>
      <c r="UC83" s="18">
        <v>0</v>
      </c>
      <c r="UD83" s="18">
        <v>44.3</v>
      </c>
      <c r="UE83" s="18">
        <v>0</v>
      </c>
      <c r="UF83" s="18">
        <v>0</v>
      </c>
      <c r="UG83" s="18">
        <v>0</v>
      </c>
      <c r="UH83" s="18">
        <v>0</v>
      </c>
      <c r="UI83" s="18">
        <v>0</v>
      </c>
      <c r="UJ83" s="18">
        <v>0</v>
      </c>
      <c r="UK83" s="20">
        <f t="shared" si="235"/>
        <v>-5924.68</v>
      </c>
      <c r="UL83" s="20">
        <f t="shared" si="236"/>
        <v>-5924.68</v>
      </c>
      <c r="UM83" s="20">
        <f t="shared" si="237"/>
        <v>0</v>
      </c>
      <c r="UN83" s="18">
        <f t="shared" si="337"/>
        <v>140.55000000000004</v>
      </c>
      <c r="UO83" s="18">
        <v>13.7</v>
      </c>
      <c r="UP83" s="234">
        <v>13.7</v>
      </c>
      <c r="UQ83" s="234">
        <v>13.7</v>
      </c>
      <c r="UR83" s="234">
        <v>13.7</v>
      </c>
      <c r="US83" s="234">
        <v>13.7</v>
      </c>
      <c r="UT83" s="234">
        <v>13.7</v>
      </c>
      <c r="UU83" s="234">
        <v>13.7</v>
      </c>
      <c r="UV83" s="234">
        <v>8.93</v>
      </c>
      <c r="UW83" s="234">
        <v>8.93</v>
      </c>
      <c r="UX83" s="234">
        <v>8.93</v>
      </c>
      <c r="UY83" s="234">
        <v>8.93</v>
      </c>
      <c r="UZ83" s="234">
        <v>8.93</v>
      </c>
      <c r="VA83" s="20">
        <f t="shared" si="238"/>
        <v>0</v>
      </c>
      <c r="VB83" s="234"/>
      <c r="VC83" s="234"/>
      <c r="VD83" s="234"/>
      <c r="VE83" s="234"/>
      <c r="VF83" s="234"/>
      <c r="VG83" s="234"/>
      <c r="VH83" s="234">
        <v>0</v>
      </c>
      <c r="VI83" s="234"/>
      <c r="VJ83" s="234"/>
      <c r="VK83" s="234"/>
      <c r="VL83" s="234"/>
      <c r="VM83" s="234"/>
      <c r="VN83" s="20">
        <f t="shared" si="239"/>
        <v>-140.55000000000004</v>
      </c>
      <c r="VO83" s="20">
        <f t="shared" si="240"/>
        <v>-140.55000000000004</v>
      </c>
      <c r="VP83" s="20">
        <f t="shared" si="241"/>
        <v>0</v>
      </c>
      <c r="VQ83" s="121">
        <f t="shared" si="242"/>
        <v>0</v>
      </c>
      <c r="VR83" s="250"/>
      <c r="VS83" s="250"/>
      <c r="VT83" s="250"/>
      <c r="VU83" s="250"/>
      <c r="VV83" s="250"/>
      <c r="VW83" s="250"/>
      <c r="VX83" s="250"/>
      <c r="VY83" s="250"/>
      <c r="VZ83" s="250"/>
      <c r="WA83" s="250"/>
      <c r="WB83" s="250"/>
      <c r="WC83" s="250"/>
      <c r="WD83" s="121">
        <f t="shared" si="243"/>
        <v>0</v>
      </c>
      <c r="WE83" s="234"/>
      <c r="WF83" s="234"/>
      <c r="WG83" s="234"/>
      <c r="WH83" s="234"/>
      <c r="WI83" s="234"/>
      <c r="WJ83" s="234"/>
      <c r="WK83" s="234"/>
      <c r="WL83" s="234"/>
      <c r="WM83" s="234"/>
      <c r="WN83" s="234"/>
      <c r="WO83" s="234"/>
      <c r="WP83" s="234"/>
      <c r="WQ83" s="121">
        <f t="shared" si="244"/>
        <v>0</v>
      </c>
      <c r="WR83" s="121">
        <f t="shared" si="245"/>
        <v>0</v>
      </c>
      <c r="WS83" s="121">
        <f t="shared" si="246"/>
        <v>0</v>
      </c>
      <c r="WT83" s="120">
        <f t="shared" si="338"/>
        <v>68828.62999999999</v>
      </c>
      <c r="WU83" s="120">
        <v>4724.8900000000003</v>
      </c>
      <c r="WV83" s="250">
        <v>4724.8900000000003</v>
      </c>
      <c r="WW83" s="250">
        <v>4724.8900000000003</v>
      </c>
      <c r="WX83" s="250">
        <v>4724.8900000000003</v>
      </c>
      <c r="WY83" s="250">
        <v>4724.8900000000003</v>
      </c>
      <c r="WZ83" s="250">
        <v>4724.8900000000003</v>
      </c>
      <c r="XA83" s="250">
        <v>4724.8900000000003</v>
      </c>
      <c r="XB83" s="250">
        <v>7150.88</v>
      </c>
      <c r="XC83" s="250">
        <v>7150.88</v>
      </c>
      <c r="XD83" s="250">
        <v>7150.88</v>
      </c>
      <c r="XE83" s="250">
        <v>7150.88</v>
      </c>
      <c r="XF83" s="250">
        <v>7150.88</v>
      </c>
      <c r="XG83" s="120">
        <f t="shared" si="339"/>
        <v>80280.102821616063</v>
      </c>
      <c r="XH83" s="18">
        <v>5634.4037702514343</v>
      </c>
      <c r="XI83" s="18">
        <v>6793.9956580216203</v>
      </c>
      <c r="XJ83" s="18">
        <v>6424.0147771256898</v>
      </c>
      <c r="XK83" s="18">
        <v>715.56740256957642</v>
      </c>
      <c r="XL83" s="18">
        <v>5219.1642932671311</v>
      </c>
      <c r="XM83" s="18">
        <v>4596.658478779329</v>
      </c>
      <c r="XN83" s="18">
        <v>5149.2615281480121</v>
      </c>
      <c r="XO83" s="18">
        <v>7125.7408878538517</v>
      </c>
      <c r="XP83" s="18">
        <v>10564.098623087435</v>
      </c>
      <c r="XQ83" s="18">
        <v>9445.4216739796411</v>
      </c>
      <c r="XR83" s="18">
        <v>8795.7323657281813</v>
      </c>
      <c r="XS83" s="18">
        <v>9816.0433628041519</v>
      </c>
      <c r="XT83" s="121">
        <f t="shared" si="247"/>
        <v>11451.472821616073</v>
      </c>
      <c r="XU83" s="121">
        <f t="shared" si="248"/>
        <v>0</v>
      </c>
      <c r="XV83" s="121">
        <f t="shared" si="249"/>
        <v>11451.472821616073</v>
      </c>
      <c r="XW83" s="120">
        <f t="shared" si="340"/>
        <v>24891.649999999998</v>
      </c>
      <c r="XX83" s="120">
        <v>1603.95</v>
      </c>
      <c r="XY83" s="250">
        <v>1603.95</v>
      </c>
      <c r="XZ83" s="250">
        <v>1603.95</v>
      </c>
      <c r="YA83" s="250">
        <v>1603.95</v>
      </c>
      <c r="YB83" s="250">
        <v>1603.95</v>
      </c>
      <c r="YC83" s="250">
        <v>1603.95</v>
      </c>
      <c r="YD83" s="250">
        <v>1603.95</v>
      </c>
      <c r="YE83" s="250">
        <v>2732.8</v>
      </c>
      <c r="YF83" s="250">
        <v>2732.8</v>
      </c>
      <c r="YG83" s="250">
        <v>2732.8</v>
      </c>
      <c r="YH83" s="250">
        <v>2732.8</v>
      </c>
      <c r="YI83" s="250">
        <v>2732.8</v>
      </c>
      <c r="YJ83" s="121">
        <f t="shared" si="341"/>
        <v>24460.323393969378</v>
      </c>
      <c r="YK83" s="18">
        <v>2968.8770455680637</v>
      </c>
      <c r="YL83" s="18">
        <v>1470.4527445295514</v>
      </c>
      <c r="YM83" s="18">
        <v>1514.1313476178461</v>
      </c>
      <c r="YN83" s="18">
        <v>1638.2072362014881</v>
      </c>
      <c r="YO83" s="18">
        <v>1463.9469500673988</v>
      </c>
      <c r="YP83" s="18">
        <v>1574.4415470888027</v>
      </c>
      <c r="YQ83" s="18">
        <v>1646.9481341640922</v>
      </c>
      <c r="YR83" s="18">
        <v>2459.3779569263443</v>
      </c>
      <c r="YS83" s="18">
        <v>2156.8052713827997</v>
      </c>
      <c r="YT83" s="18">
        <v>2638.6218982650289</v>
      </c>
      <c r="YU83" s="18">
        <v>2361.5612333839458</v>
      </c>
      <c r="YV83" s="18">
        <v>2566.9520287740152</v>
      </c>
      <c r="YW83" s="234">
        <f t="shared" si="342"/>
        <v>-431.32660603061959</v>
      </c>
      <c r="YX83" s="121">
        <f t="shared" si="250"/>
        <v>-431.32660603061959</v>
      </c>
      <c r="YY83" s="121">
        <f t="shared" si="251"/>
        <v>0</v>
      </c>
      <c r="YZ83" s="120">
        <f t="shared" si="343"/>
        <v>7410.7600000000011</v>
      </c>
      <c r="ZA83" s="120">
        <v>212.63</v>
      </c>
      <c r="ZB83" s="250">
        <v>212.63</v>
      </c>
      <c r="ZC83" s="250">
        <v>212.63</v>
      </c>
      <c r="ZD83" s="250">
        <v>212.63</v>
      </c>
      <c r="ZE83" s="250">
        <v>212.63</v>
      </c>
      <c r="ZF83" s="250">
        <v>212.63</v>
      </c>
      <c r="ZG83" s="250">
        <v>212.63</v>
      </c>
      <c r="ZH83" s="250">
        <v>1184.47</v>
      </c>
      <c r="ZI83" s="250">
        <v>1184.47</v>
      </c>
      <c r="ZJ83" s="250">
        <v>1184.47</v>
      </c>
      <c r="ZK83" s="250">
        <v>1184.47</v>
      </c>
      <c r="ZL83" s="250">
        <v>1184.47</v>
      </c>
      <c r="ZM83" s="121">
        <f t="shared" si="344"/>
        <v>6969.9265119835954</v>
      </c>
      <c r="ZN83" s="120">
        <v>0</v>
      </c>
      <c r="ZO83" s="18">
        <v>0</v>
      </c>
      <c r="ZP83" s="18">
        <v>0</v>
      </c>
      <c r="ZQ83" s="18">
        <v>6798.8794112068244</v>
      </c>
      <c r="ZR83" s="18">
        <v>171.04710077677078</v>
      </c>
      <c r="ZS83" s="18">
        <v>0</v>
      </c>
      <c r="ZT83" s="18"/>
      <c r="ZU83" s="18"/>
      <c r="ZV83" s="18"/>
      <c r="ZW83" s="18"/>
      <c r="ZX83" s="18"/>
      <c r="ZY83" s="18"/>
      <c r="ZZ83" s="121">
        <f t="shared" si="252"/>
        <v>-440.83348801640568</v>
      </c>
      <c r="AAA83" s="121">
        <f t="shared" si="253"/>
        <v>-440.83348801640568</v>
      </c>
      <c r="AAB83" s="121">
        <f t="shared" si="254"/>
        <v>0</v>
      </c>
      <c r="AAC83" s="120">
        <f t="shared" si="345"/>
        <v>1544.9099999999999</v>
      </c>
      <c r="AAD83" s="120">
        <v>111.38</v>
      </c>
      <c r="AAE83" s="250">
        <v>111.38</v>
      </c>
      <c r="AAF83" s="250">
        <v>111.38</v>
      </c>
      <c r="AAG83" s="250">
        <v>111.38</v>
      </c>
      <c r="AAH83" s="250">
        <v>111.38</v>
      </c>
      <c r="AAI83" s="250">
        <v>111.38</v>
      </c>
      <c r="AAJ83" s="250">
        <v>111.38</v>
      </c>
      <c r="AAK83" s="250">
        <v>153.05000000000001</v>
      </c>
      <c r="AAL83" s="250">
        <v>153.05000000000001</v>
      </c>
      <c r="AAM83" s="250">
        <v>153.05000000000001</v>
      </c>
      <c r="AAN83" s="250">
        <v>153.05000000000001</v>
      </c>
      <c r="AAO83" s="250">
        <v>153.05000000000001</v>
      </c>
      <c r="AAP83" s="121">
        <f t="shared" si="346"/>
        <v>1594.9713471173882</v>
      </c>
      <c r="AAQ83" s="18">
        <v>227.80165249081455</v>
      </c>
      <c r="AAR83" s="18">
        <v>227.25638763000603</v>
      </c>
      <c r="AAS83" s="18">
        <v>228.02115947042137</v>
      </c>
      <c r="AAT83" s="18">
        <v>228.956947535745</v>
      </c>
      <c r="AAU83" s="18">
        <v>230.74465283238601</v>
      </c>
      <c r="AAV83" s="18">
        <v>228.131261518446</v>
      </c>
      <c r="AAW83" s="18">
        <v>224.05928563956934</v>
      </c>
      <c r="AAX83" s="18">
        <v>0</v>
      </c>
      <c r="AAY83" s="18">
        <v>0</v>
      </c>
      <c r="AAZ83" s="18">
        <v>0</v>
      </c>
      <c r="ABA83" s="18">
        <v>0</v>
      </c>
      <c r="ABB83" s="18">
        <v>0</v>
      </c>
      <c r="ABC83" s="121">
        <f t="shared" si="255"/>
        <v>50.061347117388323</v>
      </c>
      <c r="ABD83" s="121">
        <f t="shared" si="256"/>
        <v>0</v>
      </c>
      <c r="ABE83" s="121">
        <f t="shared" si="257"/>
        <v>50.061347117388323</v>
      </c>
      <c r="ABF83" s="120">
        <f t="shared" si="347"/>
        <v>223.88</v>
      </c>
      <c r="ABG83" s="120">
        <v>7.74</v>
      </c>
      <c r="ABH83" s="250">
        <v>7.74</v>
      </c>
      <c r="ABI83" s="250">
        <v>7.74</v>
      </c>
      <c r="ABJ83" s="250">
        <v>7.74</v>
      </c>
      <c r="ABK83" s="250">
        <v>7.74</v>
      </c>
      <c r="ABL83" s="250">
        <v>7.74</v>
      </c>
      <c r="ABM83" s="250">
        <v>7.74</v>
      </c>
      <c r="ABN83" s="250">
        <v>33.94</v>
      </c>
      <c r="ABO83" s="250">
        <v>33.94</v>
      </c>
      <c r="ABP83" s="250">
        <v>33.94</v>
      </c>
      <c r="ABQ83" s="250">
        <v>33.94</v>
      </c>
      <c r="ABR83" s="250">
        <v>33.94</v>
      </c>
      <c r="ABS83" s="121">
        <f t="shared" si="348"/>
        <v>1084.0152</v>
      </c>
      <c r="ABT83" s="18">
        <v>0</v>
      </c>
      <c r="ABU83" s="18">
        <v>0</v>
      </c>
      <c r="ABV83" s="18">
        <v>0</v>
      </c>
      <c r="ABW83" s="18">
        <v>0</v>
      </c>
      <c r="ABX83" s="18">
        <v>0</v>
      </c>
      <c r="ABY83" s="18">
        <v>0</v>
      </c>
      <c r="ABZ83" s="18"/>
      <c r="ACA83" s="18"/>
      <c r="ACB83" s="18">
        <v>537.42650000000003</v>
      </c>
      <c r="ACC83" s="18">
        <v>0</v>
      </c>
      <c r="ACD83" s="18">
        <v>546.58870000000002</v>
      </c>
      <c r="ACE83" s="18">
        <v>0</v>
      </c>
      <c r="ACF83" s="121">
        <f t="shared" si="258"/>
        <v>860.13520000000005</v>
      </c>
      <c r="ACG83" s="121">
        <f t="shared" si="259"/>
        <v>0</v>
      </c>
      <c r="ACH83" s="121">
        <f t="shared" si="260"/>
        <v>860.13520000000005</v>
      </c>
      <c r="ACI83" s="115">
        <f t="shared" si="261"/>
        <v>15729.500000000002</v>
      </c>
      <c r="ACJ83" s="121">
        <f t="shared" si="262"/>
        <v>2581.2110833442207</v>
      </c>
      <c r="ACK83" s="132">
        <f t="shared" si="263"/>
        <v>-13148.288916655782</v>
      </c>
      <c r="ACL83" s="121">
        <f t="shared" si="264"/>
        <v>-13148.288916655782</v>
      </c>
      <c r="ACM83" s="121">
        <f t="shared" si="265"/>
        <v>0</v>
      </c>
      <c r="ACN83" s="18">
        <f t="shared" si="349"/>
        <v>15729.500000000002</v>
      </c>
      <c r="ACO83" s="18">
        <v>1321.05</v>
      </c>
      <c r="ACP83" s="234">
        <v>1321.05</v>
      </c>
      <c r="ACQ83" s="234">
        <v>1321.05</v>
      </c>
      <c r="ACR83" s="234">
        <v>1321.05</v>
      </c>
      <c r="ACS83" s="234">
        <v>1321.05</v>
      </c>
      <c r="ACT83" s="234">
        <v>1321.05</v>
      </c>
      <c r="ACU83" s="234">
        <v>1321.05</v>
      </c>
      <c r="ACV83" s="234">
        <v>1296.43</v>
      </c>
      <c r="ACW83" s="234">
        <v>1296.43</v>
      </c>
      <c r="ACX83" s="234">
        <v>1296.43</v>
      </c>
      <c r="ACY83" s="234">
        <v>1296.43</v>
      </c>
      <c r="ACZ83" s="234">
        <v>1296.43</v>
      </c>
      <c r="ADA83" s="20">
        <f t="shared" si="350"/>
        <v>2581.2110833442207</v>
      </c>
      <c r="ADB83" s="18">
        <v>0</v>
      </c>
      <c r="ADC83" s="18">
        <v>0</v>
      </c>
      <c r="ADD83" s="18">
        <v>0</v>
      </c>
      <c r="ADE83" s="18">
        <v>1236.0457200000001</v>
      </c>
      <c r="ADF83" s="18">
        <v>0</v>
      </c>
      <c r="ADG83" s="18">
        <v>0</v>
      </c>
      <c r="ADH83" s="18">
        <v>0</v>
      </c>
      <c r="ADI83" s="18">
        <v>0</v>
      </c>
      <c r="ADJ83" s="18">
        <v>0</v>
      </c>
      <c r="ADK83" s="18">
        <v>0</v>
      </c>
      <c r="ADL83" s="18">
        <v>0</v>
      </c>
      <c r="ADM83" s="18">
        <v>1345.1653633442206</v>
      </c>
      <c r="ADN83" s="20">
        <f t="shared" si="266"/>
        <v>-13148.288916655782</v>
      </c>
      <c r="ADO83" s="20">
        <f t="shared" si="267"/>
        <v>-13148.288916655782</v>
      </c>
      <c r="ADP83" s="20">
        <f t="shared" si="268"/>
        <v>0</v>
      </c>
      <c r="ADQ83" s="18">
        <f t="shared" si="351"/>
        <v>0</v>
      </c>
      <c r="ADR83" s="18">
        <v>0</v>
      </c>
      <c r="ADS83" s="234">
        <v>0</v>
      </c>
      <c r="ADT83" s="234">
        <v>0</v>
      </c>
      <c r="ADU83" s="234">
        <v>0</v>
      </c>
      <c r="ADV83" s="234">
        <v>0</v>
      </c>
      <c r="ADW83" s="234">
        <v>0</v>
      </c>
      <c r="ADX83" s="234">
        <v>0</v>
      </c>
      <c r="ADY83" s="234">
        <v>0</v>
      </c>
      <c r="ADZ83" s="234">
        <v>0</v>
      </c>
      <c r="AEA83" s="234">
        <v>0</v>
      </c>
      <c r="AEB83" s="234">
        <v>0</v>
      </c>
      <c r="AEC83" s="234">
        <v>0</v>
      </c>
      <c r="AED83" s="20">
        <f t="shared" si="352"/>
        <v>0</v>
      </c>
      <c r="AEE83" s="18">
        <v>0</v>
      </c>
      <c r="AEF83" s="18">
        <v>0</v>
      </c>
      <c r="AEG83" s="18">
        <v>0</v>
      </c>
      <c r="AEH83" s="18">
        <v>0</v>
      </c>
      <c r="AEI83" s="18">
        <v>0</v>
      </c>
      <c r="AEJ83" s="18">
        <v>0</v>
      </c>
      <c r="AEK83" s="18">
        <v>0</v>
      </c>
      <c r="AEL83" s="18">
        <v>0</v>
      </c>
      <c r="AEM83" s="18">
        <v>0</v>
      </c>
      <c r="AEN83" s="18">
        <v>0</v>
      </c>
      <c r="AEO83" s="18">
        <v>0</v>
      </c>
      <c r="AEP83" s="18">
        <v>0</v>
      </c>
      <c r="AEQ83" s="20">
        <f t="shared" si="269"/>
        <v>0</v>
      </c>
      <c r="AER83" s="20">
        <f t="shared" si="270"/>
        <v>0</v>
      </c>
      <c r="AES83" s="20">
        <f t="shared" si="271"/>
        <v>0</v>
      </c>
      <c r="AET83" s="18">
        <f t="shared" si="353"/>
        <v>0</v>
      </c>
      <c r="AEU83" s="18">
        <v>0</v>
      </c>
      <c r="AEV83" s="234">
        <v>0</v>
      </c>
      <c r="AEW83" s="234">
        <v>0</v>
      </c>
      <c r="AEX83" s="234">
        <v>0</v>
      </c>
      <c r="AEY83" s="234">
        <v>0</v>
      </c>
      <c r="AEZ83" s="234">
        <v>0</v>
      </c>
      <c r="AFA83" s="234">
        <v>0</v>
      </c>
      <c r="AFB83" s="234">
        <v>0</v>
      </c>
      <c r="AFC83" s="234">
        <v>0</v>
      </c>
      <c r="AFD83" s="234">
        <v>0</v>
      </c>
      <c r="AFE83" s="234">
        <v>0</v>
      </c>
      <c r="AFF83" s="234">
        <v>0</v>
      </c>
      <c r="AFG83" s="20">
        <f t="shared" si="354"/>
        <v>0</v>
      </c>
      <c r="AFH83" s="18">
        <v>0</v>
      </c>
      <c r="AFI83" s="18">
        <v>0</v>
      </c>
      <c r="AFJ83" s="18">
        <v>0</v>
      </c>
      <c r="AFK83" s="18">
        <v>0</v>
      </c>
      <c r="AFL83" s="18">
        <v>0</v>
      </c>
      <c r="AFM83" s="18">
        <v>0</v>
      </c>
      <c r="AFN83" s="18">
        <v>0</v>
      </c>
      <c r="AFO83" s="18">
        <v>0</v>
      </c>
      <c r="AFP83" s="18">
        <v>0</v>
      </c>
      <c r="AFQ83" s="18">
        <v>0</v>
      </c>
      <c r="AFR83" s="18">
        <v>0</v>
      </c>
      <c r="AFS83" s="18">
        <v>0</v>
      </c>
      <c r="AFT83" s="20">
        <f t="shared" si="272"/>
        <v>0</v>
      </c>
      <c r="AFU83" s="20">
        <f t="shared" si="273"/>
        <v>0</v>
      </c>
      <c r="AFV83" s="136">
        <f t="shared" si="274"/>
        <v>0</v>
      </c>
      <c r="AFW83" s="141">
        <f t="shared" si="275"/>
        <v>317341.93</v>
      </c>
      <c r="AFX83" s="111">
        <f t="shared" si="276"/>
        <v>245126.62948743653</v>
      </c>
      <c r="AFY83" s="126">
        <f t="shared" si="277"/>
        <v>-72215.300512563466</v>
      </c>
      <c r="AFZ83" s="20">
        <f t="shared" si="278"/>
        <v>-72215.300512563466</v>
      </c>
      <c r="AGA83" s="140">
        <f t="shared" si="279"/>
        <v>0</v>
      </c>
      <c r="AGB83" s="215">
        <f t="shared" si="181"/>
        <v>380810.31599999999</v>
      </c>
      <c r="AGC83" s="126">
        <f t="shared" si="181"/>
        <v>294151.95538492384</v>
      </c>
      <c r="AGD83" s="126">
        <f t="shared" si="280"/>
        <v>-86658.360615076148</v>
      </c>
      <c r="AGE83" s="20">
        <f t="shared" si="281"/>
        <v>-86658.360615076148</v>
      </c>
      <c r="AGF83" s="136">
        <f t="shared" si="282"/>
        <v>0</v>
      </c>
      <c r="AGG83" s="166">
        <f t="shared" si="358"/>
        <v>23483.302820000001</v>
      </c>
      <c r="AGH83" s="220">
        <f t="shared" si="357"/>
        <v>18139.370582070303</v>
      </c>
      <c r="AGI83" s="126">
        <f t="shared" si="283"/>
        <v>-5343.9322379296973</v>
      </c>
      <c r="AGJ83" s="20">
        <f t="shared" si="284"/>
        <v>-5343.9322379296973</v>
      </c>
      <c r="AGK83" s="140">
        <f t="shared" si="285"/>
        <v>0</v>
      </c>
      <c r="AGL83" s="167">
        <f t="shared" si="182"/>
        <v>404293.61881999997</v>
      </c>
      <c r="AGM83" s="167">
        <f t="shared" si="182"/>
        <v>312291.32596699416</v>
      </c>
      <c r="AGN83" s="168">
        <f t="shared" si="106"/>
        <v>-92002.292853005813</v>
      </c>
      <c r="AGO83" s="167">
        <f t="shared" si="286"/>
        <v>-92002.292853005813</v>
      </c>
      <c r="AGP83" s="169">
        <f t="shared" si="287"/>
        <v>0</v>
      </c>
      <c r="AGQ83" s="217">
        <f t="shared" si="355"/>
        <v>5.8084772370486662E-2</v>
      </c>
      <c r="AGR83" s="294">
        <v>7.0000000000000007E-2</v>
      </c>
      <c r="AGS83" s="294">
        <v>0.05</v>
      </c>
      <c r="AGT83" s="251">
        <f t="shared" si="356"/>
        <v>6.1666666666666668E-2</v>
      </c>
      <c r="AGU83" s="22"/>
      <c r="AGV83" s="22"/>
      <c r="AGW83" s="22"/>
      <c r="AGX83" s="22"/>
      <c r="AGY83" s="22"/>
      <c r="AGZ83" s="22"/>
      <c r="AHA83" s="22"/>
      <c r="AHB83" s="22"/>
      <c r="AHC83" s="22"/>
      <c r="AHD83" s="22"/>
      <c r="AHE83" s="22"/>
      <c r="AHF83" s="22"/>
      <c r="AHG83" s="22"/>
      <c r="AHH83" s="22"/>
    </row>
    <row r="84" spans="1:892" s="225" customFormat="1" ht="12.75" x14ac:dyDescent="0.25">
      <c r="A84" s="1">
        <v>513</v>
      </c>
      <c r="B84" s="21">
        <v>3</v>
      </c>
      <c r="C84" s="256" t="s">
        <v>829</v>
      </c>
      <c r="D84" s="253">
        <v>2</v>
      </c>
      <c r="E84" s="249">
        <v>244.6</v>
      </c>
      <c r="F84" s="132">
        <f t="shared" si="183"/>
        <v>3666.48</v>
      </c>
      <c r="G84" s="114">
        <f t="shared" si="184"/>
        <v>5914.7092365376266</v>
      </c>
      <c r="H84" s="132">
        <f t="shared" si="185"/>
        <v>2248.2292365376265</v>
      </c>
      <c r="I84" s="121">
        <f t="shared" si="186"/>
        <v>0</v>
      </c>
      <c r="J84" s="121">
        <f t="shared" si="187"/>
        <v>2248.2292365376265</v>
      </c>
      <c r="K84" s="18">
        <f t="shared" si="288"/>
        <v>1610.2600000000002</v>
      </c>
      <c r="L84" s="234">
        <v>101.68</v>
      </c>
      <c r="M84" s="234">
        <v>101.68</v>
      </c>
      <c r="N84" s="234">
        <v>101.68</v>
      </c>
      <c r="O84" s="234">
        <v>101.68</v>
      </c>
      <c r="P84" s="234">
        <v>101.68</v>
      </c>
      <c r="Q84" s="234">
        <v>101.68</v>
      </c>
      <c r="R84" s="234">
        <v>101.68</v>
      </c>
      <c r="S84" s="234">
        <v>179.7</v>
      </c>
      <c r="T84" s="234">
        <v>179.7</v>
      </c>
      <c r="U84" s="234">
        <v>179.7</v>
      </c>
      <c r="V84" s="234">
        <v>179.7</v>
      </c>
      <c r="W84" s="234">
        <v>179.7</v>
      </c>
      <c r="X84" s="234">
        <f t="shared" si="289"/>
        <v>1996.721398516049</v>
      </c>
      <c r="Y84" s="18">
        <v>0</v>
      </c>
      <c r="Z84" s="18">
        <v>0</v>
      </c>
      <c r="AA84" s="18">
        <v>942.78654133527721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  <c r="AG84" s="18">
        <v>1053.9348571807718</v>
      </c>
      <c r="AH84" s="18">
        <v>0</v>
      </c>
      <c r="AI84" s="18">
        <v>0</v>
      </c>
      <c r="AJ84" s="18">
        <v>0</v>
      </c>
      <c r="AK84" s="20">
        <f t="shared" si="188"/>
        <v>386.4613985160488</v>
      </c>
      <c r="AL84" s="234">
        <f t="shared" si="290"/>
        <v>0</v>
      </c>
      <c r="AM84" s="234">
        <f t="shared" si="189"/>
        <v>386.4613985160488</v>
      </c>
      <c r="AN84" s="18">
        <f t="shared" si="291"/>
        <v>271.73</v>
      </c>
      <c r="AO84" s="234">
        <v>20.69</v>
      </c>
      <c r="AP84" s="234">
        <v>20.69</v>
      </c>
      <c r="AQ84" s="234">
        <v>20.69</v>
      </c>
      <c r="AR84" s="234">
        <v>20.69</v>
      </c>
      <c r="AS84" s="234">
        <v>20.69</v>
      </c>
      <c r="AT84" s="234">
        <v>20.69</v>
      </c>
      <c r="AU84" s="234">
        <v>20.69</v>
      </c>
      <c r="AV84" s="234">
        <v>25.38</v>
      </c>
      <c r="AW84" s="234">
        <v>25.38</v>
      </c>
      <c r="AX84" s="234">
        <v>25.38</v>
      </c>
      <c r="AY84" s="234">
        <v>25.38</v>
      </c>
      <c r="AZ84" s="234">
        <v>25.38</v>
      </c>
      <c r="BA84" s="226">
        <f t="shared" si="292"/>
        <v>283.30437083752304</v>
      </c>
      <c r="BB84" s="18">
        <v>0</v>
      </c>
      <c r="BC84" s="18">
        <v>0</v>
      </c>
      <c r="BD84" s="18">
        <v>134.12451816204387</v>
      </c>
      <c r="BE84" s="18">
        <v>0</v>
      </c>
      <c r="BF84" s="18">
        <v>0</v>
      </c>
      <c r="BG84" s="18">
        <v>0</v>
      </c>
      <c r="BH84" s="18">
        <v>0</v>
      </c>
      <c r="BI84" s="18">
        <v>0</v>
      </c>
      <c r="BJ84" s="18">
        <v>149.1798526754792</v>
      </c>
      <c r="BK84" s="18">
        <v>0</v>
      </c>
      <c r="BL84" s="18">
        <v>0</v>
      </c>
      <c r="BM84" s="18">
        <v>0</v>
      </c>
      <c r="BN84" s="20">
        <f t="shared" si="190"/>
        <v>11.57437083752302</v>
      </c>
      <c r="BO84" s="20">
        <f t="shared" si="191"/>
        <v>0</v>
      </c>
      <c r="BP84" s="20">
        <f t="shared" si="192"/>
        <v>11.57437083752302</v>
      </c>
      <c r="BQ84" s="18">
        <f t="shared" si="293"/>
        <v>92.139999999999972</v>
      </c>
      <c r="BR84" s="234">
        <v>7.02</v>
      </c>
      <c r="BS84" s="234">
        <v>7.02</v>
      </c>
      <c r="BT84" s="234">
        <v>7.02</v>
      </c>
      <c r="BU84" s="234">
        <v>7.02</v>
      </c>
      <c r="BV84" s="234">
        <v>7.02</v>
      </c>
      <c r="BW84" s="234">
        <v>7.02</v>
      </c>
      <c r="BX84" s="234">
        <v>7.02</v>
      </c>
      <c r="BY84" s="234">
        <v>8.6</v>
      </c>
      <c r="BZ84" s="234">
        <v>8.6</v>
      </c>
      <c r="CA84" s="234">
        <v>8.6</v>
      </c>
      <c r="CB84" s="234">
        <v>8.6</v>
      </c>
      <c r="CC84" s="234">
        <v>8.6</v>
      </c>
      <c r="CD84" s="18">
        <f t="shared" si="294"/>
        <v>84.27000000000001</v>
      </c>
      <c r="CE84" s="18">
        <v>6.36</v>
      </c>
      <c r="CF84" s="18">
        <v>6.36</v>
      </c>
      <c r="CG84" s="18">
        <v>6.36</v>
      </c>
      <c r="CH84" s="18">
        <v>6.36</v>
      </c>
      <c r="CI84" s="18">
        <v>6.36</v>
      </c>
      <c r="CJ84" s="18">
        <v>6.36</v>
      </c>
      <c r="CK84" s="18">
        <v>6.36</v>
      </c>
      <c r="CL84" s="18">
        <v>7.95</v>
      </c>
      <c r="CM84" s="18">
        <v>7.95</v>
      </c>
      <c r="CN84" s="18">
        <v>7.95</v>
      </c>
      <c r="CO84" s="18">
        <v>7.95</v>
      </c>
      <c r="CP84" s="18">
        <v>7.95</v>
      </c>
      <c r="CQ84" s="20">
        <f t="shared" si="193"/>
        <v>-7.8699999999999619</v>
      </c>
      <c r="CR84" s="20">
        <f t="shared" si="194"/>
        <v>-7.8699999999999619</v>
      </c>
      <c r="CS84" s="20">
        <f t="shared" si="195"/>
        <v>0</v>
      </c>
      <c r="CT84" s="18">
        <f t="shared" si="295"/>
        <v>25.120000000000005</v>
      </c>
      <c r="CU84" s="18">
        <v>1.91</v>
      </c>
      <c r="CV84" s="234">
        <v>1.91</v>
      </c>
      <c r="CW84" s="234">
        <v>1.91</v>
      </c>
      <c r="CX84" s="234">
        <v>1.91</v>
      </c>
      <c r="CY84" s="234">
        <v>1.91</v>
      </c>
      <c r="CZ84" s="234">
        <v>1.91</v>
      </c>
      <c r="DA84" s="234">
        <v>1.91</v>
      </c>
      <c r="DB84" s="234">
        <v>2.35</v>
      </c>
      <c r="DC84" s="234">
        <v>2.35</v>
      </c>
      <c r="DD84" s="234">
        <v>2.35</v>
      </c>
      <c r="DE84" s="234">
        <v>2.35</v>
      </c>
      <c r="DF84" s="234">
        <v>2.35</v>
      </c>
      <c r="DG84" s="18">
        <f t="shared" si="296"/>
        <v>22.960000000000008</v>
      </c>
      <c r="DH84" s="18">
        <v>1.73</v>
      </c>
      <c r="DI84" s="18">
        <v>1.73</v>
      </c>
      <c r="DJ84" s="18">
        <v>1.73</v>
      </c>
      <c r="DK84" s="18">
        <v>1.73</v>
      </c>
      <c r="DL84" s="18">
        <v>1.73</v>
      </c>
      <c r="DM84" s="18">
        <v>1.73</v>
      </c>
      <c r="DN84" s="18">
        <v>1.73</v>
      </c>
      <c r="DO84" s="18">
        <v>2.17</v>
      </c>
      <c r="DP84" s="18">
        <v>2.17</v>
      </c>
      <c r="DQ84" s="18">
        <v>2.17</v>
      </c>
      <c r="DR84" s="18">
        <v>2.17</v>
      </c>
      <c r="DS84" s="18">
        <v>2.17</v>
      </c>
      <c r="DT84" s="234">
        <f t="shared" si="297"/>
        <v>-2.1599999999999966</v>
      </c>
      <c r="DU84" s="20">
        <f t="shared" si="196"/>
        <v>-2.1599999999999966</v>
      </c>
      <c r="DV84" s="20">
        <f t="shared" si="298"/>
        <v>0</v>
      </c>
      <c r="DW84" s="18">
        <f t="shared" si="299"/>
        <v>0</v>
      </c>
      <c r="DX84" s="18">
        <v>0</v>
      </c>
      <c r="DY84" s="234">
        <v>0</v>
      </c>
      <c r="DZ84" s="234">
        <v>0</v>
      </c>
      <c r="EA84" s="234">
        <v>0</v>
      </c>
      <c r="EB84" s="234">
        <v>0</v>
      </c>
      <c r="EC84" s="234">
        <v>0</v>
      </c>
      <c r="ED84" s="234">
        <v>0</v>
      </c>
      <c r="EE84" s="234">
        <v>0</v>
      </c>
      <c r="EF84" s="234">
        <v>0</v>
      </c>
      <c r="EG84" s="234">
        <v>0</v>
      </c>
      <c r="EH84" s="234">
        <v>0</v>
      </c>
      <c r="EI84" s="234">
        <v>0</v>
      </c>
      <c r="EJ84" s="234"/>
      <c r="EK84" s="18">
        <f t="shared" si="300"/>
        <v>0</v>
      </c>
      <c r="EL84" s="18">
        <v>0</v>
      </c>
      <c r="EM84" s="18">
        <v>0</v>
      </c>
      <c r="EN84" s="18">
        <v>0</v>
      </c>
      <c r="EO84" s="18">
        <v>0</v>
      </c>
      <c r="EP84" s="18">
        <v>0</v>
      </c>
      <c r="EQ84" s="18">
        <v>0</v>
      </c>
      <c r="ER84" s="18">
        <v>0</v>
      </c>
      <c r="ES84" s="18">
        <v>0</v>
      </c>
      <c r="ET84" s="18">
        <v>0</v>
      </c>
      <c r="EU84" s="18">
        <v>0</v>
      </c>
      <c r="EV84" s="18">
        <v>0</v>
      </c>
      <c r="EW84" s="18">
        <v>0</v>
      </c>
      <c r="EX84" s="20">
        <f t="shared" si="197"/>
        <v>0</v>
      </c>
      <c r="EY84" s="20">
        <f t="shared" si="301"/>
        <v>0</v>
      </c>
      <c r="EZ84" s="20">
        <f t="shared" si="302"/>
        <v>0</v>
      </c>
      <c r="FA84" s="18">
        <f t="shared" si="303"/>
        <v>815.77999999999986</v>
      </c>
      <c r="FB84" s="18">
        <v>61.69</v>
      </c>
      <c r="FC84" s="234">
        <v>61.69</v>
      </c>
      <c r="FD84" s="234">
        <v>61.69</v>
      </c>
      <c r="FE84" s="234">
        <v>61.69</v>
      </c>
      <c r="FF84" s="234">
        <v>61.69</v>
      </c>
      <c r="FG84" s="234">
        <v>61.69</v>
      </c>
      <c r="FH84" s="234">
        <v>61.69</v>
      </c>
      <c r="FI84" s="234">
        <v>76.790000000000006</v>
      </c>
      <c r="FJ84" s="234">
        <v>76.790000000000006</v>
      </c>
      <c r="FK84" s="234">
        <v>76.790000000000006</v>
      </c>
      <c r="FL84" s="234">
        <v>76.790000000000006</v>
      </c>
      <c r="FM84" s="234">
        <v>76.790000000000006</v>
      </c>
      <c r="FN84" s="20">
        <f t="shared" si="304"/>
        <v>1190.77474525662</v>
      </c>
      <c r="FO84" s="18">
        <v>0</v>
      </c>
      <c r="FP84" s="18">
        <v>333.01857314847069</v>
      </c>
      <c r="FQ84" s="18">
        <v>407.00367282772942</v>
      </c>
      <c r="FR84" s="18">
        <v>0</v>
      </c>
      <c r="FS84" s="18">
        <v>0</v>
      </c>
      <c r="FT84" s="18">
        <v>0</v>
      </c>
      <c r="FU84" s="18">
        <v>0</v>
      </c>
      <c r="FV84" s="18">
        <v>0</v>
      </c>
      <c r="FW84" s="18">
        <v>450.75249928041984</v>
      </c>
      <c r="FX84" s="18">
        <v>0</v>
      </c>
      <c r="FY84" s="18">
        <v>0</v>
      </c>
      <c r="FZ84" s="18">
        <v>0</v>
      </c>
      <c r="GA84" s="234">
        <f t="shared" si="305"/>
        <v>374.99474525662015</v>
      </c>
      <c r="GB84" s="20">
        <f t="shared" si="306"/>
        <v>0</v>
      </c>
      <c r="GC84" s="20">
        <f t="shared" si="307"/>
        <v>374.99474525662015</v>
      </c>
      <c r="GD84" s="18">
        <f t="shared" si="308"/>
        <v>207.57</v>
      </c>
      <c r="GE84" s="18">
        <v>4.0599999999999996</v>
      </c>
      <c r="GF84" s="234">
        <v>4.0599999999999996</v>
      </c>
      <c r="GG84" s="234">
        <v>4.0599999999999996</v>
      </c>
      <c r="GH84" s="234">
        <v>4.0599999999999996</v>
      </c>
      <c r="GI84" s="234">
        <v>4.0599999999999996</v>
      </c>
      <c r="GJ84" s="234">
        <v>4.0599999999999996</v>
      </c>
      <c r="GK84" s="234">
        <v>4.0599999999999996</v>
      </c>
      <c r="GL84" s="234">
        <v>35.83</v>
      </c>
      <c r="GM84" s="234">
        <v>35.83</v>
      </c>
      <c r="GN84" s="234">
        <v>35.83</v>
      </c>
      <c r="GO84" s="234">
        <v>35.83</v>
      </c>
      <c r="GP84" s="234">
        <v>35.83</v>
      </c>
      <c r="GQ84" s="20">
        <f t="shared" si="309"/>
        <v>1232.51243804</v>
      </c>
      <c r="GR84" s="18">
        <v>0</v>
      </c>
      <c r="GS84" s="18">
        <v>1232.51243804</v>
      </c>
      <c r="GT84" s="18">
        <v>0</v>
      </c>
      <c r="GU84" s="18"/>
      <c r="GV84" s="234">
        <f t="shared" si="310"/>
        <v>1024.9424380400001</v>
      </c>
      <c r="GW84" s="20">
        <f t="shared" si="198"/>
        <v>0</v>
      </c>
      <c r="GX84" s="20">
        <f t="shared" si="199"/>
        <v>1024.9424380400001</v>
      </c>
      <c r="GY84" s="18">
        <f t="shared" si="311"/>
        <v>643.88000000000011</v>
      </c>
      <c r="GZ84" s="18">
        <v>35.49</v>
      </c>
      <c r="HA84" s="234">
        <v>35.49</v>
      </c>
      <c r="HB84" s="234">
        <v>35.49</v>
      </c>
      <c r="HC84" s="234">
        <v>35.49</v>
      </c>
      <c r="HD84" s="234">
        <v>35.49</v>
      </c>
      <c r="HE84" s="234">
        <v>35.49</v>
      </c>
      <c r="HF84" s="234">
        <v>35.49</v>
      </c>
      <c r="HG84" s="234">
        <v>79.09</v>
      </c>
      <c r="HH84" s="234">
        <v>79.09</v>
      </c>
      <c r="HI84" s="234">
        <v>79.09</v>
      </c>
      <c r="HJ84" s="234">
        <v>79.09</v>
      </c>
      <c r="HK84" s="234">
        <v>79.09</v>
      </c>
      <c r="HL84" s="20">
        <f t="shared" si="312"/>
        <v>1104.1662838874347</v>
      </c>
      <c r="HM84" s="18">
        <v>70.917267467613257</v>
      </c>
      <c r="HN84" s="18">
        <v>75.148927800897781</v>
      </c>
      <c r="HO84" s="18">
        <v>81.21358346297643</v>
      </c>
      <c r="HP84" s="18">
        <v>76.058044142332903</v>
      </c>
      <c r="HQ84" s="18">
        <v>79.007277261827781</v>
      </c>
      <c r="HR84" s="18">
        <v>66.948838228286604</v>
      </c>
      <c r="HS84" s="18">
        <v>86.583513150904508</v>
      </c>
      <c r="HT84" s="18">
        <v>51.533167481308595</v>
      </c>
      <c r="HU84" s="18">
        <v>53.151708686927044</v>
      </c>
      <c r="HV84" s="18">
        <v>163.41859868261213</v>
      </c>
      <c r="HW84" s="18">
        <v>147.0711923707797</v>
      </c>
      <c r="HX84" s="18">
        <v>153.11416515096803</v>
      </c>
      <c r="HY84" s="20">
        <f t="shared" si="200"/>
        <v>460.28628388743459</v>
      </c>
      <c r="HZ84" s="20">
        <f t="shared" si="201"/>
        <v>0</v>
      </c>
      <c r="IA84" s="20">
        <f t="shared" si="202"/>
        <v>460.28628388743459</v>
      </c>
      <c r="IB84" s="120">
        <f t="shared" si="313"/>
        <v>0</v>
      </c>
      <c r="IC84" s="120">
        <v>0</v>
      </c>
      <c r="ID84" s="250">
        <v>0</v>
      </c>
      <c r="IE84" s="250">
        <v>0</v>
      </c>
      <c r="IF84" s="120">
        <v>0</v>
      </c>
      <c r="IG84" s="120">
        <v>0</v>
      </c>
      <c r="IH84" s="120">
        <v>0</v>
      </c>
      <c r="II84" s="120">
        <v>0</v>
      </c>
      <c r="IJ84" s="120">
        <v>0</v>
      </c>
      <c r="IK84" s="120">
        <v>0</v>
      </c>
      <c r="IL84" s="120">
        <v>0</v>
      </c>
      <c r="IM84" s="120">
        <v>0</v>
      </c>
      <c r="IN84" s="120">
        <v>0</v>
      </c>
      <c r="IO84" s="121">
        <f t="shared" si="203"/>
        <v>0</v>
      </c>
      <c r="IP84" s="18">
        <v>0</v>
      </c>
      <c r="IQ84" s="18">
        <v>0</v>
      </c>
      <c r="IR84" s="18">
        <v>0</v>
      </c>
      <c r="IS84" s="18">
        <v>0</v>
      </c>
      <c r="IT84" s="18">
        <v>0</v>
      </c>
      <c r="IU84" s="18">
        <v>0</v>
      </c>
      <c r="IV84" s="18">
        <v>0</v>
      </c>
      <c r="IW84" s="18">
        <v>0</v>
      </c>
      <c r="IX84" s="18">
        <v>0</v>
      </c>
      <c r="IY84" s="18">
        <v>0</v>
      </c>
      <c r="IZ84" s="18">
        <v>0</v>
      </c>
      <c r="JA84" s="18">
        <v>0</v>
      </c>
      <c r="JB84" s="250">
        <f t="shared" si="204"/>
        <v>0</v>
      </c>
      <c r="JC84" s="121">
        <f t="shared" si="205"/>
        <v>0</v>
      </c>
      <c r="JD84" s="121">
        <f t="shared" si="206"/>
        <v>0</v>
      </c>
      <c r="JE84" s="120">
        <f t="shared" si="314"/>
        <v>0</v>
      </c>
      <c r="JF84" s="120">
        <v>0</v>
      </c>
      <c r="JG84" s="250">
        <v>0</v>
      </c>
      <c r="JH84" s="250">
        <v>0</v>
      </c>
      <c r="JI84" s="250">
        <v>0</v>
      </c>
      <c r="JJ84" s="250">
        <v>0</v>
      </c>
      <c r="JK84" s="250">
        <v>0</v>
      </c>
      <c r="JL84" s="250">
        <v>0</v>
      </c>
      <c r="JM84" s="250">
        <v>0</v>
      </c>
      <c r="JN84" s="250">
        <v>0</v>
      </c>
      <c r="JO84" s="250">
        <v>0</v>
      </c>
      <c r="JP84" s="250">
        <v>0</v>
      </c>
      <c r="JQ84" s="250">
        <v>0</v>
      </c>
      <c r="JR84" s="120">
        <f t="shared" si="315"/>
        <v>0</v>
      </c>
      <c r="JS84" s="18">
        <v>0</v>
      </c>
      <c r="JT84" s="18">
        <v>0</v>
      </c>
      <c r="JU84" s="18">
        <v>0</v>
      </c>
      <c r="JV84" s="18">
        <v>0</v>
      </c>
      <c r="JW84" s="18">
        <v>0</v>
      </c>
      <c r="JX84" s="18">
        <v>0</v>
      </c>
      <c r="JY84" s="18">
        <v>0</v>
      </c>
      <c r="JZ84" s="18">
        <v>0</v>
      </c>
      <c r="KA84" s="18">
        <v>0</v>
      </c>
      <c r="KB84" s="18">
        <v>0</v>
      </c>
      <c r="KC84" s="18">
        <v>0</v>
      </c>
      <c r="KD84" s="18">
        <v>0</v>
      </c>
      <c r="KE84" s="250">
        <f t="shared" si="207"/>
        <v>0</v>
      </c>
      <c r="KF84" s="121">
        <f t="shared" si="208"/>
        <v>0</v>
      </c>
      <c r="KG84" s="121">
        <f t="shared" si="209"/>
        <v>0</v>
      </c>
      <c r="KH84" s="120">
        <f t="shared" si="316"/>
        <v>258.25</v>
      </c>
      <c r="KI84" s="120">
        <v>11.15</v>
      </c>
      <c r="KJ84" s="250">
        <v>11.15</v>
      </c>
      <c r="KK84" s="250">
        <v>11.15</v>
      </c>
      <c r="KL84" s="250">
        <v>11.15</v>
      </c>
      <c r="KM84" s="250">
        <v>11.15</v>
      </c>
      <c r="KN84" s="250">
        <v>11.15</v>
      </c>
      <c r="KO84" s="250">
        <v>11.15</v>
      </c>
      <c r="KP84" s="250">
        <v>36.04</v>
      </c>
      <c r="KQ84" s="250">
        <v>36.04</v>
      </c>
      <c r="KR84" s="250">
        <v>36.04</v>
      </c>
      <c r="KS84" s="250">
        <v>36.04</v>
      </c>
      <c r="KT84" s="250">
        <v>36.04</v>
      </c>
      <c r="KU84" s="121">
        <f t="shared" si="317"/>
        <v>276.72013885057464</v>
      </c>
      <c r="KV84" s="18">
        <v>13.487444338617285</v>
      </c>
      <c r="KW84" s="18">
        <v>14.525483997909255</v>
      </c>
      <c r="KX84" s="18">
        <v>12.891191322226529</v>
      </c>
      <c r="KY84" s="18">
        <v>14.133993639250384</v>
      </c>
      <c r="KZ84" s="18">
        <v>14.07919921048676</v>
      </c>
      <c r="LA84" s="18">
        <v>14.390476270245985</v>
      </c>
      <c r="LB84" s="18">
        <v>12.733860125300588</v>
      </c>
      <c r="LC84" s="18">
        <v>27.377801231069316</v>
      </c>
      <c r="LD84" s="18">
        <v>35.288456610821825</v>
      </c>
      <c r="LE84" s="18">
        <v>34.075160050147687</v>
      </c>
      <c r="LF84" s="18">
        <v>41.516388859627369</v>
      </c>
      <c r="LG84" s="18">
        <v>42.220683194871683</v>
      </c>
      <c r="LH84" s="250">
        <f t="shared" si="318"/>
        <v>18.470138850574642</v>
      </c>
      <c r="LI84" s="121">
        <f t="shared" si="210"/>
        <v>0</v>
      </c>
      <c r="LJ84" s="121">
        <f t="shared" si="211"/>
        <v>18.470138850574642</v>
      </c>
      <c r="LK84" s="121">
        <f t="shared" si="212"/>
        <v>0</v>
      </c>
      <c r="LL84" s="250"/>
      <c r="LM84" s="250"/>
      <c r="LN84" s="250"/>
      <c r="LO84" s="250"/>
      <c r="LP84" s="250"/>
      <c r="LQ84" s="250"/>
      <c r="LR84" s="250"/>
      <c r="LS84" s="250"/>
      <c r="LT84" s="250"/>
      <c r="LU84" s="250"/>
      <c r="LV84" s="250"/>
      <c r="LW84" s="250"/>
      <c r="LX84" s="121">
        <f t="shared" si="213"/>
        <v>0</v>
      </c>
      <c r="LY84" s="250"/>
      <c r="LZ84" s="250"/>
      <c r="MA84" s="250"/>
      <c r="MB84" s="250"/>
      <c r="MC84" s="250"/>
      <c r="MD84" s="250"/>
      <c r="ME84" s="250"/>
      <c r="MF84" s="250"/>
      <c r="MG84" s="250"/>
      <c r="MH84" s="250"/>
      <c r="MI84" s="250"/>
      <c r="MJ84" s="120">
        <v>0</v>
      </c>
      <c r="MK84" s="250"/>
      <c r="ML84" s="121">
        <f t="shared" si="214"/>
        <v>0</v>
      </c>
      <c r="MM84" s="121">
        <f t="shared" si="215"/>
        <v>0</v>
      </c>
      <c r="MN84" s="121">
        <f t="shared" si="319"/>
        <v>2679.1099999999997</v>
      </c>
      <c r="MO84" s="121">
        <v>175.38</v>
      </c>
      <c r="MP84" s="250">
        <v>175.38</v>
      </c>
      <c r="MQ84" s="250">
        <v>175.38</v>
      </c>
      <c r="MR84" s="250">
        <v>175.38</v>
      </c>
      <c r="MS84" s="250">
        <v>175.38</v>
      </c>
      <c r="MT84" s="250">
        <v>175.38</v>
      </c>
      <c r="MU84" s="250">
        <v>175.38</v>
      </c>
      <c r="MV84" s="250">
        <v>290.29000000000002</v>
      </c>
      <c r="MW84" s="250">
        <v>290.29000000000002</v>
      </c>
      <c r="MX84" s="250">
        <v>290.29000000000002</v>
      </c>
      <c r="MY84" s="250">
        <v>290.29000000000002</v>
      </c>
      <c r="MZ84" s="250">
        <v>290.29000000000002</v>
      </c>
      <c r="NA84" s="121">
        <f t="shared" si="320"/>
        <v>639.37202303804077</v>
      </c>
      <c r="NB84" s="20">
        <v>0</v>
      </c>
      <c r="NC84" s="20">
        <v>0</v>
      </c>
      <c r="ND84" s="20">
        <v>0</v>
      </c>
      <c r="NE84" s="20">
        <v>0</v>
      </c>
      <c r="NF84" s="20">
        <v>0</v>
      </c>
      <c r="NG84" s="20">
        <v>0</v>
      </c>
      <c r="NH84" s="20">
        <v>639.37202303804077</v>
      </c>
      <c r="NI84" s="20">
        <v>0</v>
      </c>
      <c r="NJ84" s="20">
        <v>0</v>
      </c>
      <c r="NK84" s="20">
        <v>0</v>
      </c>
      <c r="NL84" s="20">
        <v>0</v>
      </c>
      <c r="NM84" s="20">
        <v>0</v>
      </c>
      <c r="NN84" s="250">
        <f t="shared" si="321"/>
        <v>-2039.7379769619588</v>
      </c>
      <c r="NO84" s="121">
        <f t="shared" si="216"/>
        <v>-2039.7379769619588</v>
      </c>
      <c r="NP84" s="121">
        <f t="shared" si="217"/>
        <v>0</v>
      </c>
      <c r="NQ84" s="115">
        <f t="shared" si="218"/>
        <v>1897.3799999999999</v>
      </c>
      <c r="NR84" s="114">
        <f t="shared" si="219"/>
        <v>0</v>
      </c>
      <c r="NS84" s="132">
        <f t="shared" si="220"/>
        <v>-1897.3799999999999</v>
      </c>
      <c r="NT84" s="121">
        <f t="shared" si="221"/>
        <v>-1897.3799999999999</v>
      </c>
      <c r="NU84" s="121">
        <f t="shared" si="222"/>
        <v>0</v>
      </c>
      <c r="NV84" s="18">
        <f t="shared" si="322"/>
        <v>901.51999999999975</v>
      </c>
      <c r="NW84" s="18">
        <v>94.46</v>
      </c>
      <c r="NX84" s="234">
        <v>94.46</v>
      </c>
      <c r="NY84" s="234">
        <v>94.46</v>
      </c>
      <c r="NZ84" s="18">
        <v>94.46</v>
      </c>
      <c r="OA84" s="18">
        <v>94.46</v>
      </c>
      <c r="OB84" s="18">
        <v>94.46</v>
      </c>
      <c r="OC84" s="18">
        <v>94.46</v>
      </c>
      <c r="OD84" s="18">
        <v>48.06</v>
      </c>
      <c r="OE84" s="18">
        <v>48.06</v>
      </c>
      <c r="OF84" s="18">
        <v>48.06</v>
      </c>
      <c r="OG84" s="18">
        <v>48.06</v>
      </c>
      <c r="OH84" s="18">
        <v>48.06</v>
      </c>
      <c r="OI84" s="20">
        <f t="shared" si="323"/>
        <v>0</v>
      </c>
      <c r="OJ84" s="20">
        <v>0</v>
      </c>
      <c r="OK84" s="20">
        <v>0</v>
      </c>
      <c r="OL84" s="20">
        <v>0</v>
      </c>
      <c r="OM84" s="20">
        <v>0</v>
      </c>
      <c r="ON84" s="20">
        <v>0</v>
      </c>
      <c r="OO84" s="20">
        <v>0</v>
      </c>
      <c r="OP84" s="20">
        <v>0</v>
      </c>
      <c r="OQ84" s="20">
        <v>0</v>
      </c>
      <c r="OR84" s="20">
        <v>0</v>
      </c>
      <c r="OS84" s="20">
        <v>0</v>
      </c>
      <c r="OT84" s="20">
        <v>0</v>
      </c>
      <c r="OU84" s="20">
        <v>0</v>
      </c>
      <c r="OV84" s="234">
        <f t="shared" si="324"/>
        <v>-901.51999999999975</v>
      </c>
      <c r="OW84" s="20">
        <f t="shared" si="223"/>
        <v>-901.51999999999975</v>
      </c>
      <c r="OX84" s="20">
        <f t="shared" si="224"/>
        <v>0</v>
      </c>
      <c r="OY84" s="18">
        <f t="shared" si="325"/>
        <v>497.4</v>
      </c>
      <c r="OZ84" s="18">
        <v>55.6</v>
      </c>
      <c r="PA84" s="234">
        <v>55.6</v>
      </c>
      <c r="PB84" s="234">
        <v>55.6</v>
      </c>
      <c r="PC84" s="234">
        <v>55.6</v>
      </c>
      <c r="PD84" s="234">
        <v>55.6</v>
      </c>
      <c r="PE84" s="234">
        <v>55.6</v>
      </c>
      <c r="PF84" s="234">
        <v>55.6</v>
      </c>
      <c r="PG84" s="234">
        <v>21.64</v>
      </c>
      <c r="PH84" s="234">
        <v>21.64</v>
      </c>
      <c r="PI84" s="234">
        <v>21.64</v>
      </c>
      <c r="PJ84" s="234">
        <v>21.64</v>
      </c>
      <c r="PK84" s="234">
        <v>21.64</v>
      </c>
      <c r="PL84" s="20">
        <f t="shared" si="326"/>
        <v>0</v>
      </c>
      <c r="PM84" s="18">
        <v>0</v>
      </c>
      <c r="PN84" s="18">
        <v>0</v>
      </c>
      <c r="PO84" s="18">
        <v>0</v>
      </c>
      <c r="PP84" s="18">
        <v>0</v>
      </c>
      <c r="PQ84" s="18">
        <v>0</v>
      </c>
      <c r="PR84" s="18">
        <v>0</v>
      </c>
      <c r="PS84" s="18">
        <v>0</v>
      </c>
      <c r="PT84" s="18">
        <v>0</v>
      </c>
      <c r="PU84" s="18">
        <v>0</v>
      </c>
      <c r="PV84" s="18">
        <v>0</v>
      </c>
      <c r="PW84" s="18">
        <v>0</v>
      </c>
      <c r="PX84" s="18">
        <v>0</v>
      </c>
      <c r="PY84" s="234">
        <f t="shared" si="327"/>
        <v>-497.4</v>
      </c>
      <c r="PZ84" s="20">
        <f t="shared" si="225"/>
        <v>-497.4</v>
      </c>
      <c r="QA84" s="20">
        <f t="shared" si="226"/>
        <v>0</v>
      </c>
      <c r="QB84" s="18">
        <f t="shared" si="328"/>
        <v>71.69</v>
      </c>
      <c r="QC84" s="18">
        <v>6.87</v>
      </c>
      <c r="QD84" s="234">
        <v>6.87</v>
      </c>
      <c r="QE84" s="234">
        <v>6.87</v>
      </c>
      <c r="QF84" s="234">
        <v>6.87</v>
      </c>
      <c r="QG84" s="234">
        <v>6.87</v>
      </c>
      <c r="QH84" s="234">
        <v>6.87</v>
      </c>
      <c r="QI84" s="234">
        <v>6.87</v>
      </c>
      <c r="QJ84" s="234">
        <v>4.72</v>
      </c>
      <c r="QK84" s="234">
        <v>4.72</v>
      </c>
      <c r="QL84" s="234">
        <v>4.72</v>
      </c>
      <c r="QM84" s="234">
        <v>4.72</v>
      </c>
      <c r="QN84" s="234">
        <v>4.72</v>
      </c>
      <c r="QO84" s="20">
        <f t="shared" si="329"/>
        <v>0</v>
      </c>
      <c r="QP84" s="18">
        <v>0</v>
      </c>
      <c r="QQ84" s="18">
        <v>0</v>
      </c>
      <c r="QR84" s="18">
        <v>0</v>
      </c>
      <c r="QS84" s="18">
        <v>0</v>
      </c>
      <c r="QT84" s="18">
        <v>0</v>
      </c>
      <c r="QU84" s="18">
        <v>0</v>
      </c>
      <c r="QV84" s="18">
        <v>0</v>
      </c>
      <c r="QW84" s="18">
        <v>0</v>
      </c>
      <c r="QX84" s="18">
        <v>0</v>
      </c>
      <c r="QY84" s="18">
        <v>0</v>
      </c>
      <c r="QZ84" s="18">
        <v>0</v>
      </c>
      <c r="RA84" s="18">
        <v>0</v>
      </c>
      <c r="RB84" s="234">
        <f t="shared" si="330"/>
        <v>-71.69</v>
      </c>
      <c r="RC84" s="20">
        <f t="shared" si="227"/>
        <v>-71.69</v>
      </c>
      <c r="RD84" s="20">
        <f t="shared" si="228"/>
        <v>0</v>
      </c>
      <c r="RE84" s="18">
        <f t="shared" si="331"/>
        <v>331.39000000000004</v>
      </c>
      <c r="RF84" s="20">
        <v>31.77</v>
      </c>
      <c r="RG84" s="234">
        <v>31.77</v>
      </c>
      <c r="RH84" s="234">
        <v>31.77</v>
      </c>
      <c r="RI84" s="234">
        <v>31.77</v>
      </c>
      <c r="RJ84" s="234">
        <v>31.77</v>
      </c>
      <c r="RK84" s="234">
        <v>31.77</v>
      </c>
      <c r="RL84" s="234">
        <v>31.77</v>
      </c>
      <c r="RM84" s="234">
        <v>21.8</v>
      </c>
      <c r="RN84" s="234">
        <v>21.8</v>
      </c>
      <c r="RO84" s="234">
        <v>21.8</v>
      </c>
      <c r="RP84" s="234">
        <v>21.8</v>
      </c>
      <c r="RQ84" s="234">
        <v>21.8</v>
      </c>
      <c r="RR84" s="20">
        <f t="shared" si="332"/>
        <v>0</v>
      </c>
      <c r="RS84" s="18">
        <v>0</v>
      </c>
      <c r="RT84" s="18">
        <v>0</v>
      </c>
      <c r="RU84" s="18">
        <v>0</v>
      </c>
      <c r="RV84" s="18">
        <v>0</v>
      </c>
      <c r="RW84" s="18">
        <v>0</v>
      </c>
      <c r="RX84" s="18">
        <v>0</v>
      </c>
      <c r="RY84" s="18">
        <v>0</v>
      </c>
      <c r="RZ84" s="18">
        <v>0</v>
      </c>
      <c r="SA84" s="18">
        <v>0</v>
      </c>
      <c r="SB84" s="18">
        <v>0</v>
      </c>
      <c r="SC84" s="18">
        <v>0</v>
      </c>
      <c r="SD84" s="18">
        <v>0</v>
      </c>
      <c r="SE84" s="20">
        <f t="shared" si="229"/>
        <v>-331.39000000000004</v>
      </c>
      <c r="SF84" s="20">
        <f t="shared" si="230"/>
        <v>-331.39000000000004</v>
      </c>
      <c r="SG84" s="20">
        <f t="shared" si="231"/>
        <v>0</v>
      </c>
      <c r="SH84" s="18">
        <f t="shared" si="333"/>
        <v>0</v>
      </c>
      <c r="SI84" s="18">
        <v>0</v>
      </c>
      <c r="SJ84" s="234">
        <v>0</v>
      </c>
      <c r="SK84" s="234">
        <v>0</v>
      </c>
      <c r="SL84" s="234">
        <v>0</v>
      </c>
      <c r="SM84" s="234">
        <v>0</v>
      </c>
      <c r="SN84" s="234">
        <v>0</v>
      </c>
      <c r="SO84" s="234">
        <v>0</v>
      </c>
      <c r="SP84" s="234">
        <v>0</v>
      </c>
      <c r="SQ84" s="234">
        <v>0</v>
      </c>
      <c r="SR84" s="234">
        <v>0</v>
      </c>
      <c r="SS84" s="234">
        <v>0</v>
      </c>
      <c r="ST84" s="234">
        <v>0</v>
      </c>
      <c r="SU84" s="20">
        <f t="shared" si="334"/>
        <v>0</v>
      </c>
      <c r="SV84" s="18">
        <v>0</v>
      </c>
      <c r="SW84" s="18">
        <v>0</v>
      </c>
      <c r="SX84" s="18">
        <v>0</v>
      </c>
      <c r="SY84" s="18">
        <v>0</v>
      </c>
      <c r="SZ84" s="18">
        <v>0</v>
      </c>
      <c r="TA84" s="18">
        <v>0</v>
      </c>
      <c r="TB84" s="18">
        <v>0</v>
      </c>
      <c r="TC84" s="18">
        <v>0</v>
      </c>
      <c r="TD84" s="18">
        <v>0</v>
      </c>
      <c r="TE84" s="18">
        <v>0</v>
      </c>
      <c r="TF84" s="18">
        <v>0</v>
      </c>
      <c r="TG84" s="18">
        <v>0</v>
      </c>
      <c r="TH84" s="20">
        <f t="shared" si="232"/>
        <v>0</v>
      </c>
      <c r="TI84" s="20">
        <f t="shared" si="233"/>
        <v>0</v>
      </c>
      <c r="TJ84" s="20">
        <f t="shared" si="234"/>
        <v>0</v>
      </c>
      <c r="TK84" s="18">
        <f t="shared" si="335"/>
        <v>77.499999999999986</v>
      </c>
      <c r="TL84" s="18">
        <v>6.85</v>
      </c>
      <c r="TM84" s="234">
        <v>6.85</v>
      </c>
      <c r="TN84" s="234">
        <v>6.85</v>
      </c>
      <c r="TO84" s="234">
        <v>6.85</v>
      </c>
      <c r="TP84" s="234">
        <v>6.85</v>
      </c>
      <c r="TQ84" s="234">
        <v>6.85</v>
      </c>
      <c r="TR84" s="234">
        <v>6.85</v>
      </c>
      <c r="TS84" s="234">
        <v>5.91</v>
      </c>
      <c r="TT84" s="234">
        <v>5.91</v>
      </c>
      <c r="TU84" s="234">
        <v>5.91</v>
      </c>
      <c r="TV84" s="234">
        <v>5.91</v>
      </c>
      <c r="TW84" s="234">
        <v>5.91</v>
      </c>
      <c r="TX84" s="20">
        <f t="shared" si="336"/>
        <v>0</v>
      </c>
      <c r="TY84" s="18">
        <v>0</v>
      </c>
      <c r="TZ84" s="18">
        <v>0</v>
      </c>
      <c r="UA84" s="18">
        <v>0</v>
      </c>
      <c r="UB84" s="18">
        <v>0</v>
      </c>
      <c r="UC84" s="18">
        <v>0</v>
      </c>
      <c r="UD84" s="18">
        <v>0</v>
      </c>
      <c r="UE84" s="18">
        <v>0</v>
      </c>
      <c r="UF84" s="18">
        <v>0</v>
      </c>
      <c r="UG84" s="18">
        <v>0</v>
      </c>
      <c r="UH84" s="18">
        <v>0</v>
      </c>
      <c r="UI84" s="18">
        <v>0</v>
      </c>
      <c r="UJ84" s="18">
        <v>0</v>
      </c>
      <c r="UK84" s="20">
        <f t="shared" si="235"/>
        <v>-77.499999999999986</v>
      </c>
      <c r="UL84" s="20">
        <f t="shared" si="236"/>
        <v>-77.499999999999986</v>
      </c>
      <c r="UM84" s="20">
        <f t="shared" si="237"/>
        <v>0</v>
      </c>
      <c r="UN84" s="18">
        <f t="shared" si="337"/>
        <v>17.880000000000003</v>
      </c>
      <c r="UO84" s="18">
        <v>1.74</v>
      </c>
      <c r="UP84" s="234">
        <v>1.74</v>
      </c>
      <c r="UQ84" s="234">
        <v>1.74</v>
      </c>
      <c r="UR84" s="234">
        <v>1.74</v>
      </c>
      <c r="US84" s="234">
        <v>1.74</v>
      </c>
      <c r="UT84" s="234">
        <v>1.74</v>
      </c>
      <c r="UU84" s="234">
        <v>1.74</v>
      </c>
      <c r="UV84" s="234">
        <v>1.1399999999999999</v>
      </c>
      <c r="UW84" s="234">
        <v>1.1399999999999999</v>
      </c>
      <c r="UX84" s="234">
        <v>1.1399999999999999</v>
      </c>
      <c r="UY84" s="234">
        <v>1.1399999999999999</v>
      </c>
      <c r="UZ84" s="234">
        <v>1.1399999999999999</v>
      </c>
      <c r="VA84" s="20">
        <f t="shared" si="238"/>
        <v>0</v>
      </c>
      <c r="VB84" s="234"/>
      <c r="VC84" s="234"/>
      <c r="VD84" s="234"/>
      <c r="VE84" s="234"/>
      <c r="VF84" s="234"/>
      <c r="VG84" s="234"/>
      <c r="VH84" s="234">
        <v>0</v>
      </c>
      <c r="VI84" s="234"/>
      <c r="VJ84" s="234"/>
      <c r="VK84" s="234"/>
      <c r="VL84" s="234"/>
      <c r="VM84" s="234"/>
      <c r="VN84" s="20">
        <f t="shared" si="239"/>
        <v>-17.880000000000003</v>
      </c>
      <c r="VO84" s="20">
        <f t="shared" si="240"/>
        <v>-17.880000000000003</v>
      </c>
      <c r="VP84" s="20">
        <f t="shared" si="241"/>
        <v>0</v>
      </c>
      <c r="VQ84" s="121">
        <f t="shared" si="242"/>
        <v>0</v>
      </c>
      <c r="VR84" s="250"/>
      <c r="VS84" s="250"/>
      <c r="VT84" s="250"/>
      <c r="VU84" s="250"/>
      <c r="VV84" s="250"/>
      <c r="VW84" s="250"/>
      <c r="VX84" s="250"/>
      <c r="VY84" s="250"/>
      <c r="VZ84" s="250"/>
      <c r="WA84" s="250"/>
      <c r="WB84" s="250"/>
      <c r="WC84" s="250"/>
      <c r="WD84" s="121">
        <f t="shared" si="243"/>
        <v>0</v>
      </c>
      <c r="WE84" s="234"/>
      <c r="WF84" s="234"/>
      <c r="WG84" s="234"/>
      <c r="WH84" s="234"/>
      <c r="WI84" s="234"/>
      <c r="WJ84" s="234"/>
      <c r="WK84" s="234"/>
      <c r="WL84" s="234"/>
      <c r="WM84" s="234"/>
      <c r="WN84" s="234"/>
      <c r="WO84" s="234"/>
      <c r="WP84" s="234"/>
      <c r="WQ84" s="121">
        <f t="shared" si="244"/>
        <v>0</v>
      </c>
      <c r="WR84" s="121">
        <f t="shared" si="245"/>
        <v>0</v>
      </c>
      <c r="WS84" s="121">
        <f t="shared" si="246"/>
        <v>0</v>
      </c>
      <c r="WT84" s="120">
        <f t="shared" si="338"/>
        <v>2892.2900000000004</v>
      </c>
      <c r="WU84" s="120">
        <v>271.92</v>
      </c>
      <c r="WV84" s="250">
        <v>271.92</v>
      </c>
      <c r="WW84" s="250">
        <v>271.92</v>
      </c>
      <c r="WX84" s="250">
        <v>271.92</v>
      </c>
      <c r="WY84" s="250">
        <v>271.92</v>
      </c>
      <c r="WZ84" s="250">
        <v>271.92</v>
      </c>
      <c r="XA84" s="250">
        <v>271.92</v>
      </c>
      <c r="XB84" s="250">
        <v>197.77</v>
      </c>
      <c r="XC84" s="250">
        <v>197.77</v>
      </c>
      <c r="XD84" s="250">
        <v>197.77</v>
      </c>
      <c r="XE84" s="250">
        <v>197.77</v>
      </c>
      <c r="XF84" s="250">
        <v>197.77</v>
      </c>
      <c r="XG84" s="120">
        <f t="shared" si="339"/>
        <v>6405.6188240899537</v>
      </c>
      <c r="XH84" s="18">
        <v>549.24191802007942</v>
      </c>
      <c r="XI84" s="18">
        <v>1136.1645631012625</v>
      </c>
      <c r="XJ84" s="18">
        <v>749.8896229600582</v>
      </c>
      <c r="XK84" s="18">
        <v>170.75686057202819</v>
      </c>
      <c r="XL84" s="18">
        <v>597.1618282781983</v>
      </c>
      <c r="XM84" s="18">
        <v>422.81438020861486</v>
      </c>
      <c r="XN84" s="18">
        <v>516.84936441585717</v>
      </c>
      <c r="XO84" s="18">
        <v>613.42419867276067</v>
      </c>
      <c r="XP84" s="18">
        <v>505.11578682142141</v>
      </c>
      <c r="XQ84" s="18">
        <v>389.92289799621744</v>
      </c>
      <c r="XR84" s="18">
        <v>368.96223761739736</v>
      </c>
      <c r="XS84" s="18">
        <v>385.31516542605863</v>
      </c>
      <c r="XT84" s="121">
        <f t="shared" si="247"/>
        <v>3513.3288240899533</v>
      </c>
      <c r="XU84" s="121">
        <f t="shared" si="248"/>
        <v>0</v>
      </c>
      <c r="XV84" s="121">
        <f t="shared" si="249"/>
        <v>3513.3288240899533</v>
      </c>
      <c r="XW84" s="120">
        <f t="shared" si="340"/>
        <v>672.07</v>
      </c>
      <c r="XX84" s="120">
        <v>48.16</v>
      </c>
      <c r="XY84" s="250">
        <v>48.16</v>
      </c>
      <c r="XZ84" s="250">
        <v>48.16</v>
      </c>
      <c r="YA84" s="250">
        <v>48.16</v>
      </c>
      <c r="YB84" s="250">
        <v>48.16</v>
      </c>
      <c r="YC84" s="250">
        <v>48.16</v>
      </c>
      <c r="YD84" s="250">
        <v>48.16</v>
      </c>
      <c r="YE84" s="250">
        <v>66.989999999999995</v>
      </c>
      <c r="YF84" s="250">
        <v>66.989999999999995</v>
      </c>
      <c r="YG84" s="250">
        <v>66.989999999999995</v>
      </c>
      <c r="YH84" s="250">
        <v>66.989999999999995</v>
      </c>
      <c r="YI84" s="250">
        <v>66.989999999999995</v>
      </c>
      <c r="YJ84" s="121">
        <f t="shared" si="341"/>
        <v>2315.4301208612583</v>
      </c>
      <c r="YK84" s="18">
        <v>224.20025098899902</v>
      </c>
      <c r="YL84" s="18">
        <v>196.67302614672124</v>
      </c>
      <c r="YM84" s="18">
        <v>202.51759042689389</v>
      </c>
      <c r="YN84" s="18">
        <v>217.15022909887787</v>
      </c>
      <c r="YO84" s="18">
        <v>195.80534364266904</v>
      </c>
      <c r="YP84" s="18">
        <v>210.46022148664764</v>
      </c>
      <c r="YQ84" s="18">
        <v>220.31054731457476</v>
      </c>
      <c r="YR84" s="18">
        <v>225.1797849703276</v>
      </c>
      <c r="YS84" s="18">
        <v>164.81846564042786</v>
      </c>
      <c r="YT84" s="18">
        <v>147.47625847476749</v>
      </c>
      <c r="YU84" s="18">
        <v>148.9477004252696</v>
      </c>
      <c r="YV84" s="18">
        <v>161.89070224508228</v>
      </c>
      <c r="YW84" s="234">
        <f t="shared" si="342"/>
        <v>1643.3601208612581</v>
      </c>
      <c r="YX84" s="121">
        <f t="shared" si="250"/>
        <v>0</v>
      </c>
      <c r="YY84" s="121">
        <f t="shared" si="251"/>
        <v>1643.3601208612581</v>
      </c>
      <c r="YZ84" s="120">
        <f t="shared" si="343"/>
        <v>596.43000000000006</v>
      </c>
      <c r="ZA84" s="120">
        <v>10.74</v>
      </c>
      <c r="ZB84" s="250">
        <v>10.74</v>
      </c>
      <c r="ZC84" s="250">
        <v>10.74</v>
      </c>
      <c r="ZD84" s="250">
        <v>10.74</v>
      </c>
      <c r="ZE84" s="250">
        <v>10.74</v>
      </c>
      <c r="ZF84" s="250">
        <v>10.74</v>
      </c>
      <c r="ZG84" s="250">
        <v>10.74</v>
      </c>
      <c r="ZH84" s="250">
        <v>104.25</v>
      </c>
      <c r="ZI84" s="250">
        <v>104.25</v>
      </c>
      <c r="ZJ84" s="250">
        <v>104.25</v>
      </c>
      <c r="ZK84" s="250">
        <v>104.25</v>
      </c>
      <c r="ZL84" s="250">
        <v>104.25</v>
      </c>
      <c r="ZM84" s="121">
        <f t="shared" si="344"/>
        <v>1486.4712738230403</v>
      </c>
      <c r="ZN84" s="120">
        <v>0</v>
      </c>
      <c r="ZO84" s="18">
        <v>168.8643542913162</v>
      </c>
      <c r="ZP84" s="18">
        <v>570.16272199204195</v>
      </c>
      <c r="ZQ84" s="18">
        <v>732.39522551462301</v>
      </c>
      <c r="ZR84" s="18">
        <v>15.048972025059186</v>
      </c>
      <c r="ZS84" s="18">
        <v>0</v>
      </c>
      <c r="ZT84" s="18"/>
      <c r="ZU84" s="18"/>
      <c r="ZV84" s="18"/>
      <c r="ZW84" s="18"/>
      <c r="ZX84" s="18"/>
      <c r="ZY84" s="18"/>
      <c r="ZZ84" s="121">
        <f t="shared" si="252"/>
        <v>890.04127382304023</v>
      </c>
      <c r="AAA84" s="121">
        <f t="shared" si="253"/>
        <v>0</v>
      </c>
      <c r="AAB84" s="121">
        <f t="shared" si="254"/>
        <v>890.04127382304023</v>
      </c>
      <c r="AAC84" s="120">
        <f t="shared" si="345"/>
        <v>0</v>
      </c>
      <c r="AAD84" s="120">
        <v>0</v>
      </c>
      <c r="AAE84" s="250">
        <v>0</v>
      </c>
      <c r="AAF84" s="250">
        <v>0</v>
      </c>
      <c r="AAG84" s="250">
        <v>0</v>
      </c>
      <c r="AAH84" s="250">
        <v>0</v>
      </c>
      <c r="AAI84" s="250">
        <v>0</v>
      </c>
      <c r="AAJ84" s="250">
        <v>0</v>
      </c>
      <c r="AAK84" s="250">
        <v>0</v>
      </c>
      <c r="AAL84" s="250">
        <v>0</v>
      </c>
      <c r="AAM84" s="250">
        <v>0</v>
      </c>
      <c r="AAN84" s="250">
        <v>0</v>
      </c>
      <c r="AAO84" s="250">
        <v>0</v>
      </c>
      <c r="AAP84" s="121">
        <f t="shared" si="346"/>
        <v>1290.4667367670829</v>
      </c>
      <c r="AAQ84" s="18">
        <v>0</v>
      </c>
      <c r="AAR84" s="18">
        <v>0</v>
      </c>
      <c r="AAS84" s="18">
        <v>0</v>
      </c>
      <c r="AAT84" s="18">
        <v>0</v>
      </c>
      <c r="AAU84" s="18">
        <v>0</v>
      </c>
      <c r="AAV84" s="18">
        <v>0</v>
      </c>
      <c r="AAW84" s="18">
        <v>0</v>
      </c>
      <c r="AAX84" s="18">
        <v>262.53551519999996</v>
      </c>
      <c r="AAY84" s="18">
        <v>252.48296969999998</v>
      </c>
      <c r="AAZ84" s="18">
        <v>257.1318756</v>
      </c>
      <c r="ABA84" s="18">
        <v>256.78737125999999</v>
      </c>
      <c r="ABB84" s="18">
        <v>261.52900500708279</v>
      </c>
      <c r="ABC84" s="121">
        <f t="shared" si="255"/>
        <v>1290.4667367670829</v>
      </c>
      <c r="ABD84" s="121">
        <f t="shared" si="256"/>
        <v>0</v>
      </c>
      <c r="ABE84" s="121">
        <f t="shared" si="257"/>
        <v>1290.4667367670829</v>
      </c>
      <c r="ABF84" s="120">
        <f t="shared" si="347"/>
        <v>0</v>
      </c>
      <c r="ABG84" s="120">
        <v>0</v>
      </c>
      <c r="ABH84" s="250">
        <v>0</v>
      </c>
      <c r="ABI84" s="250">
        <v>0</v>
      </c>
      <c r="ABJ84" s="250">
        <v>0</v>
      </c>
      <c r="ABK84" s="250">
        <v>0</v>
      </c>
      <c r="ABL84" s="250">
        <v>0</v>
      </c>
      <c r="ABM84" s="250">
        <v>0</v>
      </c>
      <c r="ABN84" s="250">
        <v>0</v>
      </c>
      <c r="ABO84" s="250">
        <v>0</v>
      </c>
      <c r="ABP84" s="250">
        <v>0</v>
      </c>
      <c r="ABQ84" s="250">
        <v>0</v>
      </c>
      <c r="ABR84" s="250">
        <v>0</v>
      </c>
      <c r="ABS84" s="121">
        <f t="shared" si="348"/>
        <v>0</v>
      </c>
      <c r="ABT84" s="18">
        <v>0</v>
      </c>
      <c r="ABU84" s="18">
        <v>0</v>
      </c>
      <c r="ABV84" s="18">
        <v>0</v>
      </c>
      <c r="ABW84" s="18">
        <v>0</v>
      </c>
      <c r="ABX84" s="18">
        <v>0</v>
      </c>
      <c r="ABY84" s="18">
        <v>0</v>
      </c>
      <c r="ABZ84" s="18"/>
      <c r="ACA84" s="18"/>
      <c r="ACB84" s="18">
        <v>0</v>
      </c>
      <c r="ACC84" s="18">
        <v>0</v>
      </c>
      <c r="ACD84" s="18">
        <v>0</v>
      </c>
      <c r="ACE84" s="18">
        <v>0</v>
      </c>
      <c r="ACF84" s="121">
        <f t="shared" si="258"/>
        <v>0</v>
      </c>
      <c r="ACG84" s="121">
        <f t="shared" si="259"/>
        <v>0</v>
      </c>
      <c r="ACH84" s="121">
        <f t="shared" si="260"/>
        <v>0</v>
      </c>
      <c r="ACI84" s="115">
        <f t="shared" si="261"/>
        <v>33.630000000000003</v>
      </c>
      <c r="ACJ84" s="121">
        <f t="shared" si="262"/>
        <v>93.687025599999998</v>
      </c>
      <c r="ACK84" s="132">
        <f t="shared" si="263"/>
        <v>60.057025599999996</v>
      </c>
      <c r="ACL84" s="121">
        <f t="shared" si="264"/>
        <v>0</v>
      </c>
      <c r="ACM84" s="121">
        <f t="shared" si="265"/>
        <v>60.057025599999996</v>
      </c>
      <c r="ACN84" s="18">
        <f t="shared" si="349"/>
        <v>33.630000000000003</v>
      </c>
      <c r="ACO84" s="18">
        <v>2.64</v>
      </c>
      <c r="ACP84" s="234">
        <v>2.64</v>
      </c>
      <c r="ACQ84" s="234">
        <v>2.64</v>
      </c>
      <c r="ACR84" s="234">
        <v>2.64</v>
      </c>
      <c r="ACS84" s="234">
        <v>2.64</v>
      </c>
      <c r="ACT84" s="234">
        <v>2.64</v>
      </c>
      <c r="ACU84" s="234">
        <v>2.64</v>
      </c>
      <c r="ACV84" s="234">
        <v>3.03</v>
      </c>
      <c r="ACW84" s="234">
        <v>3.03</v>
      </c>
      <c r="ACX84" s="234">
        <v>3.03</v>
      </c>
      <c r="ACY84" s="234">
        <v>3.03</v>
      </c>
      <c r="ACZ84" s="234">
        <v>3.03</v>
      </c>
      <c r="ADA84" s="20">
        <f t="shared" si="350"/>
        <v>93.687025599999998</v>
      </c>
      <c r="ADB84" s="18">
        <v>0</v>
      </c>
      <c r="ADC84" s="18">
        <v>0</v>
      </c>
      <c r="ADD84" s="18">
        <v>0</v>
      </c>
      <c r="ADE84" s="18">
        <v>41.201523999999999</v>
      </c>
      <c r="ADF84" s="18">
        <v>33.5379912</v>
      </c>
      <c r="ADG84" s="18">
        <v>18.947510399999995</v>
      </c>
      <c r="ADH84" s="18">
        <v>0</v>
      </c>
      <c r="ADI84" s="18">
        <v>0</v>
      </c>
      <c r="ADJ84" s="18">
        <v>0</v>
      </c>
      <c r="ADK84" s="18">
        <v>0</v>
      </c>
      <c r="ADL84" s="18">
        <v>0</v>
      </c>
      <c r="ADM84" s="18">
        <v>0</v>
      </c>
      <c r="ADN84" s="20">
        <f t="shared" si="266"/>
        <v>60.057025599999996</v>
      </c>
      <c r="ADO84" s="20">
        <f t="shared" si="267"/>
        <v>0</v>
      </c>
      <c r="ADP84" s="20">
        <f t="shared" si="268"/>
        <v>60.057025599999996</v>
      </c>
      <c r="ADQ84" s="18">
        <f t="shared" si="351"/>
        <v>0</v>
      </c>
      <c r="ADR84" s="18">
        <v>0</v>
      </c>
      <c r="ADS84" s="234">
        <v>0</v>
      </c>
      <c r="ADT84" s="234">
        <v>0</v>
      </c>
      <c r="ADU84" s="234">
        <v>0</v>
      </c>
      <c r="ADV84" s="234">
        <v>0</v>
      </c>
      <c r="ADW84" s="234">
        <v>0</v>
      </c>
      <c r="ADX84" s="234">
        <v>0</v>
      </c>
      <c r="ADY84" s="234">
        <v>0</v>
      </c>
      <c r="ADZ84" s="234">
        <v>0</v>
      </c>
      <c r="AEA84" s="234">
        <v>0</v>
      </c>
      <c r="AEB84" s="234">
        <v>0</v>
      </c>
      <c r="AEC84" s="234">
        <v>0</v>
      </c>
      <c r="AED84" s="20">
        <f t="shared" si="352"/>
        <v>0</v>
      </c>
      <c r="AEE84" s="18">
        <v>0</v>
      </c>
      <c r="AEF84" s="18">
        <v>0</v>
      </c>
      <c r="AEG84" s="18">
        <v>0</v>
      </c>
      <c r="AEH84" s="18">
        <v>0</v>
      </c>
      <c r="AEI84" s="18">
        <v>0</v>
      </c>
      <c r="AEJ84" s="18">
        <v>0</v>
      </c>
      <c r="AEK84" s="18">
        <v>0</v>
      </c>
      <c r="AEL84" s="18">
        <v>0</v>
      </c>
      <c r="AEM84" s="18">
        <v>0</v>
      </c>
      <c r="AEN84" s="18">
        <v>0</v>
      </c>
      <c r="AEO84" s="18">
        <v>0</v>
      </c>
      <c r="AEP84" s="18">
        <v>0</v>
      </c>
      <c r="AEQ84" s="20">
        <f t="shared" si="269"/>
        <v>0</v>
      </c>
      <c r="AER84" s="20">
        <f t="shared" si="270"/>
        <v>0</v>
      </c>
      <c r="AES84" s="20">
        <f t="shared" si="271"/>
        <v>0</v>
      </c>
      <c r="AET84" s="18">
        <f t="shared" si="353"/>
        <v>0</v>
      </c>
      <c r="AEU84" s="18">
        <v>0</v>
      </c>
      <c r="AEV84" s="234">
        <v>0</v>
      </c>
      <c r="AEW84" s="234">
        <v>0</v>
      </c>
      <c r="AEX84" s="234">
        <v>0</v>
      </c>
      <c r="AEY84" s="234">
        <v>0</v>
      </c>
      <c r="AEZ84" s="234">
        <v>0</v>
      </c>
      <c r="AFA84" s="234">
        <v>0</v>
      </c>
      <c r="AFB84" s="234">
        <v>0</v>
      </c>
      <c r="AFC84" s="234">
        <v>0</v>
      </c>
      <c r="AFD84" s="234">
        <v>0</v>
      </c>
      <c r="AFE84" s="234">
        <v>0</v>
      </c>
      <c r="AFF84" s="234">
        <v>0</v>
      </c>
      <c r="AFG84" s="20">
        <f t="shared" si="354"/>
        <v>0</v>
      </c>
      <c r="AFH84" s="18">
        <v>0</v>
      </c>
      <c r="AFI84" s="18">
        <v>0</v>
      </c>
      <c r="AFJ84" s="18">
        <v>0</v>
      </c>
      <c r="AFK84" s="18">
        <v>0</v>
      </c>
      <c r="AFL84" s="18">
        <v>0</v>
      </c>
      <c r="AFM84" s="18">
        <v>0</v>
      </c>
      <c r="AFN84" s="18">
        <v>0</v>
      </c>
      <c r="AFO84" s="18">
        <v>0</v>
      </c>
      <c r="AFP84" s="18">
        <v>0</v>
      </c>
      <c r="AFQ84" s="18">
        <v>0</v>
      </c>
      <c r="AFR84" s="18">
        <v>0</v>
      </c>
      <c r="AFS84" s="18">
        <v>0</v>
      </c>
      <c r="AFT84" s="20">
        <f t="shared" si="272"/>
        <v>0</v>
      </c>
      <c r="AFU84" s="20">
        <f t="shared" si="273"/>
        <v>0</v>
      </c>
      <c r="AFV84" s="136">
        <f t="shared" si="274"/>
        <v>0</v>
      </c>
      <c r="AFW84" s="141">
        <f t="shared" si="275"/>
        <v>12695.64</v>
      </c>
      <c r="AFX84" s="111">
        <f t="shared" si="276"/>
        <v>18422.475379567579</v>
      </c>
      <c r="AFY84" s="126">
        <f t="shared" si="277"/>
        <v>5726.8353795675794</v>
      </c>
      <c r="AFZ84" s="20">
        <f t="shared" si="278"/>
        <v>0</v>
      </c>
      <c r="AGA84" s="140">
        <f t="shared" si="279"/>
        <v>5726.8353795675794</v>
      </c>
      <c r="AGB84" s="215">
        <f t="shared" si="181"/>
        <v>15234.767999999998</v>
      </c>
      <c r="AGC84" s="126">
        <f t="shared" si="181"/>
        <v>22106.970455481092</v>
      </c>
      <c r="AGD84" s="126">
        <f t="shared" si="280"/>
        <v>6872.2024554810941</v>
      </c>
      <c r="AGE84" s="20">
        <f t="shared" si="281"/>
        <v>0</v>
      </c>
      <c r="AGF84" s="136">
        <f t="shared" si="282"/>
        <v>6872.2024554810941</v>
      </c>
      <c r="AGG84" s="166">
        <f t="shared" si="358"/>
        <v>939.47735999999986</v>
      </c>
      <c r="AGH84" s="220">
        <f t="shared" si="357"/>
        <v>1363.2631780880008</v>
      </c>
      <c r="AGI84" s="126">
        <f t="shared" si="283"/>
        <v>423.78581808800095</v>
      </c>
      <c r="AGJ84" s="20">
        <f t="shared" si="284"/>
        <v>0</v>
      </c>
      <c r="AGK84" s="140">
        <f t="shared" si="285"/>
        <v>423.78581808800095</v>
      </c>
      <c r="AGL84" s="167">
        <f t="shared" si="182"/>
        <v>16174.245359999997</v>
      </c>
      <c r="AGM84" s="167">
        <f t="shared" si="182"/>
        <v>23470.233633569092</v>
      </c>
      <c r="AGN84" s="168">
        <f t="shared" si="106"/>
        <v>7295.9882735690953</v>
      </c>
      <c r="AGO84" s="167">
        <f t="shared" si="286"/>
        <v>0</v>
      </c>
      <c r="AGP84" s="169">
        <f t="shared" si="287"/>
        <v>7295.9882735690953</v>
      </c>
      <c r="AGQ84" s="217">
        <f t="shared" si="355"/>
        <v>5.8084772370486662E-2</v>
      </c>
      <c r="AGR84" s="294">
        <v>7.0000000000000007E-2</v>
      </c>
      <c r="AGS84" s="294">
        <v>0.05</v>
      </c>
      <c r="AGT84" s="251">
        <f t="shared" si="356"/>
        <v>6.1666666666666668E-2</v>
      </c>
      <c r="AGU84" s="22"/>
      <c r="AGV84" s="22"/>
      <c r="AGW84" s="22"/>
      <c r="AGX84" s="22"/>
      <c r="AGY84" s="22"/>
      <c r="AGZ84" s="22"/>
      <c r="AHA84" s="22"/>
      <c r="AHB84" s="22"/>
      <c r="AHC84" s="22"/>
      <c r="AHD84" s="22"/>
      <c r="AHE84" s="22"/>
      <c r="AHF84" s="22"/>
      <c r="AHG84" s="22"/>
      <c r="AHH84" s="22"/>
    </row>
    <row r="85" spans="1:892" s="225" customFormat="1" ht="12.75" x14ac:dyDescent="0.25">
      <c r="A85" s="1">
        <v>514</v>
      </c>
      <c r="B85" s="21">
        <v>3</v>
      </c>
      <c r="C85" s="252" t="s">
        <v>830</v>
      </c>
      <c r="D85" s="253">
        <v>2</v>
      </c>
      <c r="E85" s="249">
        <v>269</v>
      </c>
      <c r="F85" s="132">
        <f t="shared" si="183"/>
        <v>3317.71</v>
      </c>
      <c r="G85" s="114">
        <f t="shared" si="184"/>
        <v>4375.4876666386363</v>
      </c>
      <c r="H85" s="132">
        <f t="shared" si="185"/>
        <v>1057.7776666386362</v>
      </c>
      <c r="I85" s="121">
        <f t="shared" si="186"/>
        <v>0</v>
      </c>
      <c r="J85" s="121">
        <f t="shared" si="187"/>
        <v>1057.7776666386362</v>
      </c>
      <c r="K85" s="18">
        <f t="shared" si="288"/>
        <v>1383.0200000000002</v>
      </c>
      <c r="L85" s="234">
        <v>87.26</v>
      </c>
      <c r="M85" s="234">
        <v>87.26</v>
      </c>
      <c r="N85" s="234">
        <v>87.26</v>
      </c>
      <c r="O85" s="234">
        <v>87.26</v>
      </c>
      <c r="P85" s="234">
        <v>87.26</v>
      </c>
      <c r="Q85" s="234">
        <v>87.26</v>
      </c>
      <c r="R85" s="234">
        <v>87.26</v>
      </c>
      <c r="S85" s="234">
        <v>154.44</v>
      </c>
      <c r="T85" s="234">
        <v>154.44</v>
      </c>
      <c r="U85" s="234">
        <v>154.44</v>
      </c>
      <c r="V85" s="234">
        <v>154.44</v>
      </c>
      <c r="W85" s="234">
        <v>154.44</v>
      </c>
      <c r="X85" s="234">
        <f t="shared" si="289"/>
        <v>931.26185821249146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  <c r="AG85" s="18">
        <v>0</v>
      </c>
      <c r="AH85" s="18">
        <v>931.26185821249146</v>
      </c>
      <c r="AI85" s="18">
        <v>0</v>
      </c>
      <c r="AJ85" s="18">
        <v>0</v>
      </c>
      <c r="AK85" s="20">
        <f t="shared" si="188"/>
        <v>-451.75814178750875</v>
      </c>
      <c r="AL85" s="234">
        <f t="shared" si="290"/>
        <v>-451.75814178750875</v>
      </c>
      <c r="AM85" s="234">
        <f t="shared" si="189"/>
        <v>0</v>
      </c>
      <c r="AN85" s="18">
        <f t="shared" si="291"/>
        <v>224.04999999999998</v>
      </c>
      <c r="AO85" s="234">
        <v>17.05</v>
      </c>
      <c r="AP85" s="234">
        <v>17.05</v>
      </c>
      <c r="AQ85" s="234">
        <v>17.05</v>
      </c>
      <c r="AR85" s="234">
        <v>17.05</v>
      </c>
      <c r="AS85" s="234">
        <v>17.05</v>
      </c>
      <c r="AT85" s="234">
        <v>17.05</v>
      </c>
      <c r="AU85" s="234">
        <v>17.05</v>
      </c>
      <c r="AV85" s="234">
        <v>20.94</v>
      </c>
      <c r="AW85" s="234">
        <v>20.94</v>
      </c>
      <c r="AX85" s="234">
        <v>20.94</v>
      </c>
      <c r="AY85" s="234">
        <v>20.94</v>
      </c>
      <c r="AZ85" s="234">
        <v>20.94</v>
      </c>
      <c r="BA85" s="226">
        <f t="shared" si="292"/>
        <v>125.71659474011751</v>
      </c>
      <c r="BB85" s="18">
        <v>0</v>
      </c>
      <c r="BC85" s="18">
        <v>0</v>
      </c>
      <c r="BD85" s="18">
        <v>0</v>
      </c>
      <c r="BE85" s="18">
        <v>0</v>
      </c>
      <c r="BF85" s="18">
        <v>0</v>
      </c>
      <c r="BG85" s="18">
        <v>0</v>
      </c>
      <c r="BH85" s="18">
        <v>0</v>
      </c>
      <c r="BI85" s="18">
        <v>0</v>
      </c>
      <c r="BJ85" s="18">
        <v>0</v>
      </c>
      <c r="BK85" s="18">
        <v>125.71659474011751</v>
      </c>
      <c r="BL85" s="18">
        <v>0</v>
      </c>
      <c r="BM85" s="18">
        <v>0</v>
      </c>
      <c r="BN85" s="20">
        <f t="shared" si="190"/>
        <v>-98.333405259882468</v>
      </c>
      <c r="BO85" s="20">
        <f t="shared" si="191"/>
        <v>-98.333405259882468</v>
      </c>
      <c r="BP85" s="20">
        <f t="shared" si="192"/>
        <v>0</v>
      </c>
      <c r="BQ85" s="18">
        <f t="shared" si="293"/>
        <v>107.74999999999997</v>
      </c>
      <c r="BR85" s="234">
        <v>8.1999999999999993</v>
      </c>
      <c r="BS85" s="234">
        <v>8.1999999999999993</v>
      </c>
      <c r="BT85" s="234">
        <v>8.1999999999999993</v>
      </c>
      <c r="BU85" s="234">
        <v>8.1999999999999993</v>
      </c>
      <c r="BV85" s="234">
        <v>8.1999999999999993</v>
      </c>
      <c r="BW85" s="234">
        <v>8.1999999999999993</v>
      </c>
      <c r="BX85" s="234">
        <v>8.1999999999999993</v>
      </c>
      <c r="BY85" s="234">
        <v>10.07</v>
      </c>
      <c r="BZ85" s="234">
        <v>10.07</v>
      </c>
      <c r="CA85" s="234">
        <v>10.07</v>
      </c>
      <c r="CB85" s="234">
        <v>10.07</v>
      </c>
      <c r="CC85" s="234">
        <v>10.07</v>
      </c>
      <c r="CD85" s="18">
        <f t="shared" si="294"/>
        <v>98.700000000000017</v>
      </c>
      <c r="CE85" s="18">
        <v>7.45</v>
      </c>
      <c r="CF85" s="18">
        <v>7.45</v>
      </c>
      <c r="CG85" s="18">
        <v>7.45</v>
      </c>
      <c r="CH85" s="18">
        <v>7.45</v>
      </c>
      <c r="CI85" s="18">
        <v>7.45</v>
      </c>
      <c r="CJ85" s="18">
        <v>7.45</v>
      </c>
      <c r="CK85" s="18">
        <v>7.45</v>
      </c>
      <c r="CL85" s="18">
        <v>9.31</v>
      </c>
      <c r="CM85" s="18">
        <v>9.31</v>
      </c>
      <c r="CN85" s="18">
        <v>9.31</v>
      </c>
      <c r="CO85" s="18">
        <v>9.31</v>
      </c>
      <c r="CP85" s="18">
        <v>9.31</v>
      </c>
      <c r="CQ85" s="20">
        <f t="shared" si="193"/>
        <v>-9.0499999999999545</v>
      </c>
      <c r="CR85" s="20">
        <f t="shared" si="194"/>
        <v>-9.0499999999999545</v>
      </c>
      <c r="CS85" s="20">
        <f t="shared" si="195"/>
        <v>0</v>
      </c>
      <c r="CT85" s="18">
        <f t="shared" si="295"/>
        <v>16.62</v>
      </c>
      <c r="CU85" s="18">
        <v>1.26</v>
      </c>
      <c r="CV85" s="234">
        <v>1.26</v>
      </c>
      <c r="CW85" s="234">
        <v>1.26</v>
      </c>
      <c r="CX85" s="234">
        <v>1.26</v>
      </c>
      <c r="CY85" s="234">
        <v>1.26</v>
      </c>
      <c r="CZ85" s="234">
        <v>1.26</v>
      </c>
      <c r="DA85" s="234">
        <v>1.26</v>
      </c>
      <c r="DB85" s="234">
        <v>1.56</v>
      </c>
      <c r="DC85" s="234">
        <v>1.56</v>
      </c>
      <c r="DD85" s="234">
        <v>1.56</v>
      </c>
      <c r="DE85" s="234">
        <v>1.56</v>
      </c>
      <c r="DF85" s="234">
        <v>1.56</v>
      </c>
      <c r="DG85" s="18">
        <f t="shared" si="296"/>
        <v>15.249999999999998</v>
      </c>
      <c r="DH85" s="18">
        <v>1.1499999999999999</v>
      </c>
      <c r="DI85" s="18">
        <v>1.1499999999999999</v>
      </c>
      <c r="DJ85" s="18">
        <v>1.1499999999999999</v>
      </c>
      <c r="DK85" s="18">
        <v>1.1499999999999999</v>
      </c>
      <c r="DL85" s="18">
        <v>1.1499999999999999</v>
      </c>
      <c r="DM85" s="18">
        <v>1.1499999999999999</v>
      </c>
      <c r="DN85" s="18">
        <v>1.1499999999999999</v>
      </c>
      <c r="DO85" s="18">
        <v>1.44</v>
      </c>
      <c r="DP85" s="18">
        <v>1.44</v>
      </c>
      <c r="DQ85" s="18">
        <v>1.44</v>
      </c>
      <c r="DR85" s="18">
        <v>1.44</v>
      </c>
      <c r="DS85" s="18">
        <v>1.44</v>
      </c>
      <c r="DT85" s="234">
        <f t="shared" si="297"/>
        <v>-1.3700000000000028</v>
      </c>
      <c r="DU85" s="20">
        <f t="shared" si="196"/>
        <v>-1.3700000000000028</v>
      </c>
      <c r="DV85" s="20">
        <f t="shared" si="298"/>
        <v>0</v>
      </c>
      <c r="DW85" s="18">
        <f t="shared" si="299"/>
        <v>0</v>
      </c>
      <c r="DX85" s="18">
        <v>0</v>
      </c>
      <c r="DY85" s="234">
        <v>0</v>
      </c>
      <c r="DZ85" s="234">
        <v>0</v>
      </c>
      <c r="EA85" s="234">
        <v>0</v>
      </c>
      <c r="EB85" s="234">
        <v>0</v>
      </c>
      <c r="EC85" s="234">
        <v>0</v>
      </c>
      <c r="ED85" s="234">
        <v>0</v>
      </c>
      <c r="EE85" s="234">
        <v>0</v>
      </c>
      <c r="EF85" s="234">
        <v>0</v>
      </c>
      <c r="EG85" s="234">
        <v>0</v>
      </c>
      <c r="EH85" s="234">
        <v>0</v>
      </c>
      <c r="EI85" s="234">
        <v>0</v>
      </c>
      <c r="EJ85" s="234"/>
      <c r="EK85" s="18">
        <f t="shared" si="300"/>
        <v>0</v>
      </c>
      <c r="EL85" s="18">
        <v>0</v>
      </c>
      <c r="EM85" s="18">
        <v>0</v>
      </c>
      <c r="EN85" s="18">
        <v>0</v>
      </c>
      <c r="EO85" s="18">
        <v>0</v>
      </c>
      <c r="EP85" s="18">
        <v>0</v>
      </c>
      <c r="EQ85" s="18">
        <v>0</v>
      </c>
      <c r="ER85" s="18">
        <v>0</v>
      </c>
      <c r="ES85" s="18">
        <v>0</v>
      </c>
      <c r="ET85" s="18">
        <v>0</v>
      </c>
      <c r="EU85" s="18">
        <v>0</v>
      </c>
      <c r="EV85" s="18">
        <v>0</v>
      </c>
      <c r="EW85" s="18">
        <v>0</v>
      </c>
      <c r="EX85" s="20">
        <f t="shared" si="197"/>
        <v>0</v>
      </c>
      <c r="EY85" s="20">
        <f t="shared" si="301"/>
        <v>0</v>
      </c>
      <c r="EZ85" s="20">
        <f t="shared" si="302"/>
        <v>0</v>
      </c>
      <c r="FA85" s="18">
        <f t="shared" si="303"/>
        <v>695.07000000000016</v>
      </c>
      <c r="FB85" s="18">
        <v>52.56</v>
      </c>
      <c r="FC85" s="234">
        <v>52.56</v>
      </c>
      <c r="FD85" s="234">
        <v>52.56</v>
      </c>
      <c r="FE85" s="234">
        <v>52.56</v>
      </c>
      <c r="FF85" s="234">
        <v>52.56</v>
      </c>
      <c r="FG85" s="234">
        <v>52.56</v>
      </c>
      <c r="FH85" s="234">
        <v>52.56</v>
      </c>
      <c r="FI85" s="234">
        <v>65.430000000000007</v>
      </c>
      <c r="FJ85" s="234">
        <v>65.430000000000007</v>
      </c>
      <c r="FK85" s="234">
        <v>65.430000000000007</v>
      </c>
      <c r="FL85" s="234">
        <v>65.430000000000007</v>
      </c>
      <c r="FM85" s="234">
        <v>65.430000000000007</v>
      </c>
      <c r="FN85" s="20">
        <f t="shared" si="304"/>
        <v>764.59502824408855</v>
      </c>
      <c r="FO85" s="18">
        <v>0</v>
      </c>
      <c r="FP85" s="18">
        <v>0</v>
      </c>
      <c r="FQ85" s="18">
        <v>0</v>
      </c>
      <c r="FR85" s="18">
        <v>366.21388464672634</v>
      </c>
      <c r="FS85" s="18">
        <v>0</v>
      </c>
      <c r="FT85" s="18">
        <v>0</v>
      </c>
      <c r="FU85" s="18">
        <v>0</v>
      </c>
      <c r="FV85" s="18">
        <v>0</v>
      </c>
      <c r="FW85" s="18">
        <v>0</v>
      </c>
      <c r="FX85" s="18">
        <v>398.38114359736221</v>
      </c>
      <c r="FY85" s="18">
        <v>0</v>
      </c>
      <c r="FZ85" s="18">
        <v>0</v>
      </c>
      <c r="GA85" s="234">
        <f t="shared" si="305"/>
        <v>69.525028244088389</v>
      </c>
      <c r="GB85" s="20">
        <f t="shared" si="306"/>
        <v>0</v>
      </c>
      <c r="GC85" s="20">
        <f t="shared" si="307"/>
        <v>69.525028244088389</v>
      </c>
      <c r="GD85" s="18">
        <f t="shared" si="308"/>
        <v>210.22999999999996</v>
      </c>
      <c r="GE85" s="18">
        <v>4.4400000000000004</v>
      </c>
      <c r="GF85" s="234">
        <v>4.4400000000000004</v>
      </c>
      <c r="GG85" s="234">
        <v>4.4400000000000004</v>
      </c>
      <c r="GH85" s="234">
        <v>4.4400000000000004</v>
      </c>
      <c r="GI85" s="234">
        <v>4.4400000000000004</v>
      </c>
      <c r="GJ85" s="234">
        <v>4.4400000000000004</v>
      </c>
      <c r="GK85" s="234">
        <v>4.4400000000000004</v>
      </c>
      <c r="GL85" s="234">
        <v>35.83</v>
      </c>
      <c r="GM85" s="234">
        <v>35.83</v>
      </c>
      <c r="GN85" s="234">
        <v>35.83</v>
      </c>
      <c r="GO85" s="234">
        <v>35.83</v>
      </c>
      <c r="GP85" s="234">
        <v>35.83</v>
      </c>
      <c r="GQ85" s="20">
        <f t="shared" si="309"/>
        <v>1233.1573498400001</v>
      </c>
      <c r="GR85" s="18">
        <v>0</v>
      </c>
      <c r="GS85" s="18">
        <v>1233.1573498400001</v>
      </c>
      <c r="GT85" s="18">
        <v>0</v>
      </c>
      <c r="GU85" s="18"/>
      <c r="GV85" s="234">
        <f t="shared" si="310"/>
        <v>1022.92734984</v>
      </c>
      <c r="GW85" s="20">
        <f t="shared" si="198"/>
        <v>0</v>
      </c>
      <c r="GX85" s="20">
        <f t="shared" si="199"/>
        <v>1022.92734984</v>
      </c>
      <c r="GY85" s="18">
        <f t="shared" si="311"/>
        <v>680.97</v>
      </c>
      <c r="GZ85" s="18">
        <v>35.159999999999997</v>
      </c>
      <c r="HA85" s="234">
        <v>35.159999999999997</v>
      </c>
      <c r="HB85" s="234">
        <v>35.159999999999997</v>
      </c>
      <c r="HC85" s="234">
        <v>35.159999999999997</v>
      </c>
      <c r="HD85" s="234">
        <v>35.159999999999997</v>
      </c>
      <c r="HE85" s="234">
        <v>35.159999999999997</v>
      </c>
      <c r="HF85" s="234">
        <v>35.159999999999997</v>
      </c>
      <c r="HG85" s="234">
        <v>86.97</v>
      </c>
      <c r="HH85" s="234">
        <v>86.97</v>
      </c>
      <c r="HI85" s="234">
        <v>86.97</v>
      </c>
      <c r="HJ85" s="234">
        <v>86.97</v>
      </c>
      <c r="HK85" s="234">
        <v>86.97</v>
      </c>
      <c r="HL85" s="20">
        <f t="shared" si="312"/>
        <v>1206.8068356019385</v>
      </c>
      <c r="HM85" s="18">
        <v>76.759485057193018</v>
      </c>
      <c r="HN85" s="18">
        <v>81.34808417544437</v>
      </c>
      <c r="HO85" s="18">
        <v>88.155549586982985</v>
      </c>
      <c r="HP85" s="18">
        <v>82.369130573984549</v>
      </c>
      <c r="HQ85" s="18">
        <v>85.627018433424936</v>
      </c>
      <c r="HR85" s="18">
        <v>72.333401293970553</v>
      </c>
      <c r="HS85" s="18">
        <v>94.064404160699581</v>
      </c>
      <c r="HT85" s="18">
        <v>56.629193558453949</v>
      </c>
      <c r="HU85" s="18">
        <v>58.425433494658115</v>
      </c>
      <c r="HV85" s="18">
        <v>180.18536576859205</v>
      </c>
      <c r="HW85" s="18">
        <v>162.1550038938345</v>
      </c>
      <c r="HX85" s="18">
        <v>168.75476560469968</v>
      </c>
      <c r="HY85" s="20">
        <f t="shared" si="200"/>
        <v>525.83683560193845</v>
      </c>
      <c r="HZ85" s="20">
        <f t="shared" si="201"/>
        <v>0</v>
      </c>
      <c r="IA85" s="20">
        <f t="shared" si="202"/>
        <v>525.83683560193845</v>
      </c>
      <c r="IB85" s="120">
        <f t="shared" si="313"/>
        <v>0</v>
      </c>
      <c r="IC85" s="120">
        <v>0</v>
      </c>
      <c r="ID85" s="250">
        <v>0</v>
      </c>
      <c r="IE85" s="250">
        <v>0</v>
      </c>
      <c r="IF85" s="120">
        <v>0</v>
      </c>
      <c r="IG85" s="120">
        <v>0</v>
      </c>
      <c r="IH85" s="120">
        <v>0</v>
      </c>
      <c r="II85" s="120">
        <v>0</v>
      </c>
      <c r="IJ85" s="120">
        <v>0</v>
      </c>
      <c r="IK85" s="120">
        <v>0</v>
      </c>
      <c r="IL85" s="120">
        <v>0</v>
      </c>
      <c r="IM85" s="120">
        <v>0</v>
      </c>
      <c r="IN85" s="120">
        <v>0</v>
      </c>
      <c r="IO85" s="121">
        <f t="shared" si="203"/>
        <v>0</v>
      </c>
      <c r="IP85" s="18">
        <v>0</v>
      </c>
      <c r="IQ85" s="18">
        <v>0</v>
      </c>
      <c r="IR85" s="18">
        <v>0</v>
      </c>
      <c r="IS85" s="18">
        <v>0</v>
      </c>
      <c r="IT85" s="18">
        <v>0</v>
      </c>
      <c r="IU85" s="18">
        <v>0</v>
      </c>
      <c r="IV85" s="18">
        <v>0</v>
      </c>
      <c r="IW85" s="18">
        <v>0</v>
      </c>
      <c r="IX85" s="18">
        <v>0</v>
      </c>
      <c r="IY85" s="18">
        <v>0</v>
      </c>
      <c r="IZ85" s="18">
        <v>0</v>
      </c>
      <c r="JA85" s="18">
        <v>0</v>
      </c>
      <c r="JB85" s="250">
        <f t="shared" si="204"/>
        <v>0</v>
      </c>
      <c r="JC85" s="121">
        <f t="shared" si="205"/>
        <v>0</v>
      </c>
      <c r="JD85" s="121">
        <f t="shared" si="206"/>
        <v>0</v>
      </c>
      <c r="JE85" s="120">
        <f t="shared" si="314"/>
        <v>0</v>
      </c>
      <c r="JF85" s="120">
        <v>0</v>
      </c>
      <c r="JG85" s="250">
        <v>0</v>
      </c>
      <c r="JH85" s="250">
        <v>0</v>
      </c>
      <c r="JI85" s="250">
        <v>0</v>
      </c>
      <c r="JJ85" s="250">
        <v>0</v>
      </c>
      <c r="JK85" s="250">
        <v>0</v>
      </c>
      <c r="JL85" s="250">
        <v>0</v>
      </c>
      <c r="JM85" s="250">
        <v>0</v>
      </c>
      <c r="JN85" s="250">
        <v>0</v>
      </c>
      <c r="JO85" s="250">
        <v>0</v>
      </c>
      <c r="JP85" s="250">
        <v>0</v>
      </c>
      <c r="JQ85" s="250">
        <v>0</v>
      </c>
      <c r="JR85" s="120">
        <f t="shared" si="315"/>
        <v>0</v>
      </c>
      <c r="JS85" s="18">
        <v>0</v>
      </c>
      <c r="JT85" s="18">
        <v>0</v>
      </c>
      <c r="JU85" s="18">
        <v>0</v>
      </c>
      <c r="JV85" s="18">
        <v>0</v>
      </c>
      <c r="JW85" s="18">
        <v>0</v>
      </c>
      <c r="JX85" s="18">
        <v>0</v>
      </c>
      <c r="JY85" s="18">
        <v>0</v>
      </c>
      <c r="JZ85" s="18">
        <v>0</v>
      </c>
      <c r="KA85" s="18">
        <v>0</v>
      </c>
      <c r="KB85" s="18">
        <v>0</v>
      </c>
      <c r="KC85" s="18">
        <v>0</v>
      </c>
      <c r="KD85" s="18">
        <v>0</v>
      </c>
      <c r="KE85" s="250">
        <f t="shared" si="207"/>
        <v>0</v>
      </c>
      <c r="KF85" s="121">
        <f t="shared" si="208"/>
        <v>0</v>
      </c>
      <c r="KG85" s="121">
        <f t="shared" si="209"/>
        <v>0</v>
      </c>
      <c r="KH85" s="120">
        <f t="shared" si="316"/>
        <v>258.18</v>
      </c>
      <c r="KI85" s="120">
        <v>11.14</v>
      </c>
      <c r="KJ85" s="250">
        <v>11.14</v>
      </c>
      <c r="KK85" s="250">
        <v>11.14</v>
      </c>
      <c r="KL85" s="250">
        <v>11.14</v>
      </c>
      <c r="KM85" s="250">
        <v>11.14</v>
      </c>
      <c r="KN85" s="250">
        <v>11.14</v>
      </c>
      <c r="KO85" s="250">
        <v>11.14</v>
      </c>
      <c r="KP85" s="250">
        <v>36.04</v>
      </c>
      <c r="KQ85" s="250">
        <v>36.04</v>
      </c>
      <c r="KR85" s="250">
        <v>36.04</v>
      </c>
      <c r="KS85" s="250">
        <v>36.04</v>
      </c>
      <c r="KT85" s="250">
        <v>36.04</v>
      </c>
      <c r="KU85" s="121">
        <f t="shared" si="317"/>
        <v>276.72013885057464</v>
      </c>
      <c r="KV85" s="18">
        <v>13.487444338617285</v>
      </c>
      <c r="KW85" s="18">
        <v>14.525483997909255</v>
      </c>
      <c r="KX85" s="18">
        <v>12.891191322226529</v>
      </c>
      <c r="KY85" s="18">
        <v>14.133993639250384</v>
      </c>
      <c r="KZ85" s="18">
        <v>14.07919921048676</v>
      </c>
      <c r="LA85" s="18">
        <v>14.390476270245985</v>
      </c>
      <c r="LB85" s="18">
        <v>12.733860125300588</v>
      </c>
      <c r="LC85" s="18">
        <v>27.377801231069316</v>
      </c>
      <c r="LD85" s="18">
        <v>35.288456610821825</v>
      </c>
      <c r="LE85" s="18">
        <v>34.075160050147687</v>
      </c>
      <c r="LF85" s="18">
        <v>41.516388859627369</v>
      </c>
      <c r="LG85" s="18">
        <v>42.220683194871683</v>
      </c>
      <c r="LH85" s="250">
        <f t="shared" si="318"/>
        <v>18.540138850574635</v>
      </c>
      <c r="LI85" s="121">
        <f t="shared" si="210"/>
        <v>0</v>
      </c>
      <c r="LJ85" s="121">
        <f t="shared" si="211"/>
        <v>18.540138850574635</v>
      </c>
      <c r="LK85" s="121">
        <f t="shared" si="212"/>
        <v>0</v>
      </c>
      <c r="LL85" s="250"/>
      <c r="LM85" s="250"/>
      <c r="LN85" s="250"/>
      <c r="LO85" s="250"/>
      <c r="LP85" s="250"/>
      <c r="LQ85" s="250"/>
      <c r="LR85" s="250"/>
      <c r="LS85" s="250"/>
      <c r="LT85" s="250"/>
      <c r="LU85" s="250"/>
      <c r="LV85" s="250"/>
      <c r="LW85" s="250"/>
      <c r="LX85" s="121">
        <f t="shared" si="213"/>
        <v>0</v>
      </c>
      <c r="LY85" s="250"/>
      <c r="LZ85" s="250"/>
      <c r="MA85" s="250"/>
      <c r="MB85" s="250"/>
      <c r="MC85" s="250"/>
      <c r="MD85" s="250"/>
      <c r="ME85" s="250"/>
      <c r="MF85" s="250"/>
      <c r="MG85" s="250"/>
      <c r="MH85" s="250"/>
      <c r="MI85" s="250"/>
      <c r="MJ85" s="120">
        <v>0</v>
      </c>
      <c r="MK85" s="250"/>
      <c r="ML85" s="121">
        <f t="shared" si="214"/>
        <v>0</v>
      </c>
      <c r="MM85" s="121">
        <f t="shared" si="215"/>
        <v>0</v>
      </c>
      <c r="MN85" s="121">
        <f t="shared" si="319"/>
        <v>3811.9300000000003</v>
      </c>
      <c r="MO85" s="121">
        <v>266.33999999999997</v>
      </c>
      <c r="MP85" s="250">
        <v>266.33999999999997</v>
      </c>
      <c r="MQ85" s="250">
        <v>266.33999999999997</v>
      </c>
      <c r="MR85" s="250">
        <v>266.33999999999997</v>
      </c>
      <c r="MS85" s="250">
        <v>266.33999999999997</v>
      </c>
      <c r="MT85" s="250">
        <v>266.33999999999997</v>
      </c>
      <c r="MU85" s="250">
        <v>266.33999999999997</v>
      </c>
      <c r="MV85" s="250">
        <v>389.51</v>
      </c>
      <c r="MW85" s="250">
        <v>389.51</v>
      </c>
      <c r="MX85" s="250">
        <v>389.51</v>
      </c>
      <c r="MY85" s="250">
        <v>389.51</v>
      </c>
      <c r="MZ85" s="250">
        <v>389.51</v>
      </c>
      <c r="NA85" s="121">
        <f t="shared" si="320"/>
        <v>430.83353951617664</v>
      </c>
      <c r="NB85" s="20">
        <v>0</v>
      </c>
      <c r="NC85" s="20">
        <v>0</v>
      </c>
      <c r="ND85" s="20">
        <v>430.83353951617664</v>
      </c>
      <c r="NE85" s="20">
        <v>0</v>
      </c>
      <c r="NF85" s="20">
        <v>0</v>
      </c>
      <c r="NG85" s="20">
        <v>0</v>
      </c>
      <c r="NH85" s="20">
        <v>0</v>
      </c>
      <c r="NI85" s="20">
        <v>0</v>
      </c>
      <c r="NJ85" s="20">
        <v>0</v>
      </c>
      <c r="NK85" s="20">
        <v>0</v>
      </c>
      <c r="NL85" s="20">
        <v>0</v>
      </c>
      <c r="NM85" s="20">
        <v>0</v>
      </c>
      <c r="NN85" s="250">
        <f t="shared" si="321"/>
        <v>-3381.0964604838236</v>
      </c>
      <c r="NO85" s="121">
        <f t="shared" si="216"/>
        <v>-3381.0964604838236</v>
      </c>
      <c r="NP85" s="121">
        <f t="shared" si="217"/>
        <v>0</v>
      </c>
      <c r="NQ85" s="115">
        <f t="shared" si="218"/>
        <v>1763.36</v>
      </c>
      <c r="NR85" s="114">
        <f t="shared" si="219"/>
        <v>160.16</v>
      </c>
      <c r="NS85" s="132">
        <f t="shared" si="220"/>
        <v>-1603.1999999999998</v>
      </c>
      <c r="NT85" s="121">
        <f t="shared" si="221"/>
        <v>-1603.1999999999998</v>
      </c>
      <c r="NU85" s="121">
        <f t="shared" si="222"/>
        <v>0</v>
      </c>
      <c r="NV85" s="18">
        <f t="shared" si="322"/>
        <v>787.21999999999991</v>
      </c>
      <c r="NW85" s="18">
        <v>85.41</v>
      </c>
      <c r="NX85" s="234">
        <v>85.41</v>
      </c>
      <c r="NY85" s="234">
        <v>85.41</v>
      </c>
      <c r="NZ85" s="18">
        <v>85.41</v>
      </c>
      <c r="OA85" s="18">
        <v>85.41</v>
      </c>
      <c r="OB85" s="18">
        <v>85.41</v>
      </c>
      <c r="OC85" s="18">
        <v>85.41</v>
      </c>
      <c r="OD85" s="18">
        <v>37.869999999999997</v>
      </c>
      <c r="OE85" s="18">
        <v>37.869999999999997</v>
      </c>
      <c r="OF85" s="18">
        <v>37.869999999999997</v>
      </c>
      <c r="OG85" s="18">
        <v>37.869999999999997</v>
      </c>
      <c r="OH85" s="18">
        <v>37.869999999999997</v>
      </c>
      <c r="OI85" s="20">
        <f t="shared" si="323"/>
        <v>0</v>
      </c>
      <c r="OJ85" s="20">
        <v>0</v>
      </c>
      <c r="OK85" s="20">
        <v>0</v>
      </c>
      <c r="OL85" s="20">
        <v>0</v>
      </c>
      <c r="OM85" s="20">
        <v>0</v>
      </c>
      <c r="ON85" s="20">
        <v>0</v>
      </c>
      <c r="OO85" s="20">
        <v>0</v>
      </c>
      <c r="OP85" s="20">
        <v>0</v>
      </c>
      <c r="OQ85" s="20">
        <v>0</v>
      </c>
      <c r="OR85" s="20">
        <v>0</v>
      </c>
      <c r="OS85" s="20">
        <v>0</v>
      </c>
      <c r="OT85" s="20">
        <v>0</v>
      </c>
      <c r="OU85" s="20">
        <v>0</v>
      </c>
      <c r="OV85" s="234">
        <f t="shared" si="324"/>
        <v>-787.21999999999991</v>
      </c>
      <c r="OW85" s="20">
        <f t="shared" si="223"/>
        <v>-787.21999999999991</v>
      </c>
      <c r="OX85" s="20">
        <f t="shared" si="224"/>
        <v>0</v>
      </c>
      <c r="OY85" s="18">
        <f t="shared" si="325"/>
        <v>364.42</v>
      </c>
      <c r="OZ85" s="18">
        <v>39.11</v>
      </c>
      <c r="PA85" s="234">
        <v>39.11</v>
      </c>
      <c r="PB85" s="234">
        <v>39.11</v>
      </c>
      <c r="PC85" s="234">
        <v>39.11</v>
      </c>
      <c r="PD85" s="234">
        <v>39.11</v>
      </c>
      <c r="PE85" s="234">
        <v>39.11</v>
      </c>
      <c r="PF85" s="234">
        <v>39.11</v>
      </c>
      <c r="PG85" s="234">
        <v>18.13</v>
      </c>
      <c r="PH85" s="234">
        <v>18.13</v>
      </c>
      <c r="PI85" s="234">
        <v>18.13</v>
      </c>
      <c r="PJ85" s="234">
        <v>18.13</v>
      </c>
      <c r="PK85" s="234">
        <v>18.13</v>
      </c>
      <c r="PL85" s="20">
        <f t="shared" si="326"/>
        <v>0</v>
      </c>
      <c r="PM85" s="18">
        <v>0</v>
      </c>
      <c r="PN85" s="18">
        <v>0</v>
      </c>
      <c r="PO85" s="18">
        <v>0</v>
      </c>
      <c r="PP85" s="18">
        <v>0</v>
      </c>
      <c r="PQ85" s="18">
        <v>0</v>
      </c>
      <c r="PR85" s="18">
        <v>0</v>
      </c>
      <c r="PS85" s="18">
        <v>0</v>
      </c>
      <c r="PT85" s="18">
        <v>0</v>
      </c>
      <c r="PU85" s="18">
        <v>0</v>
      </c>
      <c r="PV85" s="18">
        <v>0</v>
      </c>
      <c r="PW85" s="18">
        <v>0</v>
      </c>
      <c r="PX85" s="18">
        <v>0</v>
      </c>
      <c r="PY85" s="234">
        <f t="shared" si="327"/>
        <v>-364.42</v>
      </c>
      <c r="PZ85" s="20">
        <f t="shared" si="225"/>
        <v>-364.42</v>
      </c>
      <c r="QA85" s="20">
        <f t="shared" si="226"/>
        <v>0</v>
      </c>
      <c r="QB85" s="18">
        <f t="shared" si="328"/>
        <v>49.060000000000016</v>
      </c>
      <c r="QC85" s="18">
        <v>5.03</v>
      </c>
      <c r="QD85" s="234">
        <v>5.03</v>
      </c>
      <c r="QE85" s="234">
        <v>5.03</v>
      </c>
      <c r="QF85" s="234">
        <v>5.03</v>
      </c>
      <c r="QG85" s="234">
        <v>5.03</v>
      </c>
      <c r="QH85" s="234">
        <v>5.03</v>
      </c>
      <c r="QI85" s="234">
        <v>5.03</v>
      </c>
      <c r="QJ85" s="234">
        <v>2.77</v>
      </c>
      <c r="QK85" s="234">
        <v>2.77</v>
      </c>
      <c r="QL85" s="234">
        <v>2.77</v>
      </c>
      <c r="QM85" s="234">
        <v>2.77</v>
      </c>
      <c r="QN85" s="234">
        <v>2.77</v>
      </c>
      <c r="QO85" s="20">
        <f t="shared" si="329"/>
        <v>0</v>
      </c>
      <c r="QP85" s="18">
        <v>0</v>
      </c>
      <c r="QQ85" s="18">
        <v>0</v>
      </c>
      <c r="QR85" s="18">
        <v>0</v>
      </c>
      <c r="QS85" s="18">
        <v>0</v>
      </c>
      <c r="QT85" s="18">
        <v>0</v>
      </c>
      <c r="QU85" s="18">
        <v>0</v>
      </c>
      <c r="QV85" s="18">
        <v>0</v>
      </c>
      <c r="QW85" s="18">
        <v>0</v>
      </c>
      <c r="QX85" s="18">
        <v>0</v>
      </c>
      <c r="QY85" s="18">
        <v>0</v>
      </c>
      <c r="QZ85" s="18">
        <v>0</v>
      </c>
      <c r="RA85" s="18">
        <v>0</v>
      </c>
      <c r="RB85" s="234">
        <f t="shared" si="330"/>
        <v>-49.060000000000016</v>
      </c>
      <c r="RC85" s="20">
        <f t="shared" si="227"/>
        <v>-49.060000000000016</v>
      </c>
      <c r="RD85" s="20">
        <f t="shared" si="228"/>
        <v>0</v>
      </c>
      <c r="RE85" s="18">
        <f t="shared" si="331"/>
        <v>459.43999999999994</v>
      </c>
      <c r="RF85" s="20">
        <v>47.32</v>
      </c>
      <c r="RG85" s="234">
        <v>47.32</v>
      </c>
      <c r="RH85" s="234">
        <v>47.32</v>
      </c>
      <c r="RI85" s="234">
        <v>47.32</v>
      </c>
      <c r="RJ85" s="234">
        <v>47.32</v>
      </c>
      <c r="RK85" s="234">
        <v>47.32</v>
      </c>
      <c r="RL85" s="234">
        <v>47.32</v>
      </c>
      <c r="RM85" s="234">
        <v>25.64</v>
      </c>
      <c r="RN85" s="234">
        <v>25.64</v>
      </c>
      <c r="RO85" s="234">
        <v>25.64</v>
      </c>
      <c r="RP85" s="234">
        <v>25.64</v>
      </c>
      <c r="RQ85" s="234">
        <v>25.64</v>
      </c>
      <c r="RR85" s="20">
        <f t="shared" si="332"/>
        <v>0</v>
      </c>
      <c r="RS85" s="18">
        <v>0</v>
      </c>
      <c r="RT85" s="18">
        <v>0</v>
      </c>
      <c r="RU85" s="18">
        <v>0</v>
      </c>
      <c r="RV85" s="18">
        <v>0</v>
      </c>
      <c r="RW85" s="18">
        <v>0</v>
      </c>
      <c r="RX85" s="18">
        <v>0</v>
      </c>
      <c r="RY85" s="18">
        <v>0</v>
      </c>
      <c r="RZ85" s="18">
        <v>0</v>
      </c>
      <c r="SA85" s="18">
        <v>0</v>
      </c>
      <c r="SB85" s="18">
        <v>0</v>
      </c>
      <c r="SC85" s="18">
        <v>0</v>
      </c>
      <c r="SD85" s="18">
        <v>0</v>
      </c>
      <c r="SE85" s="20">
        <f t="shared" si="229"/>
        <v>-459.43999999999994</v>
      </c>
      <c r="SF85" s="20">
        <f t="shared" si="230"/>
        <v>-459.43999999999994</v>
      </c>
      <c r="SG85" s="20">
        <f t="shared" si="231"/>
        <v>0</v>
      </c>
      <c r="SH85" s="18">
        <f t="shared" si="333"/>
        <v>0</v>
      </c>
      <c r="SI85" s="18">
        <v>0</v>
      </c>
      <c r="SJ85" s="234">
        <v>0</v>
      </c>
      <c r="SK85" s="234">
        <v>0</v>
      </c>
      <c r="SL85" s="234">
        <v>0</v>
      </c>
      <c r="SM85" s="234">
        <v>0</v>
      </c>
      <c r="SN85" s="234">
        <v>0</v>
      </c>
      <c r="SO85" s="234">
        <v>0</v>
      </c>
      <c r="SP85" s="234">
        <v>0</v>
      </c>
      <c r="SQ85" s="234">
        <v>0</v>
      </c>
      <c r="SR85" s="234">
        <v>0</v>
      </c>
      <c r="SS85" s="234">
        <v>0</v>
      </c>
      <c r="ST85" s="234">
        <v>0</v>
      </c>
      <c r="SU85" s="20">
        <f t="shared" si="334"/>
        <v>0</v>
      </c>
      <c r="SV85" s="18">
        <v>0</v>
      </c>
      <c r="SW85" s="18">
        <v>0</v>
      </c>
      <c r="SX85" s="18">
        <v>0</v>
      </c>
      <c r="SY85" s="18">
        <v>0</v>
      </c>
      <c r="SZ85" s="18">
        <v>0</v>
      </c>
      <c r="TA85" s="18">
        <v>0</v>
      </c>
      <c r="TB85" s="18">
        <v>0</v>
      </c>
      <c r="TC85" s="18">
        <v>0</v>
      </c>
      <c r="TD85" s="18">
        <v>0</v>
      </c>
      <c r="TE85" s="18">
        <v>0</v>
      </c>
      <c r="TF85" s="18">
        <v>0</v>
      </c>
      <c r="TG85" s="18">
        <v>0</v>
      </c>
      <c r="TH85" s="20">
        <f t="shared" si="232"/>
        <v>0</v>
      </c>
      <c r="TI85" s="20">
        <f t="shared" si="233"/>
        <v>0</v>
      </c>
      <c r="TJ85" s="20">
        <f t="shared" si="234"/>
        <v>0</v>
      </c>
      <c r="TK85" s="18">
        <f t="shared" si="335"/>
        <v>85.269999999999982</v>
      </c>
      <c r="TL85" s="18">
        <v>7.96</v>
      </c>
      <c r="TM85" s="234">
        <v>7.96</v>
      </c>
      <c r="TN85" s="234">
        <v>7.96</v>
      </c>
      <c r="TO85" s="234">
        <v>7.96</v>
      </c>
      <c r="TP85" s="234">
        <v>7.96</v>
      </c>
      <c r="TQ85" s="234">
        <v>7.96</v>
      </c>
      <c r="TR85" s="234">
        <v>7.96</v>
      </c>
      <c r="TS85" s="234">
        <v>5.91</v>
      </c>
      <c r="TT85" s="234">
        <v>5.91</v>
      </c>
      <c r="TU85" s="234">
        <v>5.91</v>
      </c>
      <c r="TV85" s="234">
        <v>5.91</v>
      </c>
      <c r="TW85" s="234">
        <v>5.91</v>
      </c>
      <c r="TX85" s="20">
        <f t="shared" si="336"/>
        <v>160.16</v>
      </c>
      <c r="TY85" s="18">
        <v>0</v>
      </c>
      <c r="TZ85" s="18">
        <v>0</v>
      </c>
      <c r="UA85" s="18">
        <v>0</v>
      </c>
      <c r="UB85" s="18">
        <v>160.16</v>
      </c>
      <c r="UC85" s="18">
        <v>0</v>
      </c>
      <c r="UD85" s="18">
        <v>0</v>
      </c>
      <c r="UE85" s="18">
        <v>0</v>
      </c>
      <c r="UF85" s="18">
        <v>0</v>
      </c>
      <c r="UG85" s="18">
        <v>0</v>
      </c>
      <c r="UH85" s="18">
        <v>0</v>
      </c>
      <c r="UI85" s="18">
        <v>0</v>
      </c>
      <c r="UJ85" s="18">
        <v>0</v>
      </c>
      <c r="UK85" s="20">
        <f t="shared" si="235"/>
        <v>74.890000000000015</v>
      </c>
      <c r="UL85" s="20">
        <f t="shared" si="236"/>
        <v>0</v>
      </c>
      <c r="UM85" s="20">
        <f t="shared" si="237"/>
        <v>74.890000000000015</v>
      </c>
      <c r="UN85" s="18">
        <f t="shared" si="337"/>
        <v>17.950000000000003</v>
      </c>
      <c r="UO85" s="18">
        <v>1.75</v>
      </c>
      <c r="UP85" s="234">
        <v>1.75</v>
      </c>
      <c r="UQ85" s="234">
        <v>1.75</v>
      </c>
      <c r="UR85" s="234">
        <v>1.75</v>
      </c>
      <c r="US85" s="234">
        <v>1.75</v>
      </c>
      <c r="UT85" s="234">
        <v>1.75</v>
      </c>
      <c r="UU85" s="234">
        <v>1.75</v>
      </c>
      <c r="UV85" s="234">
        <v>1.1399999999999999</v>
      </c>
      <c r="UW85" s="234">
        <v>1.1399999999999999</v>
      </c>
      <c r="UX85" s="234">
        <v>1.1399999999999999</v>
      </c>
      <c r="UY85" s="234">
        <v>1.1399999999999999</v>
      </c>
      <c r="UZ85" s="234">
        <v>1.1399999999999999</v>
      </c>
      <c r="VA85" s="20">
        <f t="shared" si="238"/>
        <v>0</v>
      </c>
      <c r="VB85" s="234"/>
      <c r="VC85" s="234"/>
      <c r="VD85" s="234"/>
      <c r="VE85" s="234"/>
      <c r="VF85" s="234"/>
      <c r="VG85" s="234"/>
      <c r="VH85" s="234">
        <v>0</v>
      </c>
      <c r="VI85" s="234"/>
      <c r="VJ85" s="234"/>
      <c r="VK85" s="234"/>
      <c r="VL85" s="234"/>
      <c r="VM85" s="234"/>
      <c r="VN85" s="20">
        <f t="shared" si="239"/>
        <v>-17.950000000000003</v>
      </c>
      <c r="VO85" s="20">
        <f t="shared" si="240"/>
        <v>-17.950000000000003</v>
      </c>
      <c r="VP85" s="20">
        <f t="shared" si="241"/>
        <v>0</v>
      </c>
      <c r="VQ85" s="121">
        <f t="shared" si="242"/>
        <v>0</v>
      </c>
      <c r="VR85" s="250"/>
      <c r="VS85" s="250"/>
      <c r="VT85" s="250"/>
      <c r="VU85" s="250"/>
      <c r="VV85" s="250"/>
      <c r="VW85" s="250"/>
      <c r="VX85" s="250"/>
      <c r="VY85" s="250"/>
      <c r="VZ85" s="250"/>
      <c r="WA85" s="250"/>
      <c r="WB85" s="250"/>
      <c r="WC85" s="250"/>
      <c r="WD85" s="121">
        <f t="shared" si="243"/>
        <v>0</v>
      </c>
      <c r="WE85" s="234"/>
      <c r="WF85" s="234"/>
      <c r="WG85" s="234"/>
      <c r="WH85" s="234"/>
      <c r="WI85" s="234"/>
      <c r="WJ85" s="234"/>
      <c r="WK85" s="234"/>
      <c r="WL85" s="234"/>
      <c r="WM85" s="234"/>
      <c r="WN85" s="234"/>
      <c r="WO85" s="234"/>
      <c r="WP85" s="234"/>
      <c r="WQ85" s="121">
        <f t="shared" si="244"/>
        <v>0</v>
      </c>
      <c r="WR85" s="121">
        <f t="shared" si="245"/>
        <v>0</v>
      </c>
      <c r="WS85" s="121">
        <f t="shared" si="246"/>
        <v>0</v>
      </c>
      <c r="WT85" s="120">
        <f t="shared" si="338"/>
        <v>3601.5000000000009</v>
      </c>
      <c r="WU85" s="120">
        <v>313.60000000000002</v>
      </c>
      <c r="WV85" s="250">
        <v>313.60000000000002</v>
      </c>
      <c r="WW85" s="250">
        <v>313.60000000000002</v>
      </c>
      <c r="WX85" s="250">
        <v>313.60000000000002</v>
      </c>
      <c r="WY85" s="250">
        <v>313.60000000000002</v>
      </c>
      <c r="WZ85" s="250">
        <v>313.60000000000002</v>
      </c>
      <c r="XA85" s="250">
        <v>313.60000000000002</v>
      </c>
      <c r="XB85" s="250">
        <v>281.26</v>
      </c>
      <c r="XC85" s="250">
        <v>281.26</v>
      </c>
      <c r="XD85" s="250">
        <v>281.26</v>
      </c>
      <c r="XE85" s="250">
        <v>281.26</v>
      </c>
      <c r="XF85" s="250">
        <v>281.26</v>
      </c>
      <c r="XG85" s="120">
        <f t="shared" si="339"/>
        <v>10173.202753662437</v>
      </c>
      <c r="XH85" s="18">
        <v>1012.252507267934</v>
      </c>
      <c r="XI85" s="18">
        <v>1973.2939891615306</v>
      </c>
      <c r="XJ85" s="18">
        <v>1166.1456063476714</v>
      </c>
      <c r="XK85" s="18">
        <v>170.84140295723756</v>
      </c>
      <c r="XL85" s="18">
        <v>969.95155253624125</v>
      </c>
      <c r="XM85" s="18">
        <v>803.84776514851853</v>
      </c>
      <c r="XN85" s="18">
        <v>963.5443936705218</v>
      </c>
      <c r="XO85" s="18">
        <v>1073.9671541364589</v>
      </c>
      <c r="XP85" s="18">
        <v>621.40765876708519</v>
      </c>
      <c r="XQ85" s="18">
        <v>483.15703897749648</v>
      </c>
      <c r="XR85" s="18">
        <v>455.89019475486003</v>
      </c>
      <c r="XS85" s="18">
        <v>478.90348993688207</v>
      </c>
      <c r="XT85" s="121">
        <f t="shared" si="247"/>
        <v>6571.7027536624364</v>
      </c>
      <c r="XU85" s="121">
        <f t="shared" si="248"/>
        <v>0</v>
      </c>
      <c r="XV85" s="121">
        <f t="shared" si="249"/>
        <v>6571.7027536624364</v>
      </c>
      <c r="XW85" s="120">
        <f t="shared" si="340"/>
        <v>795.07999999999993</v>
      </c>
      <c r="XX85" s="120">
        <v>65.989999999999995</v>
      </c>
      <c r="XY85" s="250">
        <v>65.989999999999995</v>
      </c>
      <c r="XZ85" s="250">
        <v>65.989999999999995</v>
      </c>
      <c r="YA85" s="250">
        <v>65.989999999999995</v>
      </c>
      <c r="YB85" s="250">
        <v>65.989999999999995</v>
      </c>
      <c r="YC85" s="250">
        <v>65.989999999999995</v>
      </c>
      <c r="YD85" s="250">
        <v>65.989999999999995</v>
      </c>
      <c r="YE85" s="250">
        <v>66.63</v>
      </c>
      <c r="YF85" s="250">
        <v>66.63</v>
      </c>
      <c r="YG85" s="250">
        <v>66.63</v>
      </c>
      <c r="YH85" s="250">
        <v>66.63</v>
      </c>
      <c r="YI85" s="250">
        <v>66.63</v>
      </c>
      <c r="YJ85" s="121">
        <f t="shared" si="341"/>
        <v>3162.389336355182</v>
      </c>
      <c r="YK85" s="18">
        <v>339.12686588412316</v>
      </c>
      <c r="YL85" s="18">
        <v>297.48899328554478</v>
      </c>
      <c r="YM85" s="18">
        <v>306.32741340016895</v>
      </c>
      <c r="YN85" s="18">
        <v>328.43634809023587</v>
      </c>
      <c r="YO85" s="18">
        <v>296.17449191230719</v>
      </c>
      <c r="YP85" s="18">
        <v>318.33228972901924</v>
      </c>
      <c r="YQ85" s="18">
        <v>333.24908167628541</v>
      </c>
      <c r="YR85" s="18">
        <v>340.61445295343214</v>
      </c>
      <c r="YS85" s="18">
        <v>139.28728897167639</v>
      </c>
      <c r="YT85" s="18">
        <v>148.89024446855419</v>
      </c>
      <c r="YU85" s="18">
        <v>150.67191723191237</v>
      </c>
      <c r="YV85" s="18">
        <v>163.78994875192308</v>
      </c>
      <c r="YW85" s="234">
        <f t="shared" si="342"/>
        <v>2367.309336355182</v>
      </c>
      <c r="YX85" s="121">
        <f t="shared" si="250"/>
        <v>0</v>
      </c>
      <c r="YY85" s="121">
        <f t="shared" si="251"/>
        <v>2367.309336355182</v>
      </c>
      <c r="YZ85" s="120">
        <f t="shared" si="343"/>
        <v>709.12000000000012</v>
      </c>
      <c r="ZA85" s="120">
        <v>16.059999999999999</v>
      </c>
      <c r="ZB85" s="250">
        <v>16.059999999999999</v>
      </c>
      <c r="ZC85" s="250">
        <v>16.059999999999999</v>
      </c>
      <c r="ZD85" s="250">
        <v>16.059999999999999</v>
      </c>
      <c r="ZE85" s="250">
        <v>16.059999999999999</v>
      </c>
      <c r="ZF85" s="250">
        <v>16.059999999999999</v>
      </c>
      <c r="ZG85" s="250">
        <v>16.059999999999999</v>
      </c>
      <c r="ZH85" s="250">
        <v>119.34</v>
      </c>
      <c r="ZI85" s="250">
        <v>119.34</v>
      </c>
      <c r="ZJ85" s="250">
        <v>119.34</v>
      </c>
      <c r="ZK85" s="250">
        <v>119.34</v>
      </c>
      <c r="ZL85" s="250">
        <v>119.34</v>
      </c>
      <c r="ZM85" s="121">
        <f t="shared" si="344"/>
        <v>1329.870059329294</v>
      </c>
      <c r="ZN85" s="120">
        <v>0</v>
      </c>
      <c r="ZO85" s="18">
        <v>14.857020173503901</v>
      </c>
      <c r="ZP85" s="18">
        <v>50.128641777411055</v>
      </c>
      <c r="ZQ85" s="18">
        <v>1233.9932425040995</v>
      </c>
      <c r="ZR85" s="18">
        <v>30.891154874279614</v>
      </c>
      <c r="ZS85" s="18">
        <v>0</v>
      </c>
      <c r="ZT85" s="18"/>
      <c r="ZU85" s="18"/>
      <c r="ZV85" s="18"/>
      <c r="ZW85" s="18"/>
      <c r="ZX85" s="18"/>
      <c r="ZY85" s="18"/>
      <c r="ZZ85" s="121">
        <f t="shared" si="252"/>
        <v>620.75005932929389</v>
      </c>
      <c r="AAA85" s="121">
        <f t="shared" si="253"/>
        <v>0</v>
      </c>
      <c r="AAB85" s="121">
        <f t="shared" si="254"/>
        <v>620.75005932929389</v>
      </c>
      <c r="AAC85" s="120">
        <f t="shared" si="345"/>
        <v>0</v>
      </c>
      <c r="AAD85" s="120">
        <v>0</v>
      </c>
      <c r="AAE85" s="250">
        <v>0</v>
      </c>
      <c r="AAF85" s="250">
        <v>0</v>
      </c>
      <c r="AAG85" s="250">
        <v>0</v>
      </c>
      <c r="AAH85" s="250">
        <v>0</v>
      </c>
      <c r="AAI85" s="250">
        <v>0</v>
      </c>
      <c r="AAJ85" s="250">
        <v>0</v>
      </c>
      <c r="AAK85" s="250">
        <v>0</v>
      </c>
      <c r="AAL85" s="250">
        <v>0</v>
      </c>
      <c r="AAM85" s="250">
        <v>0</v>
      </c>
      <c r="AAN85" s="250">
        <v>0</v>
      </c>
      <c r="AAO85" s="250">
        <v>0</v>
      </c>
      <c r="AAP85" s="121">
        <f t="shared" si="346"/>
        <v>0</v>
      </c>
      <c r="AAQ85" s="18">
        <v>0</v>
      </c>
      <c r="AAR85" s="18">
        <v>0</v>
      </c>
      <c r="AAS85" s="18">
        <v>0</v>
      </c>
      <c r="AAT85" s="18">
        <v>0</v>
      </c>
      <c r="AAU85" s="18">
        <v>0</v>
      </c>
      <c r="AAV85" s="18">
        <v>0</v>
      </c>
      <c r="AAW85" s="18">
        <v>0</v>
      </c>
      <c r="AAX85" s="18">
        <v>0</v>
      </c>
      <c r="AAY85" s="18">
        <v>0</v>
      </c>
      <c r="AAZ85" s="18">
        <v>0</v>
      </c>
      <c r="ABA85" s="18">
        <v>0</v>
      </c>
      <c r="ABB85" s="18">
        <v>0</v>
      </c>
      <c r="ABC85" s="121">
        <f t="shared" si="255"/>
        <v>0</v>
      </c>
      <c r="ABD85" s="121">
        <f t="shared" si="256"/>
        <v>0</v>
      </c>
      <c r="ABE85" s="121">
        <f t="shared" si="257"/>
        <v>0</v>
      </c>
      <c r="ABF85" s="120">
        <f t="shared" si="347"/>
        <v>0</v>
      </c>
      <c r="ABG85" s="120">
        <v>0</v>
      </c>
      <c r="ABH85" s="250">
        <v>0</v>
      </c>
      <c r="ABI85" s="250">
        <v>0</v>
      </c>
      <c r="ABJ85" s="250">
        <v>0</v>
      </c>
      <c r="ABK85" s="250">
        <v>0</v>
      </c>
      <c r="ABL85" s="250">
        <v>0</v>
      </c>
      <c r="ABM85" s="250">
        <v>0</v>
      </c>
      <c r="ABN85" s="250">
        <v>0</v>
      </c>
      <c r="ABO85" s="250">
        <v>0</v>
      </c>
      <c r="ABP85" s="250">
        <v>0</v>
      </c>
      <c r="ABQ85" s="250">
        <v>0</v>
      </c>
      <c r="ABR85" s="250">
        <v>0</v>
      </c>
      <c r="ABS85" s="121">
        <f t="shared" si="348"/>
        <v>0</v>
      </c>
      <c r="ABT85" s="18">
        <v>0</v>
      </c>
      <c r="ABU85" s="18">
        <v>0</v>
      </c>
      <c r="ABV85" s="18">
        <v>0</v>
      </c>
      <c r="ABW85" s="18">
        <v>0</v>
      </c>
      <c r="ABX85" s="18">
        <v>0</v>
      </c>
      <c r="ABY85" s="18">
        <v>0</v>
      </c>
      <c r="ABZ85" s="18"/>
      <c r="ACA85" s="18"/>
      <c r="ACB85" s="18">
        <v>0</v>
      </c>
      <c r="ACC85" s="18">
        <v>0</v>
      </c>
      <c r="ACD85" s="18">
        <v>0</v>
      </c>
      <c r="ACE85" s="18">
        <v>0</v>
      </c>
      <c r="ACF85" s="121">
        <f t="shared" si="258"/>
        <v>0</v>
      </c>
      <c r="ACG85" s="121">
        <f t="shared" si="259"/>
        <v>0</v>
      </c>
      <c r="ACH85" s="121">
        <f t="shared" si="260"/>
        <v>0</v>
      </c>
      <c r="ACI85" s="115">
        <f t="shared" si="261"/>
        <v>128.52999999999997</v>
      </c>
      <c r="ACJ85" s="121">
        <f t="shared" si="262"/>
        <v>161.36416792590421</v>
      </c>
      <c r="ACK85" s="132">
        <f t="shared" si="263"/>
        <v>32.834167925904239</v>
      </c>
      <c r="ACL85" s="121">
        <f t="shared" si="264"/>
        <v>0</v>
      </c>
      <c r="ACM85" s="121">
        <f t="shared" si="265"/>
        <v>32.834167925904239</v>
      </c>
      <c r="ACN85" s="18">
        <f t="shared" si="349"/>
        <v>128.52999999999997</v>
      </c>
      <c r="ACO85" s="18">
        <v>10.79</v>
      </c>
      <c r="ACP85" s="234">
        <v>10.79</v>
      </c>
      <c r="ACQ85" s="234">
        <v>10.79</v>
      </c>
      <c r="ACR85" s="234">
        <v>10.79</v>
      </c>
      <c r="ACS85" s="234">
        <v>10.79</v>
      </c>
      <c r="ACT85" s="234">
        <v>10.79</v>
      </c>
      <c r="ACU85" s="234">
        <v>10.79</v>
      </c>
      <c r="ACV85" s="234">
        <v>10.6</v>
      </c>
      <c r="ACW85" s="234">
        <v>10.6</v>
      </c>
      <c r="ACX85" s="234">
        <v>10.6</v>
      </c>
      <c r="ACY85" s="234">
        <v>10.6</v>
      </c>
      <c r="ACZ85" s="234">
        <v>10.6</v>
      </c>
      <c r="ADA85" s="20">
        <f t="shared" si="350"/>
        <v>161.36416792590421</v>
      </c>
      <c r="ADB85" s="18">
        <v>0</v>
      </c>
      <c r="ADC85" s="18">
        <v>39.322598930413406</v>
      </c>
      <c r="ADD85" s="18">
        <v>6.3127886137845692</v>
      </c>
      <c r="ADE85" s="18">
        <v>7.9233700000000002</v>
      </c>
      <c r="ADF85" s="18">
        <v>19.164566399999998</v>
      </c>
      <c r="ADG85" s="18">
        <v>20.526469599999999</v>
      </c>
      <c r="ADH85" s="18">
        <v>24.812414961544953</v>
      </c>
      <c r="ADI85" s="18">
        <v>17.211786538213296</v>
      </c>
      <c r="ADJ85" s="18">
        <v>4.5143825999999994</v>
      </c>
      <c r="ADK85" s="18">
        <v>6.1300063999999992</v>
      </c>
      <c r="ADL85" s="18">
        <v>7.6522417999999996</v>
      </c>
      <c r="ADM85" s="18">
        <v>7.7935420819479759</v>
      </c>
      <c r="ADN85" s="20">
        <f t="shared" si="266"/>
        <v>32.834167925904239</v>
      </c>
      <c r="ADO85" s="20">
        <f t="shared" si="267"/>
        <v>0</v>
      </c>
      <c r="ADP85" s="20">
        <f t="shared" si="268"/>
        <v>32.834167925904239</v>
      </c>
      <c r="ADQ85" s="18">
        <f t="shared" si="351"/>
        <v>0</v>
      </c>
      <c r="ADR85" s="18">
        <v>0</v>
      </c>
      <c r="ADS85" s="234">
        <v>0</v>
      </c>
      <c r="ADT85" s="234">
        <v>0</v>
      </c>
      <c r="ADU85" s="234">
        <v>0</v>
      </c>
      <c r="ADV85" s="234">
        <v>0</v>
      </c>
      <c r="ADW85" s="234">
        <v>0</v>
      </c>
      <c r="ADX85" s="234">
        <v>0</v>
      </c>
      <c r="ADY85" s="234">
        <v>0</v>
      </c>
      <c r="ADZ85" s="234">
        <v>0</v>
      </c>
      <c r="AEA85" s="234">
        <v>0</v>
      </c>
      <c r="AEB85" s="234">
        <v>0</v>
      </c>
      <c r="AEC85" s="234">
        <v>0</v>
      </c>
      <c r="AED85" s="20">
        <f t="shared" si="352"/>
        <v>0</v>
      </c>
      <c r="AEE85" s="18">
        <v>0</v>
      </c>
      <c r="AEF85" s="18">
        <v>0</v>
      </c>
      <c r="AEG85" s="18">
        <v>0</v>
      </c>
      <c r="AEH85" s="18">
        <v>0</v>
      </c>
      <c r="AEI85" s="18">
        <v>0</v>
      </c>
      <c r="AEJ85" s="18">
        <v>0</v>
      </c>
      <c r="AEK85" s="18">
        <v>0</v>
      </c>
      <c r="AEL85" s="18">
        <v>0</v>
      </c>
      <c r="AEM85" s="18">
        <v>0</v>
      </c>
      <c r="AEN85" s="18">
        <v>0</v>
      </c>
      <c r="AEO85" s="18">
        <v>0</v>
      </c>
      <c r="AEP85" s="18">
        <v>0</v>
      </c>
      <c r="AEQ85" s="20">
        <f t="shared" si="269"/>
        <v>0</v>
      </c>
      <c r="AER85" s="20">
        <f t="shared" si="270"/>
        <v>0</v>
      </c>
      <c r="AES85" s="20">
        <f t="shared" si="271"/>
        <v>0</v>
      </c>
      <c r="AET85" s="18">
        <f t="shared" si="353"/>
        <v>0</v>
      </c>
      <c r="AEU85" s="18">
        <v>0</v>
      </c>
      <c r="AEV85" s="234">
        <v>0</v>
      </c>
      <c r="AEW85" s="234">
        <v>0</v>
      </c>
      <c r="AEX85" s="234">
        <v>0</v>
      </c>
      <c r="AEY85" s="234">
        <v>0</v>
      </c>
      <c r="AEZ85" s="234">
        <v>0</v>
      </c>
      <c r="AFA85" s="234">
        <v>0</v>
      </c>
      <c r="AFB85" s="234">
        <v>0</v>
      </c>
      <c r="AFC85" s="234">
        <v>0</v>
      </c>
      <c r="AFD85" s="234">
        <v>0</v>
      </c>
      <c r="AFE85" s="234">
        <v>0</v>
      </c>
      <c r="AFF85" s="234">
        <v>0</v>
      </c>
      <c r="AFG85" s="20">
        <f t="shared" si="354"/>
        <v>0</v>
      </c>
      <c r="AFH85" s="18">
        <v>0</v>
      </c>
      <c r="AFI85" s="18">
        <v>0</v>
      </c>
      <c r="AFJ85" s="18">
        <v>0</v>
      </c>
      <c r="AFK85" s="18">
        <v>0</v>
      </c>
      <c r="AFL85" s="18">
        <v>0</v>
      </c>
      <c r="AFM85" s="18">
        <v>0</v>
      </c>
      <c r="AFN85" s="18">
        <v>0</v>
      </c>
      <c r="AFO85" s="18">
        <v>0</v>
      </c>
      <c r="AFP85" s="18">
        <v>0</v>
      </c>
      <c r="AFQ85" s="18">
        <v>0</v>
      </c>
      <c r="AFR85" s="18">
        <v>0</v>
      </c>
      <c r="AFS85" s="18">
        <v>0</v>
      </c>
      <c r="AFT85" s="20">
        <f t="shared" si="272"/>
        <v>0</v>
      </c>
      <c r="AFU85" s="20">
        <f t="shared" si="273"/>
        <v>0</v>
      </c>
      <c r="AFV85" s="136">
        <f t="shared" si="274"/>
        <v>0</v>
      </c>
      <c r="AFW85" s="141">
        <f t="shared" si="275"/>
        <v>14385.410000000002</v>
      </c>
      <c r="AFX85" s="111">
        <f t="shared" si="276"/>
        <v>20070.027662278204</v>
      </c>
      <c r="AFY85" s="126">
        <f t="shared" si="277"/>
        <v>5684.6176622782023</v>
      </c>
      <c r="AFZ85" s="20">
        <f t="shared" si="278"/>
        <v>0</v>
      </c>
      <c r="AGA85" s="140">
        <f t="shared" si="279"/>
        <v>5684.6176622782023</v>
      </c>
      <c r="AGB85" s="215">
        <f t="shared" si="181"/>
        <v>17262.492000000002</v>
      </c>
      <c r="AGC85" s="126">
        <f t="shared" si="181"/>
        <v>24084.033194733845</v>
      </c>
      <c r="AGD85" s="126">
        <f t="shared" si="280"/>
        <v>6821.5411947338434</v>
      </c>
      <c r="AGE85" s="20">
        <f t="shared" si="281"/>
        <v>0</v>
      </c>
      <c r="AGF85" s="136">
        <f t="shared" si="282"/>
        <v>6821.5411947338434</v>
      </c>
      <c r="AGG85" s="166">
        <f t="shared" si="358"/>
        <v>1064.5203400000003</v>
      </c>
      <c r="AGH85" s="220">
        <f t="shared" si="357"/>
        <v>1485.1820470085872</v>
      </c>
      <c r="AGI85" s="126">
        <f t="shared" si="283"/>
        <v>420.66170700858697</v>
      </c>
      <c r="AGJ85" s="20">
        <f t="shared" si="284"/>
        <v>0</v>
      </c>
      <c r="AGK85" s="140">
        <f t="shared" si="285"/>
        <v>420.66170700858697</v>
      </c>
      <c r="AGL85" s="167">
        <f t="shared" si="182"/>
        <v>18327.012340000001</v>
      </c>
      <c r="AGM85" s="167">
        <f t="shared" si="182"/>
        <v>25569.215241742433</v>
      </c>
      <c r="AGN85" s="168">
        <f t="shared" si="106"/>
        <v>7242.202901742432</v>
      </c>
      <c r="AGO85" s="167">
        <f t="shared" si="286"/>
        <v>0</v>
      </c>
      <c r="AGP85" s="169">
        <f t="shared" si="287"/>
        <v>7242.202901742432</v>
      </c>
      <c r="AGQ85" s="217">
        <f t="shared" si="355"/>
        <v>5.8084772370486655E-2</v>
      </c>
      <c r="AGR85" s="294">
        <v>7.0000000000000007E-2</v>
      </c>
      <c r="AGS85" s="294">
        <v>0.05</v>
      </c>
      <c r="AGT85" s="251">
        <f t="shared" si="356"/>
        <v>6.1666666666666668E-2</v>
      </c>
      <c r="AGU85" s="22"/>
      <c r="AGV85" s="22"/>
      <c r="AGW85" s="22"/>
      <c r="AGX85" s="22"/>
      <c r="AGY85" s="22"/>
      <c r="AGZ85" s="22"/>
      <c r="AHA85" s="22"/>
      <c r="AHB85" s="22"/>
      <c r="AHC85" s="22"/>
      <c r="AHD85" s="22"/>
      <c r="AHE85" s="22"/>
      <c r="AHF85" s="22"/>
      <c r="AHG85" s="22"/>
      <c r="AHH85" s="22"/>
    </row>
    <row r="86" spans="1:892" s="225" customFormat="1" ht="12.75" x14ac:dyDescent="0.25">
      <c r="A86" s="22">
        <v>515</v>
      </c>
      <c r="B86" s="21">
        <v>3</v>
      </c>
      <c r="C86" s="256" t="s">
        <v>831</v>
      </c>
      <c r="D86" s="253">
        <v>2</v>
      </c>
      <c r="E86" s="249">
        <v>887.9</v>
      </c>
      <c r="F86" s="132">
        <f t="shared" si="183"/>
        <v>9587.5199999999986</v>
      </c>
      <c r="G86" s="114">
        <f t="shared" si="184"/>
        <v>13787.02909618113</v>
      </c>
      <c r="H86" s="132">
        <f t="shared" si="185"/>
        <v>4199.5090961811311</v>
      </c>
      <c r="I86" s="121">
        <f t="shared" si="186"/>
        <v>0</v>
      </c>
      <c r="J86" s="121">
        <f t="shared" si="187"/>
        <v>4199.5090961811311</v>
      </c>
      <c r="K86" s="18">
        <f t="shared" si="288"/>
        <v>3643.5799999999995</v>
      </c>
      <c r="L86" s="234">
        <v>232.54</v>
      </c>
      <c r="M86" s="234">
        <v>232.54</v>
      </c>
      <c r="N86" s="234">
        <v>232.54</v>
      </c>
      <c r="O86" s="234">
        <v>232.54</v>
      </c>
      <c r="P86" s="234">
        <v>232.54</v>
      </c>
      <c r="Q86" s="234">
        <v>232.54</v>
      </c>
      <c r="R86" s="234">
        <v>232.54</v>
      </c>
      <c r="S86" s="234">
        <v>403.16</v>
      </c>
      <c r="T86" s="234">
        <v>403.16</v>
      </c>
      <c r="U86" s="234">
        <v>403.16</v>
      </c>
      <c r="V86" s="234">
        <v>403.16</v>
      </c>
      <c r="W86" s="234">
        <v>403.16</v>
      </c>
      <c r="X86" s="234">
        <f t="shared" si="289"/>
        <v>4431.998169845444</v>
      </c>
      <c r="Y86" s="18">
        <v>0</v>
      </c>
      <c r="Z86" s="18">
        <v>0</v>
      </c>
      <c r="AA86" s="18">
        <v>0</v>
      </c>
      <c r="AB86" s="18">
        <v>0</v>
      </c>
      <c r="AC86" s="18">
        <v>2015.5632113346394</v>
      </c>
      <c r="AD86" s="18">
        <v>0</v>
      </c>
      <c r="AE86" s="18">
        <v>0</v>
      </c>
      <c r="AF86" s="18">
        <v>0</v>
      </c>
      <c r="AG86" s="18">
        <v>0</v>
      </c>
      <c r="AH86" s="18">
        <v>0</v>
      </c>
      <c r="AI86" s="18">
        <v>2416.4349585108048</v>
      </c>
      <c r="AJ86" s="18">
        <v>0</v>
      </c>
      <c r="AK86" s="20">
        <f t="shared" si="188"/>
        <v>788.41816984544448</v>
      </c>
      <c r="AL86" s="234">
        <f t="shared" si="290"/>
        <v>0</v>
      </c>
      <c r="AM86" s="234">
        <f t="shared" si="189"/>
        <v>788.41816984544448</v>
      </c>
      <c r="AN86" s="18">
        <f t="shared" si="291"/>
        <v>475.96000000000004</v>
      </c>
      <c r="AO86" s="234">
        <v>36.229999999999997</v>
      </c>
      <c r="AP86" s="234">
        <v>36.229999999999997</v>
      </c>
      <c r="AQ86" s="234">
        <v>36.229999999999997</v>
      </c>
      <c r="AR86" s="234">
        <v>36.229999999999997</v>
      </c>
      <c r="AS86" s="234">
        <v>36.229999999999997</v>
      </c>
      <c r="AT86" s="234">
        <v>36.229999999999997</v>
      </c>
      <c r="AU86" s="234">
        <v>36.229999999999997</v>
      </c>
      <c r="AV86" s="234">
        <v>44.47</v>
      </c>
      <c r="AW86" s="234">
        <v>44.47</v>
      </c>
      <c r="AX86" s="234">
        <v>44.47</v>
      </c>
      <c r="AY86" s="234">
        <v>44.47</v>
      </c>
      <c r="AZ86" s="234">
        <v>44.47</v>
      </c>
      <c r="BA86" s="226">
        <f t="shared" si="292"/>
        <v>495.2822833433583</v>
      </c>
      <c r="BB86" s="18">
        <v>0</v>
      </c>
      <c r="BC86" s="18">
        <v>0</v>
      </c>
      <c r="BD86" s="18">
        <v>0</v>
      </c>
      <c r="BE86" s="18">
        <v>0</v>
      </c>
      <c r="BF86" s="18">
        <v>225.28683279304897</v>
      </c>
      <c r="BG86" s="18">
        <v>0</v>
      </c>
      <c r="BH86" s="18">
        <v>0</v>
      </c>
      <c r="BI86" s="18">
        <v>0</v>
      </c>
      <c r="BJ86" s="18">
        <v>0</v>
      </c>
      <c r="BK86" s="18">
        <v>0</v>
      </c>
      <c r="BL86" s="18">
        <v>269.99545055030933</v>
      </c>
      <c r="BM86" s="18">
        <v>0</v>
      </c>
      <c r="BN86" s="20">
        <f t="shared" si="190"/>
        <v>19.322283343358265</v>
      </c>
      <c r="BO86" s="20">
        <f t="shared" si="191"/>
        <v>0</v>
      </c>
      <c r="BP86" s="20">
        <f t="shared" si="192"/>
        <v>19.322283343358265</v>
      </c>
      <c r="BQ86" s="18">
        <f t="shared" si="293"/>
        <v>231.84</v>
      </c>
      <c r="BR86" s="234">
        <v>17.670000000000002</v>
      </c>
      <c r="BS86" s="234">
        <v>17.670000000000002</v>
      </c>
      <c r="BT86" s="234">
        <v>17.670000000000002</v>
      </c>
      <c r="BU86" s="234">
        <v>17.670000000000002</v>
      </c>
      <c r="BV86" s="234">
        <v>17.670000000000002</v>
      </c>
      <c r="BW86" s="234">
        <v>17.670000000000002</v>
      </c>
      <c r="BX86" s="234">
        <v>17.670000000000002</v>
      </c>
      <c r="BY86" s="234">
        <v>21.63</v>
      </c>
      <c r="BZ86" s="234">
        <v>21.63</v>
      </c>
      <c r="CA86" s="234">
        <v>21.63</v>
      </c>
      <c r="CB86" s="234">
        <v>21.63</v>
      </c>
      <c r="CC86" s="234">
        <v>21.63</v>
      </c>
      <c r="CD86" s="18">
        <f t="shared" si="294"/>
        <v>211.88000000000002</v>
      </c>
      <c r="CE86" s="18">
        <v>15.99</v>
      </c>
      <c r="CF86" s="18">
        <v>15.99</v>
      </c>
      <c r="CG86" s="18">
        <v>15.99</v>
      </c>
      <c r="CH86" s="18">
        <v>15.99</v>
      </c>
      <c r="CI86" s="18">
        <v>15.99</v>
      </c>
      <c r="CJ86" s="18">
        <v>15.99</v>
      </c>
      <c r="CK86" s="18">
        <v>15.99</v>
      </c>
      <c r="CL86" s="18">
        <v>19.989999999999998</v>
      </c>
      <c r="CM86" s="18">
        <v>19.989999999999998</v>
      </c>
      <c r="CN86" s="18">
        <v>19.989999999999998</v>
      </c>
      <c r="CO86" s="18">
        <v>19.989999999999998</v>
      </c>
      <c r="CP86" s="18">
        <v>19.989999999999998</v>
      </c>
      <c r="CQ86" s="20">
        <f t="shared" si="193"/>
        <v>-19.95999999999998</v>
      </c>
      <c r="CR86" s="20">
        <f t="shared" si="194"/>
        <v>-19.95999999999998</v>
      </c>
      <c r="CS86" s="20">
        <f t="shared" si="195"/>
        <v>0</v>
      </c>
      <c r="CT86" s="18">
        <f t="shared" si="295"/>
        <v>19.619999999999997</v>
      </c>
      <c r="CU86" s="18">
        <v>1.51</v>
      </c>
      <c r="CV86" s="234">
        <v>1.51</v>
      </c>
      <c r="CW86" s="234">
        <v>1.51</v>
      </c>
      <c r="CX86" s="234">
        <v>1.51</v>
      </c>
      <c r="CY86" s="234">
        <v>1.51</v>
      </c>
      <c r="CZ86" s="234">
        <v>1.51</v>
      </c>
      <c r="DA86" s="234">
        <v>1.51</v>
      </c>
      <c r="DB86" s="234">
        <v>1.81</v>
      </c>
      <c r="DC86" s="234">
        <v>1.81</v>
      </c>
      <c r="DD86" s="234">
        <v>1.81</v>
      </c>
      <c r="DE86" s="234">
        <v>1.81</v>
      </c>
      <c r="DF86" s="234">
        <v>1.81</v>
      </c>
      <c r="DG86" s="18">
        <f t="shared" si="296"/>
        <v>17.66</v>
      </c>
      <c r="DH86" s="18">
        <v>1.33</v>
      </c>
      <c r="DI86" s="18">
        <v>1.33</v>
      </c>
      <c r="DJ86" s="18">
        <v>1.33</v>
      </c>
      <c r="DK86" s="18">
        <v>1.33</v>
      </c>
      <c r="DL86" s="18">
        <v>1.33</v>
      </c>
      <c r="DM86" s="18">
        <v>1.33</v>
      </c>
      <c r="DN86" s="18">
        <v>1.33</v>
      </c>
      <c r="DO86" s="18">
        <v>1.67</v>
      </c>
      <c r="DP86" s="18">
        <v>1.67</v>
      </c>
      <c r="DQ86" s="18">
        <v>1.67</v>
      </c>
      <c r="DR86" s="18">
        <v>1.67</v>
      </c>
      <c r="DS86" s="18">
        <v>1.67</v>
      </c>
      <c r="DT86" s="234">
        <f t="shared" si="297"/>
        <v>-1.9599999999999973</v>
      </c>
      <c r="DU86" s="20">
        <f t="shared" si="196"/>
        <v>-1.9599999999999973</v>
      </c>
      <c r="DV86" s="20">
        <f t="shared" si="298"/>
        <v>0</v>
      </c>
      <c r="DW86" s="18">
        <f t="shared" si="299"/>
        <v>0</v>
      </c>
      <c r="DX86" s="18">
        <v>0</v>
      </c>
      <c r="DY86" s="234">
        <v>0</v>
      </c>
      <c r="DZ86" s="234">
        <v>0</v>
      </c>
      <c r="EA86" s="234">
        <v>0</v>
      </c>
      <c r="EB86" s="234">
        <v>0</v>
      </c>
      <c r="EC86" s="234">
        <v>0</v>
      </c>
      <c r="ED86" s="234">
        <v>0</v>
      </c>
      <c r="EE86" s="234">
        <v>0</v>
      </c>
      <c r="EF86" s="234">
        <v>0</v>
      </c>
      <c r="EG86" s="234">
        <v>0</v>
      </c>
      <c r="EH86" s="234">
        <v>0</v>
      </c>
      <c r="EI86" s="234">
        <v>0</v>
      </c>
      <c r="EJ86" s="234"/>
      <c r="EK86" s="18">
        <f t="shared" si="300"/>
        <v>0</v>
      </c>
      <c r="EL86" s="18">
        <v>0</v>
      </c>
      <c r="EM86" s="18">
        <v>0</v>
      </c>
      <c r="EN86" s="18">
        <v>0</v>
      </c>
      <c r="EO86" s="18">
        <v>0</v>
      </c>
      <c r="EP86" s="18">
        <v>0</v>
      </c>
      <c r="EQ86" s="18">
        <v>0</v>
      </c>
      <c r="ER86" s="18">
        <v>0</v>
      </c>
      <c r="ES86" s="18">
        <v>0</v>
      </c>
      <c r="ET86" s="18">
        <v>0</v>
      </c>
      <c r="EU86" s="18">
        <v>0</v>
      </c>
      <c r="EV86" s="18">
        <v>0</v>
      </c>
      <c r="EW86" s="18">
        <v>0</v>
      </c>
      <c r="EX86" s="20">
        <f t="shared" si="197"/>
        <v>0</v>
      </c>
      <c r="EY86" s="20">
        <f t="shared" si="301"/>
        <v>0</v>
      </c>
      <c r="EZ86" s="20">
        <f t="shared" si="302"/>
        <v>0</v>
      </c>
      <c r="FA86" s="18">
        <f t="shared" si="303"/>
        <v>2457.3500000000004</v>
      </c>
      <c r="FB86" s="18">
        <v>185.75</v>
      </c>
      <c r="FC86" s="234">
        <v>185.75</v>
      </c>
      <c r="FD86" s="234">
        <v>185.75</v>
      </c>
      <c r="FE86" s="234">
        <v>185.75</v>
      </c>
      <c r="FF86" s="234">
        <v>185.75</v>
      </c>
      <c r="FG86" s="234">
        <v>185.75</v>
      </c>
      <c r="FH86" s="234">
        <v>185.75</v>
      </c>
      <c r="FI86" s="234">
        <v>231.42</v>
      </c>
      <c r="FJ86" s="234">
        <v>231.42</v>
      </c>
      <c r="FK86" s="234">
        <v>231.42</v>
      </c>
      <c r="FL86" s="234">
        <v>231.42</v>
      </c>
      <c r="FM86" s="234">
        <v>231.42</v>
      </c>
      <c r="FN86" s="20">
        <f t="shared" si="304"/>
        <v>2550.6515534382393</v>
      </c>
      <c r="FO86" s="18">
        <v>0</v>
      </c>
      <c r="FP86" s="18">
        <v>0</v>
      </c>
      <c r="FQ86" s="18">
        <v>0</v>
      </c>
      <c r="FR86" s="18">
        <v>0</v>
      </c>
      <c r="FS86" s="18">
        <v>1180.5576858659254</v>
      </c>
      <c r="FT86" s="18">
        <v>0</v>
      </c>
      <c r="FU86" s="18">
        <v>0</v>
      </c>
      <c r="FV86" s="18">
        <v>0</v>
      </c>
      <c r="FW86" s="18">
        <v>0</v>
      </c>
      <c r="FX86" s="18">
        <v>0</v>
      </c>
      <c r="FY86" s="18">
        <v>1370.0938675723139</v>
      </c>
      <c r="FZ86" s="18">
        <v>0</v>
      </c>
      <c r="GA86" s="234">
        <f t="shared" si="305"/>
        <v>93.301553438238898</v>
      </c>
      <c r="GB86" s="20">
        <f t="shared" si="306"/>
        <v>0</v>
      </c>
      <c r="GC86" s="20">
        <f t="shared" si="307"/>
        <v>93.301553438238898</v>
      </c>
      <c r="GD86" s="18">
        <f t="shared" si="308"/>
        <v>420.65000000000003</v>
      </c>
      <c r="GE86" s="18">
        <v>14.65</v>
      </c>
      <c r="GF86" s="234">
        <v>14.65</v>
      </c>
      <c r="GG86" s="234">
        <v>14.65</v>
      </c>
      <c r="GH86" s="234">
        <v>14.65</v>
      </c>
      <c r="GI86" s="234">
        <v>14.65</v>
      </c>
      <c r="GJ86" s="234">
        <v>14.65</v>
      </c>
      <c r="GK86" s="234">
        <v>14.65</v>
      </c>
      <c r="GL86" s="234">
        <v>63.62</v>
      </c>
      <c r="GM86" s="234">
        <v>63.62</v>
      </c>
      <c r="GN86" s="234">
        <v>63.62</v>
      </c>
      <c r="GO86" s="234">
        <v>63.62</v>
      </c>
      <c r="GP86" s="234">
        <v>63.62</v>
      </c>
      <c r="GQ86" s="20">
        <f t="shared" si="309"/>
        <v>2202.6317617199998</v>
      </c>
      <c r="GR86" s="18">
        <v>0</v>
      </c>
      <c r="GS86" s="18">
        <v>2202.6317617199998</v>
      </c>
      <c r="GT86" s="18">
        <v>0</v>
      </c>
      <c r="GU86" s="18"/>
      <c r="GV86" s="234">
        <f t="shared" si="310"/>
        <v>1781.9817617199997</v>
      </c>
      <c r="GW86" s="20">
        <f t="shared" si="198"/>
        <v>0</v>
      </c>
      <c r="GX86" s="20">
        <f t="shared" si="199"/>
        <v>1781.9817617199997</v>
      </c>
      <c r="GY86" s="18">
        <f t="shared" si="311"/>
        <v>2338.52</v>
      </c>
      <c r="GZ86" s="18">
        <v>129.01</v>
      </c>
      <c r="HA86" s="234">
        <v>129.01</v>
      </c>
      <c r="HB86" s="234">
        <v>129.01</v>
      </c>
      <c r="HC86" s="234">
        <v>129.01</v>
      </c>
      <c r="HD86" s="234">
        <v>129.01</v>
      </c>
      <c r="HE86" s="234">
        <v>129.01</v>
      </c>
      <c r="HF86" s="234">
        <v>129.01</v>
      </c>
      <c r="HG86" s="234">
        <v>287.08999999999997</v>
      </c>
      <c r="HH86" s="234">
        <v>287.08999999999997</v>
      </c>
      <c r="HI86" s="234">
        <v>287.08999999999997</v>
      </c>
      <c r="HJ86" s="234">
        <v>287.08999999999997</v>
      </c>
      <c r="HK86" s="234">
        <v>287.08999999999997</v>
      </c>
      <c r="HL86" s="20">
        <f t="shared" si="312"/>
        <v>3876.9253278340884</v>
      </c>
      <c r="HM86" s="18">
        <v>239.37025216308541</v>
      </c>
      <c r="HN86" s="18">
        <v>253.85005413103747</v>
      </c>
      <c r="HO86" s="18">
        <v>277.74309387506389</v>
      </c>
      <c r="HP86" s="18">
        <v>257.37753535643304</v>
      </c>
      <c r="HQ86" s="18">
        <v>268.21327847091231</v>
      </c>
      <c r="HR86" s="18">
        <v>224.09647459915155</v>
      </c>
      <c r="HS86" s="18">
        <v>297.43637836013801</v>
      </c>
      <c r="HT86" s="18">
        <v>185.29218821648121</v>
      </c>
      <c r="HU86" s="18">
        <v>191.81267705391056</v>
      </c>
      <c r="HV86" s="18">
        <v>593.03804743094418</v>
      </c>
      <c r="HW86" s="18">
        <v>533.57445890211181</v>
      </c>
      <c r="HX86" s="18">
        <v>555.12088927481852</v>
      </c>
      <c r="HY86" s="20">
        <f t="shared" si="200"/>
        <v>1538.4053278340884</v>
      </c>
      <c r="HZ86" s="20">
        <f t="shared" si="201"/>
        <v>0</v>
      </c>
      <c r="IA86" s="20">
        <f t="shared" si="202"/>
        <v>1538.4053278340884</v>
      </c>
      <c r="IB86" s="120">
        <f t="shared" si="313"/>
        <v>0</v>
      </c>
      <c r="IC86" s="120">
        <v>0</v>
      </c>
      <c r="ID86" s="250">
        <v>0</v>
      </c>
      <c r="IE86" s="250">
        <v>0</v>
      </c>
      <c r="IF86" s="120">
        <v>0</v>
      </c>
      <c r="IG86" s="120">
        <v>0</v>
      </c>
      <c r="IH86" s="120">
        <v>0</v>
      </c>
      <c r="II86" s="120">
        <v>0</v>
      </c>
      <c r="IJ86" s="120">
        <v>0</v>
      </c>
      <c r="IK86" s="120">
        <v>0</v>
      </c>
      <c r="IL86" s="120">
        <v>0</v>
      </c>
      <c r="IM86" s="120">
        <v>0</v>
      </c>
      <c r="IN86" s="120">
        <v>0</v>
      </c>
      <c r="IO86" s="121">
        <f t="shared" si="203"/>
        <v>0</v>
      </c>
      <c r="IP86" s="18">
        <v>0</v>
      </c>
      <c r="IQ86" s="18">
        <v>0</v>
      </c>
      <c r="IR86" s="18">
        <v>0</v>
      </c>
      <c r="IS86" s="18">
        <v>0</v>
      </c>
      <c r="IT86" s="18">
        <v>0</v>
      </c>
      <c r="IU86" s="18">
        <v>0</v>
      </c>
      <c r="IV86" s="18">
        <v>0</v>
      </c>
      <c r="IW86" s="18">
        <v>0</v>
      </c>
      <c r="IX86" s="18">
        <v>0</v>
      </c>
      <c r="IY86" s="18">
        <v>0</v>
      </c>
      <c r="IZ86" s="18">
        <v>0</v>
      </c>
      <c r="JA86" s="18">
        <v>0</v>
      </c>
      <c r="JB86" s="250">
        <f t="shared" si="204"/>
        <v>0</v>
      </c>
      <c r="JC86" s="121">
        <f t="shared" si="205"/>
        <v>0</v>
      </c>
      <c r="JD86" s="121">
        <f t="shared" si="206"/>
        <v>0</v>
      </c>
      <c r="JE86" s="120">
        <f t="shared" si="314"/>
        <v>0</v>
      </c>
      <c r="JF86" s="120">
        <v>0</v>
      </c>
      <c r="JG86" s="250">
        <v>0</v>
      </c>
      <c r="JH86" s="250">
        <v>0</v>
      </c>
      <c r="JI86" s="250">
        <v>0</v>
      </c>
      <c r="JJ86" s="250">
        <v>0</v>
      </c>
      <c r="JK86" s="250">
        <v>0</v>
      </c>
      <c r="JL86" s="250">
        <v>0</v>
      </c>
      <c r="JM86" s="250">
        <v>0</v>
      </c>
      <c r="JN86" s="250">
        <v>0</v>
      </c>
      <c r="JO86" s="250">
        <v>0</v>
      </c>
      <c r="JP86" s="250">
        <v>0</v>
      </c>
      <c r="JQ86" s="250">
        <v>0</v>
      </c>
      <c r="JR86" s="120">
        <f t="shared" si="315"/>
        <v>0</v>
      </c>
      <c r="JS86" s="18">
        <v>0</v>
      </c>
      <c r="JT86" s="18">
        <v>0</v>
      </c>
      <c r="JU86" s="18">
        <v>0</v>
      </c>
      <c r="JV86" s="18">
        <v>0</v>
      </c>
      <c r="JW86" s="18">
        <v>0</v>
      </c>
      <c r="JX86" s="18">
        <v>0</v>
      </c>
      <c r="JY86" s="18">
        <v>0</v>
      </c>
      <c r="JZ86" s="18">
        <v>0</v>
      </c>
      <c r="KA86" s="18">
        <v>0</v>
      </c>
      <c r="KB86" s="18">
        <v>0</v>
      </c>
      <c r="KC86" s="18">
        <v>0</v>
      </c>
      <c r="KD86" s="18">
        <v>0</v>
      </c>
      <c r="KE86" s="250">
        <f t="shared" si="207"/>
        <v>0</v>
      </c>
      <c r="KF86" s="121">
        <f t="shared" si="208"/>
        <v>0</v>
      </c>
      <c r="KG86" s="121">
        <f t="shared" si="209"/>
        <v>0</v>
      </c>
      <c r="KH86" s="120">
        <f t="shared" si="316"/>
        <v>581.26</v>
      </c>
      <c r="KI86" s="120">
        <v>25.13</v>
      </c>
      <c r="KJ86" s="250">
        <v>25.13</v>
      </c>
      <c r="KK86" s="250">
        <v>25.13</v>
      </c>
      <c r="KL86" s="250">
        <v>25.13</v>
      </c>
      <c r="KM86" s="250">
        <v>25.13</v>
      </c>
      <c r="KN86" s="250">
        <v>25.13</v>
      </c>
      <c r="KO86" s="250">
        <v>25.13</v>
      </c>
      <c r="KP86" s="250">
        <v>81.069999999999993</v>
      </c>
      <c r="KQ86" s="250">
        <v>81.069999999999993</v>
      </c>
      <c r="KR86" s="250">
        <v>81.069999999999993</v>
      </c>
      <c r="KS86" s="250">
        <v>81.069999999999993</v>
      </c>
      <c r="KT86" s="250">
        <v>81.069999999999993</v>
      </c>
      <c r="KU86" s="121">
        <f t="shared" si="317"/>
        <v>622.43132807334609</v>
      </c>
      <c r="KV86" s="18">
        <v>30.331895748300109</v>
      </c>
      <c r="KW86" s="18">
        <v>32.666341766223233</v>
      </c>
      <c r="KX86" s="18">
        <v>28.99098312773852</v>
      </c>
      <c r="KY86" s="18">
        <v>31.785919616023442</v>
      </c>
      <c r="KZ86" s="18">
        <v>31.66269249759247</v>
      </c>
      <c r="LA86" s="18">
        <v>32.36272306590562</v>
      </c>
      <c r="LB86" s="18">
        <v>28.637161206898462</v>
      </c>
      <c r="LC86" s="18">
        <v>61.587463345673406</v>
      </c>
      <c r="LD86" s="18">
        <v>79.382800309690566</v>
      </c>
      <c r="LE86" s="18">
        <v>76.653440971178341</v>
      </c>
      <c r="LF86" s="18">
        <v>93.392784013471996</v>
      </c>
      <c r="LG86" s="18">
        <v>94.977122404650018</v>
      </c>
      <c r="LH86" s="250">
        <f t="shared" si="318"/>
        <v>41.171328073346103</v>
      </c>
      <c r="LI86" s="121">
        <f t="shared" si="210"/>
        <v>0</v>
      </c>
      <c r="LJ86" s="121">
        <f t="shared" si="211"/>
        <v>41.171328073346103</v>
      </c>
      <c r="LK86" s="121">
        <f t="shared" si="212"/>
        <v>0</v>
      </c>
      <c r="LL86" s="250"/>
      <c r="LM86" s="250"/>
      <c r="LN86" s="250"/>
      <c r="LO86" s="250"/>
      <c r="LP86" s="250"/>
      <c r="LQ86" s="250"/>
      <c r="LR86" s="250"/>
      <c r="LS86" s="250"/>
      <c r="LT86" s="250"/>
      <c r="LU86" s="250"/>
      <c r="LV86" s="250"/>
      <c r="LW86" s="250"/>
      <c r="LX86" s="121">
        <f t="shared" si="213"/>
        <v>0</v>
      </c>
      <c r="LY86" s="250"/>
      <c r="LZ86" s="250"/>
      <c r="MA86" s="250"/>
      <c r="MB86" s="250"/>
      <c r="MC86" s="250"/>
      <c r="MD86" s="250"/>
      <c r="ME86" s="250"/>
      <c r="MF86" s="250"/>
      <c r="MG86" s="250"/>
      <c r="MH86" s="250"/>
      <c r="MI86" s="250"/>
      <c r="MJ86" s="120">
        <v>0</v>
      </c>
      <c r="MK86" s="250"/>
      <c r="ML86" s="121">
        <f t="shared" si="214"/>
        <v>0</v>
      </c>
      <c r="MM86" s="121">
        <f t="shared" si="215"/>
        <v>0</v>
      </c>
      <c r="MN86" s="121">
        <f t="shared" si="319"/>
        <v>5824.5799999999981</v>
      </c>
      <c r="MO86" s="121">
        <v>766.44</v>
      </c>
      <c r="MP86" s="250">
        <v>766.44</v>
      </c>
      <c r="MQ86" s="250">
        <v>766.44</v>
      </c>
      <c r="MR86" s="250">
        <v>766.44</v>
      </c>
      <c r="MS86" s="250">
        <v>766.44</v>
      </c>
      <c r="MT86" s="250">
        <v>766.44</v>
      </c>
      <c r="MU86" s="250">
        <v>766.44</v>
      </c>
      <c r="MV86" s="250">
        <v>91.9</v>
      </c>
      <c r="MW86" s="250">
        <v>91.9</v>
      </c>
      <c r="MX86" s="250">
        <v>91.9</v>
      </c>
      <c r="MY86" s="250">
        <v>91.9</v>
      </c>
      <c r="MZ86" s="250">
        <v>91.9</v>
      </c>
      <c r="NA86" s="121">
        <f t="shared" si="320"/>
        <v>5331.1301772921715</v>
      </c>
      <c r="NB86" s="20">
        <v>0</v>
      </c>
      <c r="NC86" s="20">
        <v>0</v>
      </c>
      <c r="ND86" s="20">
        <v>869.95684228850575</v>
      </c>
      <c r="NE86" s="20">
        <v>0</v>
      </c>
      <c r="NF86" s="20">
        <v>0</v>
      </c>
      <c r="NG86" s="20">
        <v>0</v>
      </c>
      <c r="NH86" s="20">
        <v>0</v>
      </c>
      <c r="NI86" s="20">
        <v>0</v>
      </c>
      <c r="NJ86" s="20">
        <v>0</v>
      </c>
      <c r="NK86" s="20">
        <v>0</v>
      </c>
      <c r="NL86" s="20">
        <v>0</v>
      </c>
      <c r="NM86" s="20">
        <v>4461.1733350036657</v>
      </c>
      <c r="NN86" s="250">
        <f t="shared" si="321"/>
        <v>-493.44982270782657</v>
      </c>
      <c r="NO86" s="121">
        <f t="shared" si="216"/>
        <v>-493.44982270782657</v>
      </c>
      <c r="NP86" s="121">
        <f t="shared" si="217"/>
        <v>0</v>
      </c>
      <c r="NQ86" s="115">
        <f t="shared" si="218"/>
        <v>5609.35</v>
      </c>
      <c r="NR86" s="114">
        <f t="shared" si="219"/>
        <v>0</v>
      </c>
      <c r="NS86" s="132">
        <f t="shared" si="220"/>
        <v>-5609.35</v>
      </c>
      <c r="NT86" s="121">
        <f t="shared" si="221"/>
        <v>-5609.35</v>
      </c>
      <c r="NU86" s="121">
        <f t="shared" si="222"/>
        <v>0</v>
      </c>
      <c r="NV86" s="18">
        <f t="shared" si="322"/>
        <v>2125.7999999999997</v>
      </c>
      <c r="NW86" s="18">
        <v>230.85</v>
      </c>
      <c r="NX86" s="234">
        <v>230.85</v>
      </c>
      <c r="NY86" s="234">
        <v>230.85</v>
      </c>
      <c r="NZ86" s="18">
        <v>230.85</v>
      </c>
      <c r="OA86" s="18">
        <v>230.85</v>
      </c>
      <c r="OB86" s="18">
        <v>230.85</v>
      </c>
      <c r="OC86" s="18">
        <v>230.85</v>
      </c>
      <c r="OD86" s="18">
        <v>101.97</v>
      </c>
      <c r="OE86" s="18">
        <v>101.97</v>
      </c>
      <c r="OF86" s="18">
        <v>101.97</v>
      </c>
      <c r="OG86" s="18">
        <v>101.97</v>
      </c>
      <c r="OH86" s="18">
        <v>101.97</v>
      </c>
      <c r="OI86" s="20">
        <f t="shared" si="323"/>
        <v>0</v>
      </c>
      <c r="OJ86" s="20">
        <v>0</v>
      </c>
      <c r="OK86" s="20">
        <v>0</v>
      </c>
      <c r="OL86" s="20">
        <v>0</v>
      </c>
      <c r="OM86" s="20">
        <v>0</v>
      </c>
      <c r="ON86" s="20">
        <v>0</v>
      </c>
      <c r="OO86" s="20">
        <v>0</v>
      </c>
      <c r="OP86" s="20">
        <v>0</v>
      </c>
      <c r="OQ86" s="20">
        <v>0</v>
      </c>
      <c r="OR86" s="20">
        <v>0</v>
      </c>
      <c r="OS86" s="20">
        <v>0</v>
      </c>
      <c r="OT86" s="20">
        <v>0</v>
      </c>
      <c r="OU86" s="20">
        <v>0</v>
      </c>
      <c r="OV86" s="234">
        <f t="shared" si="324"/>
        <v>-2125.7999999999997</v>
      </c>
      <c r="OW86" s="20">
        <f t="shared" si="223"/>
        <v>-2125.7999999999997</v>
      </c>
      <c r="OX86" s="20">
        <f t="shared" si="224"/>
        <v>0</v>
      </c>
      <c r="OY86" s="18">
        <f t="shared" si="325"/>
        <v>903.57999999999993</v>
      </c>
      <c r="OZ86" s="18">
        <v>102.29</v>
      </c>
      <c r="PA86" s="234">
        <v>102.29</v>
      </c>
      <c r="PB86" s="234">
        <v>102.29</v>
      </c>
      <c r="PC86" s="234">
        <v>102.29</v>
      </c>
      <c r="PD86" s="234">
        <v>102.29</v>
      </c>
      <c r="PE86" s="234">
        <v>102.29</v>
      </c>
      <c r="PF86" s="234">
        <v>102.29</v>
      </c>
      <c r="PG86" s="234">
        <v>37.51</v>
      </c>
      <c r="PH86" s="234">
        <v>37.51</v>
      </c>
      <c r="PI86" s="234">
        <v>37.51</v>
      </c>
      <c r="PJ86" s="234">
        <v>37.51</v>
      </c>
      <c r="PK86" s="234">
        <v>37.51</v>
      </c>
      <c r="PL86" s="20">
        <f t="shared" si="326"/>
        <v>0</v>
      </c>
      <c r="PM86" s="18">
        <v>0</v>
      </c>
      <c r="PN86" s="18">
        <v>0</v>
      </c>
      <c r="PO86" s="18">
        <v>0</v>
      </c>
      <c r="PP86" s="18">
        <v>0</v>
      </c>
      <c r="PQ86" s="18">
        <v>0</v>
      </c>
      <c r="PR86" s="18">
        <v>0</v>
      </c>
      <c r="PS86" s="18">
        <v>0</v>
      </c>
      <c r="PT86" s="18">
        <v>0</v>
      </c>
      <c r="PU86" s="18">
        <v>0</v>
      </c>
      <c r="PV86" s="18">
        <v>0</v>
      </c>
      <c r="PW86" s="18">
        <v>0</v>
      </c>
      <c r="PX86" s="18">
        <v>0</v>
      </c>
      <c r="PY86" s="234">
        <f t="shared" si="327"/>
        <v>-903.57999999999993</v>
      </c>
      <c r="PZ86" s="20">
        <f t="shared" si="225"/>
        <v>-903.57999999999993</v>
      </c>
      <c r="QA86" s="20">
        <f t="shared" si="226"/>
        <v>0</v>
      </c>
      <c r="QB86" s="18">
        <f t="shared" si="328"/>
        <v>315.89</v>
      </c>
      <c r="QC86" s="18">
        <v>32.32</v>
      </c>
      <c r="QD86" s="234">
        <v>32.32</v>
      </c>
      <c r="QE86" s="234">
        <v>32.32</v>
      </c>
      <c r="QF86" s="234">
        <v>32.32</v>
      </c>
      <c r="QG86" s="234">
        <v>32.32</v>
      </c>
      <c r="QH86" s="234">
        <v>32.32</v>
      </c>
      <c r="QI86" s="234">
        <v>32.32</v>
      </c>
      <c r="QJ86" s="234">
        <v>17.93</v>
      </c>
      <c r="QK86" s="234">
        <v>17.93</v>
      </c>
      <c r="QL86" s="234">
        <v>17.93</v>
      </c>
      <c r="QM86" s="234">
        <v>17.93</v>
      </c>
      <c r="QN86" s="234">
        <v>17.93</v>
      </c>
      <c r="QO86" s="20">
        <f t="shared" si="329"/>
        <v>0</v>
      </c>
      <c r="QP86" s="18">
        <v>0</v>
      </c>
      <c r="QQ86" s="18">
        <v>0</v>
      </c>
      <c r="QR86" s="18">
        <v>0</v>
      </c>
      <c r="QS86" s="18">
        <v>0</v>
      </c>
      <c r="QT86" s="18">
        <v>0</v>
      </c>
      <c r="QU86" s="18">
        <v>0</v>
      </c>
      <c r="QV86" s="18">
        <v>0</v>
      </c>
      <c r="QW86" s="18">
        <v>0</v>
      </c>
      <c r="QX86" s="18">
        <v>0</v>
      </c>
      <c r="QY86" s="18">
        <v>0</v>
      </c>
      <c r="QZ86" s="18">
        <v>0</v>
      </c>
      <c r="RA86" s="18">
        <v>0</v>
      </c>
      <c r="RB86" s="234">
        <f t="shared" si="330"/>
        <v>-315.89</v>
      </c>
      <c r="RC86" s="20">
        <f t="shared" si="227"/>
        <v>-315.89</v>
      </c>
      <c r="RD86" s="20">
        <f t="shared" si="228"/>
        <v>0</v>
      </c>
      <c r="RE86" s="18">
        <f t="shared" si="331"/>
        <v>1512.2800000000004</v>
      </c>
      <c r="RF86" s="20">
        <v>152.54</v>
      </c>
      <c r="RG86" s="234">
        <v>152.54</v>
      </c>
      <c r="RH86" s="234">
        <v>152.54</v>
      </c>
      <c r="RI86" s="234">
        <v>152.54</v>
      </c>
      <c r="RJ86" s="234">
        <v>152.54</v>
      </c>
      <c r="RK86" s="234">
        <v>152.54</v>
      </c>
      <c r="RL86" s="234">
        <v>152.54</v>
      </c>
      <c r="RM86" s="234">
        <v>88.9</v>
      </c>
      <c r="RN86" s="234">
        <v>88.9</v>
      </c>
      <c r="RO86" s="234">
        <v>88.9</v>
      </c>
      <c r="RP86" s="234">
        <v>88.9</v>
      </c>
      <c r="RQ86" s="234">
        <v>88.9</v>
      </c>
      <c r="RR86" s="20">
        <f t="shared" si="332"/>
        <v>0</v>
      </c>
      <c r="RS86" s="18">
        <v>0</v>
      </c>
      <c r="RT86" s="18">
        <v>0</v>
      </c>
      <c r="RU86" s="18">
        <v>0</v>
      </c>
      <c r="RV86" s="18">
        <v>0</v>
      </c>
      <c r="RW86" s="18">
        <v>0</v>
      </c>
      <c r="RX86" s="18">
        <v>0</v>
      </c>
      <c r="RY86" s="18">
        <v>0</v>
      </c>
      <c r="RZ86" s="18">
        <v>0</v>
      </c>
      <c r="SA86" s="18">
        <v>0</v>
      </c>
      <c r="SB86" s="18">
        <v>0</v>
      </c>
      <c r="SC86" s="18">
        <v>0</v>
      </c>
      <c r="SD86" s="18">
        <v>0</v>
      </c>
      <c r="SE86" s="20">
        <f t="shared" si="229"/>
        <v>-1512.2800000000004</v>
      </c>
      <c r="SF86" s="20">
        <f t="shared" si="230"/>
        <v>-1512.2800000000004</v>
      </c>
      <c r="SG86" s="20">
        <f t="shared" si="231"/>
        <v>0</v>
      </c>
      <c r="SH86" s="18">
        <f t="shared" si="333"/>
        <v>0</v>
      </c>
      <c r="SI86" s="18">
        <v>0</v>
      </c>
      <c r="SJ86" s="234">
        <v>0</v>
      </c>
      <c r="SK86" s="234">
        <v>0</v>
      </c>
      <c r="SL86" s="234">
        <v>0</v>
      </c>
      <c r="SM86" s="234">
        <v>0</v>
      </c>
      <c r="SN86" s="234">
        <v>0</v>
      </c>
      <c r="SO86" s="234">
        <v>0</v>
      </c>
      <c r="SP86" s="234">
        <v>0</v>
      </c>
      <c r="SQ86" s="234">
        <v>0</v>
      </c>
      <c r="SR86" s="234">
        <v>0</v>
      </c>
      <c r="SS86" s="234">
        <v>0</v>
      </c>
      <c r="ST86" s="234">
        <v>0</v>
      </c>
      <c r="SU86" s="20">
        <f t="shared" si="334"/>
        <v>0</v>
      </c>
      <c r="SV86" s="18">
        <v>0</v>
      </c>
      <c r="SW86" s="18">
        <v>0</v>
      </c>
      <c r="SX86" s="18">
        <v>0</v>
      </c>
      <c r="SY86" s="18">
        <v>0</v>
      </c>
      <c r="SZ86" s="18">
        <v>0</v>
      </c>
      <c r="TA86" s="18">
        <v>0</v>
      </c>
      <c r="TB86" s="18">
        <v>0</v>
      </c>
      <c r="TC86" s="18">
        <v>0</v>
      </c>
      <c r="TD86" s="18">
        <v>0</v>
      </c>
      <c r="TE86" s="18">
        <v>0</v>
      </c>
      <c r="TF86" s="18">
        <v>0</v>
      </c>
      <c r="TG86" s="18">
        <v>0</v>
      </c>
      <c r="TH86" s="20">
        <f t="shared" si="232"/>
        <v>0</v>
      </c>
      <c r="TI86" s="20">
        <f t="shared" si="233"/>
        <v>0</v>
      </c>
      <c r="TJ86" s="20">
        <f t="shared" si="234"/>
        <v>0</v>
      </c>
      <c r="TK86" s="18">
        <f t="shared" si="335"/>
        <v>707.30000000000007</v>
      </c>
      <c r="TL86" s="18">
        <v>66.150000000000006</v>
      </c>
      <c r="TM86" s="234">
        <v>66.150000000000006</v>
      </c>
      <c r="TN86" s="234">
        <v>66.150000000000006</v>
      </c>
      <c r="TO86" s="234">
        <v>66.150000000000006</v>
      </c>
      <c r="TP86" s="234">
        <v>66.150000000000006</v>
      </c>
      <c r="TQ86" s="234">
        <v>66.150000000000006</v>
      </c>
      <c r="TR86" s="234">
        <v>66.150000000000006</v>
      </c>
      <c r="TS86" s="234">
        <v>48.85</v>
      </c>
      <c r="TT86" s="234">
        <v>48.85</v>
      </c>
      <c r="TU86" s="234">
        <v>48.85</v>
      </c>
      <c r="TV86" s="234">
        <v>48.85</v>
      </c>
      <c r="TW86" s="234">
        <v>48.85</v>
      </c>
      <c r="TX86" s="20">
        <f t="shared" si="336"/>
        <v>0</v>
      </c>
      <c r="TY86" s="18">
        <v>0</v>
      </c>
      <c r="TZ86" s="18">
        <v>0</v>
      </c>
      <c r="UA86" s="18">
        <v>0</v>
      </c>
      <c r="UB86" s="18">
        <v>0</v>
      </c>
      <c r="UC86" s="18">
        <v>0</v>
      </c>
      <c r="UD86" s="18">
        <v>0</v>
      </c>
      <c r="UE86" s="18">
        <v>0</v>
      </c>
      <c r="UF86" s="18">
        <v>0</v>
      </c>
      <c r="UG86" s="18">
        <v>0</v>
      </c>
      <c r="UH86" s="18">
        <v>0</v>
      </c>
      <c r="UI86" s="18">
        <v>0</v>
      </c>
      <c r="UJ86" s="18">
        <v>0</v>
      </c>
      <c r="UK86" s="20">
        <f t="shared" si="235"/>
        <v>-707.30000000000007</v>
      </c>
      <c r="UL86" s="20">
        <f t="shared" si="236"/>
        <v>-707.30000000000007</v>
      </c>
      <c r="UM86" s="20">
        <f t="shared" si="237"/>
        <v>0</v>
      </c>
      <c r="UN86" s="18">
        <f t="shared" si="337"/>
        <v>44.500000000000014</v>
      </c>
      <c r="UO86" s="18">
        <v>4.3499999999999996</v>
      </c>
      <c r="UP86" s="234">
        <v>4.3499999999999996</v>
      </c>
      <c r="UQ86" s="234">
        <v>4.3499999999999996</v>
      </c>
      <c r="UR86" s="234">
        <v>4.3499999999999996</v>
      </c>
      <c r="US86" s="234">
        <v>4.3499999999999996</v>
      </c>
      <c r="UT86" s="234">
        <v>4.3499999999999996</v>
      </c>
      <c r="UU86" s="234">
        <v>4.3499999999999996</v>
      </c>
      <c r="UV86" s="234">
        <v>2.81</v>
      </c>
      <c r="UW86" s="234">
        <v>2.81</v>
      </c>
      <c r="UX86" s="234">
        <v>2.81</v>
      </c>
      <c r="UY86" s="234">
        <v>2.81</v>
      </c>
      <c r="UZ86" s="234">
        <v>2.81</v>
      </c>
      <c r="VA86" s="20">
        <f t="shared" si="238"/>
        <v>0</v>
      </c>
      <c r="VB86" s="234"/>
      <c r="VC86" s="234"/>
      <c r="VD86" s="234"/>
      <c r="VE86" s="234"/>
      <c r="VF86" s="234"/>
      <c r="VG86" s="234"/>
      <c r="VH86" s="234">
        <v>0</v>
      </c>
      <c r="VI86" s="234"/>
      <c r="VJ86" s="234"/>
      <c r="VK86" s="234"/>
      <c r="VL86" s="234"/>
      <c r="VM86" s="234"/>
      <c r="VN86" s="20">
        <f t="shared" si="239"/>
        <v>-44.500000000000014</v>
      </c>
      <c r="VO86" s="20">
        <f t="shared" si="240"/>
        <v>-44.500000000000014</v>
      </c>
      <c r="VP86" s="20">
        <f t="shared" si="241"/>
        <v>0</v>
      </c>
      <c r="VQ86" s="121">
        <f t="shared" si="242"/>
        <v>0</v>
      </c>
      <c r="VR86" s="250"/>
      <c r="VS86" s="250"/>
      <c r="VT86" s="250"/>
      <c r="VU86" s="250"/>
      <c r="VV86" s="250"/>
      <c r="VW86" s="250"/>
      <c r="VX86" s="250"/>
      <c r="VY86" s="250"/>
      <c r="VZ86" s="250"/>
      <c r="WA86" s="250"/>
      <c r="WB86" s="250"/>
      <c r="WC86" s="250"/>
      <c r="WD86" s="121">
        <f t="shared" si="243"/>
        <v>0</v>
      </c>
      <c r="WE86" s="234"/>
      <c r="WF86" s="234"/>
      <c r="WG86" s="234"/>
      <c r="WH86" s="234"/>
      <c r="WI86" s="234"/>
      <c r="WJ86" s="234"/>
      <c r="WK86" s="234"/>
      <c r="WL86" s="234"/>
      <c r="WM86" s="234"/>
      <c r="WN86" s="234"/>
      <c r="WO86" s="234"/>
      <c r="WP86" s="234"/>
      <c r="WQ86" s="121">
        <f t="shared" si="244"/>
        <v>0</v>
      </c>
      <c r="WR86" s="121">
        <f t="shared" si="245"/>
        <v>0</v>
      </c>
      <c r="WS86" s="121">
        <f t="shared" si="246"/>
        <v>0</v>
      </c>
      <c r="WT86" s="120">
        <f t="shared" si="338"/>
        <v>16703.63</v>
      </c>
      <c r="WU86" s="120">
        <v>946.24</v>
      </c>
      <c r="WV86" s="250">
        <v>946.24</v>
      </c>
      <c r="WW86" s="250">
        <v>946.24</v>
      </c>
      <c r="WX86" s="250">
        <v>946.24</v>
      </c>
      <c r="WY86" s="250">
        <v>946.24</v>
      </c>
      <c r="WZ86" s="250">
        <v>946.24</v>
      </c>
      <c r="XA86" s="250">
        <v>946.24</v>
      </c>
      <c r="XB86" s="250">
        <v>2015.99</v>
      </c>
      <c r="XC86" s="250">
        <v>2015.99</v>
      </c>
      <c r="XD86" s="250">
        <v>2015.99</v>
      </c>
      <c r="XE86" s="250">
        <v>2015.99</v>
      </c>
      <c r="XF86" s="250">
        <v>2015.99</v>
      </c>
      <c r="XG86" s="120">
        <f t="shared" si="339"/>
        <v>30463.599366253788</v>
      </c>
      <c r="XH86" s="18">
        <v>2414.837679745478</v>
      </c>
      <c r="XI86" s="18">
        <v>3527.6617956862838</v>
      </c>
      <c r="XJ86" s="18">
        <v>2645.7523196862448</v>
      </c>
      <c r="XK86" s="18">
        <v>172.11331069454232</v>
      </c>
      <c r="XL86" s="18">
        <v>2057.8867262721365</v>
      </c>
      <c r="XM86" s="18">
        <v>1884.875998421943</v>
      </c>
      <c r="XN86" s="18">
        <v>2881.6273445503375</v>
      </c>
      <c r="XO86" s="18">
        <v>3813.5614414495481</v>
      </c>
      <c r="XP86" s="18">
        <v>3455.5143262506444</v>
      </c>
      <c r="XQ86" s="18">
        <v>2587.8416069713899</v>
      </c>
      <c r="XR86" s="18">
        <v>2432.1484608727292</v>
      </c>
      <c r="XS86" s="18">
        <v>2589.778355652511</v>
      </c>
      <c r="XT86" s="121">
        <f t="shared" si="247"/>
        <v>13759.969366253787</v>
      </c>
      <c r="XU86" s="121">
        <f t="shared" si="248"/>
        <v>0</v>
      </c>
      <c r="XV86" s="121">
        <f t="shared" si="249"/>
        <v>13759.969366253787</v>
      </c>
      <c r="XW86" s="120">
        <f t="shared" si="340"/>
        <v>2080.6</v>
      </c>
      <c r="XX86" s="120">
        <v>221</v>
      </c>
      <c r="XY86" s="250">
        <v>221</v>
      </c>
      <c r="XZ86" s="250">
        <v>221</v>
      </c>
      <c r="YA86" s="250">
        <v>221</v>
      </c>
      <c r="YB86" s="250">
        <v>221</v>
      </c>
      <c r="YC86" s="250">
        <v>221</v>
      </c>
      <c r="YD86" s="250">
        <v>221</v>
      </c>
      <c r="YE86" s="250">
        <v>106.72</v>
      </c>
      <c r="YF86" s="250">
        <v>106.72</v>
      </c>
      <c r="YG86" s="250">
        <v>106.72</v>
      </c>
      <c r="YH86" s="250">
        <v>106.72</v>
      </c>
      <c r="YI86" s="250">
        <v>106.72</v>
      </c>
      <c r="YJ86" s="121">
        <f t="shared" si="341"/>
        <v>5308.7106814137114</v>
      </c>
      <c r="YK86" s="18">
        <v>472.23117866766847</v>
      </c>
      <c r="YL86" s="18">
        <v>413.06794839212489</v>
      </c>
      <c r="YM86" s="18">
        <v>425.33002392086536</v>
      </c>
      <c r="YN86" s="18">
        <v>456.03756168680843</v>
      </c>
      <c r="YO86" s="18">
        <v>411.23287769628735</v>
      </c>
      <c r="YP86" s="18">
        <v>442.00892515319481</v>
      </c>
      <c r="YQ86" s="18">
        <v>462.71399959848304</v>
      </c>
      <c r="YR86" s="18">
        <v>472.94076567097562</v>
      </c>
      <c r="YS86" s="18">
        <v>390.06232483336396</v>
      </c>
      <c r="YT86" s="18">
        <v>434.96193710623612</v>
      </c>
      <c r="YU86" s="18">
        <v>444.72477777050472</v>
      </c>
      <c r="YV86" s="18">
        <v>483.39836091719792</v>
      </c>
      <c r="YW86" s="234">
        <f t="shared" si="342"/>
        <v>3228.1106814137115</v>
      </c>
      <c r="YX86" s="121">
        <f t="shared" si="250"/>
        <v>0</v>
      </c>
      <c r="YY86" s="121">
        <f t="shared" si="251"/>
        <v>3228.1106814137115</v>
      </c>
      <c r="YZ86" s="120">
        <f t="shared" si="343"/>
        <v>3684.8</v>
      </c>
      <c r="ZA86" s="120">
        <v>127.15</v>
      </c>
      <c r="ZB86" s="250">
        <v>127.15</v>
      </c>
      <c r="ZC86" s="250">
        <v>127.15</v>
      </c>
      <c r="ZD86" s="250">
        <v>127.15</v>
      </c>
      <c r="ZE86" s="250">
        <v>127.15</v>
      </c>
      <c r="ZF86" s="250">
        <v>127.15</v>
      </c>
      <c r="ZG86" s="250">
        <v>127.15</v>
      </c>
      <c r="ZH86" s="250">
        <v>558.95000000000005</v>
      </c>
      <c r="ZI86" s="250">
        <v>558.95000000000005</v>
      </c>
      <c r="ZJ86" s="250">
        <v>558.95000000000005</v>
      </c>
      <c r="ZK86" s="250">
        <v>558.95000000000005</v>
      </c>
      <c r="ZL86" s="250">
        <v>558.95000000000005</v>
      </c>
      <c r="ZM86" s="121">
        <f t="shared" si="344"/>
        <v>3216.5731170159952</v>
      </c>
      <c r="ZN86" s="120">
        <v>0</v>
      </c>
      <c r="ZO86" s="18">
        <v>30.497166410370212</v>
      </c>
      <c r="ZP86" s="18">
        <v>102.93230973038797</v>
      </c>
      <c r="ZQ86" s="18">
        <v>3013.7597273951324</v>
      </c>
      <c r="ZR86" s="18">
        <v>69.383913480104496</v>
      </c>
      <c r="ZS86" s="18">
        <v>0</v>
      </c>
      <c r="ZT86" s="18"/>
      <c r="ZU86" s="18"/>
      <c r="ZV86" s="18"/>
      <c r="ZW86" s="18"/>
      <c r="ZX86" s="18"/>
      <c r="ZY86" s="18"/>
      <c r="ZZ86" s="121">
        <f t="shared" si="252"/>
        <v>-468.22688298400499</v>
      </c>
      <c r="AAA86" s="121">
        <f t="shared" si="253"/>
        <v>-468.22688298400499</v>
      </c>
      <c r="AAB86" s="121">
        <f t="shared" si="254"/>
        <v>0</v>
      </c>
      <c r="AAC86" s="120">
        <f t="shared" si="345"/>
        <v>0</v>
      </c>
      <c r="AAD86" s="120">
        <v>0</v>
      </c>
      <c r="AAE86" s="250">
        <v>0</v>
      </c>
      <c r="AAF86" s="250">
        <v>0</v>
      </c>
      <c r="AAG86" s="250">
        <v>0</v>
      </c>
      <c r="AAH86" s="250">
        <v>0</v>
      </c>
      <c r="AAI86" s="250">
        <v>0</v>
      </c>
      <c r="AAJ86" s="250">
        <v>0</v>
      </c>
      <c r="AAK86" s="250">
        <v>0</v>
      </c>
      <c r="AAL86" s="250">
        <v>0</v>
      </c>
      <c r="AAM86" s="250">
        <v>0</v>
      </c>
      <c r="AAN86" s="250">
        <v>0</v>
      </c>
      <c r="AAO86" s="250">
        <v>0</v>
      </c>
      <c r="AAP86" s="121">
        <f t="shared" si="346"/>
        <v>0</v>
      </c>
      <c r="AAQ86" s="18">
        <v>0</v>
      </c>
      <c r="AAR86" s="18">
        <v>0</v>
      </c>
      <c r="AAS86" s="18">
        <v>0</v>
      </c>
      <c r="AAT86" s="18">
        <v>0</v>
      </c>
      <c r="AAU86" s="18">
        <v>0</v>
      </c>
      <c r="AAV86" s="18">
        <v>0</v>
      </c>
      <c r="AAW86" s="18">
        <v>0</v>
      </c>
      <c r="AAX86" s="18">
        <v>0</v>
      </c>
      <c r="AAY86" s="18">
        <v>0</v>
      </c>
      <c r="AAZ86" s="18">
        <v>0</v>
      </c>
      <c r="ABA86" s="18">
        <v>0</v>
      </c>
      <c r="ABB86" s="18">
        <v>0</v>
      </c>
      <c r="ABC86" s="121">
        <f t="shared" si="255"/>
        <v>0</v>
      </c>
      <c r="ABD86" s="121">
        <f t="shared" si="256"/>
        <v>0</v>
      </c>
      <c r="ABE86" s="121">
        <f t="shared" si="257"/>
        <v>0</v>
      </c>
      <c r="ABF86" s="120">
        <f t="shared" si="347"/>
        <v>0</v>
      </c>
      <c r="ABG86" s="120">
        <v>0</v>
      </c>
      <c r="ABH86" s="250">
        <v>0</v>
      </c>
      <c r="ABI86" s="250">
        <v>0</v>
      </c>
      <c r="ABJ86" s="250">
        <v>0</v>
      </c>
      <c r="ABK86" s="250">
        <v>0</v>
      </c>
      <c r="ABL86" s="250">
        <v>0</v>
      </c>
      <c r="ABM86" s="250">
        <v>0</v>
      </c>
      <c r="ABN86" s="250">
        <v>0</v>
      </c>
      <c r="ABO86" s="250">
        <v>0</v>
      </c>
      <c r="ABP86" s="250">
        <v>0</v>
      </c>
      <c r="ABQ86" s="250">
        <v>0</v>
      </c>
      <c r="ABR86" s="250">
        <v>0</v>
      </c>
      <c r="ABS86" s="121">
        <f t="shared" si="348"/>
        <v>0</v>
      </c>
      <c r="ABT86" s="18">
        <v>0</v>
      </c>
      <c r="ABU86" s="18">
        <v>0</v>
      </c>
      <c r="ABV86" s="18">
        <v>0</v>
      </c>
      <c r="ABW86" s="18">
        <v>0</v>
      </c>
      <c r="ABX86" s="18">
        <v>0</v>
      </c>
      <c r="ABY86" s="18">
        <v>0</v>
      </c>
      <c r="ABZ86" s="18"/>
      <c r="ACA86" s="18"/>
      <c r="ACB86" s="18">
        <v>0</v>
      </c>
      <c r="ACC86" s="18">
        <v>0</v>
      </c>
      <c r="ACD86" s="18">
        <v>0</v>
      </c>
      <c r="ACE86" s="18">
        <v>0</v>
      </c>
      <c r="ACF86" s="121">
        <f t="shared" si="258"/>
        <v>0</v>
      </c>
      <c r="ACG86" s="121">
        <f t="shared" si="259"/>
        <v>0</v>
      </c>
      <c r="ACH86" s="121">
        <f t="shared" si="260"/>
        <v>0</v>
      </c>
      <c r="ACI86" s="115">
        <f t="shared" si="261"/>
        <v>532.9</v>
      </c>
      <c r="ACJ86" s="121">
        <f t="shared" si="262"/>
        <v>677.01921373196888</v>
      </c>
      <c r="ACK86" s="132">
        <f t="shared" si="263"/>
        <v>144.1192137319689</v>
      </c>
      <c r="ACL86" s="121">
        <f t="shared" si="264"/>
        <v>0</v>
      </c>
      <c r="ACM86" s="121">
        <f t="shared" si="265"/>
        <v>144.1192137319689</v>
      </c>
      <c r="ACN86" s="18">
        <f t="shared" si="349"/>
        <v>532.9</v>
      </c>
      <c r="ACO86" s="18">
        <v>44.75</v>
      </c>
      <c r="ACP86" s="234">
        <v>44.75</v>
      </c>
      <c r="ACQ86" s="234">
        <v>44.75</v>
      </c>
      <c r="ACR86" s="234">
        <v>44.75</v>
      </c>
      <c r="ACS86" s="234">
        <v>44.75</v>
      </c>
      <c r="ACT86" s="234">
        <v>44.75</v>
      </c>
      <c r="ACU86" s="234">
        <v>44.75</v>
      </c>
      <c r="ACV86" s="234">
        <v>43.93</v>
      </c>
      <c r="ACW86" s="234">
        <v>43.93</v>
      </c>
      <c r="ACX86" s="234">
        <v>43.93</v>
      </c>
      <c r="ACY86" s="234">
        <v>43.93</v>
      </c>
      <c r="ACZ86" s="234">
        <v>43.93</v>
      </c>
      <c r="ADA86" s="20">
        <f t="shared" si="350"/>
        <v>677.01921373196888</v>
      </c>
      <c r="ADB86" s="18">
        <v>0</v>
      </c>
      <c r="ADC86" s="18">
        <v>121.1136047056733</v>
      </c>
      <c r="ADD86" s="18">
        <v>64.706083291291833</v>
      </c>
      <c r="ADE86" s="18">
        <v>109.34250599999999</v>
      </c>
      <c r="ADF86" s="18">
        <v>83.046454400000002</v>
      </c>
      <c r="ADG86" s="18">
        <v>50.526694399999997</v>
      </c>
      <c r="ADH86" s="18">
        <v>35.667846507220865</v>
      </c>
      <c r="ADI86" s="18">
        <v>39.117696677757493</v>
      </c>
      <c r="ADJ86" s="18">
        <v>30.095883999999998</v>
      </c>
      <c r="ADK86" s="18">
        <v>39.845041600000002</v>
      </c>
      <c r="ADL86" s="18">
        <v>47.443899160000001</v>
      </c>
      <c r="ADM86" s="18">
        <v>56.113502990025424</v>
      </c>
      <c r="ADN86" s="20">
        <f t="shared" si="266"/>
        <v>144.1192137319689</v>
      </c>
      <c r="ADO86" s="20">
        <f t="shared" si="267"/>
        <v>0</v>
      </c>
      <c r="ADP86" s="20">
        <f t="shared" si="268"/>
        <v>144.1192137319689</v>
      </c>
      <c r="ADQ86" s="18">
        <f t="shared" si="351"/>
        <v>0</v>
      </c>
      <c r="ADR86" s="18">
        <v>0</v>
      </c>
      <c r="ADS86" s="234">
        <v>0</v>
      </c>
      <c r="ADT86" s="234">
        <v>0</v>
      </c>
      <c r="ADU86" s="234">
        <v>0</v>
      </c>
      <c r="ADV86" s="234">
        <v>0</v>
      </c>
      <c r="ADW86" s="234">
        <v>0</v>
      </c>
      <c r="ADX86" s="234">
        <v>0</v>
      </c>
      <c r="ADY86" s="234">
        <v>0</v>
      </c>
      <c r="ADZ86" s="234">
        <v>0</v>
      </c>
      <c r="AEA86" s="234">
        <v>0</v>
      </c>
      <c r="AEB86" s="234">
        <v>0</v>
      </c>
      <c r="AEC86" s="234">
        <v>0</v>
      </c>
      <c r="AED86" s="20">
        <f t="shared" si="352"/>
        <v>0</v>
      </c>
      <c r="AEE86" s="18">
        <v>0</v>
      </c>
      <c r="AEF86" s="18">
        <v>0</v>
      </c>
      <c r="AEG86" s="18">
        <v>0</v>
      </c>
      <c r="AEH86" s="18">
        <v>0</v>
      </c>
      <c r="AEI86" s="18">
        <v>0</v>
      </c>
      <c r="AEJ86" s="18">
        <v>0</v>
      </c>
      <c r="AEK86" s="18">
        <v>0</v>
      </c>
      <c r="AEL86" s="18">
        <v>0</v>
      </c>
      <c r="AEM86" s="18">
        <v>0</v>
      </c>
      <c r="AEN86" s="18">
        <v>0</v>
      </c>
      <c r="AEO86" s="18">
        <v>0</v>
      </c>
      <c r="AEP86" s="18">
        <v>0</v>
      </c>
      <c r="AEQ86" s="20">
        <f t="shared" si="269"/>
        <v>0</v>
      </c>
      <c r="AER86" s="20">
        <f t="shared" si="270"/>
        <v>0</v>
      </c>
      <c r="AES86" s="20">
        <f t="shared" si="271"/>
        <v>0</v>
      </c>
      <c r="AET86" s="18">
        <f t="shared" si="353"/>
        <v>0</v>
      </c>
      <c r="AEU86" s="18">
        <v>0</v>
      </c>
      <c r="AEV86" s="234">
        <v>0</v>
      </c>
      <c r="AEW86" s="234">
        <v>0</v>
      </c>
      <c r="AEX86" s="234">
        <v>0</v>
      </c>
      <c r="AEY86" s="234">
        <v>0</v>
      </c>
      <c r="AEZ86" s="234">
        <v>0</v>
      </c>
      <c r="AFA86" s="234">
        <v>0</v>
      </c>
      <c r="AFB86" s="234">
        <v>0</v>
      </c>
      <c r="AFC86" s="234">
        <v>0</v>
      </c>
      <c r="AFD86" s="234">
        <v>0</v>
      </c>
      <c r="AFE86" s="234">
        <v>0</v>
      </c>
      <c r="AFF86" s="234">
        <v>0</v>
      </c>
      <c r="AFG86" s="20">
        <f t="shared" si="354"/>
        <v>0</v>
      </c>
      <c r="AFH86" s="18">
        <v>0</v>
      </c>
      <c r="AFI86" s="18">
        <v>0</v>
      </c>
      <c r="AFJ86" s="18">
        <v>0</v>
      </c>
      <c r="AFK86" s="18">
        <v>0</v>
      </c>
      <c r="AFL86" s="18">
        <v>0</v>
      </c>
      <c r="AFM86" s="18">
        <v>0</v>
      </c>
      <c r="AFN86" s="18">
        <v>0</v>
      </c>
      <c r="AFO86" s="18">
        <v>0</v>
      </c>
      <c r="AFP86" s="18">
        <v>0</v>
      </c>
      <c r="AFQ86" s="18">
        <v>0</v>
      </c>
      <c r="AFR86" s="18">
        <v>0</v>
      </c>
      <c r="AFS86" s="18">
        <v>0</v>
      </c>
      <c r="AFT86" s="20">
        <f t="shared" si="272"/>
        <v>0</v>
      </c>
      <c r="AFU86" s="20">
        <f t="shared" si="273"/>
        <v>0</v>
      </c>
      <c r="AFV86" s="136">
        <f t="shared" si="274"/>
        <v>0</v>
      </c>
      <c r="AFW86" s="141">
        <f t="shared" si="275"/>
        <v>44604.639999999999</v>
      </c>
      <c r="AFX86" s="111">
        <f t="shared" si="276"/>
        <v>59406.49297996211</v>
      </c>
      <c r="AFY86" s="126">
        <f t="shared" si="277"/>
        <v>14801.85297996211</v>
      </c>
      <c r="AFZ86" s="20">
        <f t="shared" si="278"/>
        <v>0</v>
      </c>
      <c r="AGA86" s="140">
        <f t="shared" si="279"/>
        <v>14801.85297996211</v>
      </c>
      <c r="AGB86" s="215">
        <f t="shared" si="181"/>
        <v>53525.567999999999</v>
      </c>
      <c r="AGC86" s="126">
        <f t="shared" si="181"/>
        <v>71287.791575954529</v>
      </c>
      <c r="AGD86" s="126">
        <f t="shared" si="280"/>
        <v>17762.223575954529</v>
      </c>
      <c r="AGE86" s="20">
        <f t="shared" si="281"/>
        <v>0</v>
      </c>
      <c r="AGF86" s="136">
        <f t="shared" si="282"/>
        <v>17762.223575954529</v>
      </c>
      <c r="AGG86" s="166">
        <f t="shared" si="358"/>
        <v>3300.7433599999999</v>
      </c>
      <c r="AGH86" s="220">
        <f t="shared" si="357"/>
        <v>4396.0804805171956</v>
      </c>
      <c r="AGI86" s="126">
        <f t="shared" si="283"/>
        <v>1095.3371205171957</v>
      </c>
      <c r="AGJ86" s="20">
        <f t="shared" si="284"/>
        <v>0</v>
      </c>
      <c r="AGK86" s="140">
        <f t="shared" si="285"/>
        <v>1095.3371205171957</v>
      </c>
      <c r="AGL86" s="167">
        <f t="shared" si="182"/>
        <v>56826.31136</v>
      </c>
      <c r="AGM86" s="167">
        <f t="shared" si="182"/>
        <v>75683.872056471722</v>
      </c>
      <c r="AGN86" s="168">
        <f t="shared" si="106"/>
        <v>18857.560696471723</v>
      </c>
      <c r="AGO86" s="167">
        <f t="shared" si="286"/>
        <v>0</v>
      </c>
      <c r="AGP86" s="169">
        <f t="shared" si="287"/>
        <v>18857.560696471723</v>
      </c>
      <c r="AGQ86" s="217">
        <f t="shared" si="355"/>
        <v>5.8084772370486669E-2</v>
      </c>
      <c r="AGR86" s="294">
        <v>7.0000000000000007E-2</v>
      </c>
      <c r="AGS86" s="294">
        <v>0.05</v>
      </c>
      <c r="AGT86" s="251">
        <f t="shared" si="356"/>
        <v>6.1666666666666668E-2</v>
      </c>
      <c r="AGU86" s="22"/>
      <c r="AGV86" s="22"/>
      <c r="AGW86" s="22"/>
      <c r="AGX86" s="22"/>
      <c r="AGY86" s="22"/>
      <c r="AGZ86" s="22"/>
      <c r="AHA86" s="22"/>
      <c r="AHB86" s="22"/>
      <c r="AHC86" s="22"/>
      <c r="AHD86" s="22"/>
      <c r="AHE86" s="22"/>
      <c r="AHF86" s="22"/>
      <c r="AHG86" s="22"/>
      <c r="AHH86" s="22"/>
    </row>
    <row r="87" spans="1:892" s="225" customFormat="1" ht="12.75" x14ac:dyDescent="0.25">
      <c r="A87" s="1">
        <v>516</v>
      </c>
      <c r="B87" s="21">
        <v>3</v>
      </c>
      <c r="C87" s="256" t="s">
        <v>832</v>
      </c>
      <c r="D87" s="253">
        <v>2</v>
      </c>
      <c r="E87" s="249">
        <v>992</v>
      </c>
      <c r="F87" s="132">
        <f t="shared" si="183"/>
        <v>11268.78</v>
      </c>
      <c r="G87" s="114">
        <f t="shared" si="184"/>
        <v>16240.292606936782</v>
      </c>
      <c r="H87" s="132">
        <f t="shared" si="185"/>
        <v>4971.5126069367816</v>
      </c>
      <c r="I87" s="121">
        <f t="shared" si="186"/>
        <v>0</v>
      </c>
      <c r="J87" s="121">
        <f t="shared" si="187"/>
        <v>4971.5126069367816</v>
      </c>
      <c r="K87" s="18">
        <f t="shared" si="288"/>
        <v>4124.3099999999995</v>
      </c>
      <c r="L87" s="234">
        <v>262.38</v>
      </c>
      <c r="M87" s="234">
        <v>262.38</v>
      </c>
      <c r="N87" s="234">
        <v>262.38</v>
      </c>
      <c r="O87" s="234">
        <v>262.38</v>
      </c>
      <c r="P87" s="234">
        <v>262.38</v>
      </c>
      <c r="Q87" s="234">
        <v>262.38</v>
      </c>
      <c r="R87" s="234">
        <v>262.38</v>
      </c>
      <c r="S87" s="234">
        <v>457.53</v>
      </c>
      <c r="T87" s="234">
        <v>457.53</v>
      </c>
      <c r="U87" s="234">
        <v>457.53</v>
      </c>
      <c r="V87" s="234">
        <v>457.53</v>
      </c>
      <c r="W87" s="234">
        <v>457.53</v>
      </c>
      <c r="X87" s="234">
        <f t="shared" si="289"/>
        <v>5220.1924598376263</v>
      </c>
      <c r="Y87" s="18">
        <v>0</v>
      </c>
      <c r="Z87" s="18">
        <v>0</v>
      </c>
      <c r="AA87" s="18">
        <v>0</v>
      </c>
      <c r="AB87" s="18">
        <v>0</v>
      </c>
      <c r="AC87" s="18">
        <v>0</v>
      </c>
      <c r="AD87" s="18">
        <v>2298.9062787960852</v>
      </c>
      <c r="AE87" s="18">
        <v>0</v>
      </c>
      <c r="AF87" s="18">
        <v>0</v>
      </c>
      <c r="AG87" s="18">
        <v>0</v>
      </c>
      <c r="AH87" s="18">
        <v>0</v>
      </c>
      <c r="AI87" s="18">
        <v>0</v>
      </c>
      <c r="AJ87" s="18">
        <v>2921.2861810415407</v>
      </c>
      <c r="AK87" s="20">
        <f t="shared" si="188"/>
        <v>1095.8824598376268</v>
      </c>
      <c r="AL87" s="234">
        <f t="shared" si="290"/>
        <v>0</v>
      </c>
      <c r="AM87" s="234">
        <f t="shared" si="189"/>
        <v>1095.8824598376268</v>
      </c>
      <c r="AN87" s="18">
        <f t="shared" si="291"/>
        <v>883.02000000000021</v>
      </c>
      <c r="AO87" s="234">
        <v>67.260000000000005</v>
      </c>
      <c r="AP87" s="234">
        <v>67.260000000000005</v>
      </c>
      <c r="AQ87" s="234">
        <v>67.260000000000005</v>
      </c>
      <c r="AR87" s="234">
        <v>67.260000000000005</v>
      </c>
      <c r="AS87" s="234">
        <v>67.260000000000005</v>
      </c>
      <c r="AT87" s="234">
        <v>67.260000000000005</v>
      </c>
      <c r="AU87" s="234">
        <v>67.260000000000005</v>
      </c>
      <c r="AV87" s="234">
        <v>82.44</v>
      </c>
      <c r="AW87" s="234">
        <v>82.44</v>
      </c>
      <c r="AX87" s="234">
        <v>82.44</v>
      </c>
      <c r="AY87" s="234">
        <v>82.44</v>
      </c>
      <c r="AZ87" s="234">
        <v>82.44</v>
      </c>
      <c r="BA87" s="226">
        <f t="shared" si="292"/>
        <v>969.48022755186707</v>
      </c>
      <c r="BB87" s="18">
        <v>0</v>
      </c>
      <c r="BC87" s="18">
        <v>0</v>
      </c>
      <c r="BD87" s="18">
        <v>0</v>
      </c>
      <c r="BE87" s="18">
        <v>0</v>
      </c>
      <c r="BF87" s="18">
        <v>0</v>
      </c>
      <c r="BG87" s="18">
        <v>434.96353032266808</v>
      </c>
      <c r="BH87" s="18">
        <v>0</v>
      </c>
      <c r="BI87" s="18">
        <v>0</v>
      </c>
      <c r="BJ87" s="18">
        <v>0</v>
      </c>
      <c r="BK87" s="18">
        <v>0</v>
      </c>
      <c r="BL87" s="18">
        <v>0</v>
      </c>
      <c r="BM87" s="18">
        <v>534.51669722919894</v>
      </c>
      <c r="BN87" s="20">
        <f t="shared" si="190"/>
        <v>86.460227551866865</v>
      </c>
      <c r="BO87" s="20">
        <f t="shared" si="191"/>
        <v>0</v>
      </c>
      <c r="BP87" s="20">
        <f t="shared" si="192"/>
        <v>86.460227551866865</v>
      </c>
      <c r="BQ87" s="18">
        <f t="shared" si="293"/>
        <v>386.87</v>
      </c>
      <c r="BR87" s="234">
        <v>29.46</v>
      </c>
      <c r="BS87" s="234">
        <v>29.46</v>
      </c>
      <c r="BT87" s="234">
        <v>29.46</v>
      </c>
      <c r="BU87" s="234">
        <v>29.46</v>
      </c>
      <c r="BV87" s="234">
        <v>29.46</v>
      </c>
      <c r="BW87" s="234">
        <v>29.46</v>
      </c>
      <c r="BX87" s="234">
        <v>29.46</v>
      </c>
      <c r="BY87" s="234">
        <v>36.130000000000003</v>
      </c>
      <c r="BZ87" s="234">
        <v>36.130000000000003</v>
      </c>
      <c r="CA87" s="234">
        <v>36.130000000000003</v>
      </c>
      <c r="CB87" s="234">
        <v>36.130000000000003</v>
      </c>
      <c r="CC87" s="234">
        <v>36.130000000000003</v>
      </c>
      <c r="CD87" s="18">
        <f t="shared" si="294"/>
        <v>353.91999999999996</v>
      </c>
      <c r="CE87" s="18">
        <v>26.71</v>
      </c>
      <c r="CF87" s="18">
        <v>26.71</v>
      </c>
      <c r="CG87" s="18">
        <v>26.71</v>
      </c>
      <c r="CH87" s="18">
        <v>26.71</v>
      </c>
      <c r="CI87" s="18">
        <v>26.71</v>
      </c>
      <c r="CJ87" s="18">
        <v>26.71</v>
      </c>
      <c r="CK87" s="18">
        <v>26.71</v>
      </c>
      <c r="CL87" s="18">
        <v>33.39</v>
      </c>
      <c r="CM87" s="18">
        <v>33.39</v>
      </c>
      <c r="CN87" s="18">
        <v>33.39</v>
      </c>
      <c r="CO87" s="18">
        <v>33.39</v>
      </c>
      <c r="CP87" s="18">
        <v>33.39</v>
      </c>
      <c r="CQ87" s="20">
        <f t="shared" si="193"/>
        <v>-32.950000000000045</v>
      </c>
      <c r="CR87" s="20">
        <f t="shared" si="194"/>
        <v>-32.950000000000045</v>
      </c>
      <c r="CS87" s="20">
        <f t="shared" si="195"/>
        <v>0</v>
      </c>
      <c r="CT87" s="18">
        <f t="shared" si="295"/>
        <v>117.31000000000003</v>
      </c>
      <c r="CU87" s="18">
        <v>8.93</v>
      </c>
      <c r="CV87" s="234">
        <v>8.93</v>
      </c>
      <c r="CW87" s="234">
        <v>8.93</v>
      </c>
      <c r="CX87" s="234">
        <v>8.93</v>
      </c>
      <c r="CY87" s="234">
        <v>8.93</v>
      </c>
      <c r="CZ87" s="234">
        <v>8.93</v>
      </c>
      <c r="DA87" s="234">
        <v>8.93</v>
      </c>
      <c r="DB87" s="234">
        <v>10.96</v>
      </c>
      <c r="DC87" s="234">
        <v>10.96</v>
      </c>
      <c r="DD87" s="234">
        <v>10.96</v>
      </c>
      <c r="DE87" s="234">
        <v>10.96</v>
      </c>
      <c r="DF87" s="234">
        <v>10.96</v>
      </c>
      <c r="DG87" s="18">
        <f t="shared" si="296"/>
        <v>107.34999999999998</v>
      </c>
      <c r="DH87" s="18">
        <v>8.1</v>
      </c>
      <c r="DI87" s="18">
        <v>8.1</v>
      </c>
      <c r="DJ87" s="18">
        <v>8.1</v>
      </c>
      <c r="DK87" s="18">
        <v>8.1</v>
      </c>
      <c r="DL87" s="18">
        <v>8.1</v>
      </c>
      <c r="DM87" s="18">
        <v>8.1</v>
      </c>
      <c r="DN87" s="18">
        <v>8.1</v>
      </c>
      <c r="DO87" s="18">
        <v>10.130000000000001</v>
      </c>
      <c r="DP87" s="18">
        <v>10.130000000000001</v>
      </c>
      <c r="DQ87" s="18">
        <v>10.130000000000001</v>
      </c>
      <c r="DR87" s="18">
        <v>10.130000000000001</v>
      </c>
      <c r="DS87" s="18">
        <v>10.130000000000001</v>
      </c>
      <c r="DT87" s="234">
        <f t="shared" si="297"/>
        <v>-9.9600000000000506</v>
      </c>
      <c r="DU87" s="20">
        <f t="shared" si="196"/>
        <v>-9.9600000000000506</v>
      </c>
      <c r="DV87" s="20">
        <f t="shared" si="298"/>
        <v>0</v>
      </c>
      <c r="DW87" s="18">
        <f t="shared" si="299"/>
        <v>0</v>
      </c>
      <c r="DX87" s="18">
        <v>0</v>
      </c>
      <c r="DY87" s="234">
        <v>0</v>
      </c>
      <c r="DZ87" s="234">
        <v>0</v>
      </c>
      <c r="EA87" s="234">
        <v>0</v>
      </c>
      <c r="EB87" s="234">
        <v>0</v>
      </c>
      <c r="EC87" s="234">
        <v>0</v>
      </c>
      <c r="ED87" s="234">
        <v>0</v>
      </c>
      <c r="EE87" s="234">
        <v>0</v>
      </c>
      <c r="EF87" s="234">
        <v>0</v>
      </c>
      <c r="EG87" s="234">
        <v>0</v>
      </c>
      <c r="EH87" s="234">
        <v>0</v>
      </c>
      <c r="EI87" s="234">
        <v>0</v>
      </c>
      <c r="EJ87" s="234"/>
      <c r="EK87" s="18">
        <f t="shared" si="300"/>
        <v>0</v>
      </c>
      <c r="EL87" s="18">
        <v>0</v>
      </c>
      <c r="EM87" s="18">
        <v>0</v>
      </c>
      <c r="EN87" s="18">
        <v>0</v>
      </c>
      <c r="EO87" s="18">
        <v>0</v>
      </c>
      <c r="EP87" s="18">
        <v>0</v>
      </c>
      <c r="EQ87" s="18">
        <v>0</v>
      </c>
      <c r="ER87" s="18">
        <v>0</v>
      </c>
      <c r="ES87" s="18">
        <v>0</v>
      </c>
      <c r="ET87" s="18">
        <v>0</v>
      </c>
      <c r="EU87" s="18">
        <v>0</v>
      </c>
      <c r="EV87" s="18">
        <v>0</v>
      </c>
      <c r="EW87" s="18">
        <v>0</v>
      </c>
      <c r="EX87" s="20">
        <f t="shared" si="197"/>
        <v>0</v>
      </c>
      <c r="EY87" s="20">
        <f t="shared" si="301"/>
        <v>0</v>
      </c>
      <c r="EZ87" s="20">
        <f t="shared" si="302"/>
        <v>0</v>
      </c>
      <c r="FA87" s="18">
        <f t="shared" si="303"/>
        <v>2712.5999999999995</v>
      </c>
      <c r="FB87" s="18">
        <v>205.05</v>
      </c>
      <c r="FC87" s="234">
        <v>205.05</v>
      </c>
      <c r="FD87" s="234">
        <v>205.05</v>
      </c>
      <c r="FE87" s="234">
        <v>205.05</v>
      </c>
      <c r="FF87" s="234">
        <v>205.05</v>
      </c>
      <c r="FG87" s="234">
        <v>205.05</v>
      </c>
      <c r="FH87" s="234">
        <v>205.05</v>
      </c>
      <c r="FI87" s="234">
        <v>255.45</v>
      </c>
      <c r="FJ87" s="234">
        <v>255.45</v>
      </c>
      <c r="FK87" s="234">
        <v>255.45</v>
      </c>
      <c r="FL87" s="234">
        <v>255.45</v>
      </c>
      <c r="FM87" s="234">
        <v>255.45</v>
      </c>
      <c r="FN87" s="20">
        <f t="shared" si="304"/>
        <v>3005.9637371804693</v>
      </c>
      <c r="FO87" s="18">
        <v>0</v>
      </c>
      <c r="FP87" s="18">
        <v>0</v>
      </c>
      <c r="FQ87" s="18">
        <v>0</v>
      </c>
      <c r="FR87" s="18">
        <v>0</v>
      </c>
      <c r="FS87" s="18">
        <v>0</v>
      </c>
      <c r="FT87" s="18">
        <v>1379.7409080622003</v>
      </c>
      <c r="FU87" s="18">
        <v>0</v>
      </c>
      <c r="FV87" s="18">
        <v>0</v>
      </c>
      <c r="FW87" s="18">
        <v>0</v>
      </c>
      <c r="FX87" s="18">
        <v>0</v>
      </c>
      <c r="FY87" s="18">
        <v>0</v>
      </c>
      <c r="FZ87" s="18">
        <v>1626.2228291182689</v>
      </c>
      <c r="GA87" s="234">
        <f t="shared" si="305"/>
        <v>293.3637371804698</v>
      </c>
      <c r="GB87" s="20">
        <f t="shared" si="306"/>
        <v>0</v>
      </c>
      <c r="GC87" s="20">
        <f t="shared" si="307"/>
        <v>293.3637371804698</v>
      </c>
      <c r="GD87" s="18">
        <f t="shared" si="308"/>
        <v>432.69</v>
      </c>
      <c r="GE87" s="18">
        <v>16.37</v>
      </c>
      <c r="GF87" s="234">
        <v>16.37</v>
      </c>
      <c r="GG87" s="234">
        <v>16.37</v>
      </c>
      <c r="GH87" s="234">
        <v>16.37</v>
      </c>
      <c r="GI87" s="234">
        <v>16.37</v>
      </c>
      <c r="GJ87" s="234">
        <v>16.37</v>
      </c>
      <c r="GK87" s="234">
        <v>16.37</v>
      </c>
      <c r="GL87" s="234">
        <v>63.62</v>
      </c>
      <c r="GM87" s="234">
        <v>63.62</v>
      </c>
      <c r="GN87" s="234">
        <v>63.62</v>
      </c>
      <c r="GO87" s="234">
        <v>63.62</v>
      </c>
      <c r="GP87" s="234">
        <v>63.62</v>
      </c>
      <c r="GQ87" s="20">
        <f t="shared" si="309"/>
        <v>2202.6317617199998</v>
      </c>
      <c r="GR87" s="18">
        <v>0</v>
      </c>
      <c r="GS87" s="18">
        <v>2202.6317617199998</v>
      </c>
      <c r="GT87" s="18">
        <v>0</v>
      </c>
      <c r="GU87" s="18"/>
      <c r="GV87" s="234">
        <f t="shared" si="310"/>
        <v>1769.9417617199997</v>
      </c>
      <c r="GW87" s="20">
        <f t="shared" si="198"/>
        <v>0</v>
      </c>
      <c r="GX87" s="20">
        <f t="shared" si="199"/>
        <v>1769.9417617199997</v>
      </c>
      <c r="GY87" s="18">
        <f t="shared" si="311"/>
        <v>2611.9799999999996</v>
      </c>
      <c r="GZ87" s="18">
        <v>144.04</v>
      </c>
      <c r="HA87" s="234">
        <v>144.04</v>
      </c>
      <c r="HB87" s="234">
        <v>144.04</v>
      </c>
      <c r="HC87" s="234">
        <v>144.04</v>
      </c>
      <c r="HD87" s="234">
        <v>144.04</v>
      </c>
      <c r="HE87" s="234">
        <v>144.04</v>
      </c>
      <c r="HF87" s="234">
        <v>144.04</v>
      </c>
      <c r="HG87" s="234">
        <v>320.74</v>
      </c>
      <c r="HH87" s="234">
        <v>320.74</v>
      </c>
      <c r="HI87" s="234">
        <v>320.74</v>
      </c>
      <c r="HJ87" s="234">
        <v>320.74</v>
      </c>
      <c r="HK87" s="234">
        <v>320.74</v>
      </c>
      <c r="HL87" s="20">
        <f t="shared" si="312"/>
        <v>4380.7544206468201</v>
      </c>
      <c r="HM87" s="18">
        <v>275.19664289597119</v>
      </c>
      <c r="HN87" s="18">
        <v>291.65341699498379</v>
      </c>
      <c r="HO87" s="18">
        <v>317.73028627861009</v>
      </c>
      <c r="HP87" s="18">
        <v>295.60897012045035</v>
      </c>
      <c r="HQ87" s="18">
        <v>307.76867652404837</v>
      </c>
      <c r="HR87" s="18">
        <v>258.45549734047836</v>
      </c>
      <c r="HS87" s="18">
        <v>339.44216644569275</v>
      </c>
      <c r="HT87" s="18">
        <v>209.28941729801599</v>
      </c>
      <c r="HU87" s="18">
        <v>215.74755659234521</v>
      </c>
      <c r="HV87" s="18">
        <v>665.02097947123139</v>
      </c>
      <c r="HW87" s="18">
        <v>581.93702147839861</v>
      </c>
      <c r="HX87" s="18">
        <v>622.90378920659407</v>
      </c>
      <c r="HY87" s="20">
        <f t="shared" si="200"/>
        <v>1768.7744206468205</v>
      </c>
      <c r="HZ87" s="20">
        <f t="shared" si="201"/>
        <v>0</v>
      </c>
      <c r="IA87" s="20">
        <f t="shared" si="202"/>
        <v>1768.7744206468205</v>
      </c>
      <c r="IB87" s="120">
        <f t="shared" si="313"/>
        <v>0</v>
      </c>
      <c r="IC87" s="120">
        <v>0</v>
      </c>
      <c r="ID87" s="250">
        <v>0</v>
      </c>
      <c r="IE87" s="250">
        <v>0</v>
      </c>
      <c r="IF87" s="120">
        <v>0</v>
      </c>
      <c r="IG87" s="120">
        <v>0</v>
      </c>
      <c r="IH87" s="120">
        <v>0</v>
      </c>
      <c r="II87" s="120">
        <v>0</v>
      </c>
      <c r="IJ87" s="120">
        <v>0</v>
      </c>
      <c r="IK87" s="120">
        <v>0</v>
      </c>
      <c r="IL87" s="120">
        <v>0</v>
      </c>
      <c r="IM87" s="120">
        <v>0</v>
      </c>
      <c r="IN87" s="120">
        <v>0</v>
      </c>
      <c r="IO87" s="121">
        <f t="shared" si="203"/>
        <v>0</v>
      </c>
      <c r="IP87" s="18">
        <v>0</v>
      </c>
      <c r="IQ87" s="18">
        <v>0</v>
      </c>
      <c r="IR87" s="18">
        <v>0</v>
      </c>
      <c r="IS87" s="18">
        <v>0</v>
      </c>
      <c r="IT87" s="18">
        <v>0</v>
      </c>
      <c r="IU87" s="18">
        <v>0</v>
      </c>
      <c r="IV87" s="18">
        <v>0</v>
      </c>
      <c r="IW87" s="18">
        <v>0</v>
      </c>
      <c r="IX87" s="18">
        <v>0</v>
      </c>
      <c r="IY87" s="18">
        <v>0</v>
      </c>
      <c r="IZ87" s="18">
        <v>0</v>
      </c>
      <c r="JA87" s="18">
        <v>0</v>
      </c>
      <c r="JB87" s="250">
        <f t="shared" si="204"/>
        <v>0</v>
      </c>
      <c r="JC87" s="121">
        <f t="shared" si="205"/>
        <v>0</v>
      </c>
      <c r="JD87" s="121">
        <f t="shared" si="206"/>
        <v>0</v>
      </c>
      <c r="JE87" s="120">
        <f t="shared" si="314"/>
        <v>0</v>
      </c>
      <c r="JF87" s="120">
        <v>0</v>
      </c>
      <c r="JG87" s="250">
        <v>0</v>
      </c>
      <c r="JH87" s="250">
        <v>0</v>
      </c>
      <c r="JI87" s="250">
        <v>0</v>
      </c>
      <c r="JJ87" s="250">
        <v>0</v>
      </c>
      <c r="JK87" s="250">
        <v>0</v>
      </c>
      <c r="JL87" s="250">
        <v>0</v>
      </c>
      <c r="JM87" s="250">
        <v>0</v>
      </c>
      <c r="JN87" s="250">
        <v>0</v>
      </c>
      <c r="JO87" s="250">
        <v>0</v>
      </c>
      <c r="JP87" s="250">
        <v>0</v>
      </c>
      <c r="JQ87" s="250">
        <v>0</v>
      </c>
      <c r="JR87" s="120">
        <f t="shared" si="315"/>
        <v>0</v>
      </c>
      <c r="JS87" s="18">
        <v>0</v>
      </c>
      <c r="JT87" s="18">
        <v>0</v>
      </c>
      <c r="JU87" s="18">
        <v>0</v>
      </c>
      <c r="JV87" s="18">
        <v>0</v>
      </c>
      <c r="JW87" s="18">
        <v>0</v>
      </c>
      <c r="JX87" s="18">
        <v>0</v>
      </c>
      <c r="JY87" s="18">
        <v>0</v>
      </c>
      <c r="JZ87" s="18">
        <v>0</v>
      </c>
      <c r="KA87" s="18">
        <v>0</v>
      </c>
      <c r="KB87" s="18">
        <v>0</v>
      </c>
      <c r="KC87" s="18">
        <v>0</v>
      </c>
      <c r="KD87" s="18">
        <v>0</v>
      </c>
      <c r="KE87" s="250">
        <f t="shared" si="207"/>
        <v>0</v>
      </c>
      <c r="KF87" s="121">
        <f t="shared" si="208"/>
        <v>0</v>
      </c>
      <c r="KG87" s="121">
        <f t="shared" si="209"/>
        <v>0</v>
      </c>
      <c r="KH87" s="120">
        <f t="shared" si="316"/>
        <v>775.16000000000008</v>
      </c>
      <c r="KI87" s="120">
        <v>33.53</v>
      </c>
      <c r="KJ87" s="250">
        <v>33.53</v>
      </c>
      <c r="KK87" s="250">
        <v>33.53</v>
      </c>
      <c r="KL87" s="250">
        <v>33.53</v>
      </c>
      <c r="KM87" s="250">
        <v>33.53</v>
      </c>
      <c r="KN87" s="250">
        <v>33.53</v>
      </c>
      <c r="KO87" s="250">
        <v>33.53</v>
      </c>
      <c r="KP87" s="250">
        <v>108.09</v>
      </c>
      <c r="KQ87" s="250">
        <v>108.09</v>
      </c>
      <c r="KR87" s="250">
        <v>108.09</v>
      </c>
      <c r="KS87" s="250">
        <v>108.09</v>
      </c>
      <c r="KT87" s="250">
        <v>108.09</v>
      </c>
      <c r="KU87" s="121">
        <f t="shared" si="317"/>
        <v>829.83777542752773</v>
      </c>
      <c r="KV87" s="18">
        <v>40.432624988674284</v>
      </c>
      <c r="KW87" s="18">
        <v>43.544457535582588</v>
      </c>
      <c r="KX87" s="18">
        <v>38.645179272137241</v>
      </c>
      <c r="KY87" s="18">
        <v>42.370848773171303</v>
      </c>
      <c r="KZ87" s="18">
        <v>42.206586179454803</v>
      </c>
      <c r="LA87" s="18">
        <v>43.139731726442257</v>
      </c>
      <c r="LB87" s="18">
        <v>38.173532225846031</v>
      </c>
      <c r="LC87" s="18">
        <v>82.116617794231203</v>
      </c>
      <c r="LD87" s="18">
        <v>105.84373374625407</v>
      </c>
      <c r="LE87" s="18">
        <v>102.20458796157112</v>
      </c>
      <c r="LF87" s="18">
        <v>124.52371201796267</v>
      </c>
      <c r="LG87" s="18">
        <v>126.63616320620005</v>
      </c>
      <c r="LH87" s="250">
        <f t="shared" si="318"/>
        <v>54.677775427527649</v>
      </c>
      <c r="LI87" s="121">
        <f t="shared" si="210"/>
        <v>0</v>
      </c>
      <c r="LJ87" s="121">
        <f t="shared" si="211"/>
        <v>54.677775427527649</v>
      </c>
      <c r="LK87" s="121">
        <f t="shared" si="212"/>
        <v>0</v>
      </c>
      <c r="LL87" s="250"/>
      <c r="LM87" s="250"/>
      <c r="LN87" s="250"/>
      <c r="LO87" s="250"/>
      <c r="LP87" s="250"/>
      <c r="LQ87" s="250"/>
      <c r="LR87" s="250"/>
      <c r="LS87" s="250"/>
      <c r="LT87" s="250"/>
      <c r="LU87" s="250"/>
      <c r="LV87" s="250"/>
      <c r="LW87" s="250"/>
      <c r="LX87" s="121">
        <f t="shared" si="213"/>
        <v>0</v>
      </c>
      <c r="LY87" s="250"/>
      <c r="LZ87" s="250"/>
      <c r="MA87" s="250"/>
      <c r="MB87" s="250"/>
      <c r="MC87" s="250"/>
      <c r="MD87" s="250"/>
      <c r="ME87" s="250"/>
      <c r="MF87" s="250"/>
      <c r="MG87" s="250"/>
      <c r="MH87" s="250"/>
      <c r="MI87" s="250"/>
      <c r="MJ87" s="120">
        <v>0</v>
      </c>
      <c r="MK87" s="250"/>
      <c r="ML87" s="121">
        <f t="shared" si="214"/>
        <v>0</v>
      </c>
      <c r="MM87" s="121">
        <f t="shared" si="215"/>
        <v>0</v>
      </c>
      <c r="MN87" s="121">
        <f t="shared" si="319"/>
        <v>11565.84</v>
      </c>
      <c r="MO87" s="121">
        <v>760.17</v>
      </c>
      <c r="MP87" s="250">
        <v>760.17</v>
      </c>
      <c r="MQ87" s="250">
        <v>760.17</v>
      </c>
      <c r="MR87" s="250">
        <v>760.17</v>
      </c>
      <c r="MS87" s="250">
        <v>760.17</v>
      </c>
      <c r="MT87" s="250">
        <v>760.17</v>
      </c>
      <c r="MU87" s="250">
        <v>760.17</v>
      </c>
      <c r="MV87" s="250">
        <v>1248.93</v>
      </c>
      <c r="MW87" s="250">
        <v>1248.93</v>
      </c>
      <c r="MX87" s="250">
        <v>1248.93</v>
      </c>
      <c r="MY87" s="250">
        <v>1248.93</v>
      </c>
      <c r="MZ87" s="250">
        <v>1248.93</v>
      </c>
      <c r="NA87" s="121">
        <f t="shared" si="320"/>
        <v>639.37202303804077</v>
      </c>
      <c r="NB87" s="20">
        <v>0</v>
      </c>
      <c r="NC87" s="20">
        <v>0</v>
      </c>
      <c r="ND87" s="20">
        <v>0</v>
      </c>
      <c r="NE87" s="20">
        <v>0</v>
      </c>
      <c r="NF87" s="20">
        <v>0</v>
      </c>
      <c r="NG87" s="20">
        <v>0</v>
      </c>
      <c r="NH87" s="20">
        <v>639.37202303804077</v>
      </c>
      <c r="NI87" s="20">
        <v>0</v>
      </c>
      <c r="NJ87" s="20">
        <v>0</v>
      </c>
      <c r="NK87" s="20">
        <v>0</v>
      </c>
      <c r="NL87" s="20">
        <v>0</v>
      </c>
      <c r="NM87" s="20">
        <v>0</v>
      </c>
      <c r="NN87" s="250">
        <f t="shared" si="321"/>
        <v>-10926.46797696196</v>
      </c>
      <c r="NO87" s="121">
        <f t="shared" si="216"/>
        <v>-10926.46797696196</v>
      </c>
      <c r="NP87" s="121">
        <f t="shared" si="217"/>
        <v>0</v>
      </c>
      <c r="NQ87" s="115">
        <f t="shared" si="218"/>
        <v>6756.9999999999991</v>
      </c>
      <c r="NR87" s="114">
        <f t="shared" si="219"/>
        <v>0</v>
      </c>
      <c r="NS87" s="132">
        <f t="shared" si="220"/>
        <v>-6756.9999999999991</v>
      </c>
      <c r="NT87" s="121">
        <f t="shared" si="221"/>
        <v>-6756.9999999999991</v>
      </c>
      <c r="NU87" s="121">
        <f t="shared" si="222"/>
        <v>0</v>
      </c>
      <c r="NV87" s="18">
        <f t="shared" si="322"/>
        <v>2182.4299999999998</v>
      </c>
      <c r="NW87" s="18">
        <v>236.79</v>
      </c>
      <c r="NX87" s="234">
        <v>236.79</v>
      </c>
      <c r="NY87" s="234">
        <v>236.79</v>
      </c>
      <c r="NZ87" s="18">
        <v>236.79</v>
      </c>
      <c r="OA87" s="18">
        <v>236.79</v>
      </c>
      <c r="OB87" s="18">
        <v>236.79</v>
      </c>
      <c r="OC87" s="18">
        <v>236.79</v>
      </c>
      <c r="OD87" s="18">
        <v>104.98</v>
      </c>
      <c r="OE87" s="18">
        <v>104.98</v>
      </c>
      <c r="OF87" s="18">
        <v>104.98</v>
      </c>
      <c r="OG87" s="18">
        <v>104.98</v>
      </c>
      <c r="OH87" s="18">
        <v>104.98</v>
      </c>
      <c r="OI87" s="20">
        <f t="shared" si="323"/>
        <v>0</v>
      </c>
      <c r="OJ87" s="20">
        <v>0</v>
      </c>
      <c r="OK87" s="20">
        <v>0</v>
      </c>
      <c r="OL87" s="20">
        <v>0</v>
      </c>
      <c r="OM87" s="20">
        <v>0</v>
      </c>
      <c r="ON87" s="20">
        <v>0</v>
      </c>
      <c r="OO87" s="20">
        <v>0</v>
      </c>
      <c r="OP87" s="20">
        <v>0</v>
      </c>
      <c r="OQ87" s="20">
        <v>0</v>
      </c>
      <c r="OR87" s="20">
        <v>0</v>
      </c>
      <c r="OS87" s="20">
        <v>0</v>
      </c>
      <c r="OT87" s="20">
        <v>0</v>
      </c>
      <c r="OU87" s="20">
        <v>0</v>
      </c>
      <c r="OV87" s="234">
        <f t="shared" si="324"/>
        <v>-2182.4299999999998</v>
      </c>
      <c r="OW87" s="20">
        <f t="shared" si="223"/>
        <v>-2182.4299999999998</v>
      </c>
      <c r="OX87" s="20">
        <f t="shared" si="224"/>
        <v>0</v>
      </c>
      <c r="OY87" s="18">
        <f t="shared" si="325"/>
        <v>1649.1499999999996</v>
      </c>
      <c r="OZ87" s="18">
        <v>186.4</v>
      </c>
      <c r="PA87" s="234">
        <v>186.4</v>
      </c>
      <c r="PB87" s="234">
        <v>186.4</v>
      </c>
      <c r="PC87" s="234">
        <v>186.4</v>
      </c>
      <c r="PD87" s="234">
        <v>186.4</v>
      </c>
      <c r="PE87" s="234">
        <v>186.4</v>
      </c>
      <c r="PF87" s="234">
        <v>186.4</v>
      </c>
      <c r="PG87" s="234">
        <v>68.87</v>
      </c>
      <c r="PH87" s="234">
        <v>68.87</v>
      </c>
      <c r="PI87" s="234">
        <v>68.87</v>
      </c>
      <c r="PJ87" s="234">
        <v>68.87</v>
      </c>
      <c r="PK87" s="234">
        <v>68.87</v>
      </c>
      <c r="PL87" s="20">
        <f t="shared" si="326"/>
        <v>0</v>
      </c>
      <c r="PM87" s="18">
        <v>0</v>
      </c>
      <c r="PN87" s="18">
        <v>0</v>
      </c>
      <c r="PO87" s="18">
        <v>0</v>
      </c>
      <c r="PP87" s="18">
        <v>0</v>
      </c>
      <c r="PQ87" s="18">
        <v>0</v>
      </c>
      <c r="PR87" s="18">
        <v>0</v>
      </c>
      <c r="PS87" s="18">
        <v>0</v>
      </c>
      <c r="PT87" s="18">
        <v>0</v>
      </c>
      <c r="PU87" s="18">
        <v>0</v>
      </c>
      <c r="PV87" s="18">
        <v>0</v>
      </c>
      <c r="PW87" s="18">
        <v>0</v>
      </c>
      <c r="PX87" s="18">
        <v>0</v>
      </c>
      <c r="PY87" s="234">
        <f t="shared" si="327"/>
        <v>-1649.1499999999996</v>
      </c>
      <c r="PZ87" s="20">
        <f t="shared" si="225"/>
        <v>-1649.1499999999996</v>
      </c>
      <c r="QA87" s="20">
        <f t="shared" si="226"/>
        <v>0</v>
      </c>
      <c r="QB87" s="18">
        <f t="shared" si="328"/>
        <v>352.97000000000014</v>
      </c>
      <c r="QC87" s="18">
        <v>36.11</v>
      </c>
      <c r="QD87" s="234">
        <v>36.11</v>
      </c>
      <c r="QE87" s="234">
        <v>36.11</v>
      </c>
      <c r="QF87" s="234">
        <v>36.11</v>
      </c>
      <c r="QG87" s="234">
        <v>36.11</v>
      </c>
      <c r="QH87" s="234">
        <v>36.11</v>
      </c>
      <c r="QI87" s="234">
        <v>36.11</v>
      </c>
      <c r="QJ87" s="234">
        <v>20.04</v>
      </c>
      <c r="QK87" s="234">
        <v>20.04</v>
      </c>
      <c r="QL87" s="234">
        <v>20.04</v>
      </c>
      <c r="QM87" s="234">
        <v>20.04</v>
      </c>
      <c r="QN87" s="234">
        <v>20.04</v>
      </c>
      <c r="QO87" s="20">
        <f t="shared" si="329"/>
        <v>0</v>
      </c>
      <c r="QP87" s="18">
        <v>0</v>
      </c>
      <c r="QQ87" s="18">
        <v>0</v>
      </c>
      <c r="QR87" s="18">
        <v>0</v>
      </c>
      <c r="QS87" s="18">
        <v>0</v>
      </c>
      <c r="QT87" s="18">
        <v>0</v>
      </c>
      <c r="QU87" s="18">
        <v>0</v>
      </c>
      <c r="QV87" s="18">
        <v>0</v>
      </c>
      <c r="QW87" s="18">
        <v>0</v>
      </c>
      <c r="QX87" s="18">
        <v>0</v>
      </c>
      <c r="QY87" s="18">
        <v>0</v>
      </c>
      <c r="QZ87" s="18">
        <v>0</v>
      </c>
      <c r="RA87" s="18">
        <v>0</v>
      </c>
      <c r="RB87" s="234">
        <f t="shared" si="330"/>
        <v>-352.97000000000014</v>
      </c>
      <c r="RC87" s="20">
        <f t="shared" si="227"/>
        <v>-352.97000000000014</v>
      </c>
      <c r="RD87" s="20">
        <f t="shared" si="228"/>
        <v>0</v>
      </c>
      <c r="RE87" s="18">
        <f t="shared" si="331"/>
        <v>1695.2900000000002</v>
      </c>
      <c r="RF87" s="20">
        <v>170.82</v>
      </c>
      <c r="RG87" s="234">
        <v>170.82</v>
      </c>
      <c r="RH87" s="234">
        <v>170.82</v>
      </c>
      <c r="RI87" s="234">
        <v>170.82</v>
      </c>
      <c r="RJ87" s="234">
        <v>170.82</v>
      </c>
      <c r="RK87" s="234">
        <v>170.82</v>
      </c>
      <c r="RL87" s="234">
        <v>170.82</v>
      </c>
      <c r="RM87" s="234">
        <v>99.91</v>
      </c>
      <c r="RN87" s="234">
        <v>99.91</v>
      </c>
      <c r="RO87" s="234">
        <v>99.91</v>
      </c>
      <c r="RP87" s="234">
        <v>99.91</v>
      </c>
      <c r="RQ87" s="234">
        <v>99.91</v>
      </c>
      <c r="RR87" s="20">
        <f t="shared" si="332"/>
        <v>0</v>
      </c>
      <c r="RS87" s="18">
        <v>0</v>
      </c>
      <c r="RT87" s="18">
        <v>0</v>
      </c>
      <c r="RU87" s="18">
        <v>0</v>
      </c>
      <c r="RV87" s="18">
        <v>0</v>
      </c>
      <c r="RW87" s="18">
        <v>0</v>
      </c>
      <c r="RX87" s="18">
        <v>0</v>
      </c>
      <c r="RY87" s="18">
        <v>0</v>
      </c>
      <c r="RZ87" s="18">
        <v>0</v>
      </c>
      <c r="SA87" s="18">
        <v>0</v>
      </c>
      <c r="SB87" s="18">
        <v>0</v>
      </c>
      <c r="SC87" s="18">
        <v>0</v>
      </c>
      <c r="SD87" s="18">
        <v>0</v>
      </c>
      <c r="SE87" s="20">
        <f t="shared" si="229"/>
        <v>-1695.2900000000002</v>
      </c>
      <c r="SF87" s="20">
        <f t="shared" si="230"/>
        <v>-1695.2900000000002</v>
      </c>
      <c r="SG87" s="20">
        <f t="shared" si="231"/>
        <v>0</v>
      </c>
      <c r="SH87" s="18">
        <f t="shared" si="333"/>
        <v>0</v>
      </c>
      <c r="SI87" s="18">
        <v>0</v>
      </c>
      <c r="SJ87" s="234">
        <v>0</v>
      </c>
      <c r="SK87" s="234">
        <v>0</v>
      </c>
      <c r="SL87" s="234">
        <v>0</v>
      </c>
      <c r="SM87" s="234">
        <v>0</v>
      </c>
      <c r="SN87" s="234">
        <v>0</v>
      </c>
      <c r="SO87" s="234">
        <v>0</v>
      </c>
      <c r="SP87" s="234">
        <v>0</v>
      </c>
      <c r="SQ87" s="234">
        <v>0</v>
      </c>
      <c r="SR87" s="234">
        <v>0</v>
      </c>
      <c r="SS87" s="234">
        <v>0</v>
      </c>
      <c r="ST87" s="234">
        <v>0</v>
      </c>
      <c r="SU87" s="20">
        <f t="shared" si="334"/>
        <v>0</v>
      </c>
      <c r="SV87" s="18">
        <v>0</v>
      </c>
      <c r="SW87" s="18">
        <v>0</v>
      </c>
      <c r="SX87" s="18">
        <v>0</v>
      </c>
      <c r="SY87" s="18">
        <v>0</v>
      </c>
      <c r="SZ87" s="18">
        <v>0</v>
      </c>
      <c r="TA87" s="18">
        <v>0</v>
      </c>
      <c r="TB87" s="18">
        <v>0</v>
      </c>
      <c r="TC87" s="18">
        <v>0</v>
      </c>
      <c r="TD87" s="18">
        <v>0</v>
      </c>
      <c r="TE87" s="18">
        <v>0</v>
      </c>
      <c r="TF87" s="18">
        <v>0</v>
      </c>
      <c r="TG87" s="18">
        <v>0</v>
      </c>
      <c r="TH87" s="20">
        <f t="shared" si="232"/>
        <v>0</v>
      </c>
      <c r="TI87" s="20">
        <f t="shared" si="233"/>
        <v>0</v>
      </c>
      <c r="TJ87" s="20">
        <f t="shared" si="234"/>
        <v>0</v>
      </c>
      <c r="TK87" s="18">
        <f t="shared" si="335"/>
        <v>830.54000000000008</v>
      </c>
      <c r="TL87" s="18">
        <v>77.67</v>
      </c>
      <c r="TM87" s="234">
        <v>77.67</v>
      </c>
      <c r="TN87" s="234">
        <v>77.67</v>
      </c>
      <c r="TO87" s="234">
        <v>77.67</v>
      </c>
      <c r="TP87" s="234">
        <v>77.67</v>
      </c>
      <c r="TQ87" s="234">
        <v>77.67</v>
      </c>
      <c r="TR87" s="234">
        <v>77.67</v>
      </c>
      <c r="TS87" s="234">
        <v>57.37</v>
      </c>
      <c r="TT87" s="234">
        <v>57.37</v>
      </c>
      <c r="TU87" s="234">
        <v>57.37</v>
      </c>
      <c r="TV87" s="234">
        <v>57.37</v>
      </c>
      <c r="TW87" s="234">
        <v>57.37</v>
      </c>
      <c r="TX87" s="20">
        <f t="shared" si="336"/>
        <v>0</v>
      </c>
      <c r="TY87" s="18">
        <v>0</v>
      </c>
      <c r="TZ87" s="18">
        <v>0</v>
      </c>
      <c r="UA87" s="18">
        <v>0</v>
      </c>
      <c r="UB87" s="18">
        <v>0</v>
      </c>
      <c r="UC87" s="18">
        <v>0</v>
      </c>
      <c r="UD87" s="18">
        <v>0</v>
      </c>
      <c r="UE87" s="18">
        <v>0</v>
      </c>
      <c r="UF87" s="18">
        <v>0</v>
      </c>
      <c r="UG87" s="18">
        <v>0</v>
      </c>
      <c r="UH87" s="18">
        <v>0</v>
      </c>
      <c r="UI87" s="18">
        <v>0</v>
      </c>
      <c r="UJ87" s="18">
        <v>0</v>
      </c>
      <c r="UK87" s="20">
        <f t="shared" si="235"/>
        <v>-830.54000000000008</v>
      </c>
      <c r="UL87" s="20">
        <f t="shared" si="236"/>
        <v>-830.54000000000008</v>
      </c>
      <c r="UM87" s="20">
        <f t="shared" si="237"/>
        <v>0</v>
      </c>
      <c r="UN87" s="18">
        <f t="shared" si="337"/>
        <v>46.619999999999983</v>
      </c>
      <c r="UO87" s="18">
        <v>4.5599999999999996</v>
      </c>
      <c r="UP87" s="234">
        <v>4.5599999999999996</v>
      </c>
      <c r="UQ87" s="234">
        <v>4.5599999999999996</v>
      </c>
      <c r="UR87" s="234">
        <v>4.5599999999999996</v>
      </c>
      <c r="US87" s="234">
        <v>4.5599999999999996</v>
      </c>
      <c r="UT87" s="234">
        <v>4.5599999999999996</v>
      </c>
      <c r="UU87" s="234">
        <v>4.5599999999999996</v>
      </c>
      <c r="UV87" s="234">
        <v>2.94</v>
      </c>
      <c r="UW87" s="234">
        <v>2.94</v>
      </c>
      <c r="UX87" s="234">
        <v>2.94</v>
      </c>
      <c r="UY87" s="234">
        <v>2.94</v>
      </c>
      <c r="UZ87" s="234">
        <v>2.94</v>
      </c>
      <c r="VA87" s="20">
        <f t="shared" si="238"/>
        <v>0</v>
      </c>
      <c r="VB87" s="234"/>
      <c r="VC87" s="234"/>
      <c r="VD87" s="234"/>
      <c r="VE87" s="234"/>
      <c r="VF87" s="234"/>
      <c r="VG87" s="234"/>
      <c r="VH87" s="234">
        <v>0</v>
      </c>
      <c r="VI87" s="234"/>
      <c r="VJ87" s="234"/>
      <c r="VK87" s="234"/>
      <c r="VL87" s="234"/>
      <c r="VM87" s="234"/>
      <c r="VN87" s="20">
        <f t="shared" si="239"/>
        <v>-46.619999999999983</v>
      </c>
      <c r="VO87" s="20">
        <f t="shared" si="240"/>
        <v>-46.619999999999983</v>
      </c>
      <c r="VP87" s="20">
        <f t="shared" si="241"/>
        <v>0</v>
      </c>
      <c r="VQ87" s="121">
        <f t="shared" si="242"/>
        <v>0</v>
      </c>
      <c r="VR87" s="250"/>
      <c r="VS87" s="250"/>
      <c r="VT87" s="250"/>
      <c r="VU87" s="250"/>
      <c r="VV87" s="250"/>
      <c r="VW87" s="250"/>
      <c r="VX87" s="250"/>
      <c r="VY87" s="250"/>
      <c r="VZ87" s="250"/>
      <c r="WA87" s="250"/>
      <c r="WB87" s="250"/>
      <c r="WC87" s="250"/>
      <c r="WD87" s="121">
        <f t="shared" si="243"/>
        <v>0</v>
      </c>
      <c r="WE87" s="234"/>
      <c r="WF87" s="234"/>
      <c r="WG87" s="234"/>
      <c r="WH87" s="234"/>
      <c r="WI87" s="234"/>
      <c r="WJ87" s="234"/>
      <c r="WK87" s="234"/>
      <c r="WL87" s="234"/>
      <c r="WM87" s="234"/>
      <c r="WN87" s="234"/>
      <c r="WO87" s="234"/>
      <c r="WP87" s="234"/>
      <c r="WQ87" s="121">
        <f t="shared" si="244"/>
        <v>0</v>
      </c>
      <c r="WR87" s="121">
        <f t="shared" si="245"/>
        <v>0</v>
      </c>
      <c r="WS87" s="121">
        <f t="shared" si="246"/>
        <v>0</v>
      </c>
      <c r="WT87" s="120">
        <f t="shared" si="338"/>
        <v>10738.630000000003</v>
      </c>
      <c r="WU87" s="120">
        <v>936.94</v>
      </c>
      <c r="WV87" s="250">
        <v>936.94</v>
      </c>
      <c r="WW87" s="250">
        <v>936.94</v>
      </c>
      <c r="WX87" s="250">
        <v>936.94</v>
      </c>
      <c r="WY87" s="250">
        <v>936.94</v>
      </c>
      <c r="WZ87" s="250">
        <v>936.94</v>
      </c>
      <c r="XA87" s="250">
        <v>936.94</v>
      </c>
      <c r="XB87" s="250">
        <v>836.01</v>
      </c>
      <c r="XC87" s="250">
        <v>836.01</v>
      </c>
      <c r="XD87" s="250">
        <v>836.01</v>
      </c>
      <c r="XE87" s="250">
        <v>836.01</v>
      </c>
      <c r="XF87" s="250">
        <v>836.01</v>
      </c>
      <c r="XG87" s="120">
        <f t="shared" si="339"/>
        <v>20411.666311822886</v>
      </c>
      <c r="XH87" s="18">
        <v>1550.9598751420708</v>
      </c>
      <c r="XI87" s="18">
        <v>2152.0400655956905</v>
      </c>
      <c r="XJ87" s="18">
        <v>2046.3071852150019</v>
      </c>
      <c r="XK87" s="18">
        <v>172.09444687058723</v>
      </c>
      <c r="XL87" s="18">
        <v>1492.0352783991348</v>
      </c>
      <c r="XM87" s="18">
        <v>1298.448570424875</v>
      </c>
      <c r="XN87" s="18">
        <v>1741.0552133162166</v>
      </c>
      <c r="XO87" s="18">
        <v>2187.5985487215094</v>
      </c>
      <c r="XP87" s="18">
        <v>2360.1493522824844</v>
      </c>
      <c r="XQ87" s="18">
        <v>1849.1815900374845</v>
      </c>
      <c r="XR87" s="18">
        <v>1727.2516217288494</v>
      </c>
      <c r="XS87" s="18">
        <v>1834.54456408898</v>
      </c>
      <c r="XT87" s="121">
        <f t="shared" si="247"/>
        <v>9673.0363118228834</v>
      </c>
      <c r="XU87" s="121">
        <f t="shared" si="248"/>
        <v>0</v>
      </c>
      <c r="XV87" s="121">
        <f t="shared" si="249"/>
        <v>9673.0363118228834</v>
      </c>
      <c r="XW87" s="120">
        <f t="shared" si="340"/>
        <v>1925.08</v>
      </c>
      <c r="XX87" s="120">
        <v>199.99</v>
      </c>
      <c r="XY87" s="250">
        <v>199.99</v>
      </c>
      <c r="XZ87" s="250">
        <v>199.99</v>
      </c>
      <c r="YA87" s="250">
        <v>199.99</v>
      </c>
      <c r="YB87" s="250">
        <v>199.99</v>
      </c>
      <c r="YC87" s="250">
        <v>199.99</v>
      </c>
      <c r="YD87" s="250">
        <v>199.99</v>
      </c>
      <c r="YE87" s="250">
        <v>105.03</v>
      </c>
      <c r="YF87" s="250">
        <v>105.03</v>
      </c>
      <c r="YG87" s="250">
        <v>105.03</v>
      </c>
      <c r="YH87" s="250">
        <v>105.03</v>
      </c>
      <c r="YI87" s="250">
        <v>105.03</v>
      </c>
      <c r="YJ87" s="121">
        <f t="shared" si="341"/>
        <v>3674.5572704249798</v>
      </c>
      <c r="YK87" s="18">
        <v>275.46602663152169</v>
      </c>
      <c r="YL87" s="18">
        <v>241.644408600118</v>
      </c>
      <c r="YM87" s="18">
        <v>248.82157874306424</v>
      </c>
      <c r="YN87" s="18">
        <v>266.78246426631995</v>
      </c>
      <c r="YO87" s="18">
        <v>240.57463170876798</v>
      </c>
      <c r="YP87" s="18">
        <v>258.58159021930419</v>
      </c>
      <c r="YQ87" s="18">
        <v>270.6813810408492</v>
      </c>
      <c r="YR87" s="18">
        <v>276.66389975972538</v>
      </c>
      <c r="YS87" s="18">
        <v>362.67301904977899</v>
      </c>
      <c r="YT87" s="18">
        <v>394.8493870719721</v>
      </c>
      <c r="YU87" s="18">
        <v>401.44693592377098</v>
      </c>
      <c r="YV87" s="18">
        <v>436.37194740978629</v>
      </c>
      <c r="YW87" s="234">
        <f t="shared" si="342"/>
        <v>1749.4772704249799</v>
      </c>
      <c r="YX87" s="121">
        <f t="shared" si="250"/>
        <v>0</v>
      </c>
      <c r="YY87" s="121">
        <f t="shared" si="251"/>
        <v>1749.4772704249799</v>
      </c>
      <c r="YZ87" s="120">
        <f t="shared" si="343"/>
        <v>3607.1299999999997</v>
      </c>
      <c r="ZA87" s="120">
        <v>100.59</v>
      </c>
      <c r="ZB87" s="250">
        <v>100.59</v>
      </c>
      <c r="ZC87" s="250">
        <v>100.59</v>
      </c>
      <c r="ZD87" s="250">
        <v>100.59</v>
      </c>
      <c r="ZE87" s="250">
        <v>100.59</v>
      </c>
      <c r="ZF87" s="250">
        <v>100.59</v>
      </c>
      <c r="ZG87" s="250">
        <v>100.59</v>
      </c>
      <c r="ZH87" s="250">
        <v>580.6</v>
      </c>
      <c r="ZI87" s="250">
        <v>580.6</v>
      </c>
      <c r="ZJ87" s="250">
        <v>580.6</v>
      </c>
      <c r="ZK87" s="250">
        <v>580.6</v>
      </c>
      <c r="ZL87" s="250">
        <v>580.6</v>
      </c>
      <c r="ZM87" s="121">
        <f t="shared" si="344"/>
        <v>2679.4145663589443</v>
      </c>
      <c r="ZN87" s="120">
        <v>0</v>
      </c>
      <c r="ZO87" s="18">
        <v>68.512343029019519</v>
      </c>
      <c r="ZP87" s="18">
        <v>231.31108694599087</v>
      </c>
      <c r="ZQ87" s="18">
        <v>2336.2950455651326</v>
      </c>
      <c r="ZR87" s="18">
        <v>43.296090818801318</v>
      </c>
      <c r="ZS87" s="18">
        <v>0</v>
      </c>
      <c r="ZT87" s="18"/>
      <c r="ZU87" s="18"/>
      <c r="ZV87" s="18"/>
      <c r="ZW87" s="18"/>
      <c r="ZX87" s="18"/>
      <c r="ZY87" s="18"/>
      <c r="ZZ87" s="121">
        <f t="shared" si="252"/>
        <v>-927.71543364105537</v>
      </c>
      <c r="AAA87" s="121">
        <f t="shared" si="253"/>
        <v>-927.71543364105537</v>
      </c>
      <c r="AAB87" s="121">
        <f t="shared" si="254"/>
        <v>0</v>
      </c>
      <c r="AAC87" s="120">
        <f t="shared" si="345"/>
        <v>0</v>
      </c>
      <c r="AAD87" s="120">
        <v>0</v>
      </c>
      <c r="AAE87" s="250">
        <v>0</v>
      </c>
      <c r="AAF87" s="250">
        <v>0</v>
      </c>
      <c r="AAG87" s="250">
        <v>0</v>
      </c>
      <c r="AAH87" s="250">
        <v>0</v>
      </c>
      <c r="AAI87" s="250">
        <v>0</v>
      </c>
      <c r="AAJ87" s="250">
        <v>0</v>
      </c>
      <c r="AAK87" s="250">
        <v>0</v>
      </c>
      <c r="AAL87" s="250">
        <v>0</v>
      </c>
      <c r="AAM87" s="250">
        <v>0</v>
      </c>
      <c r="AAN87" s="250">
        <v>0</v>
      </c>
      <c r="AAO87" s="250">
        <v>0</v>
      </c>
      <c r="AAP87" s="121">
        <f t="shared" si="346"/>
        <v>12.222002659903358</v>
      </c>
      <c r="AAQ87" s="18">
        <v>1.7456065324966632</v>
      </c>
      <c r="AAR87" s="18">
        <v>1.7414282577011957</v>
      </c>
      <c r="AAS87" s="18">
        <v>1.747288578317405</v>
      </c>
      <c r="AAT87" s="18">
        <v>1.7544593680899998</v>
      </c>
      <c r="AAU87" s="18">
        <v>1.768158259252</v>
      </c>
      <c r="AAV87" s="18">
        <v>1.7481322721719998</v>
      </c>
      <c r="AAW87" s="18">
        <v>1.7169293918740944</v>
      </c>
      <c r="AAX87" s="18">
        <v>0</v>
      </c>
      <c r="AAY87" s="18">
        <v>0</v>
      </c>
      <c r="AAZ87" s="18">
        <v>0</v>
      </c>
      <c r="ABA87" s="18">
        <v>0</v>
      </c>
      <c r="ABB87" s="18">
        <v>0</v>
      </c>
      <c r="ABC87" s="121">
        <f t="shared" si="255"/>
        <v>12.222002659903358</v>
      </c>
      <c r="ABD87" s="121">
        <f t="shared" si="256"/>
        <v>0</v>
      </c>
      <c r="ABE87" s="121">
        <f t="shared" si="257"/>
        <v>12.222002659903358</v>
      </c>
      <c r="ABF87" s="120">
        <f t="shared" si="347"/>
        <v>9.0300000000000011</v>
      </c>
      <c r="ABG87" s="120">
        <v>1.29</v>
      </c>
      <c r="ABH87" s="250">
        <v>1.29</v>
      </c>
      <c r="ABI87" s="250">
        <v>1.29</v>
      </c>
      <c r="ABJ87" s="250">
        <v>1.29</v>
      </c>
      <c r="ABK87" s="250">
        <v>1.29</v>
      </c>
      <c r="ABL87" s="250">
        <v>1.29</v>
      </c>
      <c r="ABM87" s="250">
        <v>1.29</v>
      </c>
      <c r="ABN87" s="250">
        <v>0</v>
      </c>
      <c r="ABO87" s="250">
        <v>0</v>
      </c>
      <c r="ABP87" s="250">
        <v>0</v>
      </c>
      <c r="ABQ87" s="250">
        <v>0</v>
      </c>
      <c r="ABR87" s="250">
        <v>0</v>
      </c>
      <c r="ABS87" s="121">
        <f t="shared" si="348"/>
        <v>0</v>
      </c>
      <c r="ABT87" s="18">
        <v>0</v>
      </c>
      <c r="ABU87" s="18">
        <v>0</v>
      </c>
      <c r="ABV87" s="18">
        <v>0</v>
      </c>
      <c r="ABW87" s="18">
        <v>0</v>
      </c>
      <c r="ABX87" s="18">
        <v>0</v>
      </c>
      <c r="ABY87" s="18">
        <v>0</v>
      </c>
      <c r="ABZ87" s="18"/>
      <c r="ACA87" s="18"/>
      <c r="ACB87" s="18">
        <v>0</v>
      </c>
      <c r="ACC87" s="18">
        <v>0</v>
      </c>
      <c r="ACD87" s="18">
        <v>0</v>
      </c>
      <c r="ACE87" s="18">
        <v>0</v>
      </c>
      <c r="ACF87" s="121">
        <f t="shared" si="258"/>
        <v>-9.0300000000000011</v>
      </c>
      <c r="ACG87" s="121">
        <f t="shared" si="259"/>
        <v>-9.0300000000000011</v>
      </c>
      <c r="ACH87" s="121">
        <f t="shared" si="260"/>
        <v>0</v>
      </c>
      <c r="ACI87" s="115">
        <f t="shared" si="261"/>
        <v>1249.7</v>
      </c>
      <c r="ACJ87" s="121">
        <f t="shared" si="262"/>
        <v>1577.8562745669569</v>
      </c>
      <c r="ACK87" s="132">
        <f t="shared" si="263"/>
        <v>328.15627456695688</v>
      </c>
      <c r="ACL87" s="121">
        <f t="shared" si="264"/>
        <v>0</v>
      </c>
      <c r="ACM87" s="121">
        <f t="shared" si="265"/>
        <v>328.15627456695688</v>
      </c>
      <c r="ACN87" s="18">
        <f t="shared" si="349"/>
        <v>1249.7</v>
      </c>
      <c r="ACO87" s="18">
        <v>104.95</v>
      </c>
      <c r="ACP87" s="234">
        <v>104.95</v>
      </c>
      <c r="ACQ87" s="234">
        <v>104.95</v>
      </c>
      <c r="ACR87" s="234">
        <v>104.95</v>
      </c>
      <c r="ACS87" s="234">
        <v>104.95</v>
      </c>
      <c r="ACT87" s="234">
        <v>104.95</v>
      </c>
      <c r="ACU87" s="234">
        <v>104.95</v>
      </c>
      <c r="ACV87" s="234">
        <v>103.01</v>
      </c>
      <c r="ACW87" s="234">
        <v>103.01</v>
      </c>
      <c r="ACX87" s="234">
        <v>103.01</v>
      </c>
      <c r="ACY87" s="234">
        <v>103.01</v>
      </c>
      <c r="ACZ87" s="234">
        <v>103.01</v>
      </c>
      <c r="ADA87" s="20">
        <f t="shared" si="350"/>
        <v>1577.8562745669569</v>
      </c>
      <c r="ADB87" s="18">
        <v>0</v>
      </c>
      <c r="ADC87" s="18">
        <v>157.29039572165362</v>
      </c>
      <c r="ADD87" s="18">
        <v>162.55430680495266</v>
      </c>
      <c r="ADE87" s="18">
        <v>0</v>
      </c>
      <c r="ADF87" s="18">
        <v>164.49586159999998</v>
      </c>
      <c r="ADG87" s="18">
        <v>157.89591999999999</v>
      </c>
      <c r="ADH87" s="18">
        <v>159.72992131494564</v>
      </c>
      <c r="ADI87" s="18">
        <v>156.47078671102997</v>
      </c>
      <c r="ADJ87" s="18">
        <v>154.99380259999998</v>
      </c>
      <c r="ADK87" s="18">
        <v>157.84766479999999</v>
      </c>
      <c r="ADL87" s="18">
        <v>153.044836</v>
      </c>
      <c r="ADM87" s="18">
        <v>153.53277901437511</v>
      </c>
      <c r="ADN87" s="20">
        <f t="shared" si="266"/>
        <v>328.15627456695688</v>
      </c>
      <c r="ADO87" s="20">
        <f t="shared" si="267"/>
        <v>0</v>
      </c>
      <c r="ADP87" s="20">
        <f t="shared" si="268"/>
        <v>328.15627456695688</v>
      </c>
      <c r="ADQ87" s="18">
        <f t="shared" si="351"/>
        <v>0</v>
      </c>
      <c r="ADR87" s="18">
        <v>0</v>
      </c>
      <c r="ADS87" s="234">
        <v>0</v>
      </c>
      <c r="ADT87" s="234">
        <v>0</v>
      </c>
      <c r="ADU87" s="234">
        <v>0</v>
      </c>
      <c r="ADV87" s="234">
        <v>0</v>
      </c>
      <c r="ADW87" s="234">
        <v>0</v>
      </c>
      <c r="ADX87" s="234">
        <v>0</v>
      </c>
      <c r="ADY87" s="234">
        <v>0</v>
      </c>
      <c r="ADZ87" s="234">
        <v>0</v>
      </c>
      <c r="AEA87" s="234">
        <v>0</v>
      </c>
      <c r="AEB87" s="234">
        <v>0</v>
      </c>
      <c r="AEC87" s="234">
        <v>0</v>
      </c>
      <c r="AED87" s="20">
        <f t="shared" si="352"/>
        <v>0</v>
      </c>
      <c r="AEE87" s="18">
        <v>0</v>
      </c>
      <c r="AEF87" s="18">
        <v>0</v>
      </c>
      <c r="AEG87" s="18">
        <v>0</v>
      </c>
      <c r="AEH87" s="18">
        <v>0</v>
      </c>
      <c r="AEI87" s="18">
        <v>0</v>
      </c>
      <c r="AEJ87" s="18">
        <v>0</v>
      </c>
      <c r="AEK87" s="18">
        <v>0</v>
      </c>
      <c r="AEL87" s="18">
        <v>0</v>
      </c>
      <c r="AEM87" s="18">
        <v>0</v>
      </c>
      <c r="AEN87" s="18">
        <v>0</v>
      </c>
      <c r="AEO87" s="18">
        <v>0</v>
      </c>
      <c r="AEP87" s="18">
        <v>0</v>
      </c>
      <c r="AEQ87" s="20">
        <f t="shared" si="269"/>
        <v>0</v>
      </c>
      <c r="AER87" s="20">
        <f t="shared" si="270"/>
        <v>0</v>
      </c>
      <c r="AES87" s="20">
        <f t="shared" si="271"/>
        <v>0</v>
      </c>
      <c r="AET87" s="18">
        <f t="shared" si="353"/>
        <v>0</v>
      </c>
      <c r="AEU87" s="18">
        <v>0</v>
      </c>
      <c r="AEV87" s="234">
        <v>0</v>
      </c>
      <c r="AEW87" s="234">
        <v>0</v>
      </c>
      <c r="AEX87" s="234">
        <v>0</v>
      </c>
      <c r="AEY87" s="234">
        <v>0</v>
      </c>
      <c r="AEZ87" s="234">
        <v>0</v>
      </c>
      <c r="AFA87" s="234">
        <v>0</v>
      </c>
      <c r="AFB87" s="234">
        <v>0</v>
      </c>
      <c r="AFC87" s="234">
        <v>0</v>
      </c>
      <c r="AFD87" s="234">
        <v>0</v>
      </c>
      <c r="AFE87" s="234">
        <v>0</v>
      </c>
      <c r="AFF87" s="234">
        <v>0</v>
      </c>
      <c r="AFG87" s="20">
        <f t="shared" si="354"/>
        <v>0</v>
      </c>
      <c r="AFH87" s="18">
        <v>0</v>
      </c>
      <c r="AFI87" s="18">
        <v>0</v>
      </c>
      <c r="AFJ87" s="18">
        <v>0</v>
      </c>
      <c r="AFK87" s="18">
        <v>0</v>
      </c>
      <c r="AFL87" s="18">
        <v>0</v>
      </c>
      <c r="AFM87" s="18">
        <v>0</v>
      </c>
      <c r="AFN87" s="18">
        <v>0</v>
      </c>
      <c r="AFO87" s="18">
        <v>0</v>
      </c>
      <c r="AFP87" s="18">
        <v>0</v>
      </c>
      <c r="AFQ87" s="18">
        <v>0</v>
      </c>
      <c r="AFR87" s="18">
        <v>0</v>
      </c>
      <c r="AFS87" s="18">
        <v>0</v>
      </c>
      <c r="AFT87" s="20">
        <f t="shared" si="272"/>
        <v>0</v>
      </c>
      <c r="AFU87" s="20">
        <f t="shared" si="273"/>
        <v>0</v>
      </c>
      <c r="AFV87" s="136">
        <f t="shared" si="274"/>
        <v>0</v>
      </c>
      <c r="AFW87" s="141">
        <f t="shared" si="275"/>
        <v>47896.35</v>
      </c>
      <c r="AFX87" s="111">
        <f t="shared" si="276"/>
        <v>46065.218831236023</v>
      </c>
      <c r="AFY87" s="126">
        <f t="shared" si="277"/>
        <v>-1831.1311687639754</v>
      </c>
      <c r="AFZ87" s="20">
        <f t="shared" si="278"/>
        <v>-1831.1311687639754</v>
      </c>
      <c r="AGA87" s="140">
        <f t="shared" si="279"/>
        <v>0</v>
      </c>
      <c r="AGB87" s="215">
        <f t="shared" si="181"/>
        <v>57475.619999999995</v>
      </c>
      <c r="AGC87" s="126">
        <f t="shared" si="181"/>
        <v>55278.262597483226</v>
      </c>
      <c r="AGD87" s="126">
        <f t="shared" si="280"/>
        <v>-2197.3574025167691</v>
      </c>
      <c r="AGE87" s="20">
        <f t="shared" si="281"/>
        <v>-2197.3574025167691</v>
      </c>
      <c r="AGF87" s="136">
        <f t="shared" si="282"/>
        <v>0</v>
      </c>
      <c r="AGG87" s="166">
        <f t="shared" si="358"/>
        <v>3544.3298999999997</v>
      </c>
      <c r="AGH87" s="220">
        <f t="shared" si="357"/>
        <v>3408.8261935114656</v>
      </c>
      <c r="AGI87" s="126">
        <f t="shared" si="283"/>
        <v>-135.50370648853414</v>
      </c>
      <c r="AGJ87" s="20">
        <f t="shared" si="284"/>
        <v>-135.50370648853414</v>
      </c>
      <c r="AGK87" s="140">
        <f t="shared" si="285"/>
        <v>0</v>
      </c>
      <c r="AGL87" s="167">
        <f t="shared" si="182"/>
        <v>61019.949899999992</v>
      </c>
      <c r="AGM87" s="167">
        <f t="shared" si="182"/>
        <v>58687.08879099469</v>
      </c>
      <c r="AGN87" s="168">
        <f t="shared" si="106"/>
        <v>-2332.8611090053018</v>
      </c>
      <c r="AGO87" s="167">
        <f t="shared" si="286"/>
        <v>-2332.8611090053018</v>
      </c>
      <c r="AGP87" s="169">
        <f t="shared" si="287"/>
        <v>0</v>
      </c>
      <c r="AGQ87" s="217">
        <f t="shared" si="355"/>
        <v>5.8084772370486655E-2</v>
      </c>
      <c r="AGR87" s="294">
        <v>7.0000000000000007E-2</v>
      </c>
      <c r="AGS87" s="294">
        <v>0.05</v>
      </c>
      <c r="AGT87" s="251">
        <f t="shared" si="356"/>
        <v>6.1666666666666668E-2</v>
      </c>
      <c r="AGU87" s="22"/>
      <c r="AGV87" s="22"/>
      <c r="AGW87" s="22"/>
      <c r="AGX87" s="22"/>
      <c r="AGY87" s="22"/>
      <c r="AGZ87" s="22"/>
      <c r="AHA87" s="22"/>
      <c r="AHB87" s="22"/>
      <c r="AHC87" s="22"/>
      <c r="AHD87" s="22"/>
      <c r="AHE87" s="22"/>
      <c r="AHF87" s="22"/>
      <c r="AHG87" s="22"/>
      <c r="AHH87" s="22"/>
    </row>
    <row r="88" spans="1:892" s="225" customFormat="1" ht="12.75" x14ac:dyDescent="0.25">
      <c r="A88" s="1">
        <v>517</v>
      </c>
      <c r="B88" s="21">
        <v>3</v>
      </c>
      <c r="C88" s="256" t="s">
        <v>833</v>
      </c>
      <c r="D88" s="253">
        <v>3</v>
      </c>
      <c r="E88" s="249">
        <v>1243.8</v>
      </c>
      <c r="F88" s="132">
        <f t="shared" si="183"/>
        <v>12424.3</v>
      </c>
      <c r="G88" s="114">
        <f t="shared" si="184"/>
        <v>15968.410922524356</v>
      </c>
      <c r="H88" s="132">
        <f t="shared" si="185"/>
        <v>3544.1109225243563</v>
      </c>
      <c r="I88" s="121">
        <f t="shared" si="186"/>
        <v>0</v>
      </c>
      <c r="J88" s="121">
        <f t="shared" si="187"/>
        <v>3544.1109225243563</v>
      </c>
      <c r="K88" s="18">
        <f t="shared" si="288"/>
        <v>3976.5399999999991</v>
      </c>
      <c r="L88" s="234">
        <v>252.37</v>
      </c>
      <c r="M88" s="234">
        <v>252.37</v>
      </c>
      <c r="N88" s="234">
        <v>252.37</v>
      </c>
      <c r="O88" s="234">
        <v>252.37</v>
      </c>
      <c r="P88" s="234">
        <v>252.37</v>
      </c>
      <c r="Q88" s="234">
        <v>252.37</v>
      </c>
      <c r="R88" s="234">
        <v>252.37</v>
      </c>
      <c r="S88" s="234">
        <v>441.99</v>
      </c>
      <c r="T88" s="234">
        <v>441.99</v>
      </c>
      <c r="U88" s="234">
        <v>441.99</v>
      </c>
      <c r="V88" s="234">
        <v>441.99</v>
      </c>
      <c r="W88" s="234">
        <v>441.99</v>
      </c>
      <c r="X88" s="234">
        <f t="shared" si="289"/>
        <v>3788.3142164546825</v>
      </c>
      <c r="Y88" s="18">
        <v>0</v>
      </c>
      <c r="Z88" s="18">
        <v>1333.9297528764209</v>
      </c>
      <c r="AA88" s="18">
        <v>0</v>
      </c>
      <c r="AB88" s="18">
        <v>0</v>
      </c>
      <c r="AC88" s="18">
        <v>0</v>
      </c>
      <c r="AD88" s="18">
        <v>0</v>
      </c>
      <c r="AE88" s="18">
        <v>2454.3844635782616</v>
      </c>
      <c r="AF88" s="18">
        <v>0</v>
      </c>
      <c r="AG88" s="18">
        <v>0</v>
      </c>
      <c r="AH88" s="18">
        <v>0</v>
      </c>
      <c r="AI88" s="18">
        <v>0</v>
      </c>
      <c r="AJ88" s="18">
        <v>0</v>
      </c>
      <c r="AK88" s="20">
        <f t="shared" si="188"/>
        <v>-188.22578354531652</v>
      </c>
      <c r="AL88" s="234">
        <f t="shared" si="290"/>
        <v>-188.22578354531652</v>
      </c>
      <c r="AM88" s="234">
        <f t="shared" si="189"/>
        <v>0</v>
      </c>
      <c r="AN88" s="18">
        <f t="shared" si="291"/>
        <v>873.73000000000025</v>
      </c>
      <c r="AO88" s="234">
        <v>66.540000000000006</v>
      </c>
      <c r="AP88" s="234">
        <v>66.540000000000006</v>
      </c>
      <c r="AQ88" s="234">
        <v>66.540000000000006</v>
      </c>
      <c r="AR88" s="234">
        <v>66.540000000000006</v>
      </c>
      <c r="AS88" s="234">
        <v>66.540000000000006</v>
      </c>
      <c r="AT88" s="234">
        <v>66.540000000000006</v>
      </c>
      <c r="AU88" s="234">
        <v>66.540000000000006</v>
      </c>
      <c r="AV88" s="234">
        <v>81.59</v>
      </c>
      <c r="AW88" s="234">
        <v>81.59</v>
      </c>
      <c r="AX88" s="234">
        <v>81.59</v>
      </c>
      <c r="AY88" s="234">
        <v>81.59</v>
      </c>
      <c r="AZ88" s="234">
        <v>81.59</v>
      </c>
      <c r="BA88" s="226">
        <f t="shared" si="292"/>
        <v>711.04521480893811</v>
      </c>
      <c r="BB88" s="18">
        <v>0</v>
      </c>
      <c r="BC88" s="18">
        <v>250.3746555969839</v>
      </c>
      <c r="BD88" s="18">
        <v>0</v>
      </c>
      <c r="BE88" s="18">
        <v>0</v>
      </c>
      <c r="BF88" s="18">
        <v>0</v>
      </c>
      <c r="BG88" s="18">
        <v>0</v>
      </c>
      <c r="BH88" s="18">
        <v>460.67055921195424</v>
      </c>
      <c r="BI88" s="18">
        <v>0</v>
      </c>
      <c r="BJ88" s="18">
        <v>0</v>
      </c>
      <c r="BK88" s="18">
        <v>0</v>
      </c>
      <c r="BL88" s="18">
        <v>0</v>
      </c>
      <c r="BM88" s="18">
        <v>0</v>
      </c>
      <c r="BN88" s="20">
        <f t="shared" si="190"/>
        <v>-162.68478519106213</v>
      </c>
      <c r="BO88" s="20">
        <f t="shared" si="191"/>
        <v>-162.68478519106213</v>
      </c>
      <c r="BP88" s="20">
        <f t="shared" si="192"/>
        <v>0</v>
      </c>
      <c r="BQ88" s="18">
        <f t="shared" si="293"/>
        <v>225.57</v>
      </c>
      <c r="BR88" s="234">
        <v>17.16</v>
      </c>
      <c r="BS88" s="234">
        <v>17.16</v>
      </c>
      <c r="BT88" s="234">
        <v>17.16</v>
      </c>
      <c r="BU88" s="234">
        <v>17.16</v>
      </c>
      <c r="BV88" s="234">
        <v>17.16</v>
      </c>
      <c r="BW88" s="234">
        <v>17.16</v>
      </c>
      <c r="BX88" s="234">
        <v>17.16</v>
      </c>
      <c r="BY88" s="234">
        <v>21.09</v>
      </c>
      <c r="BZ88" s="234">
        <v>21.09</v>
      </c>
      <c r="CA88" s="234">
        <v>21.09</v>
      </c>
      <c r="CB88" s="234">
        <v>21.09</v>
      </c>
      <c r="CC88" s="234">
        <v>21.09</v>
      </c>
      <c r="CD88" s="18">
        <f t="shared" si="294"/>
        <v>206.58000000000004</v>
      </c>
      <c r="CE88" s="18">
        <v>15.59</v>
      </c>
      <c r="CF88" s="18">
        <v>15.59</v>
      </c>
      <c r="CG88" s="18">
        <v>15.59</v>
      </c>
      <c r="CH88" s="18">
        <v>15.59</v>
      </c>
      <c r="CI88" s="18">
        <v>15.59</v>
      </c>
      <c r="CJ88" s="18">
        <v>15.59</v>
      </c>
      <c r="CK88" s="18">
        <v>15.59</v>
      </c>
      <c r="CL88" s="18">
        <v>19.489999999999998</v>
      </c>
      <c r="CM88" s="18">
        <v>19.489999999999998</v>
      </c>
      <c r="CN88" s="18">
        <v>19.489999999999998</v>
      </c>
      <c r="CO88" s="18">
        <v>19.489999999999998</v>
      </c>
      <c r="CP88" s="18">
        <v>19.489999999999998</v>
      </c>
      <c r="CQ88" s="20">
        <f t="shared" si="193"/>
        <v>-18.989999999999952</v>
      </c>
      <c r="CR88" s="20">
        <f t="shared" si="194"/>
        <v>-18.989999999999952</v>
      </c>
      <c r="CS88" s="20">
        <f t="shared" si="195"/>
        <v>0</v>
      </c>
      <c r="CT88" s="18">
        <f t="shared" si="295"/>
        <v>14.840000000000002</v>
      </c>
      <c r="CU88" s="18">
        <v>1.1200000000000001</v>
      </c>
      <c r="CV88" s="234">
        <v>1.1200000000000001</v>
      </c>
      <c r="CW88" s="234">
        <v>1.1200000000000001</v>
      </c>
      <c r="CX88" s="234">
        <v>1.1200000000000001</v>
      </c>
      <c r="CY88" s="234">
        <v>1.1200000000000001</v>
      </c>
      <c r="CZ88" s="234">
        <v>1.1200000000000001</v>
      </c>
      <c r="DA88" s="234">
        <v>1.1200000000000001</v>
      </c>
      <c r="DB88" s="234">
        <v>1.4</v>
      </c>
      <c r="DC88" s="234">
        <v>1.4</v>
      </c>
      <c r="DD88" s="234">
        <v>1.4</v>
      </c>
      <c r="DE88" s="234">
        <v>1.4</v>
      </c>
      <c r="DF88" s="234">
        <v>1.4</v>
      </c>
      <c r="DG88" s="18">
        <f t="shared" si="296"/>
        <v>13.659999999999997</v>
      </c>
      <c r="DH88" s="18">
        <v>1.03</v>
      </c>
      <c r="DI88" s="18">
        <v>1.03</v>
      </c>
      <c r="DJ88" s="18">
        <v>1.03</v>
      </c>
      <c r="DK88" s="18">
        <v>1.03</v>
      </c>
      <c r="DL88" s="18">
        <v>1.03</v>
      </c>
      <c r="DM88" s="18">
        <v>1.03</v>
      </c>
      <c r="DN88" s="18">
        <v>1.03</v>
      </c>
      <c r="DO88" s="18">
        <v>1.29</v>
      </c>
      <c r="DP88" s="18">
        <v>1.29</v>
      </c>
      <c r="DQ88" s="18">
        <v>1.29</v>
      </c>
      <c r="DR88" s="18">
        <v>1.29</v>
      </c>
      <c r="DS88" s="18">
        <v>1.29</v>
      </c>
      <c r="DT88" s="234">
        <f t="shared" si="297"/>
        <v>-1.180000000000005</v>
      </c>
      <c r="DU88" s="20">
        <f t="shared" si="196"/>
        <v>-1.180000000000005</v>
      </c>
      <c r="DV88" s="20">
        <f t="shared" si="298"/>
        <v>0</v>
      </c>
      <c r="DW88" s="18">
        <f t="shared" si="299"/>
        <v>0</v>
      </c>
      <c r="DX88" s="18">
        <v>0</v>
      </c>
      <c r="DY88" s="234">
        <v>0</v>
      </c>
      <c r="DZ88" s="234">
        <v>0</v>
      </c>
      <c r="EA88" s="234">
        <v>0</v>
      </c>
      <c r="EB88" s="234">
        <v>0</v>
      </c>
      <c r="EC88" s="234">
        <v>0</v>
      </c>
      <c r="ED88" s="234">
        <v>0</v>
      </c>
      <c r="EE88" s="234">
        <v>0</v>
      </c>
      <c r="EF88" s="234">
        <v>0</v>
      </c>
      <c r="EG88" s="234">
        <v>0</v>
      </c>
      <c r="EH88" s="234">
        <v>0</v>
      </c>
      <c r="EI88" s="234">
        <v>0</v>
      </c>
      <c r="EJ88" s="234"/>
      <c r="EK88" s="18">
        <f t="shared" si="300"/>
        <v>0</v>
      </c>
      <c r="EL88" s="18">
        <v>0</v>
      </c>
      <c r="EM88" s="18">
        <v>0</v>
      </c>
      <c r="EN88" s="18">
        <v>0</v>
      </c>
      <c r="EO88" s="18">
        <v>0</v>
      </c>
      <c r="EP88" s="18">
        <v>0</v>
      </c>
      <c r="EQ88" s="18">
        <v>0</v>
      </c>
      <c r="ER88" s="18">
        <v>0</v>
      </c>
      <c r="ES88" s="18">
        <v>0</v>
      </c>
      <c r="ET88" s="18">
        <v>0</v>
      </c>
      <c r="EU88" s="18">
        <v>0</v>
      </c>
      <c r="EV88" s="18">
        <v>0</v>
      </c>
      <c r="EW88" s="18">
        <v>0</v>
      </c>
      <c r="EX88" s="20">
        <f t="shared" si="197"/>
        <v>0</v>
      </c>
      <c r="EY88" s="20">
        <f t="shared" si="301"/>
        <v>0</v>
      </c>
      <c r="EZ88" s="20">
        <f t="shared" si="302"/>
        <v>0</v>
      </c>
      <c r="FA88" s="18">
        <f t="shared" si="303"/>
        <v>3342.9800000000005</v>
      </c>
      <c r="FB88" s="18">
        <v>252.74</v>
      </c>
      <c r="FC88" s="234">
        <v>252.74</v>
      </c>
      <c r="FD88" s="234">
        <v>252.74</v>
      </c>
      <c r="FE88" s="234">
        <v>252.74</v>
      </c>
      <c r="FF88" s="234">
        <v>252.74</v>
      </c>
      <c r="FG88" s="234">
        <v>252.74</v>
      </c>
      <c r="FH88" s="234">
        <v>252.74</v>
      </c>
      <c r="FI88" s="234">
        <v>314.76</v>
      </c>
      <c r="FJ88" s="234">
        <v>314.76</v>
      </c>
      <c r="FK88" s="234">
        <v>314.76</v>
      </c>
      <c r="FL88" s="234">
        <v>314.76</v>
      </c>
      <c r="FM88" s="234">
        <v>314.76</v>
      </c>
      <c r="FN88" s="20">
        <f t="shared" si="304"/>
        <v>1925.9927087503311</v>
      </c>
      <c r="FO88" s="18">
        <v>0</v>
      </c>
      <c r="FP88" s="18">
        <v>0</v>
      </c>
      <c r="FQ88" s="18">
        <v>0</v>
      </c>
      <c r="FR88" s="18">
        <v>0</v>
      </c>
      <c r="FS88" s="18">
        <v>0</v>
      </c>
      <c r="FT88" s="18">
        <v>0</v>
      </c>
      <c r="FU88" s="18">
        <v>1790.6454782452902</v>
      </c>
      <c r="FV88" s="18">
        <v>135.34723050504093</v>
      </c>
      <c r="FW88" s="18">
        <v>0</v>
      </c>
      <c r="FX88" s="18">
        <v>0</v>
      </c>
      <c r="FY88" s="18">
        <v>0</v>
      </c>
      <c r="FZ88" s="18">
        <v>0</v>
      </c>
      <c r="GA88" s="234">
        <f t="shared" si="305"/>
        <v>-1416.9872912496694</v>
      </c>
      <c r="GB88" s="20">
        <f t="shared" si="306"/>
        <v>-1416.9872912496694</v>
      </c>
      <c r="GC88" s="20">
        <f t="shared" si="307"/>
        <v>0</v>
      </c>
      <c r="GD88" s="18">
        <f t="shared" si="308"/>
        <v>719.24</v>
      </c>
      <c r="GE88" s="18">
        <v>20.52</v>
      </c>
      <c r="GF88" s="234">
        <v>20.52</v>
      </c>
      <c r="GG88" s="234">
        <v>20.52</v>
      </c>
      <c r="GH88" s="234">
        <v>20.52</v>
      </c>
      <c r="GI88" s="234">
        <v>20.52</v>
      </c>
      <c r="GJ88" s="234">
        <v>20.52</v>
      </c>
      <c r="GK88" s="234">
        <v>20.52</v>
      </c>
      <c r="GL88" s="234">
        <v>115.12</v>
      </c>
      <c r="GM88" s="234">
        <v>115.12</v>
      </c>
      <c r="GN88" s="234">
        <v>115.12</v>
      </c>
      <c r="GO88" s="234">
        <v>115.12</v>
      </c>
      <c r="GP88" s="234">
        <v>115.12</v>
      </c>
      <c r="GQ88" s="20">
        <f t="shared" si="309"/>
        <v>3899.2119825099999</v>
      </c>
      <c r="GR88" s="18">
        <v>0</v>
      </c>
      <c r="GS88" s="18">
        <v>3899.2119825099999</v>
      </c>
      <c r="GT88" s="18">
        <v>0</v>
      </c>
      <c r="GU88" s="18"/>
      <c r="GV88" s="234">
        <f t="shared" si="310"/>
        <v>3179.9719825100001</v>
      </c>
      <c r="GW88" s="20">
        <f t="shared" si="198"/>
        <v>0</v>
      </c>
      <c r="GX88" s="20">
        <f t="shared" si="199"/>
        <v>3179.9719825100001</v>
      </c>
      <c r="GY88" s="18">
        <f t="shared" si="311"/>
        <v>3271.3999999999996</v>
      </c>
      <c r="GZ88" s="18">
        <v>179.85</v>
      </c>
      <c r="HA88" s="234">
        <v>179.85</v>
      </c>
      <c r="HB88" s="234">
        <v>179.85</v>
      </c>
      <c r="HC88" s="234">
        <v>179.85</v>
      </c>
      <c r="HD88" s="234">
        <v>179.85</v>
      </c>
      <c r="HE88" s="234">
        <v>179.85</v>
      </c>
      <c r="HF88" s="234">
        <v>179.85</v>
      </c>
      <c r="HG88" s="234">
        <v>402.49</v>
      </c>
      <c r="HH88" s="234">
        <v>402.49</v>
      </c>
      <c r="HI88" s="234">
        <v>402.49</v>
      </c>
      <c r="HJ88" s="234">
        <v>402.49</v>
      </c>
      <c r="HK88" s="234">
        <v>402.49</v>
      </c>
      <c r="HL88" s="20">
        <f t="shared" si="312"/>
        <v>5423.6068000004043</v>
      </c>
      <c r="HM88" s="18">
        <v>334.6633056980927</v>
      </c>
      <c r="HN88" s="18">
        <v>354.98481726485443</v>
      </c>
      <c r="HO88" s="18">
        <v>388.3900425254846</v>
      </c>
      <c r="HP88" s="18">
        <v>359.8558212106243</v>
      </c>
      <c r="HQ88" s="18">
        <v>374.96291755703623</v>
      </c>
      <c r="HR88" s="18">
        <v>313.27073721678477</v>
      </c>
      <c r="HS88" s="18">
        <v>416.12740922419954</v>
      </c>
      <c r="HT88" s="18">
        <v>258.64434607911886</v>
      </c>
      <c r="HU88" s="18">
        <v>268.19606507736216</v>
      </c>
      <c r="HV88" s="18">
        <v>830.39104478313607</v>
      </c>
      <c r="HW88" s="18">
        <v>747.04438163899306</v>
      </c>
      <c r="HX88" s="18">
        <v>777.07591172471689</v>
      </c>
      <c r="HY88" s="20">
        <f t="shared" si="200"/>
        <v>2152.2068000004047</v>
      </c>
      <c r="HZ88" s="20">
        <f t="shared" si="201"/>
        <v>0</v>
      </c>
      <c r="IA88" s="20">
        <f t="shared" si="202"/>
        <v>2152.2068000004047</v>
      </c>
      <c r="IB88" s="120">
        <f t="shared" si="313"/>
        <v>0</v>
      </c>
      <c r="IC88" s="120">
        <v>0</v>
      </c>
      <c r="ID88" s="250">
        <v>0</v>
      </c>
      <c r="IE88" s="250">
        <v>0</v>
      </c>
      <c r="IF88" s="120">
        <v>0</v>
      </c>
      <c r="IG88" s="120">
        <v>0</v>
      </c>
      <c r="IH88" s="120">
        <v>0</v>
      </c>
      <c r="II88" s="120">
        <v>0</v>
      </c>
      <c r="IJ88" s="120">
        <v>0</v>
      </c>
      <c r="IK88" s="120">
        <v>0</v>
      </c>
      <c r="IL88" s="120">
        <v>0</v>
      </c>
      <c r="IM88" s="120">
        <v>0</v>
      </c>
      <c r="IN88" s="120">
        <v>0</v>
      </c>
      <c r="IO88" s="121">
        <f t="shared" si="203"/>
        <v>0</v>
      </c>
      <c r="IP88" s="18">
        <v>0</v>
      </c>
      <c r="IQ88" s="18">
        <v>0</v>
      </c>
      <c r="IR88" s="18">
        <v>0</v>
      </c>
      <c r="IS88" s="18">
        <v>0</v>
      </c>
      <c r="IT88" s="18">
        <v>0</v>
      </c>
      <c r="IU88" s="18">
        <v>0</v>
      </c>
      <c r="IV88" s="18">
        <v>0</v>
      </c>
      <c r="IW88" s="18">
        <v>0</v>
      </c>
      <c r="IX88" s="18">
        <v>0</v>
      </c>
      <c r="IY88" s="18">
        <v>0</v>
      </c>
      <c r="IZ88" s="18">
        <v>0</v>
      </c>
      <c r="JA88" s="18">
        <v>0</v>
      </c>
      <c r="JB88" s="250">
        <f t="shared" si="204"/>
        <v>0</v>
      </c>
      <c r="JC88" s="121">
        <f t="shared" si="205"/>
        <v>0</v>
      </c>
      <c r="JD88" s="121">
        <f t="shared" si="206"/>
        <v>0</v>
      </c>
      <c r="JE88" s="120">
        <f t="shared" si="314"/>
        <v>0</v>
      </c>
      <c r="JF88" s="120">
        <v>0</v>
      </c>
      <c r="JG88" s="250">
        <v>0</v>
      </c>
      <c r="JH88" s="250">
        <v>0</v>
      </c>
      <c r="JI88" s="250">
        <v>0</v>
      </c>
      <c r="JJ88" s="250">
        <v>0</v>
      </c>
      <c r="JK88" s="250">
        <v>0</v>
      </c>
      <c r="JL88" s="250">
        <v>0</v>
      </c>
      <c r="JM88" s="250">
        <v>0</v>
      </c>
      <c r="JN88" s="250">
        <v>0</v>
      </c>
      <c r="JO88" s="250">
        <v>0</v>
      </c>
      <c r="JP88" s="250">
        <v>0</v>
      </c>
      <c r="JQ88" s="250">
        <v>0</v>
      </c>
      <c r="JR88" s="120">
        <f t="shared" si="315"/>
        <v>0</v>
      </c>
      <c r="JS88" s="18">
        <v>0</v>
      </c>
      <c r="JT88" s="18">
        <v>0</v>
      </c>
      <c r="JU88" s="18">
        <v>0</v>
      </c>
      <c r="JV88" s="18">
        <v>0</v>
      </c>
      <c r="JW88" s="18">
        <v>0</v>
      </c>
      <c r="JX88" s="18">
        <v>0</v>
      </c>
      <c r="JY88" s="18">
        <v>0</v>
      </c>
      <c r="JZ88" s="18">
        <v>0</v>
      </c>
      <c r="KA88" s="18">
        <v>0</v>
      </c>
      <c r="KB88" s="18">
        <v>0</v>
      </c>
      <c r="KC88" s="18">
        <v>0</v>
      </c>
      <c r="KD88" s="18">
        <v>0</v>
      </c>
      <c r="KE88" s="250">
        <f t="shared" si="207"/>
        <v>0</v>
      </c>
      <c r="KF88" s="121">
        <f t="shared" si="208"/>
        <v>0</v>
      </c>
      <c r="KG88" s="121">
        <f t="shared" si="209"/>
        <v>0</v>
      </c>
      <c r="KH88" s="120">
        <f t="shared" si="316"/>
        <v>795.14999999999986</v>
      </c>
      <c r="KI88" s="120">
        <v>35.450000000000003</v>
      </c>
      <c r="KJ88" s="250">
        <v>35.450000000000003</v>
      </c>
      <c r="KK88" s="250">
        <v>35.450000000000003</v>
      </c>
      <c r="KL88" s="250">
        <v>35.450000000000003</v>
      </c>
      <c r="KM88" s="250">
        <v>35.450000000000003</v>
      </c>
      <c r="KN88" s="250">
        <v>35.450000000000003</v>
      </c>
      <c r="KO88" s="250">
        <v>35.450000000000003</v>
      </c>
      <c r="KP88" s="250">
        <v>109.4</v>
      </c>
      <c r="KQ88" s="250">
        <v>109.4</v>
      </c>
      <c r="KR88" s="250">
        <v>109.4</v>
      </c>
      <c r="KS88" s="250">
        <v>109.4</v>
      </c>
      <c r="KT88" s="250">
        <v>109.4</v>
      </c>
      <c r="KU88" s="121">
        <f t="shared" si="317"/>
        <v>853.5372939927563</v>
      </c>
      <c r="KV88" s="18">
        <v>42.838975190057553</v>
      </c>
      <c r="KW88" s="18">
        <v>46.136008645341725</v>
      </c>
      <c r="KX88" s="18">
        <v>40.945149530067525</v>
      </c>
      <c r="KY88" s="18">
        <v>44.892552484138889</v>
      </c>
      <c r="KZ88" s="18">
        <v>44.718513791898474</v>
      </c>
      <c r="LA88" s="18">
        <v>45.707195554393635</v>
      </c>
      <c r="LB88" s="18">
        <v>40.445432380360018</v>
      </c>
      <c r="LC88" s="18">
        <v>83.106985833859085</v>
      </c>
      <c r="LD88" s="18">
        <v>107.12026283272769</v>
      </c>
      <c r="LE88" s="18">
        <v>103.43722710501609</v>
      </c>
      <c r="LF88" s="18">
        <v>126.02553111221037</v>
      </c>
      <c r="LG88" s="18">
        <v>128.16345953268527</v>
      </c>
      <c r="LH88" s="250">
        <f t="shared" si="318"/>
        <v>58.38729399275644</v>
      </c>
      <c r="LI88" s="121">
        <f t="shared" si="210"/>
        <v>0</v>
      </c>
      <c r="LJ88" s="121">
        <f t="shared" si="211"/>
        <v>58.38729399275644</v>
      </c>
      <c r="LK88" s="121">
        <f t="shared" si="212"/>
        <v>0</v>
      </c>
      <c r="LL88" s="250"/>
      <c r="LM88" s="250"/>
      <c r="LN88" s="250"/>
      <c r="LO88" s="250"/>
      <c r="LP88" s="250"/>
      <c r="LQ88" s="250"/>
      <c r="LR88" s="250"/>
      <c r="LS88" s="250"/>
      <c r="LT88" s="250"/>
      <c r="LU88" s="250"/>
      <c r="LV88" s="250"/>
      <c r="LW88" s="250"/>
      <c r="LX88" s="121">
        <f t="shared" si="213"/>
        <v>0</v>
      </c>
      <c r="LY88" s="250"/>
      <c r="LZ88" s="250"/>
      <c r="MA88" s="250"/>
      <c r="MB88" s="250"/>
      <c r="MC88" s="250"/>
      <c r="MD88" s="250"/>
      <c r="ME88" s="250"/>
      <c r="MF88" s="250"/>
      <c r="MG88" s="250"/>
      <c r="MH88" s="250"/>
      <c r="MI88" s="250"/>
      <c r="MJ88" s="120">
        <v>0</v>
      </c>
      <c r="MK88" s="250"/>
      <c r="ML88" s="121">
        <f t="shared" si="214"/>
        <v>0</v>
      </c>
      <c r="MM88" s="121">
        <f t="shared" si="215"/>
        <v>0</v>
      </c>
      <c r="MN88" s="121">
        <f t="shared" si="319"/>
        <v>10647.410000000002</v>
      </c>
      <c r="MO88" s="121">
        <v>841.93</v>
      </c>
      <c r="MP88" s="250">
        <v>841.93</v>
      </c>
      <c r="MQ88" s="250">
        <v>841.93</v>
      </c>
      <c r="MR88" s="250">
        <v>841.93</v>
      </c>
      <c r="MS88" s="250">
        <v>841.93</v>
      </c>
      <c r="MT88" s="250">
        <v>841.93</v>
      </c>
      <c r="MU88" s="250">
        <v>841.93</v>
      </c>
      <c r="MV88" s="250">
        <v>950.78</v>
      </c>
      <c r="MW88" s="250">
        <v>950.78</v>
      </c>
      <c r="MX88" s="250">
        <v>950.78</v>
      </c>
      <c r="MY88" s="250">
        <v>950.78</v>
      </c>
      <c r="MZ88" s="250">
        <v>950.78</v>
      </c>
      <c r="NA88" s="121">
        <f t="shared" si="320"/>
        <v>639.87417191306145</v>
      </c>
      <c r="NB88" s="20">
        <v>0</v>
      </c>
      <c r="NC88" s="20">
        <v>0</v>
      </c>
      <c r="ND88" s="20">
        <v>0</v>
      </c>
      <c r="NE88" s="20">
        <v>0</v>
      </c>
      <c r="NF88" s="20">
        <v>0</v>
      </c>
      <c r="NG88" s="20">
        <v>0</v>
      </c>
      <c r="NH88" s="20">
        <v>639.87417191306145</v>
      </c>
      <c r="NI88" s="20">
        <v>0</v>
      </c>
      <c r="NJ88" s="20">
        <v>0</v>
      </c>
      <c r="NK88" s="20">
        <v>0</v>
      </c>
      <c r="NL88" s="20">
        <v>0</v>
      </c>
      <c r="NM88" s="20">
        <v>0</v>
      </c>
      <c r="NN88" s="250">
        <f t="shared" si="321"/>
        <v>-10007.53582808694</v>
      </c>
      <c r="NO88" s="121">
        <f t="shared" si="216"/>
        <v>-10007.53582808694</v>
      </c>
      <c r="NP88" s="121">
        <f t="shared" si="217"/>
        <v>0</v>
      </c>
      <c r="NQ88" s="115">
        <f t="shared" si="218"/>
        <v>7626.0500000000011</v>
      </c>
      <c r="NR88" s="114">
        <f t="shared" si="219"/>
        <v>2374.37</v>
      </c>
      <c r="NS88" s="132">
        <f t="shared" si="220"/>
        <v>-5251.6800000000012</v>
      </c>
      <c r="NT88" s="121">
        <f t="shared" si="221"/>
        <v>-5251.6800000000012</v>
      </c>
      <c r="NU88" s="121">
        <f t="shared" si="222"/>
        <v>0</v>
      </c>
      <c r="NV88" s="18">
        <f t="shared" si="322"/>
        <v>2233.94</v>
      </c>
      <c r="NW88" s="18">
        <v>240.92</v>
      </c>
      <c r="NX88" s="234">
        <v>240.92</v>
      </c>
      <c r="NY88" s="234">
        <v>240.92</v>
      </c>
      <c r="NZ88" s="18">
        <v>240.92</v>
      </c>
      <c r="OA88" s="18">
        <v>240.92</v>
      </c>
      <c r="OB88" s="18">
        <v>240.92</v>
      </c>
      <c r="OC88" s="18">
        <v>240.92</v>
      </c>
      <c r="OD88" s="18">
        <v>109.5</v>
      </c>
      <c r="OE88" s="18">
        <v>109.5</v>
      </c>
      <c r="OF88" s="18">
        <v>109.5</v>
      </c>
      <c r="OG88" s="18">
        <v>109.5</v>
      </c>
      <c r="OH88" s="18">
        <v>109.5</v>
      </c>
      <c r="OI88" s="20">
        <f t="shared" si="323"/>
        <v>719</v>
      </c>
      <c r="OJ88" s="20">
        <v>0</v>
      </c>
      <c r="OK88" s="20">
        <v>0</v>
      </c>
      <c r="OL88" s="20">
        <v>0</v>
      </c>
      <c r="OM88" s="20">
        <v>0</v>
      </c>
      <c r="ON88" s="20">
        <v>0</v>
      </c>
      <c r="OO88" s="20">
        <v>0</v>
      </c>
      <c r="OP88" s="20">
        <v>0</v>
      </c>
      <c r="OQ88" s="20">
        <v>719</v>
      </c>
      <c r="OR88" s="20">
        <v>0</v>
      </c>
      <c r="OS88" s="20">
        <v>0</v>
      </c>
      <c r="OT88" s="20">
        <v>0</v>
      </c>
      <c r="OU88" s="20">
        <v>0</v>
      </c>
      <c r="OV88" s="234">
        <f t="shared" si="324"/>
        <v>-1514.94</v>
      </c>
      <c r="OW88" s="20">
        <f t="shared" si="223"/>
        <v>-1514.94</v>
      </c>
      <c r="OX88" s="20">
        <f t="shared" si="224"/>
        <v>0</v>
      </c>
      <c r="OY88" s="18">
        <f t="shared" si="325"/>
        <v>1732.0300000000007</v>
      </c>
      <c r="OZ88" s="18">
        <v>187.69</v>
      </c>
      <c r="PA88" s="234">
        <v>187.69</v>
      </c>
      <c r="PB88" s="234">
        <v>187.69</v>
      </c>
      <c r="PC88" s="234">
        <v>187.69</v>
      </c>
      <c r="PD88" s="234">
        <v>187.69</v>
      </c>
      <c r="PE88" s="234">
        <v>187.69</v>
      </c>
      <c r="PF88" s="234">
        <v>187.69</v>
      </c>
      <c r="PG88" s="234">
        <v>83.64</v>
      </c>
      <c r="PH88" s="234">
        <v>83.64</v>
      </c>
      <c r="PI88" s="234">
        <v>83.64</v>
      </c>
      <c r="PJ88" s="234">
        <v>83.64</v>
      </c>
      <c r="PK88" s="234">
        <v>83.64</v>
      </c>
      <c r="PL88" s="20">
        <f t="shared" si="326"/>
        <v>0</v>
      </c>
      <c r="PM88" s="18">
        <v>0</v>
      </c>
      <c r="PN88" s="18">
        <v>0</v>
      </c>
      <c r="PO88" s="18">
        <v>0</v>
      </c>
      <c r="PP88" s="18">
        <v>0</v>
      </c>
      <c r="PQ88" s="18">
        <v>0</v>
      </c>
      <c r="PR88" s="18">
        <v>0</v>
      </c>
      <c r="PS88" s="18">
        <v>0</v>
      </c>
      <c r="PT88" s="18">
        <v>0</v>
      </c>
      <c r="PU88" s="18">
        <v>0</v>
      </c>
      <c r="PV88" s="18">
        <v>0</v>
      </c>
      <c r="PW88" s="18">
        <v>0</v>
      </c>
      <c r="PX88" s="18">
        <v>0</v>
      </c>
      <c r="PY88" s="234">
        <f t="shared" si="327"/>
        <v>-1732.0300000000007</v>
      </c>
      <c r="PZ88" s="20">
        <f t="shared" si="225"/>
        <v>-1732.0300000000007</v>
      </c>
      <c r="QA88" s="20">
        <f t="shared" si="226"/>
        <v>0</v>
      </c>
      <c r="QB88" s="18">
        <f t="shared" si="328"/>
        <v>494.7399999999999</v>
      </c>
      <c r="QC88" s="18">
        <v>50.62</v>
      </c>
      <c r="QD88" s="234">
        <v>50.62</v>
      </c>
      <c r="QE88" s="234">
        <v>50.62</v>
      </c>
      <c r="QF88" s="234">
        <v>50.62</v>
      </c>
      <c r="QG88" s="234">
        <v>50.62</v>
      </c>
      <c r="QH88" s="234">
        <v>50.62</v>
      </c>
      <c r="QI88" s="234">
        <v>50.62</v>
      </c>
      <c r="QJ88" s="234">
        <v>28.08</v>
      </c>
      <c r="QK88" s="234">
        <v>28.08</v>
      </c>
      <c r="QL88" s="234">
        <v>28.08</v>
      </c>
      <c r="QM88" s="234">
        <v>28.08</v>
      </c>
      <c r="QN88" s="234">
        <v>28.08</v>
      </c>
      <c r="QO88" s="20">
        <f t="shared" si="329"/>
        <v>0</v>
      </c>
      <c r="QP88" s="18">
        <v>0</v>
      </c>
      <c r="QQ88" s="18">
        <v>0</v>
      </c>
      <c r="QR88" s="18">
        <v>0</v>
      </c>
      <c r="QS88" s="18">
        <v>0</v>
      </c>
      <c r="QT88" s="18">
        <v>0</v>
      </c>
      <c r="QU88" s="18">
        <v>0</v>
      </c>
      <c r="QV88" s="18">
        <v>0</v>
      </c>
      <c r="QW88" s="18">
        <v>0</v>
      </c>
      <c r="QX88" s="18">
        <v>0</v>
      </c>
      <c r="QY88" s="18">
        <v>0</v>
      </c>
      <c r="QZ88" s="18">
        <v>0</v>
      </c>
      <c r="RA88" s="18">
        <v>0</v>
      </c>
      <c r="RB88" s="234">
        <f t="shared" si="330"/>
        <v>-494.7399999999999</v>
      </c>
      <c r="RC88" s="20">
        <f t="shared" si="227"/>
        <v>-494.7399999999999</v>
      </c>
      <c r="RD88" s="20">
        <f t="shared" si="228"/>
        <v>0</v>
      </c>
      <c r="RE88" s="18">
        <f t="shared" si="331"/>
        <v>2197.6999999999998</v>
      </c>
      <c r="RF88" s="20">
        <v>226.25</v>
      </c>
      <c r="RG88" s="234">
        <v>226.25</v>
      </c>
      <c r="RH88" s="234">
        <v>226.25</v>
      </c>
      <c r="RI88" s="234">
        <v>226.25</v>
      </c>
      <c r="RJ88" s="234">
        <v>226.25</v>
      </c>
      <c r="RK88" s="234">
        <v>226.25</v>
      </c>
      <c r="RL88" s="234">
        <v>226.25</v>
      </c>
      <c r="RM88" s="234">
        <v>122.79</v>
      </c>
      <c r="RN88" s="234">
        <v>122.79</v>
      </c>
      <c r="RO88" s="234">
        <v>122.79</v>
      </c>
      <c r="RP88" s="234">
        <v>122.79</v>
      </c>
      <c r="RQ88" s="234">
        <v>122.79</v>
      </c>
      <c r="RR88" s="20">
        <f t="shared" si="332"/>
        <v>0</v>
      </c>
      <c r="RS88" s="18">
        <v>0</v>
      </c>
      <c r="RT88" s="18">
        <v>0</v>
      </c>
      <c r="RU88" s="18">
        <v>0</v>
      </c>
      <c r="RV88" s="18">
        <v>0</v>
      </c>
      <c r="RW88" s="18">
        <v>0</v>
      </c>
      <c r="RX88" s="18">
        <v>0</v>
      </c>
      <c r="RY88" s="18">
        <v>0</v>
      </c>
      <c r="RZ88" s="18">
        <v>0</v>
      </c>
      <c r="SA88" s="18">
        <v>0</v>
      </c>
      <c r="SB88" s="18">
        <v>0</v>
      </c>
      <c r="SC88" s="18">
        <v>0</v>
      </c>
      <c r="SD88" s="18">
        <v>0</v>
      </c>
      <c r="SE88" s="20">
        <f t="shared" si="229"/>
        <v>-2197.6999999999998</v>
      </c>
      <c r="SF88" s="20">
        <f t="shared" si="230"/>
        <v>-2197.6999999999998</v>
      </c>
      <c r="SG88" s="20">
        <f t="shared" si="231"/>
        <v>0</v>
      </c>
      <c r="SH88" s="18">
        <f t="shared" si="333"/>
        <v>0</v>
      </c>
      <c r="SI88" s="18">
        <v>0</v>
      </c>
      <c r="SJ88" s="234">
        <v>0</v>
      </c>
      <c r="SK88" s="234">
        <v>0</v>
      </c>
      <c r="SL88" s="234">
        <v>0</v>
      </c>
      <c r="SM88" s="234">
        <v>0</v>
      </c>
      <c r="SN88" s="234">
        <v>0</v>
      </c>
      <c r="SO88" s="234">
        <v>0</v>
      </c>
      <c r="SP88" s="234">
        <v>0</v>
      </c>
      <c r="SQ88" s="234">
        <v>0</v>
      </c>
      <c r="SR88" s="234">
        <v>0</v>
      </c>
      <c r="SS88" s="234">
        <v>0</v>
      </c>
      <c r="ST88" s="234">
        <v>0</v>
      </c>
      <c r="SU88" s="20">
        <f t="shared" si="334"/>
        <v>0</v>
      </c>
      <c r="SV88" s="18">
        <v>0</v>
      </c>
      <c r="SW88" s="18">
        <v>0</v>
      </c>
      <c r="SX88" s="18">
        <v>0</v>
      </c>
      <c r="SY88" s="18">
        <v>0</v>
      </c>
      <c r="SZ88" s="18">
        <v>0</v>
      </c>
      <c r="TA88" s="18">
        <v>0</v>
      </c>
      <c r="TB88" s="18">
        <v>0</v>
      </c>
      <c r="TC88" s="18">
        <v>0</v>
      </c>
      <c r="TD88" s="18">
        <v>0</v>
      </c>
      <c r="TE88" s="18">
        <v>0</v>
      </c>
      <c r="TF88" s="18">
        <v>0</v>
      </c>
      <c r="TG88" s="18">
        <v>0</v>
      </c>
      <c r="TH88" s="20">
        <f t="shared" si="232"/>
        <v>0</v>
      </c>
      <c r="TI88" s="20">
        <f t="shared" si="233"/>
        <v>0</v>
      </c>
      <c r="TJ88" s="20">
        <f t="shared" si="234"/>
        <v>0</v>
      </c>
      <c r="TK88" s="18">
        <f t="shared" si="335"/>
        <v>923.13999999999987</v>
      </c>
      <c r="TL88" s="18">
        <v>86.32</v>
      </c>
      <c r="TM88" s="234">
        <v>86.32</v>
      </c>
      <c r="TN88" s="234">
        <v>86.32</v>
      </c>
      <c r="TO88" s="234">
        <v>86.32</v>
      </c>
      <c r="TP88" s="234">
        <v>86.32</v>
      </c>
      <c r="TQ88" s="234">
        <v>86.32</v>
      </c>
      <c r="TR88" s="234">
        <v>86.32</v>
      </c>
      <c r="TS88" s="234">
        <v>63.78</v>
      </c>
      <c r="TT88" s="234">
        <v>63.78</v>
      </c>
      <c r="TU88" s="234">
        <v>63.78</v>
      </c>
      <c r="TV88" s="234">
        <v>63.78</v>
      </c>
      <c r="TW88" s="234">
        <v>63.78</v>
      </c>
      <c r="TX88" s="20">
        <f t="shared" si="336"/>
        <v>1655.37</v>
      </c>
      <c r="TY88" s="18">
        <v>0</v>
      </c>
      <c r="TZ88" s="18">
        <v>0</v>
      </c>
      <c r="UA88" s="18">
        <v>0</v>
      </c>
      <c r="UB88" s="18">
        <v>0</v>
      </c>
      <c r="UC88" s="18">
        <v>0</v>
      </c>
      <c r="UD88" s="18">
        <v>0</v>
      </c>
      <c r="UE88" s="18">
        <v>0</v>
      </c>
      <c r="UF88" s="18">
        <v>1655.37</v>
      </c>
      <c r="UG88" s="18">
        <v>0</v>
      </c>
      <c r="UH88" s="18">
        <v>0</v>
      </c>
      <c r="UI88" s="18">
        <v>0</v>
      </c>
      <c r="UJ88" s="18">
        <v>0</v>
      </c>
      <c r="UK88" s="20">
        <f t="shared" si="235"/>
        <v>732.23</v>
      </c>
      <c r="UL88" s="20">
        <f t="shared" si="236"/>
        <v>0</v>
      </c>
      <c r="UM88" s="20">
        <f t="shared" si="237"/>
        <v>732.23</v>
      </c>
      <c r="UN88" s="18">
        <f t="shared" si="337"/>
        <v>44.500000000000014</v>
      </c>
      <c r="UO88" s="18">
        <v>4.3499999999999996</v>
      </c>
      <c r="UP88" s="234">
        <v>4.3499999999999996</v>
      </c>
      <c r="UQ88" s="234">
        <v>4.3499999999999996</v>
      </c>
      <c r="UR88" s="234">
        <v>4.3499999999999996</v>
      </c>
      <c r="US88" s="234">
        <v>4.3499999999999996</v>
      </c>
      <c r="UT88" s="234">
        <v>4.3499999999999996</v>
      </c>
      <c r="UU88" s="234">
        <v>4.3499999999999996</v>
      </c>
      <c r="UV88" s="234">
        <v>2.81</v>
      </c>
      <c r="UW88" s="234">
        <v>2.81</v>
      </c>
      <c r="UX88" s="234">
        <v>2.81</v>
      </c>
      <c r="UY88" s="234">
        <v>2.81</v>
      </c>
      <c r="UZ88" s="234">
        <v>2.81</v>
      </c>
      <c r="VA88" s="20">
        <f t="shared" si="238"/>
        <v>0</v>
      </c>
      <c r="VB88" s="234"/>
      <c r="VC88" s="234"/>
      <c r="VD88" s="234"/>
      <c r="VE88" s="234"/>
      <c r="VF88" s="234"/>
      <c r="VG88" s="234"/>
      <c r="VH88" s="234">
        <v>0</v>
      </c>
      <c r="VI88" s="234"/>
      <c r="VJ88" s="234"/>
      <c r="VK88" s="234"/>
      <c r="VL88" s="234"/>
      <c r="VM88" s="234"/>
      <c r="VN88" s="20">
        <f t="shared" si="239"/>
        <v>-44.500000000000014</v>
      </c>
      <c r="VO88" s="20">
        <f t="shared" si="240"/>
        <v>-44.500000000000014</v>
      </c>
      <c r="VP88" s="20">
        <f t="shared" si="241"/>
        <v>0</v>
      </c>
      <c r="VQ88" s="121">
        <f t="shared" si="242"/>
        <v>0</v>
      </c>
      <c r="VR88" s="250"/>
      <c r="VS88" s="250"/>
      <c r="VT88" s="250"/>
      <c r="VU88" s="250"/>
      <c r="VV88" s="250"/>
      <c r="VW88" s="250"/>
      <c r="VX88" s="250"/>
      <c r="VY88" s="250"/>
      <c r="VZ88" s="250"/>
      <c r="WA88" s="250"/>
      <c r="WB88" s="250"/>
      <c r="WC88" s="250"/>
      <c r="WD88" s="121">
        <f t="shared" si="243"/>
        <v>0</v>
      </c>
      <c r="WE88" s="234"/>
      <c r="WF88" s="234"/>
      <c r="WG88" s="234"/>
      <c r="WH88" s="234"/>
      <c r="WI88" s="234"/>
      <c r="WJ88" s="234"/>
      <c r="WK88" s="234"/>
      <c r="WL88" s="234"/>
      <c r="WM88" s="234"/>
      <c r="WN88" s="234"/>
      <c r="WO88" s="234"/>
      <c r="WP88" s="234"/>
      <c r="WQ88" s="121">
        <f t="shared" si="244"/>
        <v>0</v>
      </c>
      <c r="WR88" s="121">
        <f t="shared" si="245"/>
        <v>0</v>
      </c>
      <c r="WS88" s="121">
        <f t="shared" si="246"/>
        <v>0</v>
      </c>
      <c r="WT88" s="120">
        <f t="shared" si="338"/>
        <v>19094.190000000002</v>
      </c>
      <c r="WU88" s="120">
        <v>1431.12</v>
      </c>
      <c r="WV88" s="250">
        <v>1431.12</v>
      </c>
      <c r="WW88" s="250">
        <v>1431.12</v>
      </c>
      <c r="WX88" s="250">
        <v>1431.12</v>
      </c>
      <c r="WY88" s="250">
        <v>1431.12</v>
      </c>
      <c r="WZ88" s="250">
        <v>1431.12</v>
      </c>
      <c r="XA88" s="250">
        <v>1431.12</v>
      </c>
      <c r="XB88" s="250">
        <v>1815.27</v>
      </c>
      <c r="XC88" s="250">
        <v>1815.27</v>
      </c>
      <c r="XD88" s="250">
        <v>1815.27</v>
      </c>
      <c r="XE88" s="250">
        <v>1815.27</v>
      </c>
      <c r="XF88" s="250">
        <v>1815.27</v>
      </c>
      <c r="XG88" s="120">
        <f t="shared" si="339"/>
        <v>41395.365563876789</v>
      </c>
      <c r="XH88" s="18">
        <v>3341.7031184381394</v>
      </c>
      <c r="XI88" s="18">
        <v>3693.7000809560914</v>
      </c>
      <c r="XJ88" s="18">
        <v>3508.6878084844811</v>
      </c>
      <c r="XK88" s="18">
        <v>173.09682585145987</v>
      </c>
      <c r="XL88" s="18">
        <v>2694.6963659100397</v>
      </c>
      <c r="XM88" s="18">
        <v>2517.9471414992508</v>
      </c>
      <c r="XN88" s="18">
        <v>3584.7228844474776</v>
      </c>
      <c r="XO88" s="18">
        <v>4765.028124917998</v>
      </c>
      <c r="XP88" s="18">
        <v>5033.4051025608478</v>
      </c>
      <c r="XQ88" s="18">
        <v>4107.2905851103569</v>
      </c>
      <c r="XR88" s="18">
        <v>3857.3813899329884</v>
      </c>
      <c r="XS88" s="18">
        <v>4117.706135767653</v>
      </c>
      <c r="XT88" s="121">
        <f t="shared" si="247"/>
        <v>22301.175563876786</v>
      </c>
      <c r="XU88" s="121">
        <f t="shared" si="248"/>
        <v>0</v>
      </c>
      <c r="XV88" s="121">
        <f t="shared" si="249"/>
        <v>22301.175563876786</v>
      </c>
      <c r="XW88" s="120">
        <f t="shared" si="340"/>
        <v>3775.8000000000011</v>
      </c>
      <c r="XX88" s="120">
        <v>371.15</v>
      </c>
      <c r="XY88" s="250">
        <v>371.15</v>
      </c>
      <c r="XZ88" s="250">
        <v>371.15</v>
      </c>
      <c r="YA88" s="250">
        <v>371.15</v>
      </c>
      <c r="YB88" s="250">
        <v>371.15</v>
      </c>
      <c r="YC88" s="250">
        <v>371.15</v>
      </c>
      <c r="YD88" s="250">
        <v>371.15</v>
      </c>
      <c r="YE88" s="250">
        <v>235.55</v>
      </c>
      <c r="YF88" s="250">
        <v>235.55</v>
      </c>
      <c r="YG88" s="250">
        <v>235.55</v>
      </c>
      <c r="YH88" s="250">
        <v>235.55</v>
      </c>
      <c r="YI88" s="250">
        <v>235.55</v>
      </c>
      <c r="YJ88" s="121">
        <f t="shared" si="341"/>
        <v>7657.2534889390281</v>
      </c>
      <c r="YK88" s="18">
        <v>653.82663988394859</v>
      </c>
      <c r="YL88" s="18">
        <v>573.55004409708863</v>
      </c>
      <c r="YM88" s="18">
        <v>590.59127115311276</v>
      </c>
      <c r="YN88" s="18">
        <v>633.29554442767301</v>
      </c>
      <c r="YO88" s="18">
        <v>571.01670307617451</v>
      </c>
      <c r="YP88" s="18">
        <v>613.75975149754368</v>
      </c>
      <c r="YQ88" s="18">
        <v>645.56804285530745</v>
      </c>
      <c r="YR88" s="18">
        <v>656.67533249797179</v>
      </c>
      <c r="YS88" s="18">
        <v>602.99909508389624</v>
      </c>
      <c r="YT88" s="18">
        <v>674.8186138417326</v>
      </c>
      <c r="YU88" s="18">
        <v>690.54883106043212</v>
      </c>
      <c r="YV88" s="18">
        <v>750.60361946414548</v>
      </c>
      <c r="YW88" s="234">
        <f t="shared" si="342"/>
        <v>3881.453488939027</v>
      </c>
      <c r="YX88" s="121">
        <f t="shared" si="250"/>
        <v>0</v>
      </c>
      <c r="YY88" s="121">
        <f t="shared" si="251"/>
        <v>3881.453488939027</v>
      </c>
      <c r="YZ88" s="120">
        <f t="shared" si="343"/>
        <v>4329.6100000000006</v>
      </c>
      <c r="ZA88" s="120">
        <v>118.53</v>
      </c>
      <c r="ZB88" s="250">
        <v>118.53</v>
      </c>
      <c r="ZC88" s="250">
        <v>118.53</v>
      </c>
      <c r="ZD88" s="250">
        <v>118.53</v>
      </c>
      <c r="ZE88" s="250">
        <v>118.53</v>
      </c>
      <c r="ZF88" s="250">
        <v>118.53</v>
      </c>
      <c r="ZG88" s="250">
        <v>118.53</v>
      </c>
      <c r="ZH88" s="250">
        <v>699.98</v>
      </c>
      <c r="ZI88" s="250">
        <v>699.98</v>
      </c>
      <c r="ZJ88" s="250">
        <v>699.98</v>
      </c>
      <c r="ZK88" s="250">
        <v>699.98</v>
      </c>
      <c r="ZL88" s="250">
        <v>699.98</v>
      </c>
      <c r="ZM88" s="121">
        <f t="shared" si="344"/>
        <v>4331.3068377316513</v>
      </c>
      <c r="ZN88" s="120">
        <v>0</v>
      </c>
      <c r="ZO88" s="18">
        <v>42.758683059587284</v>
      </c>
      <c r="ZP88" s="18">
        <v>144.33901742276066</v>
      </c>
      <c r="ZQ88" s="18">
        <v>4052.0204125745631</v>
      </c>
      <c r="ZR88" s="18">
        <v>92.188724674740328</v>
      </c>
      <c r="ZS88" s="18">
        <v>0</v>
      </c>
      <c r="ZT88" s="18"/>
      <c r="ZU88" s="18"/>
      <c r="ZV88" s="18"/>
      <c r="ZW88" s="18"/>
      <c r="ZX88" s="18"/>
      <c r="ZY88" s="18"/>
      <c r="ZZ88" s="121">
        <f t="shared" si="252"/>
        <v>1.6968377316507031</v>
      </c>
      <c r="AAA88" s="121">
        <f t="shared" si="253"/>
        <v>0</v>
      </c>
      <c r="AAB88" s="121">
        <f t="shared" si="254"/>
        <v>1.6968377316507031</v>
      </c>
      <c r="AAC88" s="120">
        <f t="shared" si="345"/>
        <v>795.63000000000022</v>
      </c>
      <c r="AAD88" s="120">
        <v>57.34</v>
      </c>
      <c r="AAE88" s="250">
        <v>57.34</v>
      </c>
      <c r="AAF88" s="250">
        <v>57.34</v>
      </c>
      <c r="AAG88" s="250">
        <v>57.34</v>
      </c>
      <c r="AAH88" s="250">
        <v>57.34</v>
      </c>
      <c r="AAI88" s="250">
        <v>57.34</v>
      </c>
      <c r="AAJ88" s="250">
        <v>57.34</v>
      </c>
      <c r="AAK88" s="250">
        <v>78.849999999999994</v>
      </c>
      <c r="AAL88" s="250">
        <v>78.849999999999994</v>
      </c>
      <c r="AAM88" s="250">
        <v>78.849999999999994</v>
      </c>
      <c r="AAN88" s="250">
        <v>78.849999999999994</v>
      </c>
      <c r="AAO88" s="250">
        <v>78.849999999999994</v>
      </c>
      <c r="AAP88" s="121">
        <f t="shared" si="346"/>
        <v>492.84562311036387</v>
      </c>
      <c r="AAQ88" s="18">
        <v>68.951458033618195</v>
      </c>
      <c r="AAR88" s="18">
        <v>68.786416179197232</v>
      </c>
      <c r="AAS88" s="18">
        <v>69.017898843537509</v>
      </c>
      <c r="AAT88" s="18">
        <v>69.301145039554996</v>
      </c>
      <c r="AAU88" s="18">
        <v>69.842251240454004</v>
      </c>
      <c r="AAV88" s="18">
        <v>69.051224750794006</v>
      </c>
      <c r="AAW88" s="18">
        <v>67.818710979026733</v>
      </c>
      <c r="AAX88" s="18">
        <v>2.0499899615999997</v>
      </c>
      <c r="AAY88" s="18">
        <v>1.9714953725999997</v>
      </c>
      <c r="AAZ88" s="18">
        <v>2.0077960247999997</v>
      </c>
      <c r="ABA88" s="18">
        <v>2.0051059870799999</v>
      </c>
      <c r="ABB88" s="18">
        <v>2.0421306981012823</v>
      </c>
      <c r="ABC88" s="121">
        <f t="shared" si="255"/>
        <v>-302.78437688963635</v>
      </c>
      <c r="ABD88" s="121">
        <f t="shared" si="256"/>
        <v>-302.78437688963635</v>
      </c>
      <c r="ABE88" s="121">
        <f t="shared" si="257"/>
        <v>0</v>
      </c>
      <c r="ABF88" s="120">
        <f t="shared" si="347"/>
        <v>114.52</v>
      </c>
      <c r="ABG88" s="120">
        <v>3.86</v>
      </c>
      <c r="ABH88" s="250">
        <v>3.86</v>
      </c>
      <c r="ABI88" s="250">
        <v>3.86</v>
      </c>
      <c r="ABJ88" s="250">
        <v>3.86</v>
      </c>
      <c r="ABK88" s="250">
        <v>3.86</v>
      </c>
      <c r="ABL88" s="250">
        <v>3.86</v>
      </c>
      <c r="ABM88" s="250">
        <v>3.86</v>
      </c>
      <c r="ABN88" s="250">
        <v>17.5</v>
      </c>
      <c r="ABO88" s="250">
        <v>17.5</v>
      </c>
      <c r="ABP88" s="250">
        <v>17.5</v>
      </c>
      <c r="ABQ88" s="250">
        <v>17.5</v>
      </c>
      <c r="ABR88" s="250">
        <v>17.5</v>
      </c>
      <c r="ABS88" s="121">
        <f t="shared" si="348"/>
        <v>0</v>
      </c>
      <c r="ABT88" s="18">
        <v>0</v>
      </c>
      <c r="ABU88" s="18">
        <v>0</v>
      </c>
      <c r="ABV88" s="18">
        <v>0</v>
      </c>
      <c r="ABW88" s="18">
        <v>0</v>
      </c>
      <c r="ABX88" s="18">
        <v>0</v>
      </c>
      <c r="ABY88" s="18">
        <v>0</v>
      </c>
      <c r="ABZ88" s="18"/>
      <c r="ACA88" s="18"/>
      <c r="ACB88" s="18">
        <v>0</v>
      </c>
      <c r="ACC88" s="18">
        <v>0</v>
      </c>
      <c r="ACD88" s="18">
        <v>0</v>
      </c>
      <c r="ACE88" s="18">
        <v>0</v>
      </c>
      <c r="ACF88" s="121">
        <f t="shared" si="258"/>
        <v>-114.52</v>
      </c>
      <c r="ACG88" s="121">
        <f t="shared" si="259"/>
        <v>-114.52</v>
      </c>
      <c r="ACH88" s="121">
        <f t="shared" si="260"/>
        <v>0</v>
      </c>
      <c r="ACI88" s="115">
        <f t="shared" si="261"/>
        <v>1090.1999999999998</v>
      </c>
      <c r="ACJ88" s="121">
        <f t="shared" si="262"/>
        <v>4172.9550413717971</v>
      </c>
      <c r="ACK88" s="132">
        <f t="shared" si="263"/>
        <v>3082.7550413717972</v>
      </c>
      <c r="ACL88" s="121">
        <f t="shared" si="264"/>
        <v>0</v>
      </c>
      <c r="ACM88" s="121">
        <f t="shared" si="265"/>
        <v>3082.7550413717972</v>
      </c>
      <c r="ACN88" s="18">
        <f t="shared" si="349"/>
        <v>1090.1999999999998</v>
      </c>
      <c r="ACO88" s="18">
        <v>91.55</v>
      </c>
      <c r="ACP88" s="234">
        <v>91.55</v>
      </c>
      <c r="ACQ88" s="234">
        <v>91.55</v>
      </c>
      <c r="ACR88" s="234">
        <v>91.55</v>
      </c>
      <c r="ACS88" s="234">
        <v>91.55</v>
      </c>
      <c r="ACT88" s="234">
        <v>91.55</v>
      </c>
      <c r="ACU88" s="234">
        <v>91.55</v>
      </c>
      <c r="ACV88" s="234">
        <v>89.87</v>
      </c>
      <c r="ACW88" s="234">
        <v>89.87</v>
      </c>
      <c r="ACX88" s="234">
        <v>89.87</v>
      </c>
      <c r="ACY88" s="234">
        <v>89.87</v>
      </c>
      <c r="ACZ88" s="234">
        <v>89.87</v>
      </c>
      <c r="ADA88" s="20">
        <f t="shared" si="350"/>
        <v>4172.9550413717971</v>
      </c>
      <c r="ADB88" s="18">
        <v>0</v>
      </c>
      <c r="ADC88" s="18">
        <v>731.40034010568934</v>
      </c>
      <c r="ADD88" s="18">
        <v>339.31238799092063</v>
      </c>
      <c r="ADE88" s="18">
        <v>546.7125299999999</v>
      </c>
      <c r="ADF88" s="18">
        <v>388.08246959999997</v>
      </c>
      <c r="ADG88" s="18">
        <v>334.73935039999992</v>
      </c>
      <c r="ADH88" s="18">
        <v>321.01061856498779</v>
      </c>
      <c r="ADI88" s="18">
        <v>337.97689929582475</v>
      </c>
      <c r="ADJ88" s="18">
        <v>331.05472400000002</v>
      </c>
      <c r="ADK88" s="18">
        <v>321.82533599999999</v>
      </c>
      <c r="ADL88" s="18">
        <v>367.3076064</v>
      </c>
      <c r="ADM88" s="18">
        <v>153.53277901437511</v>
      </c>
      <c r="ADN88" s="20">
        <f t="shared" si="266"/>
        <v>3082.7550413717972</v>
      </c>
      <c r="ADO88" s="20">
        <f t="shared" si="267"/>
        <v>0</v>
      </c>
      <c r="ADP88" s="20">
        <f t="shared" si="268"/>
        <v>3082.7550413717972</v>
      </c>
      <c r="ADQ88" s="18">
        <f t="shared" si="351"/>
        <v>0</v>
      </c>
      <c r="ADR88" s="18">
        <v>0</v>
      </c>
      <c r="ADS88" s="234">
        <v>0</v>
      </c>
      <c r="ADT88" s="234">
        <v>0</v>
      </c>
      <c r="ADU88" s="234">
        <v>0</v>
      </c>
      <c r="ADV88" s="234">
        <v>0</v>
      </c>
      <c r="ADW88" s="234">
        <v>0</v>
      </c>
      <c r="ADX88" s="234">
        <v>0</v>
      </c>
      <c r="ADY88" s="234">
        <v>0</v>
      </c>
      <c r="ADZ88" s="234">
        <v>0</v>
      </c>
      <c r="AEA88" s="234">
        <v>0</v>
      </c>
      <c r="AEB88" s="234">
        <v>0</v>
      </c>
      <c r="AEC88" s="234">
        <v>0</v>
      </c>
      <c r="AED88" s="20">
        <f t="shared" si="352"/>
        <v>0</v>
      </c>
      <c r="AEE88" s="18">
        <v>0</v>
      </c>
      <c r="AEF88" s="18">
        <v>0</v>
      </c>
      <c r="AEG88" s="18">
        <v>0</v>
      </c>
      <c r="AEH88" s="18">
        <v>0</v>
      </c>
      <c r="AEI88" s="18">
        <v>0</v>
      </c>
      <c r="AEJ88" s="18">
        <v>0</v>
      </c>
      <c r="AEK88" s="18">
        <v>0</v>
      </c>
      <c r="AEL88" s="18">
        <v>0</v>
      </c>
      <c r="AEM88" s="18">
        <v>0</v>
      </c>
      <c r="AEN88" s="18">
        <v>0</v>
      </c>
      <c r="AEO88" s="18">
        <v>0</v>
      </c>
      <c r="AEP88" s="18">
        <v>0</v>
      </c>
      <c r="AEQ88" s="20">
        <f t="shared" si="269"/>
        <v>0</v>
      </c>
      <c r="AER88" s="20">
        <f t="shared" si="270"/>
        <v>0</v>
      </c>
      <c r="AES88" s="20">
        <f t="shared" si="271"/>
        <v>0</v>
      </c>
      <c r="AET88" s="18">
        <f t="shared" si="353"/>
        <v>0</v>
      </c>
      <c r="AEU88" s="18">
        <v>0</v>
      </c>
      <c r="AEV88" s="234">
        <v>0</v>
      </c>
      <c r="AEW88" s="234">
        <v>0</v>
      </c>
      <c r="AEX88" s="234">
        <v>0</v>
      </c>
      <c r="AEY88" s="234">
        <v>0</v>
      </c>
      <c r="AEZ88" s="234">
        <v>0</v>
      </c>
      <c r="AFA88" s="234">
        <v>0</v>
      </c>
      <c r="AFB88" s="234">
        <v>0</v>
      </c>
      <c r="AFC88" s="234">
        <v>0</v>
      </c>
      <c r="AFD88" s="234">
        <v>0</v>
      </c>
      <c r="AFE88" s="234">
        <v>0</v>
      </c>
      <c r="AFF88" s="234">
        <v>0</v>
      </c>
      <c r="AFG88" s="20">
        <f t="shared" si="354"/>
        <v>0</v>
      </c>
      <c r="AFH88" s="18">
        <v>0</v>
      </c>
      <c r="AFI88" s="18">
        <v>0</v>
      </c>
      <c r="AFJ88" s="18">
        <v>0</v>
      </c>
      <c r="AFK88" s="18">
        <v>0</v>
      </c>
      <c r="AFL88" s="18">
        <v>0</v>
      </c>
      <c r="AFM88" s="18">
        <v>0</v>
      </c>
      <c r="AFN88" s="18">
        <v>0</v>
      </c>
      <c r="AFO88" s="18">
        <v>0</v>
      </c>
      <c r="AFP88" s="18">
        <v>0</v>
      </c>
      <c r="AFQ88" s="18">
        <v>0</v>
      </c>
      <c r="AFR88" s="18">
        <v>0</v>
      </c>
      <c r="AFS88" s="18">
        <v>0</v>
      </c>
      <c r="AFT88" s="20">
        <f t="shared" si="272"/>
        <v>0</v>
      </c>
      <c r="AFU88" s="20">
        <f t="shared" si="273"/>
        <v>0</v>
      </c>
      <c r="AFV88" s="136">
        <f t="shared" si="274"/>
        <v>0</v>
      </c>
      <c r="AFW88" s="141">
        <f t="shared" si="275"/>
        <v>60692.86</v>
      </c>
      <c r="AFX88" s="111">
        <f t="shared" si="276"/>
        <v>77885.918943459794</v>
      </c>
      <c r="AFY88" s="126">
        <f t="shared" si="277"/>
        <v>17193.058943459793</v>
      </c>
      <c r="AFZ88" s="20">
        <f t="shared" si="278"/>
        <v>0</v>
      </c>
      <c r="AGA88" s="140">
        <f t="shared" si="279"/>
        <v>17193.058943459793</v>
      </c>
      <c r="AGB88" s="215">
        <f t="shared" si="181"/>
        <v>72831.432000000001</v>
      </c>
      <c r="AGC88" s="126">
        <f t="shared" si="181"/>
        <v>93463.102732151747</v>
      </c>
      <c r="AGD88" s="126">
        <f t="shared" si="280"/>
        <v>20631.670732151746</v>
      </c>
      <c r="AGE88" s="20">
        <f t="shared" si="281"/>
        <v>0</v>
      </c>
      <c r="AGF88" s="136">
        <f t="shared" si="282"/>
        <v>20631.670732151746</v>
      </c>
      <c r="AGG88" s="166">
        <f t="shared" si="358"/>
        <v>4491.2716399999999</v>
      </c>
      <c r="AGH88" s="220">
        <f t="shared" si="357"/>
        <v>5763.5580018160244</v>
      </c>
      <c r="AGI88" s="126">
        <f t="shared" si="283"/>
        <v>1272.2863618160245</v>
      </c>
      <c r="AGJ88" s="20">
        <f t="shared" si="284"/>
        <v>0</v>
      </c>
      <c r="AGK88" s="140">
        <f t="shared" si="285"/>
        <v>1272.2863618160245</v>
      </c>
      <c r="AGL88" s="167">
        <f t="shared" si="182"/>
        <v>77322.703640000007</v>
      </c>
      <c r="AGM88" s="167">
        <f t="shared" si="182"/>
        <v>99226.660733967772</v>
      </c>
      <c r="AGN88" s="168">
        <f t="shared" si="106"/>
        <v>21903.957093967765</v>
      </c>
      <c r="AGO88" s="167">
        <f t="shared" si="286"/>
        <v>0</v>
      </c>
      <c r="AGP88" s="169">
        <f t="shared" si="287"/>
        <v>21903.957093967765</v>
      </c>
      <c r="AGQ88" s="217">
        <f t="shared" si="355"/>
        <v>5.8084772370486662E-2</v>
      </c>
      <c r="AGR88" s="294">
        <v>7.0000000000000007E-2</v>
      </c>
      <c r="AGS88" s="294">
        <v>0.05</v>
      </c>
      <c r="AGT88" s="251">
        <f t="shared" si="356"/>
        <v>6.1666666666666668E-2</v>
      </c>
      <c r="AGU88" s="22"/>
      <c r="AGV88" s="22"/>
      <c r="AGW88" s="22"/>
      <c r="AGX88" s="22"/>
      <c r="AGY88" s="22"/>
      <c r="AGZ88" s="22"/>
      <c r="AHA88" s="22"/>
      <c r="AHB88" s="22"/>
      <c r="AHC88" s="22"/>
      <c r="AHD88" s="22"/>
      <c r="AHE88" s="22"/>
      <c r="AHF88" s="22"/>
      <c r="AHG88" s="22"/>
      <c r="AHH88" s="22"/>
    </row>
    <row r="89" spans="1:892" s="225" customFormat="1" ht="12.75" x14ac:dyDescent="0.25">
      <c r="A89" s="22">
        <v>518</v>
      </c>
      <c r="B89" s="21">
        <v>3</v>
      </c>
      <c r="C89" s="256" t="s">
        <v>834</v>
      </c>
      <c r="D89" s="253">
        <v>1</v>
      </c>
      <c r="E89" s="249">
        <v>217.6</v>
      </c>
      <c r="F89" s="132">
        <f t="shared" si="183"/>
        <v>640.37000000000012</v>
      </c>
      <c r="G89" s="114">
        <f t="shared" si="184"/>
        <v>823.80941520585804</v>
      </c>
      <c r="H89" s="132">
        <f t="shared" si="185"/>
        <v>183.43941520585793</v>
      </c>
      <c r="I89" s="121">
        <f t="shared" si="186"/>
        <v>0</v>
      </c>
      <c r="J89" s="121">
        <f t="shared" si="187"/>
        <v>183.43941520585793</v>
      </c>
      <c r="K89" s="18">
        <f t="shared" si="288"/>
        <v>0</v>
      </c>
      <c r="L89" s="234">
        <v>0</v>
      </c>
      <c r="M89" s="234">
        <v>0</v>
      </c>
      <c r="N89" s="234">
        <v>0</v>
      </c>
      <c r="O89" s="234">
        <v>0</v>
      </c>
      <c r="P89" s="234">
        <v>0</v>
      </c>
      <c r="Q89" s="234">
        <v>0</v>
      </c>
      <c r="R89" s="234">
        <v>0</v>
      </c>
      <c r="S89" s="234">
        <v>0</v>
      </c>
      <c r="T89" s="234">
        <v>0</v>
      </c>
      <c r="U89" s="234">
        <v>0</v>
      </c>
      <c r="V89" s="234">
        <v>0</v>
      </c>
      <c r="W89" s="234">
        <v>0</v>
      </c>
      <c r="X89" s="234">
        <f t="shared" si="289"/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0</v>
      </c>
      <c r="AF89" s="18">
        <v>0</v>
      </c>
      <c r="AG89" s="18">
        <v>0</v>
      </c>
      <c r="AH89" s="18">
        <v>0</v>
      </c>
      <c r="AI89" s="18">
        <v>0</v>
      </c>
      <c r="AJ89" s="18">
        <v>0</v>
      </c>
      <c r="AK89" s="20">
        <f t="shared" si="188"/>
        <v>0</v>
      </c>
      <c r="AL89" s="234">
        <f t="shared" si="290"/>
        <v>0</v>
      </c>
      <c r="AM89" s="234">
        <f t="shared" si="189"/>
        <v>0</v>
      </c>
      <c r="AN89" s="18">
        <f t="shared" si="291"/>
        <v>0</v>
      </c>
      <c r="AO89" s="234">
        <v>0</v>
      </c>
      <c r="AP89" s="234">
        <v>0</v>
      </c>
      <c r="AQ89" s="234">
        <v>0</v>
      </c>
      <c r="AR89" s="234">
        <v>0</v>
      </c>
      <c r="AS89" s="234">
        <v>0</v>
      </c>
      <c r="AT89" s="234">
        <v>0</v>
      </c>
      <c r="AU89" s="234">
        <v>0</v>
      </c>
      <c r="AV89" s="234">
        <v>0</v>
      </c>
      <c r="AW89" s="234">
        <v>0</v>
      </c>
      <c r="AX89" s="234">
        <v>0</v>
      </c>
      <c r="AY89" s="234">
        <v>0</v>
      </c>
      <c r="AZ89" s="234">
        <v>0</v>
      </c>
      <c r="BA89" s="226">
        <f t="shared" si="292"/>
        <v>0</v>
      </c>
      <c r="BB89" s="18">
        <v>0</v>
      </c>
      <c r="BC89" s="18">
        <v>0</v>
      </c>
      <c r="BD89" s="18">
        <v>0</v>
      </c>
      <c r="BE89" s="18">
        <v>0</v>
      </c>
      <c r="BF89" s="18">
        <v>0</v>
      </c>
      <c r="BG89" s="18">
        <v>0</v>
      </c>
      <c r="BH89" s="18">
        <v>0</v>
      </c>
      <c r="BI89" s="18">
        <v>0</v>
      </c>
      <c r="BJ89" s="18">
        <v>0</v>
      </c>
      <c r="BK89" s="18">
        <v>0</v>
      </c>
      <c r="BL89" s="18">
        <v>0</v>
      </c>
      <c r="BM89" s="18">
        <v>0</v>
      </c>
      <c r="BN89" s="20">
        <f t="shared" si="190"/>
        <v>0</v>
      </c>
      <c r="BO89" s="20">
        <f t="shared" si="191"/>
        <v>0</v>
      </c>
      <c r="BP89" s="20">
        <f t="shared" si="192"/>
        <v>0</v>
      </c>
      <c r="BQ89" s="18">
        <f t="shared" si="293"/>
        <v>0</v>
      </c>
      <c r="BR89" s="234">
        <v>0</v>
      </c>
      <c r="BS89" s="234">
        <v>0</v>
      </c>
      <c r="BT89" s="234">
        <v>0</v>
      </c>
      <c r="BU89" s="234">
        <v>0</v>
      </c>
      <c r="BV89" s="234">
        <v>0</v>
      </c>
      <c r="BW89" s="234">
        <v>0</v>
      </c>
      <c r="BX89" s="234">
        <v>0</v>
      </c>
      <c r="BY89" s="234">
        <v>0</v>
      </c>
      <c r="BZ89" s="234">
        <v>0</v>
      </c>
      <c r="CA89" s="234">
        <v>0</v>
      </c>
      <c r="CB89" s="234">
        <v>0</v>
      </c>
      <c r="CC89" s="234">
        <v>0</v>
      </c>
      <c r="CD89" s="18">
        <f t="shared" si="294"/>
        <v>0</v>
      </c>
      <c r="CE89" s="18">
        <v>0</v>
      </c>
      <c r="CF89" s="18">
        <v>0</v>
      </c>
      <c r="CG89" s="18">
        <v>0</v>
      </c>
      <c r="CH89" s="18">
        <v>0</v>
      </c>
      <c r="CI89" s="18">
        <v>0</v>
      </c>
      <c r="CJ89" s="18">
        <v>0</v>
      </c>
      <c r="CK89" s="18">
        <v>0</v>
      </c>
      <c r="CL89" s="18">
        <v>0</v>
      </c>
      <c r="CM89" s="18">
        <v>0</v>
      </c>
      <c r="CN89" s="18">
        <v>0</v>
      </c>
      <c r="CO89" s="18">
        <v>0</v>
      </c>
      <c r="CP89" s="18">
        <v>0</v>
      </c>
      <c r="CQ89" s="20">
        <f t="shared" si="193"/>
        <v>0</v>
      </c>
      <c r="CR89" s="20">
        <f t="shared" si="194"/>
        <v>0</v>
      </c>
      <c r="CS89" s="20">
        <f t="shared" si="195"/>
        <v>0</v>
      </c>
      <c r="CT89" s="18">
        <f t="shared" si="295"/>
        <v>0</v>
      </c>
      <c r="CU89" s="18">
        <v>0</v>
      </c>
      <c r="CV89" s="234">
        <v>0</v>
      </c>
      <c r="CW89" s="234">
        <v>0</v>
      </c>
      <c r="CX89" s="234">
        <v>0</v>
      </c>
      <c r="CY89" s="234">
        <v>0</v>
      </c>
      <c r="CZ89" s="234">
        <v>0</v>
      </c>
      <c r="DA89" s="234">
        <v>0</v>
      </c>
      <c r="DB89" s="234">
        <v>0</v>
      </c>
      <c r="DC89" s="234">
        <v>0</v>
      </c>
      <c r="DD89" s="234">
        <v>0</v>
      </c>
      <c r="DE89" s="234">
        <v>0</v>
      </c>
      <c r="DF89" s="234">
        <v>0</v>
      </c>
      <c r="DG89" s="18">
        <f t="shared" si="296"/>
        <v>0</v>
      </c>
      <c r="DH89" s="18">
        <v>0</v>
      </c>
      <c r="DI89" s="18">
        <v>0</v>
      </c>
      <c r="DJ89" s="18">
        <v>0</v>
      </c>
      <c r="DK89" s="18">
        <v>0</v>
      </c>
      <c r="DL89" s="18">
        <v>0</v>
      </c>
      <c r="DM89" s="18">
        <v>0</v>
      </c>
      <c r="DN89" s="18">
        <v>0</v>
      </c>
      <c r="DO89" s="18">
        <v>0</v>
      </c>
      <c r="DP89" s="18">
        <v>0</v>
      </c>
      <c r="DQ89" s="18">
        <v>0</v>
      </c>
      <c r="DR89" s="18">
        <v>0</v>
      </c>
      <c r="DS89" s="18">
        <v>0</v>
      </c>
      <c r="DT89" s="234">
        <f t="shared" si="297"/>
        <v>0</v>
      </c>
      <c r="DU89" s="20">
        <f t="shared" si="196"/>
        <v>0</v>
      </c>
      <c r="DV89" s="20">
        <f t="shared" si="298"/>
        <v>0</v>
      </c>
      <c r="DW89" s="18">
        <f t="shared" si="299"/>
        <v>0</v>
      </c>
      <c r="DX89" s="18">
        <v>0</v>
      </c>
      <c r="DY89" s="234">
        <v>0</v>
      </c>
      <c r="DZ89" s="234">
        <v>0</v>
      </c>
      <c r="EA89" s="234">
        <v>0</v>
      </c>
      <c r="EB89" s="234">
        <v>0</v>
      </c>
      <c r="EC89" s="234">
        <v>0</v>
      </c>
      <c r="ED89" s="234">
        <v>0</v>
      </c>
      <c r="EE89" s="234">
        <v>0</v>
      </c>
      <c r="EF89" s="234">
        <v>0</v>
      </c>
      <c r="EG89" s="234">
        <v>0</v>
      </c>
      <c r="EH89" s="234">
        <v>0</v>
      </c>
      <c r="EI89" s="234">
        <v>0</v>
      </c>
      <c r="EJ89" s="234"/>
      <c r="EK89" s="18">
        <f t="shared" si="300"/>
        <v>0</v>
      </c>
      <c r="EL89" s="18">
        <v>0</v>
      </c>
      <c r="EM89" s="18">
        <v>0</v>
      </c>
      <c r="EN89" s="18">
        <v>0</v>
      </c>
      <c r="EO89" s="18">
        <v>0</v>
      </c>
      <c r="EP89" s="18">
        <v>0</v>
      </c>
      <c r="EQ89" s="18">
        <v>0</v>
      </c>
      <c r="ER89" s="18">
        <v>0</v>
      </c>
      <c r="ES89" s="18">
        <v>0</v>
      </c>
      <c r="ET89" s="18">
        <v>0</v>
      </c>
      <c r="EU89" s="18">
        <v>0</v>
      </c>
      <c r="EV89" s="18">
        <v>0</v>
      </c>
      <c r="EW89" s="18">
        <v>0</v>
      </c>
      <c r="EX89" s="20">
        <f t="shared" si="197"/>
        <v>0</v>
      </c>
      <c r="EY89" s="20">
        <f t="shared" si="301"/>
        <v>0</v>
      </c>
      <c r="EZ89" s="20">
        <f t="shared" si="302"/>
        <v>0</v>
      </c>
      <c r="FA89" s="18">
        <f t="shared" si="303"/>
        <v>0</v>
      </c>
      <c r="FB89" s="18">
        <v>0</v>
      </c>
      <c r="FC89" s="234">
        <v>0</v>
      </c>
      <c r="FD89" s="234">
        <v>0</v>
      </c>
      <c r="FE89" s="234">
        <v>0</v>
      </c>
      <c r="FF89" s="234">
        <v>0</v>
      </c>
      <c r="FG89" s="234">
        <v>0</v>
      </c>
      <c r="FH89" s="234">
        <v>0</v>
      </c>
      <c r="FI89" s="234">
        <v>0</v>
      </c>
      <c r="FJ89" s="234">
        <v>0</v>
      </c>
      <c r="FK89" s="234">
        <v>0</v>
      </c>
      <c r="FL89" s="234">
        <v>0</v>
      </c>
      <c r="FM89" s="234">
        <v>0</v>
      </c>
      <c r="FN89" s="20">
        <f t="shared" si="304"/>
        <v>0</v>
      </c>
      <c r="FO89" s="18">
        <v>0</v>
      </c>
      <c r="FP89" s="18">
        <v>0</v>
      </c>
      <c r="FQ89" s="18">
        <v>0</v>
      </c>
      <c r="FR89" s="18">
        <v>0</v>
      </c>
      <c r="FS89" s="18">
        <v>0</v>
      </c>
      <c r="FT89" s="18">
        <v>0</v>
      </c>
      <c r="FU89" s="18">
        <v>0</v>
      </c>
      <c r="FV89" s="18">
        <v>0</v>
      </c>
      <c r="FW89" s="18">
        <v>0</v>
      </c>
      <c r="FX89" s="18">
        <v>0</v>
      </c>
      <c r="FY89" s="18">
        <v>0</v>
      </c>
      <c r="FZ89" s="18">
        <v>0</v>
      </c>
      <c r="GA89" s="234">
        <f t="shared" si="305"/>
        <v>0</v>
      </c>
      <c r="GB89" s="20">
        <f t="shared" si="306"/>
        <v>0</v>
      </c>
      <c r="GC89" s="20">
        <f t="shared" si="307"/>
        <v>0</v>
      </c>
      <c r="GD89" s="18">
        <f t="shared" si="308"/>
        <v>68.63000000000001</v>
      </c>
      <c r="GE89" s="18">
        <v>3.59</v>
      </c>
      <c r="GF89" s="234">
        <v>3.59</v>
      </c>
      <c r="GG89" s="234">
        <v>3.59</v>
      </c>
      <c r="GH89" s="234">
        <v>3.59</v>
      </c>
      <c r="GI89" s="234">
        <v>3.59</v>
      </c>
      <c r="GJ89" s="234">
        <v>3.59</v>
      </c>
      <c r="GK89" s="234">
        <v>3.59</v>
      </c>
      <c r="GL89" s="234">
        <v>8.6999999999999993</v>
      </c>
      <c r="GM89" s="234">
        <v>8.6999999999999993</v>
      </c>
      <c r="GN89" s="234">
        <v>8.6999999999999993</v>
      </c>
      <c r="GO89" s="234">
        <v>8.6999999999999993</v>
      </c>
      <c r="GP89" s="234">
        <v>8.6999999999999993</v>
      </c>
      <c r="GQ89" s="20">
        <f t="shared" si="309"/>
        <v>0</v>
      </c>
      <c r="GR89" s="18">
        <v>0</v>
      </c>
      <c r="GS89" s="18">
        <v>0</v>
      </c>
      <c r="GT89" s="18">
        <v>0</v>
      </c>
      <c r="GU89" s="18"/>
      <c r="GV89" s="234">
        <f t="shared" si="310"/>
        <v>-68.63000000000001</v>
      </c>
      <c r="GW89" s="20">
        <f t="shared" si="198"/>
        <v>-68.63000000000001</v>
      </c>
      <c r="GX89" s="20">
        <f t="shared" si="199"/>
        <v>0</v>
      </c>
      <c r="GY89" s="18">
        <f t="shared" si="311"/>
        <v>571.74000000000012</v>
      </c>
      <c r="GZ89" s="18">
        <v>31.42</v>
      </c>
      <c r="HA89" s="234">
        <v>31.42</v>
      </c>
      <c r="HB89" s="234">
        <v>31.42</v>
      </c>
      <c r="HC89" s="234">
        <v>31.42</v>
      </c>
      <c r="HD89" s="234">
        <v>31.42</v>
      </c>
      <c r="HE89" s="234">
        <v>31.42</v>
      </c>
      <c r="HF89" s="234">
        <v>31.42</v>
      </c>
      <c r="HG89" s="234">
        <v>70.36</v>
      </c>
      <c r="HH89" s="234">
        <v>70.36</v>
      </c>
      <c r="HI89" s="234">
        <v>70.36</v>
      </c>
      <c r="HJ89" s="234">
        <v>70.36</v>
      </c>
      <c r="HK89" s="234">
        <v>70.36</v>
      </c>
      <c r="HL89" s="20">
        <f t="shared" si="312"/>
        <v>823.80941520585804</v>
      </c>
      <c r="HM89" s="18">
        <v>77.483211087477457</v>
      </c>
      <c r="HN89" s="18">
        <v>82.112445618553011</v>
      </c>
      <c r="HO89" s="18">
        <v>85.700537712631359</v>
      </c>
      <c r="HP89" s="18">
        <v>82.556630657315495</v>
      </c>
      <c r="HQ89" s="18">
        <v>84.897926718246026</v>
      </c>
      <c r="HR89" s="18">
        <v>74.726328555523793</v>
      </c>
      <c r="HS89" s="18">
        <v>90.651574858558575</v>
      </c>
      <c r="HT89" s="18">
        <v>44.785536067187984</v>
      </c>
      <c r="HU89" s="18">
        <v>46.61069959419185</v>
      </c>
      <c r="HV89" s="18">
        <v>50.294114822725767</v>
      </c>
      <c r="HW89" s="18">
        <v>45.690190469912139</v>
      </c>
      <c r="HX89" s="18">
        <v>58.300219043534604</v>
      </c>
      <c r="HY89" s="20">
        <f t="shared" si="200"/>
        <v>252.06941520585792</v>
      </c>
      <c r="HZ89" s="20">
        <f t="shared" si="201"/>
        <v>0</v>
      </c>
      <c r="IA89" s="20">
        <f t="shared" si="202"/>
        <v>252.06941520585792</v>
      </c>
      <c r="IB89" s="120">
        <f t="shared" si="313"/>
        <v>0</v>
      </c>
      <c r="IC89" s="120">
        <v>0</v>
      </c>
      <c r="ID89" s="250">
        <v>0</v>
      </c>
      <c r="IE89" s="250">
        <v>0</v>
      </c>
      <c r="IF89" s="120">
        <v>0</v>
      </c>
      <c r="IG89" s="120">
        <v>0</v>
      </c>
      <c r="IH89" s="120">
        <v>0</v>
      </c>
      <c r="II89" s="120">
        <v>0</v>
      </c>
      <c r="IJ89" s="120">
        <v>0</v>
      </c>
      <c r="IK89" s="120">
        <v>0</v>
      </c>
      <c r="IL89" s="120">
        <v>0</v>
      </c>
      <c r="IM89" s="120">
        <v>0</v>
      </c>
      <c r="IN89" s="120">
        <v>0</v>
      </c>
      <c r="IO89" s="121">
        <f t="shared" si="203"/>
        <v>0</v>
      </c>
      <c r="IP89" s="18">
        <v>0</v>
      </c>
      <c r="IQ89" s="18">
        <v>0</v>
      </c>
      <c r="IR89" s="18">
        <v>0</v>
      </c>
      <c r="IS89" s="18">
        <v>0</v>
      </c>
      <c r="IT89" s="18">
        <v>0</v>
      </c>
      <c r="IU89" s="18">
        <v>0</v>
      </c>
      <c r="IV89" s="18">
        <v>0</v>
      </c>
      <c r="IW89" s="18">
        <v>0</v>
      </c>
      <c r="IX89" s="18">
        <v>0</v>
      </c>
      <c r="IY89" s="18">
        <v>0</v>
      </c>
      <c r="IZ89" s="18">
        <v>0</v>
      </c>
      <c r="JA89" s="18">
        <v>0</v>
      </c>
      <c r="JB89" s="250">
        <f t="shared" si="204"/>
        <v>0</v>
      </c>
      <c r="JC89" s="121">
        <f t="shared" si="205"/>
        <v>0</v>
      </c>
      <c r="JD89" s="121">
        <f t="shared" si="206"/>
        <v>0</v>
      </c>
      <c r="JE89" s="120">
        <f t="shared" si="314"/>
        <v>0</v>
      </c>
      <c r="JF89" s="120">
        <v>0</v>
      </c>
      <c r="JG89" s="250">
        <v>0</v>
      </c>
      <c r="JH89" s="250">
        <v>0</v>
      </c>
      <c r="JI89" s="250">
        <v>0</v>
      </c>
      <c r="JJ89" s="250">
        <v>0</v>
      </c>
      <c r="JK89" s="250">
        <v>0</v>
      </c>
      <c r="JL89" s="250">
        <v>0</v>
      </c>
      <c r="JM89" s="250">
        <v>0</v>
      </c>
      <c r="JN89" s="250">
        <v>0</v>
      </c>
      <c r="JO89" s="250">
        <v>0</v>
      </c>
      <c r="JP89" s="250">
        <v>0</v>
      </c>
      <c r="JQ89" s="250">
        <v>0</v>
      </c>
      <c r="JR89" s="120">
        <f t="shared" si="315"/>
        <v>0</v>
      </c>
      <c r="JS89" s="18">
        <v>0</v>
      </c>
      <c r="JT89" s="18">
        <v>0</v>
      </c>
      <c r="JU89" s="18">
        <v>0</v>
      </c>
      <c r="JV89" s="18">
        <v>0</v>
      </c>
      <c r="JW89" s="18">
        <v>0</v>
      </c>
      <c r="JX89" s="18">
        <v>0</v>
      </c>
      <c r="JY89" s="18">
        <v>0</v>
      </c>
      <c r="JZ89" s="18">
        <v>0</v>
      </c>
      <c r="KA89" s="18">
        <v>0</v>
      </c>
      <c r="KB89" s="18">
        <v>0</v>
      </c>
      <c r="KC89" s="18">
        <v>0</v>
      </c>
      <c r="KD89" s="18">
        <v>0</v>
      </c>
      <c r="KE89" s="250">
        <f t="shared" si="207"/>
        <v>0</v>
      </c>
      <c r="KF89" s="121">
        <f t="shared" si="208"/>
        <v>0</v>
      </c>
      <c r="KG89" s="121">
        <f t="shared" si="209"/>
        <v>0</v>
      </c>
      <c r="KH89" s="120">
        <f t="shared" si="316"/>
        <v>647.49</v>
      </c>
      <c r="KI89" s="120">
        <v>22.02</v>
      </c>
      <c r="KJ89" s="250">
        <v>22.02</v>
      </c>
      <c r="KK89" s="250">
        <v>22.02</v>
      </c>
      <c r="KL89" s="250">
        <v>22.02</v>
      </c>
      <c r="KM89" s="250">
        <v>22.02</v>
      </c>
      <c r="KN89" s="250">
        <v>22.02</v>
      </c>
      <c r="KO89" s="250">
        <v>22.02</v>
      </c>
      <c r="KP89" s="250">
        <v>98.67</v>
      </c>
      <c r="KQ89" s="250">
        <v>98.67</v>
      </c>
      <c r="KR89" s="250">
        <v>98.67</v>
      </c>
      <c r="KS89" s="250">
        <v>98.67</v>
      </c>
      <c r="KT89" s="250">
        <v>98.67</v>
      </c>
      <c r="KU89" s="121">
        <f t="shared" si="317"/>
        <v>702.66931593575293</v>
      </c>
      <c r="KV89" s="18">
        <v>29.232698742729969</v>
      </c>
      <c r="KW89" s="18">
        <v>31.482546814851776</v>
      </c>
      <c r="KX89" s="18">
        <v>27.940379429671601</v>
      </c>
      <c r="KY89" s="18">
        <v>30.634030266569116</v>
      </c>
      <c r="KZ89" s="18">
        <v>30.51526877338981</v>
      </c>
      <c r="LA89" s="18">
        <v>31.189930946964868</v>
      </c>
      <c r="LB89" s="18">
        <v>27.599379654836518</v>
      </c>
      <c r="LC89" s="18">
        <v>74.949038931161553</v>
      </c>
      <c r="LD89" s="18">
        <v>96.605124933978828</v>
      </c>
      <c r="LE89" s="18">
        <v>93.283623313249194</v>
      </c>
      <c r="LF89" s="18">
        <v>113.65461450535636</v>
      </c>
      <c r="LG89" s="18">
        <v>115.58267962299328</v>
      </c>
      <c r="LH89" s="250">
        <f t="shared" si="318"/>
        <v>55.179315935752925</v>
      </c>
      <c r="LI89" s="121">
        <f t="shared" si="210"/>
        <v>0</v>
      </c>
      <c r="LJ89" s="121">
        <f t="shared" si="211"/>
        <v>55.179315935752925</v>
      </c>
      <c r="LK89" s="121">
        <f t="shared" si="212"/>
        <v>0</v>
      </c>
      <c r="LL89" s="250"/>
      <c r="LM89" s="250"/>
      <c r="LN89" s="250"/>
      <c r="LO89" s="250"/>
      <c r="LP89" s="250"/>
      <c r="LQ89" s="250"/>
      <c r="LR89" s="250"/>
      <c r="LS89" s="250"/>
      <c r="LT89" s="250"/>
      <c r="LU89" s="250"/>
      <c r="LV89" s="250"/>
      <c r="LW89" s="250"/>
      <c r="LX89" s="121">
        <f t="shared" si="213"/>
        <v>0</v>
      </c>
      <c r="LY89" s="250"/>
      <c r="LZ89" s="250"/>
      <c r="MA89" s="250"/>
      <c r="MB89" s="250"/>
      <c r="MC89" s="250"/>
      <c r="MD89" s="250"/>
      <c r="ME89" s="250"/>
      <c r="MF89" s="250"/>
      <c r="MG89" s="250"/>
      <c r="MH89" s="250"/>
      <c r="MI89" s="250"/>
      <c r="MJ89" s="120">
        <v>0</v>
      </c>
      <c r="MK89" s="250"/>
      <c r="ML89" s="121">
        <f t="shared" si="214"/>
        <v>0</v>
      </c>
      <c r="MM89" s="121">
        <f t="shared" si="215"/>
        <v>0</v>
      </c>
      <c r="MN89" s="121">
        <f t="shared" si="319"/>
        <v>1913.72</v>
      </c>
      <c r="MO89" s="121">
        <v>181.61</v>
      </c>
      <c r="MP89" s="250">
        <v>181.61</v>
      </c>
      <c r="MQ89" s="250">
        <v>181.61</v>
      </c>
      <c r="MR89" s="250">
        <v>181.61</v>
      </c>
      <c r="MS89" s="250">
        <v>181.61</v>
      </c>
      <c r="MT89" s="250">
        <v>181.61</v>
      </c>
      <c r="MU89" s="250">
        <v>181.61</v>
      </c>
      <c r="MV89" s="250">
        <v>128.49</v>
      </c>
      <c r="MW89" s="250">
        <v>128.49</v>
      </c>
      <c r="MX89" s="250">
        <v>128.49</v>
      </c>
      <c r="MY89" s="250">
        <v>128.49</v>
      </c>
      <c r="MZ89" s="250">
        <v>128.49</v>
      </c>
      <c r="NA89" s="121">
        <f t="shared" si="320"/>
        <v>0</v>
      </c>
      <c r="NB89" s="20">
        <v>0</v>
      </c>
      <c r="NC89" s="20">
        <v>0</v>
      </c>
      <c r="ND89" s="20">
        <v>0</v>
      </c>
      <c r="NE89" s="20">
        <v>0</v>
      </c>
      <c r="NF89" s="20">
        <v>0</v>
      </c>
      <c r="NG89" s="20">
        <v>0</v>
      </c>
      <c r="NH89" s="20">
        <v>0</v>
      </c>
      <c r="NI89" s="20">
        <v>0</v>
      </c>
      <c r="NJ89" s="20">
        <v>0</v>
      </c>
      <c r="NK89" s="20">
        <v>0</v>
      </c>
      <c r="NL89" s="20">
        <v>0</v>
      </c>
      <c r="NM89" s="20">
        <v>0</v>
      </c>
      <c r="NN89" s="250">
        <f t="shared" si="321"/>
        <v>-1913.72</v>
      </c>
      <c r="NO89" s="121">
        <f t="shared" si="216"/>
        <v>-1913.72</v>
      </c>
      <c r="NP89" s="121">
        <f t="shared" si="217"/>
        <v>0</v>
      </c>
      <c r="NQ89" s="115">
        <f t="shared" si="218"/>
        <v>22.020000000000003</v>
      </c>
      <c r="NR89" s="114">
        <f t="shared" si="219"/>
        <v>0</v>
      </c>
      <c r="NS89" s="132">
        <f t="shared" si="220"/>
        <v>-22.020000000000003</v>
      </c>
      <c r="NT89" s="121">
        <f t="shared" si="221"/>
        <v>-22.020000000000003</v>
      </c>
      <c r="NU89" s="121">
        <f t="shared" si="222"/>
        <v>0</v>
      </c>
      <c r="NV89" s="18">
        <f t="shared" si="322"/>
        <v>0</v>
      </c>
      <c r="NW89" s="18">
        <v>0</v>
      </c>
      <c r="NX89" s="234">
        <v>0</v>
      </c>
      <c r="NY89" s="234">
        <v>0</v>
      </c>
      <c r="NZ89" s="18">
        <v>0</v>
      </c>
      <c r="OA89" s="18">
        <v>0</v>
      </c>
      <c r="OB89" s="18">
        <v>0</v>
      </c>
      <c r="OC89" s="18">
        <v>0</v>
      </c>
      <c r="OD89" s="18">
        <v>0</v>
      </c>
      <c r="OE89" s="18">
        <v>0</v>
      </c>
      <c r="OF89" s="18">
        <v>0</v>
      </c>
      <c r="OG89" s="18">
        <v>0</v>
      </c>
      <c r="OH89" s="18">
        <v>0</v>
      </c>
      <c r="OI89" s="20">
        <f t="shared" si="323"/>
        <v>0</v>
      </c>
      <c r="OJ89" s="20">
        <v>0</v>
      </c>
      <c r="OK89" s="20">
        <v>0</v>
      </c>
      <c r="OL89" s="20">
        <v>0</v>
      </c>
      <c r="OM89" s="20">
        <v>0</v>
      </c>
      <c r="ON89" s="20">
        <v>0</v>
      </c>
      <c r="OO89" s="20">
        <v>0</v>
      </c>
      <c r="OP89" s="20">
        <v>0</v>
      </c>
      <c r="OQ89" s="20">
        <v>0</v>
      </c>
      <c r="OR89" s="20">
        <v>0</v>
      </c>
      <c r="OS89" s="20">
        <v>0</v>
      </c>
      <c r="OT89" s="20">
        <v>0</v>
      </c>
      <c r="OU89" s="20">
        <v>0</v>
      </c>
      <c r="OV89" s="234">
        <f t="shared" si="324"/>
        <v>0</v>
      </c>
      <c r="OW89" s="20">
        <f t="shared" si="223"/>
        <v>0</v>
      </c>
      <c r="OX89" s="20">
        <f t="shared" si="224"/>
        <v>0</v>
      </c>
      <c r="OY89" s="18">
        <f t="shared" si="325"/>
        <v>0</v>
      </c>
      <c r="OZ89" s="18">
        <v>0</v>
      </c>
      <c r="PA89" s="234">
        <v>0</v>
      </c>
      <c r="PB89" s="234">
        <v>0</v>
      </c>
      <c r="PC89" s="234">
        <v>0</v>
      </c>
      <c r="PD89" s="234">
        <v>0</v>
      </c>
      <c r="PE89" s="234">
        <v>0</v>
      </c>
      <c r="PF89" s="234">
        <v>0</v>
      </c>
      <c r="PG89" s="234">
        <v>0</v>
      </c>
      <c r="PH89" s="234">
        <v>0</v>
      </c>
      <c r="PI89" s="234">
        <v>0</v>
      </c>
      <c r="PJ89" s="234">
        <v>0</v>
      </c>
      <c r="PK89" s="234">
        <v>0</v>
      </c>
      <c r="PL89" s="20">
        <f t="shared" si="326"/>
        <v>0</v>
      </c>
      <c r="PM89" s="18">
        <v>0</v>
      </c>
      <c r="PN89" s="18">
        <v>0</v>
      </c>
      <c r="PO89" s="18">
        <v>0</v>
      </c>
      <c r="PP89" s="18">
        <v>0</v>
      </c>
      <c r="PQ89" s="18">
        <v>0</v>
      </c>
      <c r="PR89" s="18">
        <v>0</v>
      </c>
      <c r="PS89" s="18">
        <v>0</v>
      </c>
      <c r="PT89" s="18">
        <v>0</v>
      </c>
      <c r="PU89" s="18">
        <v>0</v>
      </c>
      <c r="PV89" s="18">
        <v>0</v>
      </c>
      <c r="PW89" s="18">
        <v>0</v>
      </c>
      <c r="PX89" s="18">
        <v>0</v>
      </c>
      <c r="PY89" s="234">
        <f t="shared" si="327"/>
        <v>0</v>
      </c>
      <c r="PZ89" s="20">
        <f t="shared" si="225"/>
        <v>0</v>
      </c>
      <c r="QA89" s="20">
        <f t="shared" si="226"/>
        <v>0</v>
      </c>
      <c r="QB89" s="18">
        <f t="shared" si="328"/>
        <v>0</v>
      </c>
      <c r="QC89" s="18">
        <v>0</v>
      </c>
      <c r="QD89" s="234">
        <v>0</v>
      </c>
      <c r="QE89" s="234">
        <v>0</v>
      </c>
      <c r="QF89" s="234">
        <v>0</v>
      </c>
      <c r="QG89" s="234">
        <v>0</v>
      </c>
      <c r="QH89" s="234">
        <v>0</v>
      </c>
      <c r="QI89" s="234">
        <v>0</v>
      </c>
      <c r="QJ89" s="234">
        <v>0</v>
      </c>
      <c r="QK89" s="234">
        <v>0</v>
      </c>
      <c r="QL89" s="234">
        <v>0</v>
      </c>
      <c r="QM89" s="234">
        <v>0</v>
      </c>
      <c r="QN89" s="234">
        <v>0</v>
      </c>
      <c r="QO89" s="20">
        <f t="shared" si="329"/>
        <v>0</v>
      </c>
      <c r="QP89" s="18">
        <v>0</v>
      </c>
      <c r="QQ89" s="18">
        <v>0</v>
      </c>
      <c r="QR89" s="18">
        <v>0</v>
      </c>
      <c r="QS89" s="18">
        <v>0</v>
      </c>
      <c r="QT89" s="18">
        <v>0</v>
      </c>
      <c r="QU89" s="18">
        <v>0</v>
      </c>
      <c r="QV89" s="18">
        <v>0</v>
      </c>
      <c r="QW89" s="18">
        <v>0</v>
      </c>
      <c r="QX89" s="18">
        <v>0</v>
      </c>
      <c r="QY89" s="18">
        <v>0</v>
      </c>
      <c r="QZ89" s="18">
        <v>0</v>
      </c>
      <c r="RA89" s="18">
        <v>0</v>
      </c>
      <c r="RB89" s="234">
        <f t="shared" si="330"/>
        <v>0</v>
      </c>
      <c r="RC89" s="20">
        <f t="shared" si="227"/>
        <v>0</v>
      </c>
      <c r="RD89" s="20">
        <f t="shared" si="228"/>
        <v>0</v>
      </c>
      <c r="RE89" s="18">
        <f t="shared" si="331"/>
        <v>0</v>
      </c>
      <c r="RF89" s="20">
        <v>0</v>
      </c>
      <c r="RG89" s="234">
        <v>0</v>
      </c>
      <c r="RH89" s="234">
        <v>0</v>
      </c>
      <c r="RI89" s="234">
        <v>0</v>
      </c>
      <c r="RJ89" s="234">
        <v>0</v>
      </c>
      <c r="RK89" s="234">
        <v>0</v>
      </c>
      <c r="RL89" s="234">
        <v>0</v>
      </c>
      <c r="RM89" s="234">
        <v>0</v>
      </c>
      <c r="RN89" s="234">
        <v>0</v>
      </c>
      <c r="RO89" s="234">
        <v>0</v>
      </c>
      <c r="RP89" s="234">
        <v>0</v>
      </c>
      <c r="RQ89" s="234">
        <v>0</v>
      </c>
      <c r="RR89" s="20">
        <f t="shared" si="332"/>
        <v>0</v>
      </c>
      <c r="RS89" s="18">
        <v>0</v>
      </c>
      <c r="RT89" s="18">
        <v>0</v>
      </c>
      <c r="RU89" s="18">
        <v>0</v>
      </c>
      <c r="RV89" s="18">
        <v>0</v>
      </c>
      <c r="RW89" s="18">
        <v>0</v>
      </c>
      <c r="RX89" s="18">
        <v>0</v>
      </c>
      <c r="RY89" s="18">
        <v>0</v>
      </c>
      <c r="RZ89" s="18">
        <v>0</v>
      </c>
      <c r="SA89" s="18">
        <v>0</v>
      </c>
      <c r="SB89" s="18">
        <v>0</v>
      </c>
      <c r="SC89" s="18">
        <v>0</v>
      </c>
      <c r="SD89" s="18">
        <v>0</v>
      </c>
      <c r="SE89" s="20">
        <f t="shared" si="229"/>
        <v>0</v>
      </c>
      <c r="SF89" s="20">
        <f t="shared" si="230"/>
        <v>0</v>
      </c>
      <c r="SG89" s="20">
        <f t="shared" si="231"/>
        <v>0</v>
      </c>
      <c r="SH89" s="18">
        <f t="shared" si="333"/>
        <v>0</v>
      </c>
      <c r="SI89" s="18">
        <v>0</v>
      </c>
      <c r="SJ89" s="234">
        <v>0</v>
      </c>
      <c r="SK89" s="234">
        <v>0</v>
      </c>
      <c r="SL89" s="234">
        <v>0</v>
      </c>
      <c r="SM89" s="234">
        <v>0</v>
      </c>
      <c r="SN89" s="234">
        <v>0</v>
      </c>
      <c r="SO89" s="234">
        <v>0</v>
      </c>
      <c r="SP89" s="234">
        <v>0</v>
      </c>
      <c r="SQ89" s="234">
        <v>0</v>
      </c>
      <c r="SR89" s="234">
        <v>0</v>
      </c>
      <c r="SS89" s="234">
        <v>0</v>
      </c>
      <c r="ST89" s="234">
        <v>0</v>
      </c>
      <c r="SU89" s="20">
        <f t="shared" si="334"/>
        <v>0</v>
      </c>
      <c r="SV89" s="18">
        <v>0</v>
      </c>
      <c r="SW89" s="18">
        <v>0</v>
      </c>
      <c r="SX89" s="18">
        <v>0</v>
      </c>
      <c r="SY89" s="18">
        <v>0</v>
      </c>
      <c r="SZ89" s="18">
        <v>0</v>
      </c>
      <c r="TA89" s="18">
        <v>0</v>
      </c>
      <c r="TB89" s="18">
        <v>0</v>
      </c>
      <c r="TC89" s="18">
        <v>0</v>
      </c>
      <c r="TD89" s="18">
        <v>0</v>
      </c>
      <c r="TE89" s="18">
        <v>0</v>
      </c>
      <c r="TF89" s="18">
        <v>0</v>
      </c>
      <c r="TG89" s="18">
        <v>0</v>
      </c>
      <c r="TH89" s="20">
        <f t="shared" si="232"/>
        <v>0</v>
      </c>
      <c r="TI89" s="20">
        <f t="shared" si="233"/>
        <v>0</v>
      </c>
      <c r="TJ89" s="20">
        <f t="shared" si="234"/>
        <v>0</v>
      </c>
      <c r="TK89" s="18">
        <f t="shared" si="335"/>
        <v>0</v>
      </c>
      <c r="TL89" s="18">
        <v>0</v>
      </c>
      <c r="TM89" s="234">
        <v>0</v>
      </c>
      <c r="TN89" s="234">
        <v>0</v>
      </c>
      <c r="TO89" s="234">
        <v>0</v>
      </c>
      <c r="TP89" s="234">
        <v>0</v>
      </c>
      <c r="TQ89" s="234">
        <v>0</v>
      </c>
      <c r="TR89" s="234">
        <v>0</v>
      </c>
      <c r="TS89" s="234">
        <v>0</v>
      </c>
      <c r="TT89" s="234">
        <v>0</v>
      </c>
      <c r="TU89" s="234">
        <v>0</v>
      </c>
      <c r="TV89" s="234">
        <v>0</v>
      </c>
      <c r="TW89" s="234">
        <v>0</v>
      </c>
      <c r="TX89" s="20">
        <f t="shared" si="336"/>
        <v>0</v>
      </c>
      <c r="TY89" s="18">
        <v>0</v>
      </c>
      <c r="TZ89" s="18">
        <v>0</v>
      </c>
      <c r="UA89" s="18">
        <v>0</v>
      </c>
      <c r="UB89" s="18">
        <v>0</v>
      </c>
      <c r="UC89" s="18">
        <v>0</v>
      </c>
      <c r="UD89" s="18">
        <v>0</v>
      </c>
      <c r="UE89" s="18">
        <v>0</v>
      </c>
      <c r="UF89" s="18">
        <v>0</v>
      </c>
      <c r="UG89" s="18">
        <v>0</v>
      </c>
      <c r="UH89" s="18">
        <v>0</v>
      </c>
      <c r="UI89" s="18">
        <v>0</v>
      </c>
      <c r="UJ89" s="18">
        <v>0</v>
      </c>
      <c r="UK89" s="20">
        <f t="shared" si="235"/>
        <v>0</v>
      </c>
      <c r="UL89" s="20">
        <f t="shared" si="236"/>
        <v>0</v>
      </c>
      <c r="UM89" s="20">
        <f t="shared" si="237"/>
        <v>0</v>
      </c>
      <c r="UN89" s="18">
        <f t="shared" si="337"/>
        <v>22.020000000000003</v>
      </c>
      <c r="UO89" s="18">
        <v>2.5099999999999998</v>
      </c>
      <c r="UP89" s="234">
        <v>2.5099999999999998</v>
      </c>
      <c r="UQ89" s="234">
        <v>2.5099999999999998</v>
      </c>
      <c r="UR89" s="234">
        <v>2.5099999999999998</v>
      </c>
      <c r="US89" s="234">
        <v>2.5099999999999998</v>
      </c>
      <c r="UT89" s="234">
        <v>2.5099999999999998</v>
      </c>
      <c r="UU89" s="234">
        <v>2.5099999999999998</v>
      </c>
      <c r="UV89" s="234">
        <v>0.89</v>
      </c>
      <c r="UW89" s="234">
        <v>0.89</v>
      </c>
      <c r="UX89" s="234">
        <v>0.89</v>
      </c>
      <c r="UY89" s="234">
        <v>0.89</v>
      </c>
      <c r="UZ89" s="234">
        <v>0.89</v>
      </c>
      <c r="VA89" s="20">
        <f t="shared" si="238"/>
        <v>0</v>
      </c>
      <c r="VB89" s="234"/>
      <c r="VC89" s="234"/>
      <c r="VD89" s="234"/>
      <c r="VE89" s="234"/>
      <c r="VF89" s="234"/>
      <c r="VG89" s="234"/>
      <c r="VH89" s="234">
        <v>0</v>
      </c>
      <c r="VI89" s="234"/>
      <c r="VJ89" s="234"/>
      <c r="VK89" s="234"/>
      <c r="VL89" s="234"/>
      <c r="VM89" s="234"/>
      <c r="VN89" s="20">
        <f t="shared" si="239"/>
        <v>-22.020000000000003</v>
      </c>
      <c r="VO89" s="20">
        <f t="shared" si="240"/>
        <v>-22.020000000000003</v>
      </c>
      <c r="VP89" s="20">
        <f t="shared" si="241"/>
        <v>0</v>
      </c>
      <c r="VQ89" s="121">
        <f t="shared" si="242"/>
        <v>0</v>
      </c>
      <c r="VR89" s="250"/>
      <c r="VS89" s="250"/>
      <c r="VT89" s="250"/>
      <c r="VU89" s="250"/>
      <c r="VV89" s="250"/>
      <c r="VW89" s="250"/>
      <c r="VX89" s="250"/>
      <c r="VY89" s="250"/>
      <c r="VZ89" s="250"/>
      <c r="WA89" s="250"/>
      <c r="WB89" s="250"/>
      <c r="WC89" s="250"/>
      <c r="WD89" s="121">
        <f t="shared" si="243"/>
        <v>0</v>
      </c>
      <c r="WE89" s="234"/>
      <c r="WF89" s="234"/>
      <c r="WG89" s="234"/>
      <c r="WH89" s="234"/>
      <c r="WI89" s="234"/>
      <c r="WJ89" s="234"/>
      <c r="WK89" s="234"/>
      <c r="WL89" s="234"/>
      <c r="WM89" s="234"/>
      <c r="WN89" s="234"/>
      <c r="WO89" s="234"/>
      <c r="WP89" s="234"/>
      <c r="WQ89" s="121">
        <f t="shared" si="244"/>
        <v>0</v>
      </c>
      <c r="WR89" s="121">
        <f t="shared" si="245"/>
        <v>0</v>
      </c>
      <c r="WS89" s="121">
        <f t="shared" si="246"/>
        <v>0</v>
      </c>
      <c r="WT89" s="120">
        <f t="shared" si="338"/>
        <v>0</v>
      </c>
      <c r="WU89" s="120">
        <v>0</v>
      </c>
      <c r="WV89" s="250">
        <v>0</v>
      </c>
      <c r="WW89" s="250">
        <v>0</v>
      </c>
      <c r="WX89" s="250">
        <v>0</v>
      </c>
      <c r="WY89" s="250">
        <v>0</v>
      </c>
      <c r="WZ89" s="250">
        <v>0</v>
      </c>
      <c r="XA89" s="250">
        <v>0</v>
      </c>
      <c r="XB89" s="250">
        <v>0</v>
      </c>
      <c r="XC89" s="250">
        <v>0</v>
      </c>
      <c r="XD89" s="250">
        <v>0</v>
      </c>
      <c r="XE89" s="250">
        <v>0</v>
      </c>
      <c r="XF89" s="250">
        <v>0</v>
      </c>
      <c r="XG89" s="120">
        <f t="shared" si="339"/>
        <v>414.448763742631</v>
      </c>
      <c r="XH89" s="18">
        <v>0</v>
      </c>
      <c r="XI89" s="18">
        <v>400.33776219640595</v>
      </c>
      <c r="XJ89" s="18">
        <v>0</v>
      </c>
      <c r="XK89" s="18">
        <v>0</v>
      </c>
      <c r="XL89" s="18">
        <v>0</v>
      </c>
      <c r="XM89" s="18">
        <v>0</v>
      </c>
      <c r="XN89" s="18">
        <v>0</v>
      </c>
      <c r="XO89" s="18">
        <v>2.8662626587516731</v>
      </c>
      <c r="XP89" s="18">
        <v>2.7565127996893581</v>
      </c>
      <c r="XQ89" s="18">
        <v>2.8146217226147767</v>
      </c>
      <c r="XR89" s="18">
        <v>2.8108507027961078</v>
      </c>
      <c r="XS89" s="18">
        <v>2.8627536623730987</v>
      </c>
      <c r="XT89" s="121">
        <f t="shared" si="247"/>
        <v>414.448763742631</v>
      </c>
      <c r="XU89" s="121">
        <f t="shared" si="248"/>
        <v>0</v>
      </c>
      <c r="XV89" s="121">
        <f t="shared" si="249"/>
        <v>414.448763742631</v>
      </c>
      <c r="XW89" s="120">
        <f t="shared" si="340"/>
        <v>0</v>
      </c>
      <c r="XX89" s="120">
        <v>0</v>
      </c>
      <c r="XY89" s="250">
        <v>0</v>
      </c>
      <c r="XZ89" s="250">
        <v>0</v>
      </c>
      <c r="YA89" s="250">
        <v>0</v>
      </c>
      <c r="YB89" s="250">
        <v>0</v>
      </c>
      <c r="YC89" s="250">
        <v>0</v>
      </c>
      <c r="YD89" s="250">
        <v>0</v>
      </c>
      <c r="YE89" s="250">
        <v>0</v>
      </c>
      <c r="YF89" s="250">
        <v>0</v>
      </c>
      <c r="YG89" s="250">
        <v>0</v>
      </c>
      <c r="YH89" s="250">
        <v>0</v>
      </c>
      <c r="YI89" s="250">
        <v>0</v>
      </c>
      <c r="YJ89" s="121">
        <f t="shared" si="341"/>
        <v>0</v>
      </c>
      <c r="YK89" s="18">
        <v>0</v>
      </c>
      <c r="YL89" s="18">
        <v>0</v>
      </c>
      <c r="YM89" s="18">
        <v>0</v>
      </c>
      <c r="YN89" s="18">
        <v>0</v>
      </c>
      <c r="YO89" s="18">
        <v>0</v>
      </c>
      <c r="YP89" s="18">
        <v>0</v>
      </c>
      <c r="YQ89" s="18">
        <v>0</v>
      </c>
      <c r="YR89" s="18">
        <v>0</v>
      </c>
      <c r="YS89" s="18">
        <v>0</v>
      </c>
      <c r="YT89" s="18">
        <v>0</v>
      </c>
      <c r="YU89" s="18">
        <v>0</v>
      </c>
      <c r="YV89" s="18">
        <v>0</v>
      </c>
      <c r="YW89" s="234">
        <f t="shared" si="342"/>
        <v>0</v>
      </c>
      <c r="YX89" s="121">
        <f t="shared" si="250"/>
        <v>0</v>
      </c>
      <c r="YY89" s="121">
        <f t="shared" si="251"/>
        <v>0</v>
      </c>
      <c r="YZ89" s="120">
        <f t="shared" si="343"/>
        <v>0</v>
      </c>
      <c r="ZA89" s="120">
        <v>0</v>
      </c>
      <c r="ZB89" s="250">
        <v>0</v>
      </c>
      <c r="ZC89" s="250">
        <v>0</v>
      </c>
      <c r="ZD89" s="250">
        <v>0</v>
      </c>
      <c r="ZE89" s="250">
        <v>0</v>
      </c>
      <c r="ZF89" s="250">
        <v>0</v>
      </c>
      <c r="ZG89" s="250">
        <v>0</v>
      </c>
      <c r="ZH89" s="250">
        <v>0</v>
      </c>
      <c r="ZI89" s="250">
        <v>0</v>
      </c>
      <c r="ZJ89" s="250">
        <v>0</v>
      </c>
      <c r="ZK89" s="250">
        <v>0</v>
      </c>
      <c r="ZL89" s="250">
        <v>0</v>
      </c>
      <c r="ZM89" s="121">
        <f t="shared" si="344"/>
        <v>432.61570481378766</v>
      </c>
      <c r="ZN89" s="120">
        <v>0</v>
      </c>
      <c r="ZO89" s="18">
        <v>90.820248319657139</v>
      </c>
      <c r="ZP89" s="18">
        <v>306.66140409302307</v>
      </c>
      <c r="ZQ89" s="18">
        <v>35.134052401107454</v>
      </c>
      <c r="ZR89" s="18">
        <v>0</v>
      </c>
      <c r="ZS89" s="18">
        <v>0</v>
      </c>
      <c r="ZT89" s="18"/>
      <c r="ZU89" s="18"/>
      <c r="ZV89" s="18"/>
      <c r="ZW89" s="18"/>
      <c r="ZX89" s="18"/>
      <c r="ZY89" s="18"/>
      <c r="ZZ89" s="121">
        <f t="shared" si="252"/>
        <v>432.61570481378766</v>
      </c>
      <c r="AAA89" s="121">
        <f t="shared" si="253"/>
        <v>0</v>
      </c>
      <c r="AAB89" s="121">
        <f t="shared" si="254"/>
        <v>432.61570481378766</v>
      </c>
      <c r="AAC89" s="120">
        <f t="shared" si="345"/>
        <v>0</v>
      </c>
      <c r="AAD89" s="120">
        <v>0</v>
      </c>
      <c r="AAE89" s="250">
        <v>0</v>
      </c>
      <c r="AAF89" s="250">
        <v>0</v>
      </c>
      <c r="AAG89" s="250">
        <v>0</v>
      </c>
      <c r="AAH89" s="250">
        <v>0</v>
      </c>
      <c r="AAI89" s="250">
        <v>0</v>
      </c>
      <c r="AAJ89" s="250">
        <v>0</v>
      </c>
      <c r="AAK89" s="250">
        <v>0</v>
      </c>
      <c r="AAL89" s="250">
        <v>0</v>
      </c>
      <c r="AAM89" s="250">
        <v>0</v>
      </c>
      <c r="AAN89" s="250">
        <v>0</v>
      </c>
      <c r="AAO89" s="250">
        <v>0</v>
      </c>
      <c r="AAP89" s="121">
        <f t="shared" si="346"/>
        <v>390.60104292950018</v>
      </c>
      <c r="AAQ89" s="18">
        <v>0</v>
      </c>
      <c r="AAR89" s="18">
        <v>0</v>
      </c>
      <c r="AAS89" s="18">
        <v>0</v>
      </c>
      <c r="AAT89" s="18">
        <v>0</v>
      </c>
      <c r="AAU89" s="18">
        <v>0</v>
      </c>
      <c r="AAV89" s="18">
        <v>0</v>
      </c>
      <c r="AAW89" s="18">
        <v>0</v>
      </c>
      <c r="AAX89" s="18">
        <v>79.464772799999992</v>
      </c>
      <c r="AAY89" s="18">
        <v>76.4220483</v>
      </c>
      <c r="AAZ89" s="18">
        <v>77.829188399999992</v>
      </c>
      <c r="ABA89" s="18">
        <v>77.724913139999998</v>
      </c>
      <c r="ABB89" s="18">
        <v>79.160120289500156</v>
      </c>
      <c r="ABC89" s="121">
        <f t="shared" si="255"/>
        <v>390.60104292950018</v>
      </c>
      <c r="ABD89" s="121">
        <f t="shared" si="256"/>
        <v>0</v>
      </c>
      <c r="ABE89" s="121">
        <f t="shared" si="257"/>
        <v>390.60104292950018</v>
      </c>
      <c r="ABF89" s="120">
        <f t="shared" si="347"/>
        <v>0</v>
      </c>
      <c r="ABG89" s="120">
        <v>0</v>
      </c>
      <c r="ABH89" s="250">
        <v>0</v>
      </c>
      <c r="ABI89" s="250">
        <v>0</v>
      </c>
      <c r="ABJ89" s="250">
        <v>0</v>
      </c>
      <c r="ABK89" s="250">
        <v>0</v>
      </c>
      <c r="ABL89" s="250">
        <v>0</v>
      </c>
      <c r="ABM89" s="250">
        <v>0</v>
      </c>
      <c r="ABN89" s="250">
        <v>0</v>
      </c>
      <c r="ABO89" s="250">
        <v>0</v>
      </c>
      <c r="ABP89" s="250">
        <v>0</v>
      </c>
      <c r="ABQ89" s="250">
        <v>0</v>
      </c>
      <c r="ABR89" s="250">
        <v>0</v>
      </c>
      <c r="ABS89" s="121">
        <f t="shared" si="348"/>
        <v>0</v>
      </c>
      <c r="ABT89" s="18">
        <v>0</v>
      </c>
      <c r="ABU89" s="18">
        <v>0</v>
      </c>
      <c r="ABV89" s="18">
        <v>0</v>
      </c>
      <c r="ABW89" s="18">
        <v>0</v>
      </c>
      <c r="ABX89" s="18">
        <v>0</v>
      </c>
      <c r="ABY89" s="18">
        <v>0</v>
      </c>
      <c r="ABZ89" s="18"/>
      <c r="ACA89" s="18"/>
      <c r="ACB89" s="18">
        <v>0</v>
      </c>
      <c r="ACC89" s="18">
        <v>0</v>
      </c>
      <c r="ACD89" s="18">
        <v>0</v>
      </c>
      <c r="ACE89" s="18">
        <v>0</v>
      </c>
      <c r="ACF89" s="121">
        <f t="shared" si="258"/>
        <v>0</v>
      </c>
      <c r="ACG89" s="121">
        <f t="shared" si="259"/>
        <v>0</v>
      </c>
      <c r="ACH89" s="121">
        <f t="shared" si="260"/>
        <v>0</v>
      </c>
      <c r="ACI89" s="115">
        <f t="shared" si="261"/>
        <v>0</v>
      </c>
      <c r="ACJ89" s="121">
        <f t="shared" si="262"/>
        <v>0</v>
      </c>
      <c r="ACK89" s="132">
        <f t="shared" si="263"/>
        <v>0</v>
      </c>
      <c r="ACL89" s="121">
        <f t="shared" si="264"/>
        <v>0</v>
      </c>
      <c r="ACM89" s="121">
        <f t="shared" si="265"/>
        <v>0</v>
      </c>
      <c r="ACN89" s="18">
        <f t="shared" si="349"/>
        <v>0</v>
      </c>
      <c r="ACO89" s="18">
        <v>0</v>
      </c>
      <c r="ACP89" s="234">
        <v>0</v>
      </c>
      <c r="ACQ89" s="234">
        <v>0</v>
      </c>
      <c r="ACR89" s="234">
        <v>0</v>
      </c>
      <c r="ACS89" s="234">
        <v>0</v>
      </c>
      <c r="ACT89" s="234">
        <v>0</v>
      </c>
      <c r="ACU89" s="234">
        <v>0</v>
      </c>
      <c r="ACV89" s="234">
        <v>0</v>
      </c>
      <c r="ACW89" s="234">
        <v>0</v>
      </c>
      <c r="ACX89" s="234">
        <v>0</v>
      </c>
      <c r="ACY89" s="234">
        <v>0</v>
      </c>
      <c r="ACZ89" s="234">
        <v>0</v>
      </c>
      <c r="ADA89" s="20">
        <f t="shared" si="350"/>
        <v>0</v>
      </c>
      <c r="ADB89" s="18">
        <v>0</v>
      </c>
      <c r="ADC89" s="18">
        <v>0</v>
      </c>
      <c r="ADD89" s="18">
        <v>0</v>
      </c>
      <c r="ADE89" s="18">
        <v>0</v>
      </c>
      <c r="ADF89" s="18">
        <v>0</v>
      </c>
      <c r="ADG89" s="18">
        <v>0</v>
      </c>
      <c r="ADH89" s="18">
        <v>0</v>
      </c>
      <c r="ADI89" s="18">
        <v>0</v>
      </c>
      <c r="ADJ89" s="18">
        <v>0</v>
      </c>
      <c r="ADK89" s="18">
        <v>0</v>
      </c>
      <c r="ADL89" s="18">
        <v>0</v>
      </c>
      <c r="ADM89" s="18">
        <v>0</v>
      </c>
      <c r="ADN89" s="20">
        <f t="shared" si="266"/>
        <v>0</v>
      </c>
      <c r="ADO89" s="20">
        <f t="shared" si="267"/>
        <v>0</v>
      </c>
      <c r="ADP89" s="20">
        <f t="shared" si="268"/>
        <v>0</v>
      </c>
      <c r="ADQ89" s="18">
        <f t="shared" si="351"/>
        <v>0</v>
      </c>
      <c r="ADR89" s="18">
        <v>0</v>
      </c>
      <c r="ADS89" s="234">
        <v>0</v>
      </c>
      <c r="ADT89" s="234">
        <v>0</v>
      </c>
      <c r="ADU89" s="234">
        <v>0</v>
      </c>
      <c r="ADV89" s="234">
        <v>0</v>
      </c>
      <c r="ADW89" s="234">
        <v>0</v>
      </c>
      <c r="ADX89" s="234">
        <v>0</v>
      </c>
      <c r="ADY89" s="234">
        <v>0</v>
      </c>
      <c r="ADZ89" s="234">
        <v>0</v>
      </c>
      <c r="AEA89" s="234">
        <v>0</v>
      </c>
      <c r="AEB89" s="234">
        <v>0</v>
      </c>
      <c r="AEC89" s="234">
        <v>0</v>
      </c>
      <c r="AED89" s="20">
        <f t="shared" si="352"/>
        <v>0</v>
      </c>
      <c r="AEE89" s="18">
        <v>0</v>
      </c>
      <c r="AEF89" s="18">
        <v>0</v>
      </c>
      <c r="AEG89" s="18">
        <v>0</v>
      </c>
      <c r="AEH89" s="18">
        <v>0</v>
      </c>
      <c r="AEI89" s="18">
        <v>0</v>
      </c>
      <c r="AEJ89" s="18">
        <v>0</v>
      </c>
      <c r="AEK89" s="18">
        <v>0</v>
      </c>
      <c r="AEL89" s="18">
        <v>0</v>
      </c>
      <c r="AEM89" s="18">
        <v>0</v>
      </c>
      <c r="AEN89" s="18">
        <v>0</v>
      </c>
      <c r="AEO89" s="18">
        <v>0</v>
      </c>
      <c r="AEP89" s="18">
        <v>0</v>
      </c>
      <c r="AEQ89" s="20">
        <f t="shared" si="269"/>
        <v>0</v>
      </c>
      <c r="AER89" s="20">
        <f t="shared" si="270"/>
        <v>0</v>
      </c>
      <c r="AES89" s="20">
        <f t="shared" si="271"/>
        <v>0</v>
      </c>
      <c r="AET89" s="18">
        <f t="shared" si="353"/>
        <v>0</v>
      </c>
      <c r="AEU89" s="18">
        <v>0</v>
      </c>
      <c r="AEV89" s="234">
        <v>0</v>
      </c>
      <c r="AEW89" s="234">
        <v>0</v>
      </c>
      <c r="AEX89" s="234">
        <v>0</v>
      </c>
      <c r="AEY89" s="234">
        <v>0</v>
      </c>
      <c r="AEZ89" s="234">
        <v>0</v>
      </c>
      <c r="AFA89" s="234">
        <v>0</v>
      </c>
      <c r="AFB89" s="234">
        <v>0</v>
      </c>
      <c r="AFC89" s="234">
        <v>0</v>
      </c>
      <c r="AFD89" s="234">
        <v>0</v>
      </c>
      <c r="AFE89" s="234">
        <v>0</v>
      </c>
      <c r="AFF89" s="234">
        <v>0</v>
      </c>
      <c r="AFG89" s="20">
        <f t="shared" si="354"/>
        <v>0</v>
      </c>
      <c r="AFH89" s="18">
        <v>0</v>
      </c>
      <c r="AFI89" s="18">
        <v>0</v>
      </c>
      <c r="AFJ89" s="18">
        <v>0</v>
      </c>
      <c r="AFK89" s="18">
        <v>0</v>
      </c>
      <c r="AFL89" s="18">
        <v>0</v>
      </c>
      <c r="AFM89" s="18">
        <v>0</v>
      </c>
      <c r="AFN89" s="18">
        <v>0</v>
      </c>
      <c r="AFO89" s="18">
        <v>0</v>
      </c>
      <c r="AFP89" s="18">
        <v>0</v>
      </c>
      <c r="AFQ89" s="18">
        <v>0</v>
      </c>
      <c r="AFR89" s="18">
        <v>0</v>
      </c>
      <c r="AFS89" s="18">
        <v>0</v>
      </c>
      <c r="AFT89" s="20">
        <f t="shared" si="272"/>
        <v>0</v>
      </c>
      <c r="AFU89" s="20">
        <f t="shared" si="273"/>
        <v>0</v>
      </c>
      <c r="AFV89" s="136">
        <f t="shared" si="274"/>
        <v>0</v>
      </c>
      <c r="AFW89" s="141">
        <f t="shared" si="275"/>
        <v>3223.6</v>
      </c>
      <c r="AFX89" s="111">
        <f t="shared" si="276"/>
        <v>2764.1442426275298</v>
      </c>
      <c r="AFY89" s="126">
        <f t="shared" si="277"/>
        <v>-459.45575737247009</v>
      </c>
      <c r="AFZ89" s="20">
        <f t="shared" si="278"/>
        <v>-459.45575737247009</v>
      </c>
      <c r="AGA89" s="140">
        <f t="shared" si="279"/>
        <v>0</v>
      </c>
      <c r="AGB89" s="215">
        <f t="shared" ref="AGB89:AGC95" si="359">AFW89*1.2</f>
        <v>3868.3199999999997</v>
      </c>
      <c r="AGC89" s="126">
        <f t="shared" si="359"/>
        <v>3316.9730911530355</v>
      </c>
      <c r="AGD89" s="126">
        <f t="shared" si="280"/>
        <v>-551.3469088469642</v>
      </c>
      <c r="AGE89" s="20">
        <f t="shared" si="281"/>
        <v>-551.3469088469642</v>
      </c>
      <c r="AGF89" s="136">
        <f t="shared" si="282"/>
        <v>0</v>
      </c>
      <c r="AGG89" s="166">
        <f t="shared" si="358"/>
        <v>238.54639999999998</v>
      </c>
      <c r="AGH89" s="220">
        <f t="shared" si="357"/>
        <v>204.54667395443718</v>
      </c>
      <c r="AGI89" s="126">
        <f t="shared" si="283"/>
        <v>-33.999726045562795</v>
      </c>
      <c r="AGJ89" s="20">
        <f t="shared" si="284"/>
        <v>-33.999726045562795</v>
      </c>
      <c r="AGK89" s="140">
        <f t="shared" si="285"/>
        <v>0</v>
      </c>
      <c r="AGL89" s="167">
        <f t="shared" ref="AGL89:AGM95" si="360">AGB89+AGG89</f>
        <v>4106.8663999999999</v>
      </c>
      <c r="AGM89" s="167">
        <f t="shared" si="360"/>
        <v>3521.5197651074727</v>
      </c>
      <c r="AGN89" s="168">
        <f t="shared" si="106"/>
        <v>-585.34663489252716</v>
      </c>
      <c r="AGO89" s="167">
        <f t="shared" si="286"/>
        <v>-585.34663489252716</v>
      </c>
      <c r="AGP89" s="169">
        <f t="shared" si="287"/>
        <v>0</v>
      </c>
      <c r="AGQ89" s="217">
        <f t="shared" si="355"/>
        <v>5.8084772370486648E-2</v>
      </c>
      <c r="AGR89" s="294">
        <v>7.0000000000000007E-2</v>
      </c>
      <c r="AGS89" s="294">
        <v>0.05</v>
      </c>
      <c r="AGT89" s="251">
        <f t="shared" si="356"/>
        <v>6.1666666666666668E-2</v>
      </c>
      <c r="AGU89" s="22"/>
      <c r="AGV89" s="22"/>
      <c r="AGW89" s="22"/>
      <c r="AGX89" s="22"/>
      <c r="AGY89" s="22"/>
      <c r="AGZ89" s="22"/>
      <c r="AHA89" s="22"/>
      <c r="AHB89" s="22"/>
      <c r="AHC89" s="22"/>
      <c r="AHD89" s="22"/>
      <c r="AHE89" s="22"/>
      <c r="AHF89" s="22"/>
      <c r="AHG89" s="22"/>
      <c r="AHH89" s="22"/>
    </row>
    <row r="90" spans="1:892" s="225" customFormat="1" ht="24" x14ac:dyDescent="0.25">
      <c r="A90" s="1">
        <v>519</v>
      </c>
      <c r="B90" s="21">
        <v>3</v>
      </c>
      <c r="C90" s="256" t="s">
        <v>835</v>
      </c>
      <c r="D90" s="253">
        <v>1</v>
      </c>
      <c r="E90" s="249">
        <v>414</v>
      </c>
      <c r="F90" s="132">
        <f t="shared" si="183"/>
        <v>1451.3100000000002</v>
      </c>
      <c r="G90" s="114">
        <f t="shared" si="184"/>
        <v>1649.9768660395782</v>
      </c>
      <c r="H90" s="132">
        <f t="shared" si="185"/>
        <v>198.66686603957805</v>
      </c>
      <c r="I90" s="121">
        <f t="shared" si="186"/>
        <v>0</v>
      </c>
      <c r="J90" s="121">
        <f t="shared" si="187"/>
        <v>198.66686603957805</v>
      </c>
      <c r="K90" s="18">
        <f t="shared" si="288"/>
        <v>0</v>
      </c>
      <c r="L90" s="234">
        <v>0</v>
      </c>
      <c r="M90" s="234">
        <v>0</v>
      </c>
      <c r="N90" s="234">
        <v>0</v>
      </c>
      <c r="O90" s="234">
        <v>0</v>
      </c>
      <c r="P90" s="234">
        <v>0</v>
      </c>
      <c r="Q90" s="234">
        <v>0</v>
      </c>
      <c r="R90" s="234">
        <v>0</v>
      </c>
      <c r="S90" s="234">
        <v>0</v>
      </c>
      <c r="T90" s="234">
        <v>0</v>
      </c>
      <c r="U90" s="234">
        <v>0</v>
      </c>
      <c r="V90" s="234">
        <v>0</v>
      </c>
      <c r="W90" s="234">
        <v>0</v>
      </c>
      <c r="X90" s="234">
        <f t="shared" si="289"/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  <c r="AE90" s="18">
        <v>0</v>
      </c>
      <c r="AF90" s="18">
        <v>0</v>
      </c>
      <c r="AG90" s="18">
        <v>0</v>
      </c>
      <c r="AH90" s="18">
        <v>0</v>
      </c>
      <c r="AI90" s="18">
        <v>0</v>
      </c>
      <c r="AJ90" s="18">
        <v>0</v>
      </c>
      <c r="AK90" s="20">
        <f t="shared" si="188"/>
        <v>0</v>
      </c>
      <c r="AL90" s="234">
        <f t="shared" si="290"/>
        <v>0</v>
      </c>
      <c r="AM90" s="234">
        <f t="shared" si="189"/>
        <v>0</v>
      </c>
      <c r="AN90" s="18">
        <f t="shared" si="291"/>
        <v>0</v>
      </c>
      <c r="AO90" s="234">
        <v>0</v>
      </c>
      <c r="AP90" s="234">
        <v>0</v>
      </c>
      <c r="AQ90" s="234">
        <v>0</v>
      </c>
      <c r="AR90" s="234">
        <v>0</v>
      </c>
      <c r="AS90" s="234">
        <v>0</v>
      </c>
      <c r="AT90" s="234">
        <v>0</v>
      </c>
      <c r="AU90" s="234">
        <v>0</v>
      </c>
      <c r="AV90" s="234">
        <v>0</v>
      </c>
      <c r="AW90" s="234">
        <v>0</v>
      </c>
      <c r="AX90" s="234">
        <v>0</v>
      </c>
      <c r="AY90" s="234">
        <v>0</v>
      </c>
      <c r="AZ90" s="234">
        <v>0</v>
      </c>
      <c r="BA90" s="226">
        <f t="shared" si="292"/>
        <v>0</v>
      </c>
      <c r="BB90" s="18">
        <v>0</v>
      </c>
      <c r="BC90" s="18">
        <v>0</v>
      </c>
      <c r="BD90" s="18">
        <v>0</v>
      </c>
      <c r="BE90" s="18">
        <v>0</v>
      </c>
      <c r="BF90" s="18">
        <v>0</v>
      </c>
      <c r="BG90" s="18">
        <v>0</v>
      </c>
      <c r="BH90" s="18">
        <v>0</v>
      </c>
      <c r="BI90" s="18">
        <v>0</v>
      </c>
      <c r="BJ90" s="18">
        <v>0</v>
      </c>
      <c r="BK90" s="18">
        <v>0</v>
      </c>
      <c r="BL90" s="18">
        <v>0</v>
      </c>
      <c r="BM90" s="18">
        <v>0</v>
      </c>
      <c r="BN90" s="20">
        <f t="shared" si="190"/>
        <v>0</v>
      </c>
      <c r="BO90" s="20">
        <f t="shared" si="191"/>
        <v>0</v>
      </c>
      <c r="BP90" s="20">
        <f t="shared" si="192"/>
        <v>0</v>
      </c>
      <c r="BQ90" s="18">
        <f t="shared" si="293"/>
        <v>0</v>
      </c>
      <c r="BR90" s="234">
        <v>0</v>
      </c>
      <c r="BS90" s="234">
        <v>0</v>
      </c>
      <c r="BT90" s="234">
        <v>0</v>
      </c>
      <c r="BU90" s="234">
        <v>0</v>
      </c>
      <c r="BV90" s="234">
        <v>0</v>
      </c>
      <c r="BW90" s="234">
        <v>0</v>
      </c>
      <c r="BX90" s="234">
        <v>0</v>
      </c>
      <c r="BY90" s="234">
        <v>0</v>
      </c>
      <c r="BZ90" s="234">
        <v>0</v>
      </c>
      <c r="CA90" s="234">
        <v>0</v>
      </c>
      <c r="CB90" s="234">
        <v>0</v>
      </c>
      <c r="CC90" s="234">
        <v>0</v>
      </c>
      <c r="CD90" s="18">
        <f t="shared" si="294"/>
        <v>0</v>
      </c>
      <c r="CE90" s="18">
        <v>0</v>
      </c>
      <c r="CF90" s="18">
        <v>0</v>
      </c>
      <c r="CG90" s="18">
        <v>0</v>
      </c>
      <c r="CH90" s="18">
        <v>0</v>
      </c>
      <c r="CI90" s="18">
        <v>0</v>
      </c>
      <c r="CJ90" s="18">
        <v>0</v>
      </c>
      <c r="CK90" s="18">
        <v>0</v>
      </c>
      <c r="CL90" s="18">
        <v>0</v>
      </c>
      <c r="CM90" s="18">
        <v>0</v>
      </c>
      <c r="CN90" s="18">
        <v>0</v>
      </c>
      <c r="CO90" s="18">
        <v>0</v>
      </c>
      <c r="CP90" s="18">
        <v>0</v>
      </c>
      <c r="CQ90" s="20">
        <f t="shared" si="193"/>
        <v>0</v>
      </c>
      <c r="CR90" s="20">
        <f t="shared" si="194"/>
        <v>0</v>
      </c>
      <c r="CS90" s="20">
        <f t="shared" si="195"/>
        <v>0</v>
      </c>
      <c r="CT90" s="18">
        <f t="shared" si="295"/>
        <v>0</v>
      </c>
      <c r="CU90" s="18">
        <v>0</v>
      </c>
      <c r="CV90" s="234">
        <v>0</v>
      </c>
      <c r="CW90" s="234">
        <v>0</v>
      </c>
      <c r="CX90" s="234">
        <v>0</v>
      </c>
      <c r="CY90" s="234">
        <v>0</v>
      </c>
      <c r="CZ90" s="234">
        <v>0</v>
      </c>
      <c r="DA90" s="234">
        <v>0</v>
      </c>
      <c r="DB90" s="234">
        <v>0</v>
      </c>
      <c r="DC90" s="234">
        <v>0</v>
      </c>
      <c r="DD90" s="234">
        <v>0</v>
      </c>
      <c r="DE90" s="234">
        <v>0</v>
      </c>
      <c r="DF90" s="234">
        <v>0</v>
      </c>
      <c r="DG90" s="18">
        <f t="shared" si="296"/>
        <v>0</v>
      </c>
      <c r="DH90" s="18">
        <v>0</v>
      </c>
      <c r="DI90" s="18">
        <v>0</v>
      </c>
      <c r="DJ90" s="18">
        <v>0</v>
      </c>
      <c r="DK90" s="18">
        <v>0</v>
      </c>
      <c r="DL90" s="18">
        <v>0</v>
      </c>
      <c r="DM90" s="18">
        <v>0</v>
      </c>
      <c r="DN90" s="18">
        <v>0</v>
      </c>
      <c r="DO90" s="18">
        <v>0</v>
      </c>
      <c r="DP90" s="18">
        <v>0</v>
      </c>
      <c r="DQ90" s="18">
        <v>0</v>
      </c>
      <c r="DR90" s="18">
        <v>0</v>
      </c>
      <c r="DS90" s="18">
        <v>0</v>
      </c>
      <c r="DT90" s="234">
        <f t="shared" si="297"/>
        <v>0</v>
      </c>
      <c r="DU90" s="20">
        <f t="shared" si="196"/>
        <v>0</v>
      </c>
      <c r="DV90" s="20">
        <f t="shared" si="298"/>
        <v>0</v>
      </c>
      <c r="DW90" s="18">
        <f t="shared" si="299"/>
        <v>0</v>
      </c>
      <c r="DX90" s="18">
        <v>0</v>
      </c>
      <c r="DY90" s="234">
        <v>0</v>
      </c>
      <c r="DZ90" s="234">
        <v>0</v>
      </c>
      <c r="EA90" s="234">
        <v>0</v>
      </c>
      <c r="EB90" s="234">
        <v>0</v>
      </c>
      <c r="EC90" s="234">
        <v>0</v>
      </c>
      <c r="ED90" s="234">
        <v>0</v>
      </c>
      <c r="EE90" s="234">
        <v>0</v>
      </c>
      <c r="EF90" s="234">
        <v>0</v>
      </c>
      <c r="EG90" s="234">
        <v>0</v>
      </c>
      <c r="EH90" s="234">
        <v>0</v>
      </c>
      <c r="EI90" s="234">
        <v>0</v>
      </c>
      <c r="EJ90" s="234"/>
      <c r="EK90" s="18">
        <f t="shared" si="300"/>
        <v>0</v>
      </c>
      <c r="EL90" s="18">
        <v>0</v>
      </c>
      <c r="EM90" s="18">
        <v>0</v>
      </c>
      <c r="EN90" s="18">
        <v>0</v>
      </c>
      <c r="EO90" s="18">
        <v>0</v>
      </c>
      <c r="EP90" s="18">
        <v>0</v>
      </c>
      <c r="EQ90" s="18">
        <v>0</v>
      </c>
      <c r="ER90" s="18">
        <v>0</v>
      </c>
      <c r="ES90" s="18">
        <v>0</v>
      </c>
      <c r="ET90" s="18">
        <v>0</v>
      </c>
      <c r="EU90" s="18">
        <v>0</v>
      </c>
      <c r="EV90" s="18">
        <v>0</v>
      </c>
      <c r="EW90" s="18">
        <v>0</v>
      </c>
      <c r="EX90" s="20">
        <f t="shared" si="197"/>
        <v>0</v>
      </c>
      <c r="EY90" s="20">
        <f t="shared" si="301"/>
        <v>0</v>
      </c>
      <c r="EZ90" s="20">
        <f t="shared" si="302"/>
        <v>0</v>
      </c>
      <c r="FA90" s="18">
        <f t="shared" si="303"/>
        <v>0</v>
      </c>
      <c r="FB90" s="18">
        <v>0</v>
      </c>
      <c r="FC90" s="234">
        <v>0</v>
      </c>
      <c r="FD90" s="234">
        <v>0</v>
      </c>
      <c r="FE90" s="234">
        <v>0</v>
      </c>
      <c r="FF90" s="234">
        <v>0</v>
      </c>
      <c r="FG90" s="234">
        <v>0</v>
      </c>
      <c r="FH90" s="234">
        <v>0</v>
      </c>
      <c r="FI90" s="234">
        <v>0</v>
      </c>
      <c r="FJ90" s="234">
        <v>0</v>
      </c>
      <c r="FK90" s="234">
        <v>0</v>
      </c>
      <c r="FL90" s="234">
        <v>0</v>
      </c>
      <c r="FM90" s="234">
        <v>0</v>
      </c>
      <c r="FN90" s="20">
        <f t="shared" si="304"/>
        <v>0</v>
      </c>
      <c r="FO90" s="18">
        <v>0</v>
      </c>
      <c r="FP90" s="18">
        <v>0</v>
      </c>
      <c r="FQ90" s="18">
        <v>0</v>
      </c>
      <c r="FR90" s="18">
        <v>0</v>
      </c>
      <c r="FS90" s="18">
        <v>0</v>
      </c>
      <c r="FT90" s="18">
        <v>0</v>
      </c>
      <c r="FU90" s="18">
        <v>0</v>
      </c>
      <c r="FV90" s="18">
        <v>0</v>
      </c>
      <c r="FW90" s="18">
        <v>0</v>
      </c>
      <c r="FX90" s="18">
        <v>0</v>
      </c>
      <c r="FY90" s="18">
        <v>0</v>
      </c>
      <c r="FZ90" s="18">
        <v>0</v>
      </c>
      <c r="GA90" s="234">
        <f t="shared" si="305"/>
        <v>0</v>
      </c>
      <c r="GB90" s="20">
        <f t="shared" si="306"/>
        <v>0</v>
      </c>
      <c r="GC90" s="20">
        <f t="shared" si="307"/>
        <v>0</v>
      </c>
      <c r="GD90" s="18">
        <f t="shared" si="308"/>
        <v>386.21000000000004</v>
      </c>
      <c r="GE90" s="18">
        <v>6.83</v>
      </c>
      <c r="GF90" s="234">
        <v>6.83</v>
      </c>
      <c r="GG90" s="234">
        <v>6.83</v>
      </c>
      <c r="GH90" s="234">
        <v>6.83</v>
      </c>
      <c r="GI90" s="234">
        <v>6.83</v>
      </c>
      <c r="GJ90" s="234">
        <v>6.83</v>
      </c>
      <c r="GK90" s="234">
        <v>6.83</v>
      </c>
      <c r="GL90" s="234">
        <v>67.680000000000007</v>
      </c>
      <c r="GM90" s="234">
        <v>67.680000000000007</v>
      </c>
      <c r="GN90" s="234">
        <v>67.680000000000007</v>
      </c>
      <c r="GO90" s="234">
        <v>67.680000000000007</v>
      </c>
      <c r="GP90" s="234">
        <v>67.680000000000007</v>
      </c>
      <c r="GQ90" s="20">
        <f t="shared" si="309"/>
        <v>0</v>
      </c>
      <c r="GR90" s="18">
        <v>0</v>
      </c>
      <c r="GS90" s="18">
        <v>0</v>
      </c>
      <c r="GT90" s="18">
        <v>0</v>
      </c>
      <c r="GU90" s="18"/>
      <c r="GV90" s="234">
        <f t="shared" si="310"/>
        <v>-386.21000000000004</v>
      </c>
      <c r="GW90" s="20">
        <f t="shared" si="198"/>
        <v>-386.21000000000004</v>
      </c>
      <c r="GX90" s="20">
        <f t="shared" si="199"/>
        <v>0</v>
      </c>
      <c r="GY90" s="18">
        <f t="shared" si="311"/>
        <v>1065.1000000000001</v>
      </c>
      <c r="GZ90" s="18">
        <v>56.55</v>
      </c>
      <c r="HA90" s="234">
        <v>56.55</v>
      </c>
      <c r="HB90" s="234">
        <v>56.55</v>
      </c>
      <c r="HC90" s="234">
        <v>56.55</v>
      </c>
      <c r="HD90" s="234">
        <v>56.55</v>
      </c>
      <c r="HE90" s="234">
        <v>56.55</v>
      </c>
      <c r="HF90" s="234">
        <v>56.55</v>
      </c>
      <c r="HG90" s="234">
        <v>133.85</v>
      </c>
      <c r="HH90" s="234">
        <v>133.85</v>
      </c>
      <c r="HI90" s="234">
        <v>133.85</v>
      </c>
      <c r="HJ90" s="234">
        <v>133.85</v>
      </c>
      <c r="HK90" s="234">
        <v>133.85</v>
      </c>
      <c r="HL90" s="20">
        <f t="shared" si="312"/>
        <v>1649.9768660395782</v>
      </c>
      <c r="HM90" s="18">
        <v>140.29191492897925</v>
      </c>
      <c r="HN90" s="18">
        <v>148.70576527270521</v>
      </c>
      <c r="HO90" s="18">
        <v>156.36119569749181</v>
      </c>
      <c r="HP90" s="18">
        <v>149.69245253323763</v>
      </c>
      <c r="HQ90" s="18">
        <v>154.24881659602858</v>
      </c>
      <c r="HR90" s="18">
        <v>134.68110180595633</v>
      </c>
      <c r="HS90" s="18">
        <v>165.76558841629952</v>
      </c>
      <c r="HT90" s="18">
        <v>85.20777542194773</v>
      </c>
      <c r="HU90" s="18">
        <v>88.680283235273095</v>
      </c>
      <c r="HV90" s="18">
        <v>147.50640742690126</v>
      </c>
      <c r="HW90" s="18">
        <v>129.94239293222398</v>
      </c>
      <c r="HX90" s="18">
        <v>148.89317177253375</v>
      </c>
      <c r="HY90" s="20">
        <f t="shared" si="200"/>
        <v>584.87686603957809</v>
      </c>
      <c r="HZ90" s="20">
        <f t="shared" si="201"/>
        <v>0</v>
      </c>
      <c r="IA90" s="20">
        <f t="shared" si="202"/>
        <v>584.87686603957809</v>
      </c>
      <c r="IB90" s="120">
        <f t="shared" si="313"/>
        <v>0</v>
      </c>
      <c r="IC90" s="120">
        <v>0</v>
      </c>
      <c r="ID90" s="250">
        <v>0</v>
      </c>
      <c r="IE90" s="250">
        <v>0</v>
      </c>
      <c r="IF90" s="120">
        <v>0</v>
      </c>
      <c r="IG90" s="120">
        <v>0</v>
      </c>
      <c r="IH90" s="120">
        <v>0</v>
      </c>
      <c r="II90" s="120">
        <v>0</v>
      </c>
      <c r="IJ90" s="120">
        <v>0</v>
      </c>
      <c r="IK90" s="120">
        <v>0</v>
      </c>
      <c r="IL90" s="120">
        <v>0</v>
      </c>
      <c r="IM90" s="120">
        <v>0</v>
      </c>
      <c r="IN90" s="120">
        <v>0</v>
      </c>
      <c r="IO90" s="121">
        <f t="shared" si="203"/>
        <v>0</v>
      </c>
      <c r="IP90" s="18">
        <v>0</v>
      </c>
      <c r="IQ90" s="18">
        <v>0</v>
      </c>
      <c r="IR90" s="18">
        <v>0</v>
      </c>
      <c r="IS90" s="18">
        <v>0</v>
      </c>
      <c r="IT90" s="18">
        <v>0</v>
      </c>
      <c r="IU90" s="18">
        <v>0</v>
      </c>
      <c r="IV90" s="18">
        <v>0</v>
      </c>
      <c r="IW90" s="18">
        <v>0</v>
      </c>
      <c r="IX90" s="18">
        <v>0</v>
      </c>
      <c r="IY90" s="18">
        <v>0</v>
      </c>
      <c r="IZ90" s="18">
        <v>0</v>
      </c>
      <c r="JA90" s="18">
        <v>0</v>
      </c>
      <c r="JB90" s="250">
        <f t="shared" si="204"/>
        <v>0</v>
      </c>
      <c r="JC90" s="121">
        <f t="shared" si="205"/>
        <v>0</v>
      </c>
      <c r="JD90" s="121">
        <f t="shared" si="206"/>
        <v>0</v>
      </c>
      <c r="JE90" s="120">
        <f t="shared" si="314"/>
        <v>0</v>
      </c>
      <c r="JF90" s="120">
        <v>0</v>
      </c>
      <c r="JG90" s="250">
        <v>0</v>
      </c>
      <c r="JH90" s="250">
        <v>0</v>
      </c>
      <c r="JI90" s="250">
        <v>0</v>
      </c>
      <c r="JJ90" s="250">
        <v>0</v>
      </c>
      <c r="JK90" s="250">
        <v>0</v>
      </c>
      <c r="JL90" s="250">
        <v>0</v>
      </c>
      <c r="JM90" s="250">
        <v>0</v>
      </c>
      <c r="JN90" s="250">
        <v>0</v>
      </c>
      <c r="JO90" s="250">
        <v>0</v>
      </c>
      <c r="JP90" s="250">
        <v>0</v>
      </c>
      <c r="JQ90" s="250">
        <v>0</v>
      </c>
      <c r="JR90" s="120">
        <f t="shared" si="315"/>
        <v>0</v>
      </c>
      <c r="JS90" s="18">
        <v>0</v>
      </c>
      <c r="JT90" s="18">
        <v>0</v>
      </c>
      <c r="JU90" s="18">
        <v>0</v>
      </c>
      <c r="JV90" s="18">
        <v>0</v>
      </c>
      <c r="JW90" s="18">
        <v>0</v>
      </c>
      <c r="JX90" s="18">
        <v>0</v>
      </c>
      <c r="JY90" s="18">
        <v>0</v>
      </c>
      <c r="JZ90" s="18">
        <v>0</v>
      </c>
      <c r="KA90" s="18">
        <v>0</v>
      </c>
      <c r="KB90" s="18">
        <v>0</v>
      </c>
      <c r="KC90" s="18">
        <v>0</v>
      </c>
      <c r="KD90" s="18">
        <v>0</v>
      </c>
      <c r="KE90" s="250">
        <f t="shared" si="207"/>
        <v>0</v>
      </c>
      <c r="KF90" s="121">
        <f t="shared" si="208"/>
        <v>0</v>
      </c>
      <c r="KG90" s="121">
        <f t="shared" si="209"/>
        <v>0</v>
      </c>
      <c r="KH90" s="120">
        <f t="shared" si="316"/>
        <v>1083.57</v>
      </c>
      <c r="KI90" s="120">
        <v>39.409999999999997</v>
      </c>
      <c r="KJ90" s="250">
        <v>39.409999999999997</v>
      </c>
      <c r="KK90" s="250">
        <v>39.409999999999997</v>
      </c>
      <c r="KL90" s="250">
        <v>39.409999999999997</v>
      </c>
      <c r="KM90" s="250">
        <v>39.409999999999997</v>
      </c>
      <c r="KN90" s="250">
        <v>39.409999999999997</v>
      </c>
      <c r="KO90" s="250">
        <v>39.409999999999997</v>
      </c>
      <c r="KP90" s="250">
        <v>161.54</v>
      </c>
      <c r="KQ90" s="250">
        <v>161.54</v>
      </c>
      <c r="KR90" s="250">
        <v>161.54</v>
      </c>
      <c r="KS90" s="250">
        <v>161.54</v>
      </c>
      <c r="KT90" s="250">
        <v>161.54</v>
      </c>
      <c r="KU90" s="121">
        <f t="shared" si="317"/>
        <v>1148.6011233322281</v>
      </c>
      <c r="KV90" s="18">
        <v>47.592259538468916</v>
      </c>
      <c r="KW90" s="18">
        <v>51.255121948569659</v>
      </c>
      <c r="KX90" s="18">
        <v>45.488300656843393</v>
      </c>
      <c r="KY90" s="18">
        <v>49.873695616914347</v>
      </c>
      <c r="KZ90" s="18">
        <v>49.68034611277487</v>
      </c>
      <c r="LA90" s="18">
        <v>50.778729041705006</v>
      </c>
      <c r="LB90" s="18">
        <v>44.933136389276527</v>
      </c>
      <c r="LC90" s="18">
        <v>122.72170741897474</v>
      </c>
      <c r="LD90" s="18">
        <v>158.18142629167284</v>
      </c>
      <c r="LE90" s="18">
        <v>152.74279284281411</v>
      </c>
      <c r="LF90" s="18">
        <v>186.09829488211878</v>
      </c>
      <c r="LG90" s="18">
        <v>189.25531259209492</v>
      </c>
      <c r="LH90" s="250">
        <f t="shared" si="318"/>
        <v>65.031123332228162</v>
      </c>
      <c r="LI90" s="121">
        <f t="shared" si="210"/>
        <v>0</v>
      </c>
      <c r="LJ90" s="121">
        <f t="shared" si="211"/>
        <v>65.031123332228162</v>
      </c>
      <c r="LK90" s="121">
        <f t="shared" si="212"/>
        <v>0</v>
      </c>
      <c r="LL90" s="250"/>
      <c r="LM90" s="250"/>
      <c r="LN90" s="250"/>
      <c r="LO90" s="250"/>
      <c r="LP90" s="250"/>
      <c r="LQ90" s="250"/>
      <c r="LR90" s="250"/>
      <c r="LS90" s="250"/>
      <c r="LT90" s="250"/>
      <c r="LU90" s="250"/>
      <c r="LV90" s="250"/>
      <c r="LW90" s="250"/>
      <c r="LX90" s="121">
        <f t="shared" si="213"/>
        <v>0</v>
      </c>
      <c r="LY90" s="250"/>
      <c r="LZ90" s="250"/>
      <c r="MA90" s="250"/>
      <c r="MB90" s="250"/>
      <c r="MC90" s="250"/>
      <c r="MD90" s="250"/>
      <c r="ME90" s="250"/>
      <c r="MF90" s="250"/>
      <c r="MG90" s="250"/>
      <c r="MH90" s="250"/>
      <c r="MI90" s="250"/>
      <c r="MJ90" s="120">
        <v>0</v>
      </c>
      <c r="MK90" s="250"/>
      <c r="ML90" s="121">
        <f t="shared" si="214"/>
        <v>0</v>
      </c>
      <c r="MM90" s="121">
        <f t="shared" si="215"/>
        <v>0</v>
      </c>
      <c r="MN90" s="121">
        <f t="shared" si="319"/>
        <v>8119.6699999999992</v>
      </c>
      <c r="MO90" s="121">
        <v>678.71</v>
      </c>
      <c r="MP90" s="250">
        <v>678.71</v>
      </c>
      <c r="MQ90" s="250">
        <v>678.71</v>
      </c>
      <c r="MR90" s="250">
        <v>678.71</v>
      </c>
      <c r="MS90" s="250">
        <v>678.71</v>
      </c>
      <c r="MT90" s="250">
        <v>678.71</v>
      </c>
      <c r="MU90" s="250">
        <v>678.71</v>
      </c>
      <c r="MV90" s="250">
        <v>673.74</v>
      </c>
      <c r="MW90" s="250">
        <v>673.74</v>
      </c>
      <c r="MX90" s="250">
        <v>673.74</v>
      </c>
      <c r="MY90" s="250">
        <v>673.74</v>
      </c>
      <c r="MZ90" s="250">
        <v>673.74</v>
      </c>
      <c r="NA90" s="121">
        <f t="shared" si="320"/>
        <v>0</v>
      </c>
      <c r="NB90" s="20">
        <v>0</v>
      </c>
      <c r="NC90" s="20">
        <v>0</v>
      </c>
      <c r="ND90" s="20">
        <v>0</v>
      </c>
      <c r="NE90" s="20">
        <v>0</v>
      </c>
      <c r="NF90" s="20">
        <v>0</v>
      </c>
      <c r="NG90" s="20">
        <v>0</v>
      </c>
      <c r="NH90" s="20">
        <v>0</v>
      </c>
      <c r="NI90" s="20">
        <v>0</v>
      </c>
      <c r="NJ90" s="20">
        <v>0</v>
      </c>
      <c r="NK90" s="20">
        <v>0</v>
      </c>
      <c r="NL90" s="20">
        <v>0</v>
      </c>
      <c r="NM90" s="20">
        <v>0</v>
      </c>
      <c r="NN90" s="250">
        <f t="shared" si="321"/>
        <v>-8119.6699999999992</v>
      </c>
      <c r="NO90" s="121">
        <f t="shared" si="216"/>
        <v>-8119.6699999999992</v>
      </c>
      <c r="NP90" s="121">
        <f t="shared" si="217"/>
        <v>0</v>
      </c>
      <c r="NQ90" s="115">
        <f t="shared" si="218"/>
        <v>0</v>
      </c>
      <c r="NR90" s="114">
        <f t="shared" si="219"/>
        <v>36318.229999999996</v>
      </c>
      <c r="NS90" s="132">
        <f t="shared" si="220"/>
        <v>36318.229999999996</v>
      </c>
      <c r="NT90" s="121">
        <f t="shared" si="221"/>
        <v>0</v>
      </c>
      <c r="NU90" s="121">
        <f t="shared" si="222"/>
        <v>36318.229999999996</v>
      </c>
      <c r="NV90" s="18">
        <f t="shared" si="322"/>
        <v>0</v>
      </c>
      <c r="NW90" s="18">
        <v>0</v>
      </c>
      <c r="NX90" s="234">
        <v>0</v>
      </c>
      <c r="NY90" s="234">
        <v>0</v>
      </c>
      <c r="NZ90" s="18">
        <v>0</v>
      </c>
      <c r="OA90" s="18">
        <v>0</v>
      </c>
      <c r="OB90" s="18">
        <v>0</v>
      </c>
      <c r="OC90" s="18">
        <v>0</v>
      </c>
      <c r="OD90" s="18">
        <v>0</v>
      </c>
      <c r="OE90" s="18">
        <v>0</v>
      </c>
      <c r="OF90" s="18">
        <v>0</v>
      </c>
      <c r="OG90" s="18">
        <v>0</v>
      </c>
      <c r="OH90" s="18">
        <v>0</v>
      </c>
      <c r="OI90" s="20">
        <f t="shared" si="323"/>
        <v>0</v>
      </c>
      <c r="OJ90" s="20">
        <v>0</v>
      </c>
      <c r="OK90" s="20">
        <v>0</v>
      </c>
      <c r="OL90" s="20">
        <v>0</v>
      </c>
      <c r="OM90" s="20">
        <v>0</v>
      </c>
      <c r="ON90" s="20">
        <v>0</v>
      </c>
      <c r="OO90" s="20">
        <v>0</v>
      </c>
      <c r="OP90" s="20">
        <v>0</v>
      </c>
      <c r="OQ90" s="20">
        <v>0</v>
      </c>
      <c r="OR90" s="20">
        <v>0</v>
      </c>
      <c r="OS90" s="20">
        <v>0</v>
      </c>
      <c r="OT90" s="20">
        <v>0</v>
      </c>
      <c r="OU90" s="20">
        <v>0</v>
      </c>
      <c r="OV90" s="234">
        <f t="shared" si="324"/>
        <v>0</v>
      </c>
      <c r="OW90" s="20">
        <f t="shared" si="223"/>
        <v>0</v>
      </c>
      <c r="OX90" s="20">
        <f t="shared" si="224"/>
        <v>0</v>
      </c>
      <c r="OY90" s="18">
        <f t="shared" si="325"/>
        <v>0</v>
      </c>
      <c r="OZ90" s="18">
        <v>0</v>
      </c>
      <c r="PA90" s="234">
        <v>0</v>
      </c>
      <c r="PB90" s="234">
        <v>0</v>
      </c>
      <c r="PC90" s="234">
        <v>0</v>
      </c>
      <c r="PD90" s="234">
        <v>0</v>
      </c>
      <c r="PE90" s="234">
        <v>0</v>
      </c>
      <c r="PF90" s="234">
        <v>0</v>
      </c>
      <c r="PG90" s="234">
        <v>0</v>
      </c>
      <c r="PH90" s="234">
        <v>0</v>
      </c>
      <c r="PI90" s="234">
        <v>0</v>
      </c>
      <c r="PJ90" s="234">
        <v>0</v>
      </c>
      <c r="PK90" s="234">
        <v>0</v>
      </c>
      <c r="PL90" s="20">
        <f t="shared" si="326"/>
        <v>0</v>
      </c>
      <c r="PM90" s="18">
        <v>0</v>
      </c>
      <c r="PN90" s="18">
        <v>0</v>
      </c>
      <c r="PO90" s="18">
        <v>0</v>
      </c>
      <c r="PP90" s="18">
        <v>0</v>
      </c>
      <c r="PQ90" s="18">
        <v>0</v>
      </c>
      <c r="PR90" s="18">
        <v>0</v>
      </c>
      <c r="PS90" s="18">
        <v>0</v>
      </c>
      <c r="PT90" s="18">
        <v>0</v>
      </c>
      <c r="PU90" s="18">
        <v>0</v>
      </c>
      <c r="PV90" s="18">
        <v>0</v>
      </c>
      <c r="PW90" s="18">
        <v>0</v>
      </c>
      <c r="PX90" s="18">
        <v>0</v>
      </c>
      <c r="PY90" s="234">
        <f t="shared" si="327"/>
        <v>0</v>
      </c>
      <c r="PZ90" s="20">
        <f t="shared" si="225"/>
        <v>0</v>
      </c>
      <c r="QA90" s="20">
        <f t="shared" si="226"/>
        <v>0</v>
      </c>
      <c r="QB90" s="18">
        <f t="shared" si="328"/>
        <v>0</v>
      </c>
      <c r="QC90" s="18">
        <v>0</v>
      </c>
      <c r="QD90" s="234">
        <v>0</v>
      </c>
      <c r="QE90" s="234">
        <v>0</v>
      </c>
      <c r="QF90" s="234">
        <v>0</v>
      </c>
      <c r="QG90" s="234">
        <v>0</v>
      </c>
      <c r="QH90" s="234">
        <v>0</v>
      </c>
      <c r="QI90" s="234">
        <v>0</v>
      </c>
      <c r="QJ90" s="234">
        <v>0</v>
      </c>
      <c r="QK90" s="234">
        <v>0</v>
      </c>
      <c r="QL90" s="234">
        <v>0</v>
      </c>
      <c r="QM90" s="234">
        <v>0</v>
      </c>
      <c r="QN90" s="234">
        <v>0</v>
      </c>
      <c r="QO90" s="20">
        <f t="shared" si="329"/>
        <v>0</v>
      </c>
      <c r="QP90" s="18">
        <v>0</v>
      </c>
      <c r="QQ90" s="18">
        <v>0</v>
      </c>
      <c r="QR90" s="18">
        <v>0</v>
      </c>
      <c r="QS90" s="18">
        <v>0</v>
      </c>
      <c r="QT90" s="18">
        <v>0</v>
      </c>
      <c r="QU90" s="18">
        <v>0</v>
      </c>
      <c r="QV90" s="18">
        <v>0</v>
      </c>
      <c r="QW90" s="18">
        <v>0</v>
      </c>
      <c r="QX90" s="18">
        <v>0</v>
      </c>
      <c r="QY90" s="18">
        <v>0</v>
      </c>
      <c r="QZ90" s="18">
        <v>0</v>
      </c>
      <c r="RA90" s="18">
        <v>0</v>
      </c>
      <c r="RB90" s="234">
        <f t="shared" si="330"/>
        <v>0</v>
      </c>
      <c r="RC90" s="20">
        <f t="shared" si="227"/>
        <v>0</v>
      </c>
      <c r="RD90" s="20">
        <f t="shared" si="228"/>
        <v>0</v>
      </c>
      <c r="RE90" s="18">
        <f t="shared" si="331"/>
        <v>0</v>
      </c>
      <c r="RF90" s="20">
        <v>0</v>
      </c>
      <c r="RG90" s="234">
        <v>0</v>
      </c>
      <c r="RH90" s="234">
        <v>0</v>
      </c>
      <c r="RI90" s="234">
        <v>0</v>
      </c>
      <c r="RJ90" s="234">
        <v>0</v>
      </c>
      <c r="RK90" s="234">
        <v>0</v>
      </c>
      <c r="RL90" s="234">
        <v>0</v>
      </c>
      <c r="RM90" s="234">
        <v>0</v>
      </c>
      <c r="RN90" s="234">
        <v>0</v>
      </c>
      <c r="RO90" s="234">
        <v>0</v>
      </c>
      <c r="RP90" s="234">
        <v>0</v>
      </c>
      <c r="RQ90" s="234">
        <v>0</v>
      </c>
      <c r="RR90" s="20">
        <f t="shared" si="332"/>
        <v>0</v>
      </c>
      <c r="RS90" s="18">
        <v>0</v>
      </c>
      <c r="RT90" s="18">
        <v>0</v>
      </c>
      <c r="RU90" s="18">
        <v>0</v>
      </c>
      <c r="RV90" s="18">
        <v>0</v>
      </c>
      <c r="RW90" s="18">
        <v>0</v>
      </c>
      <c r="RX90" s="18">
        <v>0</v>
      </c>
      <c r="RY90" s="18">
        <v>0</v>
      </c>
      <c r="RZ90" s="18">
        <v>0</v>
      </c>
      <c r="SA90" s="18">
        <v>0</v>
      </c>
      <c r="SB90" s="18">
        <v>0</v>
      </c>
      <c r="SC90" s="18">
        <v>0</v>
      </c>
      <c r="SD90" s="18">
        <v>0</v>
      </c>
      <c r="SE90" s="20">
        <f t="shared" si="229"/>
        <v>0</v>
      </c>
      <c r="SF90" s="20">
        <f t="shared" si="230"/>
        <v>0</v>
      </c>
      <c r="SG90" s="20">
        <f t="shared" si="231"/>
        <v>0</v>
      </c>
      <c r="SH90" s="18">
        <f t="shared" si="333"/>
        <v>0</v>
      </c>
      <c r="SI90" s="18">
        <v>0</v>
      </c>
      <c r="SJ90" s="234">
        <v>0</v>
      </c>
      <c r="SK90" s="234">
        <v>0</v>
      </c>
      <c r="SL90" s="234">
        <v>0</v>
      </c>
      <c r="SM90" s="234">
        <v>0</v>
      </c>
      <c r="SN90" s="234">
        <v>0</v>
      </c>
      <c r="SO90" s="234">
        <v>0</v>
      </c>
      <c r="SP90" s="234">
        <v>0</v>
      </c>
      <c r="SQ90" s="234">
        <v>0</v>
      </c>
      <c r="SR90" s="234">
        <v>0</v>
      </c>
      <c r="SS90" s="234">
        <v>0</v>
      </c>
      <c r="ST90" s="234">
        <v>0</v>
      </c>
      <c r="SU90" s="20">
        <f t="shared" si="334"/>
        <v>0</v>
      </c>
      <c r="SV90" s="18">
        <v>0</v>
      </c>
      <c r="SW90" s="18">
        <v>0</v>
      </c>
      <c r="SX90" s="18">
        <v>0</v>
      </c>
      <c r="SY90" s="18">
        <v>0</v>
      </c>
      <c r="SZ90" s="18">
        <v>0</v>
      </c>
      <c r="TA90" s="18">
        <v>0</v>
      </c>
      <c r="TB90" s="18">
        <v>0</v>
      </c>
      <c r="TC90" s="18">
        <v>0</v>
      </c>
      <c r="TD90" s="18">
        <v>0</v>
      </c>
      <c r="TE90" s="18">
        <v>0</v>
      </c>
      <c r="TF90" s="18">
        <v>0</v>
      </c>
      <c r="TG90" s="18">
        <v>0</v>
      </c>
      <c r="TH90" s="20">
        <f t="shared" si="232"/>
        <v>0</v>
      </c>
      <c r="TI90" s="20">
        <f t="shared" si="233"/>
        <v>0</v>
      </c>
      <c r="TJ90" s="20">
        <f t="shared" si="234"/>
        <v>0</v>
      </c>
      <c r="TK90" s="18">
        <f t="shared" si="335"/>
        <v>0</v>
      </c>
      <c r="TL90" s="18">
        <v>0</v>
      </c>
      <c r="TM90" s="234">
        <v>0</v>
      </c>
      <c r="TN90" s="234">
        <v>0</v>
      </c>
      <c r="TO90" s="234">
        <v>0</v>
      </c>
      <c r="TP90" s="234">
        <v>0</v>
      </c>
      <c r="TQ90" s="234">
        <v>0</v>
      </c>
      <c r="TR90" s="234">
        <v>0</v>
      </c>
      <c r="TS90" s="234">
        <v>0</v>
      </c>
      <c r="TT90" s="234">
        <v>0</v>
      </c>
      <c r="TU90" s="234">
        <v>0</v>
      </c>
      <c r="TV90" s="234">
        <v>0</v>
      </c>
      <c r="TW90" s="234">
        <v>0</v>
      </c>
      <c r="TX90" s="20">
        <f t="shared" si="336"/>
        <v>36318.229999999996</v>
      </c>
      <c r="TY90" s="18">
        <v>0</v>
      </c>
      <c r="TZ90" s="18">
        <v>0</v>
      </c>
      <c r="UA90" s="18">
        <v>0</v>
      </c>
      <c r="UB90" s="18">
        <v>0</v>
      </c>
      <c r="UC90" s="18">
        <v>0</v>
      </c>
      <c r="UD90" s="18">
        <v>0</v>
      </c>
      <c r="UE90" s="18">
        <v>0</v>
      </c>
      <c r="UF90" s="18">
        <v>21633.03</v>
      </c>
      <c r="UG90" s="18">
        <v>0</v>
      </c>
      <c r="UH90" s="18">
        <v>9812.92</v>
      </c>
      <c r="UI90" s="18">
        <v>4872.28</v>
      </c>
      <c r="UJ90" s="18">
        <v>0</v>
      </c>
      <c r="UK90" s="20">
        <f t="shared" si="235"/>
        <v>36318.229999999996</v>
      </c>
      <c r="UL90" s="20">
        <f t="shared" si="236"/>
        <v>0</v>
      </c>
      <c r="UM90" s="20">
        <f t="shared" si="237"/>
        <v>36318.229999999996</v>
      </c>
      <c r="UN90" s="18">
        <f t="shared" si="337"/>
        <v>0</v>
      </c>
      <c r="UO90" s="18">
        <v>0</v>
      </c>
      <c r="UP90" s="234">
        <v>0</v>
      </c>
      <c r="UQ90" s="234">
        <v>0</v>
      </c>
      <c r="UR90" s="234">
        <v>0</v>
      </c>
      <c r="US90" s="234">
        <v>0</v>
      </c>
      <c r="UT90" s="234">
        <v>0</v>
      </c>
      <c r="UU90" s="234">
        <v>0</v>
      </c>
      <c r="UV90" s="234">
        <v>0</v>
      </c>
      <c r="UW90" s="234">
        <v>0</v>
      </c>
      <c r="UX90" s="234">
        <v>0</v>
      </c>
      <c r="UY90" s="234">
        <v>0</v>
      </c>
      <c r="UZ90" s="234">
        <v>0</v>
      </c>
      <c r="VA90" s="20">
        <f t="shared" si="238"/>
        <v>0</v>
      </c>
      <c r="VB90" s="234"/>
      <c r="VC90" s="234"/>
      <c r="VD90" s="234"/>
      <c r="VE90" s="234"/>
      <c r="VF90" s="234"/>
      <c r="VG90" s="234"/>
      <c r="VH90" s="234">
        <v>0</v>
      </c>
      <c r="VI90" s="234"/>
      <c r="VJ90" s="234"/>
      <c r="VK90" s="234"/>
      <c r="VL90" s="234"/>
      <c r="VM90" s="234"/>
      <c r="VN90" s="20">
        <f t="shared" si="239"/>
        <v>0</v>
      </c>
      <c r="VO90" s="20">
        <f t="shared" si="240"/>
        <v>0</v>
      </c>
      <c r="VP90" s="20">
        <f t="shared" si="241"/>
        <v>0</v>
      </c>
      <c r="VQ90" s="121">
        <f t="shared" si="242"/>
        <v>0</v>
      </c>
      <c r="VR90" s="250"/>
      <c r="VS90" s="250"/>
      <c r="VT90" s="250"/>
      <c r="VU90" s="250"/>
      <c r="VV90" s="250"/>
      <c r="VW90" s="250"/>
      <c r="VX90" s="250"/>
      <c r="VY90" s="250"/>
      <c r="VZ90" s="250"/>
      <c r="WA90" s="250"/>
      <c r="WB90" s="250"/>
      <c r="WC90" s="250"/>
      <c r="WD90" s="121">
        <f t="shared" si="243"/>
        <v>0</v>
      </c>
      <c r="WE90" s="234"/>
      <c r="WF90" s="234"/>
      <c r="WG90" s="234"/>
      <c r="WH90" s="234"/>
      <c r="WI90" s="234"/>
      <c r="WJ90" s="234"/>
      <c r="WK90" s="234"/>
      <c r="WL90" s="234"/>
      <c r="WM90" s="234"/>
      <c r="WN90" s="234"/>
      <c r="WO90" s="234"/>
      <c r="WP90" s="234"/>
      <c r="WQ90" s="121">
        <f t="shared" si="244"/>
        <v>0</v>
      </c>
      <c r="WR90" s="121">
        <f t="shared" si="245"/>
        <v>0</v>
      </c>
      <c r="WS90" s="121">
        <f t="shared" si="246"/>
        <v>0</v>
      </c>
      <c r="WT90" s="120">
        <f t="shared" si="338"/>
        <v>1640.63</v>
      </c>
      <c r="WU90" s="120">
        <v>167.59</v>
      </c>
      <c r="WV90" s="250">
        <v>167.59</v>
      </c>
      <c r="WW90" s="250">
        <v>167.59</v>
      </c>
      <c r="WX90" s="250">
        <v>167.59</v>
      </c>
      <c r="WY90" s="250">
        <v>167.59</v>
      </c>
      <c r="WZ90" s="250">
        <v>167.59</v>
      </c>
      <c r="XA90" s="250">
        <v>167.59</v>
      </c>
      <c r="XB90" s="250">
        <v>93.5</v>
      </c>
      <c r="XC90" s="250">
        <v>93.5</v>
      </c>
      <c r="XD90" s="250">
        <v>93.5</v>
      </c>
      <c r="XE90" s="250">
        <v>93.5</v>
      </c>
      <c r="XF90" s="250">
        <v>93.5</v>
      </c>
      <c r="XG90" s="120">
        <f t="shared" si="339"/>
        <v>1937.0933544495294</v>
      </c>
      <c r="XH90" s="18">
        <v>52.543416190891335</v>
      </c>
      <c r="XI90" s="18">
        <v>222.52802950655789</v>
      </c>
      <c r="XJ90" s="18">
        <v>223.5064175818282</v>
      </c>
      <c r="XK90" s="18">
        <v>149.231375621143</v>
      </c>
      <c r="XL90" s="18">
        <v>179.28344448316409</v>
      </c>
      <c r="XM90" s="18">
        <v>20.785855036784426</v>
      </c>
      <c r="XN90" s="18">
        <v>31.127274413833266</v>
      </c>
      <c r="XO90" s="18">
        <v>312.62580781570546</v>
      </c>
      <c r="XP90" s="18">
        <v>313.45129642499614</v>
      </c>
      <c r="XQ90" s="18">
        <v>348.46733755042982</v>
      </c>
      <c r="XR90" s="18">
        <v>43.997155439866432</v>
      </c>
      <c r="XS90" s="18">
        <v>39.545944384329331</v>
      </c>
      <c r="XT90" s="121">
        <f t="shared" si="247"/>
        <v>296.46335444952933</v>
      </c>
      <c r="XU90" s="121">
        <f t="shared" si="248"/>
        <v>0</v>
      </c>
      <c r="XV90" s="121">
        <f t="shared" si="249"/>
        <v>296.46335444952933</v>
      </c>
      <c r="XW90" s="120">
        <f t="shared" si="340"/>
        <v>0</v>
      </c>
      <c r="XX90" s="120">
        <v>0</v>
      </c>
      <c r="XY90" s="250">
        <v>0</v>
      </c>
      <c r="XZ90" s="250">
        <v>0</v>
      </c>
      <c r="YA90" s="250">
        <v>0</v>
      </c>
      <c r="YB90" s="250">
        <v>0</v>
      </c>
      <c r="YC90" s="250">
        <v>0</v>
      </c>
      <c r="YD90" s="250">
        <v>0</v>
      </c>
      <c r="YE90" s="250">
        <v>0</v>
      </c>
      <c r="YF90" s="250">
        <v>0</v>
      </c>
      <c r="YG90" s="250">
        <v>0</v>
      </c>
      <c r="YH90" s="250">
        <v>0</v>
      </c>
      <c r="YI90" s="250">
        <v>0</v>
      </c>
      <c r="YJ90" s="121">
        <f t="shared" si="341"/>
        <v>0</v>
      </c>
      <c r="YK90" s="18">
        <v>0</v>
      </c>
      <c r="YL90" s="18">
        <v>0</v>
      </c>
      <c r="YM90" s="18">
        <v>0</v>
      </c>
      <c r="YN90" s="18">
        <v>0</v>
      </c>
      <c r="YO90" s="18">
        <v>0</v>
      </c>
      <c r="YP90" s="18">
        <v>0</v>
      </c>
      <c r="YQ90" s="18">
        <v>0</v>
      </c>
      <c r="YR90" s="18">
        <v>0</v>
      </c>
      <c r="YS90" s="18">
        <v>0</v>
      </c>
      <c r="YT90" s="18">
        <v>0</v>
      </c>
      <c r="YU90" s="18">
        <v>0</v>
      </c>
      <c r="YV90" s="18">
        <v>0</v>
      </c>
      <c r="YW90" s="234">
        <f t="shared" si="342"/>
        <v>0</v>
      </c>
      <c r="YX90" s="121">
        <f t="shared" si="250"/>
        <v>0</v>
      </c>
      <c r="YY90" s="121">
        <f t="shared" si="251"/>
        <v>0</v>
      </c>
      <c r="YZ90" s="120">
        <f t="shared" si="343"/>
        <v>768.81999999999994</v>
      </c>
      <c r="ZA90" s="120">
        <v>4.51</v>
      </c>
      <c r="ZB90" s="250">
        <v>4.51</v>
      </c>
      <c r="ZC90" s="250">
        <v>4.51</v>
      </c>
      <c r="ZD90" s="250">
        <v>4.51</v>
      </c>
      <c r="ZE90" s="250">
        <v>4.51</v>
      </c>
      <c r="ZF90" s="250">
        <v>4.51</v>
      </c>
      <c r="ZG90" s="250">
        <v>4.51</v>
      </c>
      <c r="ZH90" s="250">
        <v>147.44999999999999</v>
      </c>
      <c r="ZI90" s="250">
        <v>147.44999999999999</v>
      </c>
      <c r="ZJ90" s="250">
        <v>147.44999999999999</v>
      </c>
      <c r="ZK90" s="250">
        <v>147.44999999999999</v>
      </c>
      <c r="ZL90" s="250">
        <v>147.44999999999999</v>
      </c>
      <c r="ZM90" s="121">
        <f t="shared" si="344"/>
        <v>135.58179979525696</v>
      </c>
      <c r="ZN90" s="120">
        <v>0</v>
      </c>
      <c r="ZO90" s="18">
        <v>0</v>
      </c>
      <c r="ZP90" s="18">
        <v>0</v>
      </c>
      <c r="ZQ90" s="18">
        <v>135.58179979525696</v>
      </c>
      <c r="ZR90" s="18">
        <v>0</v>
      </c>
      <c r="ZS90" s="18">
        <v>0</v>
      </c>
      <c r="ZT90" s="18"/>
      <c r="ZU90" s="18"/>
      <c r="ZV90" s="18"/>
      <c r="ZW90" s="18"/>
      <c r="ZX90" s="18"/>
      <c r="ZY90" s="18"/>
      <c r="ZZ90" s="121">
        <f t="shared" si="252"/>
        <v>-633.23820020474295</v>
      </c>
      <c r="AAA90" s="121">
        <f t="shared" si="253"/>
        <v>-633.23820020474295</v>
      </c>
      <c r="AAB90" s="121">
        <f t="shared" si="254"/>
        <v>0</v>
      </c>
      <c r="AAC90" s="120">
        <f t="shared" si="345"/>
        <v>0</v>
      </c>
      <c r="AAD90" s="120">
        <v>0</v>
      </c>
      <c r="AAE90" s="250">
        <v>0</v>
      </c>
      <c r="AAF90" s="250">
        <v>0</v>
      </c>
      <c r="AAG90" s="250">
        <v>0</v>
      </c>
      <c r="AAH90" s="250">
        <v>0</v>
      </c>
      <c r="AAI90" s="250">
        <v>0</v>
      </c>
      <c r="AAJ90" s="250">
        <v>0</v>
      </c>
      <c r="AAK90" s="250">
        <v>0</v>
      </c>
      <c r="AAL90" s="250">
        <v>0</v>
      </c>
      <c r="AAM90" s="250">
        <v>0</v>
      </c>
      <c r="AAN90" s="250">
        <v>0</v>
      </c>
      <c r="AAO90" s="250">
        <v>0</v>
      </c>
      <c r="AAP90" s="121">
        <f t="shared" si="346"/>
        <v>0</v>
      </c>
      <c r="AAQ90" s="18">
        <v>0</v>
      </c>
      <c r="AAR90" s="18">
        <v>0</v>
      </c>
      <c r="AAS90" s="18">
        <v>0</v>
      </c>
      <c r="AAT90" s="18">
        <v>0</v>
      </c>
      <c r="AAU90" s="18">
        <v>0</v>
      </c>
      <c r="AAV90" s="18">
        <v>0</v>
      </c>
      <c r="AAW90" s="18">
        <v>0</v>
      </c>
      <c r="AAX90" s="18">
        <v>0</v>
      </c>
      <c r="AAY90" s="18">
        <v>0</v>
      </c>
      <c r="AAZ90" s="18">
        <v>0</v>
      </c>
      <c r="ABA90" s="18">
        <v>0</v>
      </c>
      <c r="ABB90" s="18">
        <v>0</v>
      </c>
      <c r="ABC90" s="121">
        <f t="shared" si="255"/>
        <v>0</v>
      </c>
      <c r="ABD90" s="121">
        <f t="shared" si="256"/>
        <v>0</v>
      </c>
      <c r="ABE90" s="121">
        <f t="shared" si="257"/>
        <v>0</v>
      </c>
      <c r="ABF90" s="120">
        <f t="shared" si="347"/>
        <v>0</v>
      </c>
      <c r="ABG90" s="120">
        <v>0</v>
      </c>
      <c r="ABH90" s="250">
        <v>0</v>
      </c>
      <c r="ABI90" s="250">
        <v>0</v>
      </c>
      <c r="ABJ90" s="250">
        <v>0</v>
      </c>
      <c r="ABK90" s="250">
        <v>0</v>
      </c>
      <c r="ABL90" s="250">
        <v>0</v>
      </c>
      <c r="ABM90" s="250">
        <v>0</v>
      </c>
      <c r="ABN90" s="250">
        <v>0</v>
      </c>
      <c r="ABO90" s="250">
        <v>0</v>
      </c>
      <c r="ABP90" s="250">
        <v>0</v>
      </c>
      <c r="ABQ90" s="250">
        <v>0</v>
      </c>
      <c r="ABR90" s="250">
        <v>0</v>
      </c>
      <c r="ABS90" s="121">
        <f t="shared" si="348"/>
        <v>0</v>
      </c>
      <c r="ABT90" s="18">
        <v>0</v>
      </c>
      <c r="ABU90" s="18">
        <v>0</v>
      </c>
      <c r="ABV90" s="18">
        <v>0</v>
      </c>
      <c r="ABW90" s="18">
        <v>0</v>
      </c>
      <c r="ABX90" s="18">
        <v>0</v>
      </c>
      <c r="ABY90" s="18">
        <v>0</v>
      </c>
      <c r="ABZ90" s="18"/>
      <c r="ACA90" s="18"/>
      <c r="ACB90" s="18">
        <v>0</v>
      </c>
      <c r="ACC90" s="18">
        <v>0</v>
      </c>
      <c r="ACD90" s="18">
        <v>0</v>
      </c>
      <c r="ACE90" s="18">
        <v>0</v>
      </c>
      <c r="ACF90" s="121">
        <f t="shared" si="258"/>
        <v>0</v>
      </c>
      <c r="ACG90" s="121">
        <f t="shared" si="259"/>
        <v>0</v>
      </c>
      <c r="ACH90" s="121">
        <f t="shared" si="260"/>
        <v>0</v>
      </c>
      <c r="ACI90" s="115">
        <f t="shared" si="261"/>
        <v>0</v>
      </c>
      <c r="ACJ90" s="121">
        <f t="shared" si="262"/>
        <v>0</v>
      </c>
      <c r="ACK90" s="132">
        <f t="shared" si="263"/>
        <v>0</v>
      </c>
      <c r="ACL90" s="121">
        <f t="shared" si="264"/>
        <v>0</v>
      </c>
      <c r="ACM90" s="121">
        <f t="shared" si="265"/>
        <v>0</v>
      </c>
      <c r="ACN90" s="18">
        <f t="shared" si="349"/>
        <v>0</v>
      </c>
      <c r="ACO90" s="18">
        <v>0</v>
      </c>
      <c r="ACP90" s="234">
        <v>0</v>
      </c>
      <c r="ACQ90" s="234">
        <v>0</v>
      </c>
      <c r="ACR90" s="234">
        <v>0</v>
      </c>
      <c r="ACS90" s="234">
        <v>0</v>
      </c>
      <c r="ACT90" s="234">
        <v>0</v>
      </c>
      <c r="ACU90" s="234">
        <v>0</v>
      </c>
      <c r="ACV90" s="234">
        <v>0</v>
      </c>
      <c r="ACW90" s="234">
        <v>0</v>
      </c>
      <c r="ACX90" s="234">
        <v>0</v>
      </c>
      <c r="ACY90" s="234">
        <v>0</v>
      </c>
      <c r="ACZ90" s="234">
        <v>0</v>
      </c>
      <c r="ADA90" s="20">
        <f t="shared" si="350"/>
        <v>0</v>
      </c>
      <c r="ADB90" s="18">
        <v>0</v>
      </c>
      <c r="ADC90" s="18">
        <v>0</v>
      </c>
      <c r="ADD90" s="18">
        <v>0</v>
      </c>
      <c r="ADE90" s="18">
        <v>0</v>
      </c>
      <c r="ADF90" s="18">
        <v>0</v>
      </c>
      <c r="ADG90" s="18">
        <v>0</v>
      </c>
      <c r="ADH90" s="18">
        <v>0</v>
      </c>
      <c r="ADI90" s="18">
        <v>0</v>
      </c>
      <c r="ADJ90" s="18">
        <v>0</v>
      </c>
      <c r="ADK90" s="18">
        <v>0</v>
      </c>
      <c r="ADL90" s="18">
        <v>0</v>
      </c>
      <c r="ADM90" s="18">
        <v>0</v>
      </c>
      <c r="ADN90" s="20">
        <f t="shared" si="266"/>
        <v>0</v>
      </c>
      <c r="ADO90" s="20">
        <f t="shared" si="267"/>
        <v>0</v>
      </c>
      <c r="ADP90" s="20">
        <f t="shared" si="268"/>
        <v>0</v>
      </c>
      <c r="ADQ90" s="18">
        <f t="shared" si="351"/>
        <v>0</v>
      </c>
      <c r="ADR90" s="18">
        <v>0</v>
      </c>
      <c r="ADS90" s="234">
        <v>0</v>
      </c>
      <c r="ADT90" s="234">
        <v>0</v>
      </c>
      <c r="ADU90" s="234">
        <v>0</v>
      </c>
      <c r="ADV90" s="234">
        <v>0</v>
      </c>
      <c r="ADW90" s="234">
        <v>0</v>
      </c>
      <c r="ADX90" s="234">
        <v>0</v>
      </c>
      <c r="ADY90" s="234">
        <v>0</v>
      </c>
      <c r="ADZ90" s="234">
        <v>0</v>
      </c>
      <c r="AEA90" s="234">
        <v>0</v>
      </c>
      <c r="AEB90" s="234">
        <v>0</v>
      </c>
      <c r="AEC90" s="234">
        <v>0</v>
      </c>
      <c r="AED90" s="20">
        <f t="shared" si="352"/>
        <v>0</v>
      </c>
      <c r="AEE90" s="18">
        <v>0</v>
      </c>
      <c r="AEF90" s="18">
        <v>0</v>
      </c>
      <c r="AEG90" s="18">
        <v>0</v>
      </c>
      <c r="AEH90" s="18">
        <v>0</v>
      </c>
      <c r="AEI90" s="18">
        <v>0</v>
      </c>
      <c r="AEJ90" s="18">
        <v>0</v>
      </c>
      <c r="AEK90" s="18">
        <v>0</v>
      </c>
      <c r="AEL90" s="18">
        <v>0</v>
      </c>
      <c r="AEM90" s="18">
        <v>0</v>
      </c>
      <c r="AEN90" s="18">
        <v>0</v>
      </c>
      <c r="AEO90" s="18">
        <v>0</v>
      </c>
      <c r="AEP90" s="18">
        <v>0</v>
      </c>
      <c r="AEQ90" s="20">
        <f t="shared" si="269"/>
        <v>0</v>
      </c>
      <c r="AER90" s="20">
        <f t="shared" si="270"/>
        <v>0</v>
      </c>
      <c r="AES90" s="20">
        <f t="shared" si="271"/>
        <v>0</v>
      </c>
      <c r="AET90" s="18">
        <f t="shared" si="353"/>
        <v>1429.3499999999997</v>
      </c>
      <c r="AEU90" s="18">
        <v>130.4</v>
      </c>
      <c r="AEV90" s="234">
        <v>130.4</v>
      </c>
      <c r="AEW90" s="234">
        <v>130.4</v>
      </c>
      <c r="AEX90" s="234">
        <v>130.4</v>
      </c>
      <c r="AEY90" s="234">
        <v>130.4</v>
      </c>
      <c r="AEZ90" s="234">
        <v>130.4</v>
      </c>
      <c r="AFA90" s="234">
        <v>130.4</v>
      </c>
      <c r="AFB90" s="234">
        <v>103.31</v>
      </c>
      <c r="AFC90" s="234">
        <v>103.31</v>
      </c>
      <c r="AFD90" s="234">
        <v>103.31</v>
      </c>
      <c r="AFE90" s="234">
        <v>103.31</v>
      </c>
      <c r="AFF90" s="234">
        <v>103.31</v>
      </c>
      <c r="AFG90" s="20">
        <f t="shared" si="354"/>
        <v>0</v>
      </c>
      <c r="AFH90" s="18">
        <v>0</v>
      </c>
      <c r="AFI90" s="18">
        <v>0</v>
      </c>
      <c r="AFJ90" s="18">
        <v>0</v>
      </c>
      <c r="AFK90" s="18">
        <v>0</v>
      </c>
      <c r="AFL90" s="18">
        <v>0</v>
      </c>
      <c r="AFM90" s="18">
        <v>0</v>
      </c>
      <c r="AFN90" s="18">
        <v>0</v>
      </c>
      <c r="AFO90" s="18">
        <v>0</v>
      </c>
      <c r="AFP90" s="18">
        <v>0</v>
      </c>
      <c r="AFQ90" s="18">
        <v>0</v>
      </c>
      <c r="AFR90" s="18">
        <v>0</v>
      </c>
      <c r="AFS90" s="18">
        <v>0</v>
      </c>
      <c r="AFT90" s="20">
        <f t="shared" si="272"/>
        <v>-1429.3499999999997</v>
      </c>
      <c r="AFU90" s="20">
        <f t="shared" si="273"/>
        <v>-1429.3499999999997</v>
      </c>
      <c r="AFV90" s="136">
        <f t="shared" si="274"/>
        <v>0</v>
      </c>
      <c r="AFW90" s="141">
        <f t="shared" si="275"/>
        <v>14493.35</v>
      </c>
      <c r="AFX90" s="111">
        <f t="shared" si="276"/>
        <v>41189.483143616584</v>
      </c>
      <c r="AFY90" s="126">
        <f t="shared" si="277"/>
        <v>26696.133143616586</v>
      </c>
      <c r="AFZ90" s="20">
        <f t="shared" si="278"/>
        <v>0</v>
      </c>
      <c r="AGA90" s="140">
        <f t="shared" si="279"/>
        <v>26696.133143616586</v>
      </c>
      <c r="AGB90" s="215">
        <f t="shared" si="359"/>
        <v>17392.02</v>
      </c>
      <c r="AGC90" s="126">
        <f t="shared" si="359"/>
        <v>49427.379772339897</v>
      </c>
      <c r="AGD90" s="126">
        <f t="shared" si="280"/>
        <v>32035.359772339896</v>
      </c>
      <c r="AGE90" s="20">
        <f t="shared" si="281"/>
        <v>0</v>
      </c>
      <c r="AGF90" s="136">
        <f t="shared" si="282"/>
        <v>32035.359772339896</v>
      </c>
      <c r="AGG90" s="166">
        <f t="shared" si="358"/>
        <v>1072.5079000000001</v>
      </c>
      <c r="AGH90" s="220">
        <f t="shared" si="357"/>
        <v>3048.0217526276269</v>
      </c>
      <c r="AGI90" s="126">
        <f t="shared" si="283"/>
        <v>1975.5138526276269</v>
      </c>
      <c r="AGJ90" s="20">
        <f t="shared" si="284"/>
        <v>0</v>
      </c>
      <c r="AGK90" s="140">
        <f t="shared" si="285"/>
        <v>1975.5138526276269</v>
      </c>
      <c r="AGL90" s="167">
        <f t="shared" si="360"/>
        <v>18464.527900000001</v>
      </c>
      <c r="AGM90" s="167">
        <f t="shared" si="360"/>
        <v>52475.401524967521</v>
      </c>
      <c r="AGN90" s="168">
        <f t="shared" si="106"/>
        <v>34010.87362496752</v>
      </c>
      <c r="AGO90" s="167">
        <f t="shared" si="286"/>
        <v>0</v>
      </c>
      <c r="AGP90" s="169">
        <f t="shared" si="287"/>
        <v>34010.87362496752</v>
      </c>
      <c r="AGQ90" s="217">
        <f t="shared" si="355"/>
        <v>5.8084772370486655E-2</v>
      </c>
      <c r="AGR90" s="294">
        <v>7.0000000000000007E-2</v>
      </c>
      <c r="AGS90" s="294">
        <v>0.05</v>
      </c>
      <c r="AGT90" s="251">
        <f t="shared" si="356"/>
        <v>6.1666666666666668E-2</v>
      </c>
      <c r="AGU90" s="22"/>
      <c r="AGV90" s="22"/>
      <c r="AGW90" s="22"/>
      <c r="AGX90" s="22"/>
      <c r="AGY90" s="22"/>
      <c r="AGZ90" s="22"/>
      <c r="AHA90" s="22"/>
      <c r="AHB90" s="22"/>
      <c r="AHC90" s="22"/>
      <c r="AHD90" s="22"/>
      <c r="AHE90" s="22"/>
      <c r="AHF90" s="22"/>
      <c r="AHG90" s="22"/>
      <c r="AHH90" s="22"/>
    </row>
    <row r="91" spans="1:892" s="225" customFormat="1" ht="24" x14ac:dyDescent="0.25">
      <c r="A91" s="1">
        <v>520</v>
      </c>
      <c r="B91" s="21">
        <v>3</v>
      </c>
      <c r="C91" s="256" t="s">
        <v>836</v>
      </c>
      <c r="D91" s="253">
        <v>1</v>
      </c>
      <c r="E91" s="249">
        <v>410.1</v>
      </c>
      <c r="F91" s="132">
        <f t="shared" si="183"/>
        <v>1462.32</v>
      </c>
      <c r="G91" s="114">
        <f t="shared" si="184"/>
        <v>1638.1167756416248</v>
      </c>
      <c r="H91" s="132">
        <f t="shared" si="185"/>
        <v>175.79677564162489</v>
      </c>
      <c r="I91" s="121">
        <f t="shared" si="186"/>
        <v>0</v>
      </c>
      <c r="J91" s="121">
        <f t="shared" si="187"/>
        <v>175.79677564162489</v>
      </c>
      <c r="K91" s="18">
        <f t="shared" si="288"/>
        <v>0</v>
      </c>
      <c r="L91" s="234">
        <v>0</v>
      </c>
      <c r="M91" s="234">
        <v>0</v>
      </c>
      <c r="N91" s="234">
        <v>0</v>
      </c>
      <c r="O91" s="234">
        <v>0</v>
      </c>
      <c r="P91" s="234">
        <v>0</v>
      </c>
      <c r="Q91" s="234">
        <v>0</v>
      </c>
      <c r="R91" s="234">
        <v>0</v>
      </c>
      <c r="S91" s="234">
        <v>0</v>
      </c>
      <c r="T91" s="234">
        <v>0</v>
      </c>
      <c r="U91" s="234">
        <v>0</v>
      </c>
      <c r="V91" s="234">
        <v>0</v>
      </c>
      <c r="W91" s="234">
        <v>0</v>
      </c>
      <c r="X91" s="234">
        <f t="shared" si="289"/>
        <v>0</v>
      </c>
      <c r="Y91" s="18">
        <v>0</v>
      </c>
      <c r="Z91" s="18">
        <v>0</v>
      </c>
      <c r="AA91" s="18">
        <v>0</v>
      </c>
      <c r="AB91" s="18">
        <v>0</v>
      </c>
      <c r="AC91" s="18">
        <v>0</v>
      </c>
      <c r="AD91" s="18">
        <v>0</v>
      </c>
      <c r="AE91" s="18">
        <v>0</v>
      </c>
      <c r="AF91" s="18">
        <v>0</v>
      </c>
      <c r="AG91" s="18">
        <v>0</v>
      </c>
      <c r="AH91" s="18">
        <v>0</v>
      </c>
      <c r="AI91" s="18">
        <v>0</v>
      </c>
      <c r="AJ91" s="18">
        <v>0</v>
      </c>
      <c r="AK91" s="20">
        <f t="shared" si="188"/>
        <v>0</v>
      </c>
      <c r="AL91" s="234">
        <f t="shared" si="290"/>
        <v>0</v>
      </c>
      <c r="AM91" s="234">
        <f t="shared" si="189"/>
        <v>0</v>
      </c>
      <c r="AN91" s="18">
        <f t="shared" si="291"/>
        <v>0</v>
      </c>
      <c r="AO91" s="234">
        <v>0</v>
      </c>
      <c r="AP91" s="234">
        <v>0</v>
      </c>
      <c r="AQ91" s="234">
        <v>0</v>
      </c>
      <c r="AR91" s="234">
        <v>0</v>
      </c>
      <c r="AS91" s="234">
        <v>0</v>
      </c>
      <c r="AT91" s="234">
        <v>0</v>
      </c>
      <c r="AU91" s="234">
        <v>0</v>
      </c>
      <c r="AV91" s="234">
        <v>0</v>
      </c>
      <c r="AW91" s="234">
        <v>0</v>
      </c>
      <c r="AX91" s="234">
        <v>0</v>
      </c>
      <c r="AY91" s="234">
        <v>0</v>
      </c>
      <c r="AZ91" s="234">
        <v>0</v>
      </c>
      <c r="BA91" s="226">
        <f t="shared" si="292"/>
        <v>0</v>
      </c>
      <c r="BB91" s="18">
        <v>0</v>
      </c>
      <c r="BC91" s="18">
        <v>0</v>
      </c>
      <c r="BD91" s="18">
        <v>0</v>
      </c>
      <c r="BE91" s="18">
        <v>0</v>
      </c>
      <c r="BF91" s="18">
        <v>0</v>
      </c>
      <c r="BG91" s="18">
        <v>0</v>
      </c>
      <c r="BH91" s="18">
        <v>0</v>
      </c>
      <c r="BI91" s="18">
        <v>0</v>
      </c>
      <c r="BJ91" s="18">
        <v>0</v>
      </c>
      <c r="BK91" s="18">
        <v>0</v>
      </c>
      <c r="BL91" s="18">
        <v>0</v>
      </c>
      <c r="BM91" s="18">
        <v>0</v>
      </c>
      <c r="BN91" s="20">
        <f t="shared" si="190"/>
        <v>0</v>
      </c>
      <c r="BO91" s="20">
        <f t="shared" si="191"/>
        <v>0</v>
      </c>
      <c r="BP91" s="20">
        <f t="shared" si="192"/>
        <v>0</v>
      </c>
      <c r="BQ91" s="18">
        <f t="shared" si="293"/>
        <v>0</v>
      </c>
      <c r="BR91" s="234">
        <v>0</v>
      </c>
      <c r="BS91" s="234">
        <v>0</v>
      </c>
      <c r="BT91" s="234">
        <v>0</v>
      </c>
      <c r="BU91" s="234">
        <v>0</v>
      </c>
      <c r="BV91" s="234">
        <v>0</v>
      </c>
      <c r="BW91" s="234">
        <v>0</v>
      </c>
      <c r="BX91" s="234">
        <v>0</v>
      </c>
      <c r="BY91" s="234">
        <v>0</v>
      </c>
      <c r="BZ91" s="234">
        <v>0</v>
      </c>
      <c r="CA91" s="234">
        <v>0</v>
      </c>
      <c r="CB91" s="234">
        <v>0</v>
      </c>
      <c r="CC91" s="234">
        <v>0</v>
      </c>
      <c r="CD91" s="18">
        <f t="shared" si="294"/>
        <v>0</v>
      </c>
      <c r="CE91" s="18">
        <v>0</v>
      </c>
      <c r="CF91" s="18">
        <v>0</v>
      </c>
      <c r="CG91" s="18">
        <v>0</v>
      </c>
      <c r="CH91" s="18">
        <v>0</v>
      </c>
      <c r="CI91" s="18">
        <v>0</v>
      </c>
      <c r="CJ91" s="18">
        <v>0</v>
      </c>
      <c r="CK91" s="18">
        <v>0</v>
      </c>
      <c r="CL91" s="18">
        <v>0</v>
      </c>
      <c r="CM91" s="18">
        <v>0</v>
      </c>
      <c r="CN91" s="18">
        <v>0</v>
      </c>
      <c r="CO91" s="18">
        <v>0</v>
      </c>
      <c r="CP91" s="18">
        <v>0</v>
      </c>
      <c r="CQ91" s="20">
        <f t="shared" si="193"/>
        <v>0</v>
      </c>
      <c r="CR91" s="20">
        <f t="shared" si="194"/>
        <v>0</v>
      </c>
      <c r="CS91" s="20">
        <f t="shared" si="195"/>
        <v>0</v>
      </c>
      <c r="CT91" s="18">
        <f t="shared" si="295"/>
        <v>0</v>
      </c>
      <c r="CU91" s="18">
        <v>0</v>
      </c>
      <c r="CV91" s="234">
        <v>0</v>
      </c>
      <c r="CW91" s="234">
        <v>0</v>
      </c>
      <c r="CX91" s="234">
        <v>0</v>
      </c>
      <c r="CY91" s="234">
        <v>0</v>
      </c>
      <c r="CZ91" s="234">
        <v>0</v>
      </c>
      <c r="DA91" s="234">
        <v>0</v>
      </c>
      <c r="DB91" s="234">
        <v>0</v>
      </c>
      <c r="DC91" s="234">
        <v>0</v>
      </c>
      <c r="DD91" s="234">
        <v>0</v>
      </c>
      <c r="DE91" s="234">
        <v>0</v>
      </c>
      <c r="DF91" s="234">
        <v>0</v>
      </c>
      <c r="DG91" s="18">
        <f t="shared" si="296"/>
        <v>0</v>
      </c>
      <c r="DH91" s="18">
        <v>0</v>
      </c>
      <c r="DI91" s="18">
        <v>0</v>
      </c>
      <c r="DJ91" s="18">
        <v>0</v>
      </c>
      <c r="DK91" s="18">
        <v>0</v>
      </c>
      <c r="DL91" s="18">
        <v>0</v>
      </c>
      <c r="DM91" s="18">
        <v>0</v>
      </c>
      <c r="DN91" s="18">
        <v>0</v>
      </c>
      <c r="DO91" s="18">
        <v>0</v>
      </c>
      <c r="DP91" s="18">
        <v>0</v>
      </c>
      <c r="DQ91" s="18">
        <v>0</v>
      </c>
      <c r="DR91" s="18">
        <v>0</v>
      </c>
      <c r="DS91" s="18">
        <v>0</v>
      </c>
      <c r="DT91" s="234">
        <f t="shared" si="297"/>
        <v>0</v>
      </c>
      <c r="DU91" s="20">
        <f t="shared" si="196"/>
        <v>0</v>
      </c>
      <c r="DV91" s="20">
        <f t="shared" si="298"/>
        <v>0</v>
      </c>
      <c r="DW91" s="18">
        <f t="shared" si="299"/>
        <v>0</v>
      </c>
      <c r="DX91" s="18">
        <v>0</v>
      </c>
      <c r="DY91" s="234">
        <v>0</v>
      </c>
      <c r="DZ91" s="234">
        <v>0</v>
      </c>
      <c r="EA91" s="234">
        <v>0</v>
      </c>
      <c r="EB91" s="234">
        <v>0</v>
      </c>
      <c r="EC91" s="234">
        <v>0</v>
      </c>
      <c r="ED91" s="234">
        <v>0</v>
      </c>
      <c r="EE91" s="234">
        <v>0</v>
      </c>
      <c r="EF91" s="234">
        <v>0</v>
      </c>
      <c r="EG91" s="234">
        <v>0</v>
      </c>
      <c r="EH91" s="234">
        <v>0</v>
      </c>
      <c r="EI91" s="234">
        <v>0</v>
      </c>
      <c r="EJ91" s="234"/>
      <c r="EK91" s="18">
        <f t="shared" si="300"/>
        <v>0</v>
      </c>
      <c r="EL91" s="18">
        <v>0</v>
      </c>
      <c r="EM91" s="18">
        <v>0</v>
      </c>
      <c r="EN91" s="18">
        <v>0</v>
      </c>
      <c r="EO91" s="18">
        <v>0</v>
      </c>
      <c r="EP91" s="18">
        <v>0</v>
      </c>
      <c r="EQ91" s="18">
        <v>0</v>
      </c>
      <c r="ER91" s="18">
        <v>0</v>
      </c>
      <c r="ES91" s="18">
        <v>0</v>
      </c>
      <c r="ET91" s="18">
        <v>0</v>
      </c>
      <c r="EU91" s="18">
        <v>0</v>
      </c>
      <c r="EV91" s="18">
        <v>0</v>
      </c>
      <c r="EW91" s="18">
        <v>0</v>
      </c>
      <c r="EX91" s="20">
        <f t="shared" si="197"/>
        <v>0</v>
      </c>
      <c r="EY91" s="20">
        <f t="shared" si="301"/>
        <v>0</v>
      </c>
      <c r="EZ91" s="20">
        <f t="shared" si="302"/>
        <v>0</v>
      </c>
      <c r="FA91" s="18">
        <f t="shared" si="303"/>
        <v>0</v>
      </c>
      <c r="FB91" s="18">
        <v>0</v>
      </c>
      <c r="FC91" s="234">
        <v>0</v>
      </c>
      <c r="FD91" s="234">
        <v>0</v>
      </c>
      <c r="FE91" s="234">
        <v>0</v>
      </c>
      <c r="FF91" s="234">
        <v>0</v>
      </c>
      <c r="FG91" s="234">
        <v>0</v>
      </c>
      <c r="FH91" s="234">
        <v>0</v>
      </c>
      <c r="FI91" s="234">
        <v>0</v>
      </c>
      <c r="FJ91" s="234">
        <v>0</v>
      </c>
      <c r="FK91" s="234">
        <v>0</v>
      </c>
      <c r="FL91" s="234">
        <v>0</v>
      </c>
      <c r="FM91" s="234">
        <v>0</v>
      </c>
      <c r="FN91" s="20">
        <f t="shared" si="304"/>
        <v>0</v>
      </c>
      <c r="FO91" s="18">
        <v>0</v>
      </c>
      <c r="FP91" s="18">
        <v>0</v>
      </c>
      <c r="FQ91" s="18">
        <v>0</v>
      </c>
      <c r="FR91" s="18">
        <v>0</v>
      </c>
      <c r="FS91" s="18">
        <v>0</v>
      </c>
      <c r="FT91" s="18">
        <v>0</v>
      </c>
      <c r="FU91" s="18">
        <v>0</v>
      </c>
      <c r="FV91" s="18">
        <v>0</v>
      </c>
      <c r="FW91" s="18">
        <v>0</v>
      </c>
      <c r="FX91" s="18">
        <v>0</v>
      </c>
      <c r="FY91" s="18">
        <v>0</v>
      </c>
      <c r="FZ91" s="18">
        <v>0</v>
      </c>
      <c r="GA91" s="234">
        <f t="shared" si="305"/>
        <v>0</v>
      </c>
      <c r="GB91" s="20">
        <f t="shared" si="306"/>
        <v>0</v>
      </c>
      <c r="GC91" s="20">
        <f t="shared" si="307"/>
        <v>0</v>
      </c>
      <c r="GD91" s="18">
        <f t="shared" si="308"/>
        <v>409.54</v>
      </c>
      <c r="GE91" s="18">
        <v>6.77</v>
      </c>
      <c r="GF91" s="234">
        <v>6.77</v>
      </c>
      <c r="GG91" s="234">
        <v>6.77</v>
      </c>
      <c r="GH91" s="234">
        <v>6.77</v>
      </c>
      <c r="GI91" s="234">
        <v>6.77</v>
      </c>
      <c r="GJ91" s="234">
        <v>6.77</v>
      </c>
      <c r="GK91" s="234">
        <v>6.77</v>
      </c>
      <c r="GL91" s="234">
        <v>72.430000000000007</v>
      </c>
      <c r="GM91" s="234">
        <v>72.430000000000007</v>
      </c>
      <c r="GN91" s="234">
        <v>72.430000000000007</v>
      </c>
      <c r="GO91" s="234">
        <v>72.430000000000007</v>
      </c>
      <c r="GP91" s="234">
        <v>72.430000000000007</v>
      </c>
      <c r="GQ91" s="20">
        <f t="shared" si="309"/>
        <v>0</v>
      </c>
      <c r="GR91" s="18">
        <v>0</v>
      </c>
      <c r="GS91" s="18">
        <v>0</v>
      </c>
      <c r="GT91" s="18">
        <v>0</v>
      </c>
      <c r="GU91" s="18"/>
      <c r="GV91" s="234">
        <f t="shared" si="310"/>
        <v>-409.54</v>
      </c>
      <c r="GW91" s="20">
        <f t="shared" si="198"/>
        <v>-409.54</v>
      </c>
      <c r="GX91" s="20">
        <f t="shared" si="199"/>
        <v>0</v>
      </c>
      <c r="GY91" s="18">
        <f t="shared" si="311"/>
        <v>1052.78</v>
      </c>
      <c r="GZ91" s="18">
        <v>55.69</v>
      </c>
      <c r="HA91" s="234">
        <v>55.69</v>
      </c>
      <c r="HB91" s="234">
        <v>55.69</v>
      </c>
      <c r="HC91" s="234">
        <v>55.69</v>
      </c>
      <c r="HD91" s="234">
        <v>55.69</v>
      </c>
      <c r="HE91" s="234">
        <v>55.69</v>
      </c>
      <c r="HF91" s="234">
        <v>55.69</v>
      </c>
      <c r="HG91" s="234">
        <v>132.59</v>
      </c>
      <c r="HH91" s="234">
        <v>132.59</v>
      </c>
      <c r="HI91" s="234">
        <v>132.59</v>
      </c>
      <c r="HJ91" s="234">
        <v>132.59</v>
      </c>
      <c r="HK91" s="234">
        <v>132.59</v>
      </c>
      <c r="HL91" s="20">
        <f t="shared" si="312"/>
        <v>1638.1167756416248</v>
      </c>
      <c r="HM91" s="18">
        <v>139.3156488029237</v>
      </c>
      <c r="HN91" s="18">
        <v>147.66931352314717</v>
      </c>
      <c r="HO91" s="18">
        <v>155.21246077135558</v>
      </c>
      <c r="HP91" s="18">
        <v>148.63984396611079</v>
      </c>
      <c r="HQ91" s="18">
        <v>153.14834857996249</v>
      </c>
      <c r="HR91" s="18">
        <v>133.77541108246569</v>
      </c>
      <c r="HS91" s="18">
        <v>164.52900380688283</v>
      </c>
      <c r="HT91" s="18">
        <v>84.405093479567057</v>
      </c>
      <c r="HU91" s="18">
        <v>87.844889262766898</v>
      </c>
      <c r="HV91" s="18">
        <v>146.60499636160424</v>
      </c>
      <c r="HW91" s="18">
        <v>129.12349705523567</v>
      </c>
      <c r="HX91" s="18">
        <v>147.84826894960275</v>
      </c>
      <c r="HY91" s="20">
        <f t="shared" si="200"/>
        <v>585.33677564162485</v>
      </c>
      <c r="HZ91" s="20">
        <f t="shared" si="201"/>
        <v>0</v>
      </c>
      <c r="IA91" s="20">
        <f t="shared" si="202"/>
        <v>585.33677564162485</v>
      </c>
      <c r="IB91" s="120">
        <f t="shared" si="313"/>
        <v>0</v>
      </c>
      <c r="IC91" s="120">
        <v>0</v>
      </c>
      <c r="ID91" s="250">
        <v>0</v>
      </c>
      <c r="IE91" s="250">
        <v>0</v>
      </c>
      <c r="IF91" s="120">
        <v>0</v>
      </c>
      <c r="IG91" s="120">
        <v>0</v>
      </c>
      <c r="IH91" s="120">
        <v>0</v>
      </c>
      <c r="II91" s="120">
        <v>0</v>
      </c>
      <c r="IJ91" s="120">
        <v>0</v>
      </c>
      <c r="IK91" s="120">
        <v>0</v>
      </c>
      <c r="IL91" s="120">
        <v>0</v>
      </c>
      <c r="IM91" s="120">
        <v>0</v>
      </c>
      <c r="IN91" s="120">
        <v>0</v>
      </c>
      <c r="IO91" s="121">
        <f t="shared" si="203"/>
        <v>0</v>
      </c>
      <c r="IP91" s="18">
        <v>0</v>
      </c>
      <c r="IQ91" s="18">
        <v>0</v>
      </c>
      <c r="IR91" s="18">
        <v>0</v>
      </c>
      <c r="IS91" s="18">
        <v>0</v>
      </c>
      <c r="IT91" s="18">
        <v>0</v>
      </c>
      <c r="IU91" s="18">
        <v>0</v>
      </c>
      <c r="IV91" s="18">
        <v>0</v>
      </c>
      <c r="IW91" s="18">
        <v>0</v>
      </c>
      <c r="IX91" s="18">
        <v>0</v>
      </c>
      <c r="IY91" s="18">
        <v>0</v>
      </c>
      <c r="IZ91" s="18">
        <v>0</v>
      </c>
      <c r="JA91" s="18">
        <v>0</v>
      </c>
      <c r="JB91" s="250">
        <f t="shared" si="204"/>
        <v>0</v>
      </c>
      <c r="JC91" s="121">
        <f t="shared" si="205"/>
        <v>0</v>
      </c>
      <c r="JD91" s="121">
        <f t="shared" si="206"/>
        <v>0</v>
      </c>
      <c r="JE91" s="120">
        <f t="shared" si="314"/>
        <v>0</v>
      </c>
      <c r="JF91" s="120">
        <v>0</v>
      </c>
      <c r="JG91" s="250">
        <v>0</v>
      </c>
      <c r="JH91" s="250">
        <v>0</v>
      </c>
      <c r="JI91" s="250">
        <v>0</v>
      </c>
      <c r="JJ91" s="250">
        <v>0</v>
      </c>
      <c r="JK91" s="250">
        <v>0</v>
      </c>
      <c r="JL91" s="250">
        <v>0</v>
      </c>
      <c r="JM91" s="250">
        <v>0</v>
      </c>
      <c r="JN91" s="250">
        <v>0</v>
      </c>
      <c r="JO91" s="250">
        <v>0</v>
      </c>
      <c r="JP91" s="250">
        <v>0</v>
      </c>
      <c r="JQ91" s="250">
        <v>0</v>
      </c>
      <c r="JR91" s="120">
        <f t="shared" si="315"/>
        <v>0</v>
      </c>
      <c r="JS91" s="18">
        <v>0</v>
      </c>
      <c r="JT91" s="18">
        <v>0</v>
      </c>
      <c r="JU91" s="18">
        <v>0</v>
      </c>
      <c r="JV91" s="18">
        <v>0</v>
      </c>
      <c r="JW91" s="18">
        <v>0</v>
      </c>
      <c r="JX91" s="18">
        <v>0</v>
      </c>
      <c r="JY91" s="18">
        <v>0</v>
      </c>
      <c r="JZ91" s="18">
        <v>0</v>
      </c>
      <c r="KA91" s="18">
        <v>0</v>
      </c>
      <c r="KB91" s="18">
        <v>0</v>
      </c>
      <c r="KC91" s="18">
        <v>0</v>
      </c>
      <c r="KD91" s="18">
        <v>0</v>
      </c>
      <c r="KE91" s="250">
        <f t="shared" si="207"/>
        <v>0</v>
      </c>
      <c r="KF91" s="121">
        <f t="shared" si="208"/>
        <v>0</v>
      </c>
      <c r="KG91" s="121">
        <f t="shared" si="209"/>
        <v>0</v>
      </c>
      <c r="KH91" s="120">
        <f t="shared" si="316"/>
        <v>1083.57</v>
      </c>
      <c r="KI91" s="120">
        <v>39.409999999999997</v>
      </c>
      <c r="KJ91" s="250">
        <v>39.409999999999997</v>
      </c>
      <c r="KK91" s="250">
        <v>39.409999999999997</v>
      </c>
      <c r="KL91" s="250">
        <v>39.409999999999997</v>
      </c>
      <c r="KM91" s="250">
        <v>39.409999999999997</v>
      </c>
      <c r="KN91" s="250">
        <v>39.409999999999997</v>
      </c>
      <c r="KO91" s="250">
        <v>39.409999999999997</v>
      </c>
      <c r="KP91" s="250">
        <v>161.54</v>
      </c>
      <c r="KQ91" s="250">
        <v>161.54</v>
      </c>
      <c r="KR91" s="250">
        <v>161.54</v>
      </c>
      <c r="KS91" s="250">
        <v>161.54</v>
      </c>
      <c r="KT91" s="250">
        <v>161.54</v>
      </c>
      <c r="KU91" s="121">
        <f t="shared" si="317"/>
        <v>1148.1771513106246</v>
      </c>
      <c r="KV91" s="18">
        <v>47.532843484113776</v>
      </c>
      <c r="KW91" s="18">
        <v>51.191133032279311</v>
      </c>
      <c r="KX91" s="18">
        <v>45.431511267758694</v>
      </c>
      <c r="KY91" s="18">
        <v>49.811431327754661</v>
      </c>
      <c r="KZ91" s="18">
        <v>49.618323208763918</v>
      </c>
      <c r="LA91" s="18">
        <v>50.715334873113612</v>
      </c>
      <c r="LB91" s="18">
        <v>44.877040089165064</v>
      </c>
      <c r="LC91" s="18">
        <v>122.72170741897474</v>
      </c>
      <c r="LD91" s="18">
        <v>158.18142629167284</v>
      </c>
      <c r="LE91" s="18">
        <v>152.74279284281411</v>
      </c>
      <c r="LF91" s="18">
        <v>186.09829488211878</v>
      </c>
      <c r="LG91" s="18">
        <v>189.25531259209492</v>
      </c>
      <c r="LH91" s="250">
        <f t="shared" si="318"/>
        <v>64.607151310624658</v>
      </c>
      <c r="LI91" s="121">
        <f t="shared" si="210"/>
        <v>0</v>
      </c>
      <c r="LJ91" s="121">
        <f t="shared" si="211"/>
        <v>64.607151310624658</v>
      </c>
      <c r="LK91" s="121">
        <f t="shared" si="212"/>
        <v>0</v>
      </c>
      <c r="LL91" s="250"/>
      <c r="LM91" s="250"/>
      <c r="LN91" s="250"/>
      <c r="LO91" s="250"/>
      <c r="LP91" s="250"/>
      <c r="LQ91" s="250"/>
      <c r="LR91" s="250"/>
      <c r="LS91" s="250"/>
      <c r="LT91" s="250"/>
      <c r="LU91" s="250"/>
      <c r="LV91" s="250"/>
      <c r="LW91" s="250"/>
      <c r="LX91" s="121">
        <f t="shared" si="213"/>
        <v>0</v>
      </c>
      <c r="LY91" s="250"/>
      <c r="LZ91" s="250"/>
      <c r="MA91" s="250"/>
      <c r="MB91" s="250"/>
      <c r="MC91" s="250"/>
      <c r="MD91" s="250"/>
      <c r="ME91" s="250"/>
      <c r="MF91" s="250"/>
      <c r="MG91" s="250"/>
      <c r="MH91" s="250"/>
      <c r="MI91" s="250"/>
      <c r="MJ91" s="120">
        <v>0</v>
      </c>
      <c r="MK91" s="250"/>
      <c r="ML91" s="121">
        <f t="shared" si="214"/>
        <v>0</v>
      </c>
      <c r="MM91" s="121">
        <f t="shared" si="215"/>
        <v>0</v>
      </c>
      <c r="MN91" s="121">
        <f t="shared" si="319"/>
        <v>11152.189999999999</v>
      </c>
      <c r="MO91" s="121">
        <v>943.72</v>
      </c>
      <c r="MP91" s="250">
        <v>943.72</v>
      </c>
      <c r="MQ91" s="250">
        <v>943.72</v>
      </c>
      <c r="MR91" s="250">
        <v>943.72</v>
      </c>
      <c r="MS91" s="250">
        <v>943.72</v>
      </c>
      <c r="MT91" s="250">
        <v>943.72</v>
      </c>
      <c r="MU91" s="250">
        <v>943.72</v>
      </c>
      <c r="MV91" s="250">
        <v>909.23</v>
      </c>
      <c r="MW91" s="250">
        <v>909.23</v>
      </c>
      <c r="MX91" s="250">
        <v>909.23</v>
      </c>
      <c r="MY91" s="250">
        <v>909.23</v>
      </c>
      <c r="MZ91" s="250">
        <v>909.23</v>
      </c>
      <c r="NA91" s="121">
        <f t="shared" si="320"/>
        <v>0</v>
      </c>
      <c r="NB91" s="20">
        <v>0</v>
      </c>
      <c r="NC91" s="20">
        <v>0</v>
      </c>
      <c r="ND91" s="20">
        <v>0</v>
      </c>
      <c r="NE91" s="20">
        <v>0</v>
      </c>
      <c r="NF91" s="20">
        <v>0</v>
      </c>
      <c r="NG91" s="20">
        <v>0</v>
      </c>
      <c r="NH91" s="20">
        <v>0</v>
      </c>
      <c r="NI91" s="20">
        <v>0</v>
      </c>
      <c r="NJ91" s="20">
        <v>0</v>
      </c>
      <c r="NK91" s="20">
        <v>0</v>
      </c>
      <c r="NL91" s="20">
        <v>0</v>
      </c>
      <c r="NM91" s="20">
        <v>0</v>
      </c>
      <c r="NN91" s="250">
        <f t="shared" si="321"/>
        <v>-11152.189999999999</v>
      </c>
      <c r="NO91" s="121">
        <f t="shared" si="216"/>
        <v>-11152.189999999999</v>
      </c>
      <c r="NP91" s="121">
        <f t="shared" si="217"/>
        <v>0</v>
      </c>
      <c r="NQ91" s="115">
        <f t="shared" si="218"/>
        <v>0</v>
      </c>
      <c r="NR91" s="114">
        <f t="shared" si="219"/>
        <v>0</v>
      </c>
      <c r="NS91" s="132">
        <f t="shared" si="220"/>
        <v>0</v>
      </c>
      <c r="NT91" s="121">
        <f t="shared" si="221"/>
        <v>0</v>
      </c>
      <c r="NU91" s="121">
        <f t="shared" si="222"/>
        <v>0</v>
      </c>
      <c r="NV91" s="18">
        <f t="shared" si="322"/>
        <v>0</v>
      </c>
      <c r="NW91" s="18">
        <v>0</v>
      </c>
      <c r="NX91" s="234">
        <v>0</v>
      </c>
      <c r="NY91" s="234">
        <v>0</v>
      </c>
      <c r="NZ91" s="18">
        <v>0</v>
      </c>
      <c r="OA91" s="18">
        <v>0</v>
      </c>
      <c r="OB91" s="18">
        <v>0</v>
      </c>
      <c r="OC91" s="18">
        <v>0</v>
      </c>
      <c r="OD91" s="18">
        <v>0</v>
      </c>
      <c r="OE91" s="18">
        <v>0</v>
      </c>
      <c r="OF91" s="18">
        <v>0</v>
      </c>
      <c r="OG91" s="18">
        <v>0</v>
      </c>
      <c r="OH91" s="18">
        <v>0</v>
      </c>
      <c r="OI91" s="20">
        <f t="shared" si="323"/>
        <v>0</v>
      </c>
      <c r="OJ91" s="20">
        <v>0</v>
      </c>
      <c r="OK91" s="20">
        <v>0</v>
      </c>
      <c r="OL91" s="20">
        <v>0</v>
      </c>
      <c r="OM91" s="20">
        <v>0</v>
      </c>
      <c r="ON91" s="20">
        <v>0</v>
      </c>
      <c r="OO91" s="20">
        <v>0</v>
      </c>
      <c r="OP91" s="20">
        <v>0</v>
      </c>
      <c r="OQ91" s="20">
        <v>0</v>
      </c>
      <c r="OR91" s="20">
        <v>0</v>
      </c>
      <c r="OS91" s="20">
        <v>0</v>
      </c>
      <c r="OT91" s="20">
        <v>0</v>
      </c>
      <c r="OU91" s="20">
        <v>0</v>
      </c>
      <c r="OV91" s="234">
        <f t="shared" si="324"/>
        <v>0</v>
      </c>
      <c r="OW91" s="20">
        <f t="shared" si="223"/>
        <v>0</v>
      </c>
      <c r="OX91" s="20">
        <f t="shared" si="224"/>
        <v>0</v>
      </c>
      <c r="OY91" s="18">
        <f t="shared" si="325"/>
        <v>0</v>
      </c>
      <c r="OZ91" s="18">
        <v>0</v>
      </c>
      <c r="PA91" s="234">
        <v>0</v>
      </c>
      <c r="PB91" s="234">
        <v>0</v>
      </c>
      <c r="PC91" s="234">
        <v>0</v>
      </c>
      <c r="PD91" s="234">
        <v>0</v>
      </c>
      <c r="PE91" s="234">
        <v>0</v>
      </c>
      <c r="PF91" s="234">
        <v>0</v>
      </c>
      <c r="PG91" s="234">
        <v>0</v>
      </c>
      <c r="PH91" s="234">
        <v>0</v>
      </c>
      <c r="PI91" s="234">
        <v>0</v>
      </c>
      <c r="PJ91" s="234">
        <v>0</v>
      </c>
      <c r="PK91" s="234">
        <v>0</v>
      </c>
      <c r="PL91" s="20">
        <f t="shared" si="326"/>
        <v>0</v>
      </c>
      <c r="PM91" s="18">
        <v>0</v>
      </c>
      <c r="PN91" s="18">
        <v>0</v>
      </c>
      <c r="PO91" s="18">
        <v>0</v>
      </c>
      <c r="PP91" s="18">
        <v>0</v>
      </c>
      <c r="PQ91" s="18">
        <v>0</v>
      </c>
      <c r="PR91" s="18">
        <v>0</v>
      </c>
      <c r="PS91" s="18">
        <v>0</v>
      </c>
      <c r="PT91" s="18">
        <v>0</v>
      </c>
      <c r="PU91" s="18">
        <v>0</v>
      </c>
      <c r="PV91" s="18">
        <v>0</v>
      </c>
      <c r="PW91" s="18">
        <v>0</v>
      </c>
      <c r="PX91" s="18">
        <v>0</v>
      </c>
      <c r="PY91" s="234">
        <f t="shared" si="327"/>
        <v>0</v>
      </c>
      <c r="PZ91" s="20">
        <f t="shared" si="225"/>
        <v>0</v>
      </c>
      <c r="QA91" s="20">
        <f t="shared" si="226"/>
        <v>0</v>
      </c>
      <c r="QB91" s="18">
        <f t="shared" si="328"/>
        <v>0</v>
      </c>
      <c r="QC91" s="18">
        <v>0</v>
      </c>
      <c r="QD91" s="234">
        <v>0</v>
      </c>
      <c r="QE91" s="234">
        <v>0</v>
      </c>
      <c r="QF91" s="234">
        <v>0</v>
      </c>
      <c r="QG91" s="234">
        <v>0</v>
      </c>
      <c r="QH91" s="234">
        <v>0</v>
      </c>
      <c r="QI91" s="234">
        <v>0</v>
      </c>
      <c r="QJ91" s="234">
        <v>0</v>
      </c>
      <c r="QK91" s="234">
        <v>0</v>
      </c>
      <c r="QL91" s="234">
        <v>0</v>
      </c>
      <c r="QM91" s="234">
        <v>0</v>
      </c>
      <c r="QN91" s="234">
        <v>0</v>
      </c>
      <c r="QO91" s="20">
        <f t="shared" si="329"/>
        <v>0</v>
      </c>
      <c r="QP91" s="18">
        <v>0</v>
      </c>
      <c r="QQ91" s="18">
        <v>0</v>
      </c>
      <c r="QR91" s="18">
        <v>0</v>
      </c>
      <c r="QS91" s="18">
        <v>0</v>
      </c>
      <c r="QT91" s="18">
        <v>0</v>
      </c>
      <c r="QU91" s="18">
        <v>0</v>
      </c>
      <c r="QV91" s="18">
        <v>0</v>
      </c>
      <c r="QW91" s="18">
        <v>0</v>
      </c>
      <c r="QX91" s="18">
        <v>0</v>
      </c>
      <c r="QY91" s="18">
        <v>0</v>
      </c>
      <c r="QZ91" s="18">
        <v>0</v>
      </c>
      <c r="RA91" s="18">
        <v>0</v>
      </c>
      <c r="RB91" s="234">
        <f t="shared" si="330"/>
        <v>0</v>
      </c>
      <c r="RC91" s="20">
        <f t="shared" si="227"/>
        <v>0</v>
      </c>
      <c r="RD91" s="20">
        <f t="shared" si="228"/>
        <v>0</v>
      </c>
      <c r="RE91" s="18">
        <f t="shared" si="331"/>
        <v>0</v>
      </c>
      <c r="RF91" s="20">
        <v>0</v>
      </c>
      <c r="RG91" s="234">
        <v>0</v>
      </c>
      <c r="RH91" s="234">
        <v>0</v>
      </c>
      <c r="RI91" s="234">
        <v>0</v>
      </c>
      <c r="RJ91" s="234">
        <v>0</v>
      </c>
      <c r="RK91" s="234">
        <v>0</v>
      </c>
      <c r="RL91" s="234">
        <v>0</v>
      </c>
      <c r="RM91" s="234">
        <v>0</v>
      </c>
      <c r="RN91" s="234">
        <v>0</v>
      </c>
      <c r="RO91" s="234">
        <v>0</v>
      </c>
      <c r="RP91" s="234">
        <v>0</v>
      </c>
      <c r="RQ91" s="234">
        <v>0</v>
      </c>
      <c r="RR91" s="20">
        <f t="shared" si="332"/>
        <v>0</v>
      </c>
      <c r="RS91" s="18">
        <v>0</v>
      </c>
      <c r="RT91" s="18">
        <v>0</v>
      </c>
      <c r="RU91" s="18">
        <v>0</v>
      </c>
      <c r="RV91" s="18">
        <v>0</v>
      </c>
      <c r="RW91" s="18">
        <v>0</v>
      </c>
      <c r="RX91" s="18">
        <v>0</v>
      </c>
      <c r="RY91" s="18">
        <v>0</v>
      </c>
      <c r="RZ91" s="18">
        <v>0</v>
      </c>
      <c r="SA91" s="18">
        <v>0</v>
      </c>
      <c r="SB91" s="18">
        <v>0</v>
      </c>
      <c r="SC91" s="18">
        <v>0</v>
      </c>
      <c r="SD91" s="18">
        <v>0</v>
      </c>
      <c r="SE91" s="20">
        <f t="shared" si="229"/>
        <v>0</v>
      </c>
      <c r="SF91" s="20">
        <f t="shared" si="230"/>
        <v>0</v>
      </c>
      <c r="SG91" s="20">
        <f t="shared" si="231"/>
        <v>0</v>
      </c>
      <c r="SH91" s="18">
        <f t="shared" si="333"/>
        <v>0</v>
      </c>
      <c r="SI91" s="18">
        <v>0</v>
      </c>
      <c r="SJ91" s="234">
        <v>0</v>
      </c>
      <c r="SK91" s="234">
        <v>0</v>
      </c>
      <c r="SL91" s="234">
        <v>0</v>
      </c>
      <c r="SM91" s="234">
        <v>0</v>
      </c>
      <c r="SN91" s="234">
        <v>0</v>
      </c>
      <c r="SO91" s="234">
        <v>0</v>
      </c>
      <c r="SP91" s="234">
        <v>0</v>
      </c>
      <c r="SQ91" s="234">
        <v>0</v>
      </c>
      <c r="SR91" s="234">
        <v>0</v>
      </c>
      <c r="SS91" s="234">
        <v>0</v>
      </c>
      <c r="ST91" s="234">
        <v>0</v>
      </c>
      <c r="SU91" s="20">
        <f t="shared" si="334"/>
        <v>0</v>
      </c>
      <c r="SV91" s="18">
        <v>0</v>
      </c>
      <c r="SW91" s="18">
        <v>0</v>
      </c>
      <c r="SX91" s="18">
        <v>0</v>
      </c>
      <c r="SY91" s="18">
        <v>0</v>
      </c>
      <c r="SZ91" s="18">
        <v>0</v>
      </c>
      <c r="TA91" s="18">
        <v>0</v>
      </c>
      <c r="TB91" s="18">
        <v>0</v>
      </c>
      <c r="TC91" s="18">
        <v>0</v>
      </c>
      <c r="TD91" s="18">
        <v>0</v>
      </c>
      <c r="TE91" s="18">
        <v>0</v>
      </c>
      <c r="TF91" s="18">
        <v>0</v>
      </c>
      <c r="TG91" s="18">
        <v>0</v>
      </c>
      <c r="TH91" s="20">
        <f t="shared" si="232"/>
        <v>0</v>
      </c>
      <c r="TI91" s="20">
        <f t="shared" si="233"/>
        <v>0</v>
      </c>
      <c r="TJ91" s="20">
        <f t="shared" si="234"/>
        <v>0</v>
      </c>
      <c r="TK91" s="18">
        <f t="shared" si="335"/>
        <v>0</v>
      </c>
      <c r="TL91" s="18">
        <v>0</v>
      </c>
      <c r="TM91" s="234">
        <v>0</v>
      </c>
      <c r="TN91" s="234">
        <v>0</v>
      </c>
      <c r="TO91" s="234">
        <v>0</v>
      </c>
      <c r="TP91" s="234">
        <v>0</v>
      </c>
      <c r="TQ91" s="234">
        <v>0</v>
      </c>
      <c r="TR91" s="234">
        <v>0</v>
      </c>
      <c r="TS91" s="234">
        <v>0</v>
      </c>
      <c r="TT91" s="234">
        <v>0</v>
      </c>
      <c r="TU91" s="234">
        <v>0</v>
      </c>
      <c r="TV91" s="234">
        <v>0</v>
      </c>
      <c r="TW91" s="234">
        <v>0</v>
      </c>
      <c r="TX91" s="20">
        <f t="shared" si="336"/>
        <v>0</v>
      </c>
      <c r="TY91" s="18">
        <v>0</v>
      </c>
      <c r="TZ91" s="18">
        <v>0</v>
      </c>
      <c r="UA91" s="18">
        <v>0</v>
      </c>
      <c r="UB91" s="18">
        <v>0</v>
      </c>
      <c r="UC91" s="18">
        <v>0</v>
      </c>
      <c r="UD91" s="18">
        <v>0</v>
      </c>
      <c r="UE91" s="18">
        <v>0</v>
      </c>
      <c r="UF91" s="18">
        <v>0</v>
      </c>
      <c r="UG91" s="18">
        <v>0</v>
      </c>
      <c r="UH91" s="18">
        <v>0</v>
      </c>
      <c r="UI91" s="18">
        <v>0</v>
      </c>
      <c r="UJ91" s="18">
        <v>0</v>
      </c>
      <c r="UK91" s="20">
        <f t="shared" si="235"/>
        <v>0</v>
      </c>
      <c r="UL91" s="20">
        <f t="shared" si="236"/>
        <v>0</v>
      </c>
      <c r="UM91" s="20">
        <f t="shared" si="237"/>
        <v>0</v>
      </c>
      <c r="UN91" s="18">
        <f t="shared" si="337"/>
        <v>0</v>
      </c>
      <c r="UO91" s="18">
        <v>0</v>
      </c>
      <c r="UP91" s="234">
        <v>0</v>
      </c>
      <c r="UQ91" s="234">
        <v>0</v>
      </c>
      <c r="UR91" s="234">
        <v>0</v>
      </c>
      <c r="US91" s="234">
        <v>0</v>
      </c>
      <c r="UT91" s="234">
        <v>0</v>
      </c>
      <c r="UU91" s="234">
        <v>0</v>
      </c>
      <c r="UV91" s="234">
        <v>0</v>
      </c>
      <c r="UW91" s="234">
        <v>0</v>
      </c>
      <c r="UX91" s="234">
        <v>0</v>
      </c>
      <c r="UY91" s="234">
        <v>0</v>
      </c>
      <c r="UZ91" s="234">
        <v>0</v>
      </c>
      <c r="VA91" s="20">
        <f t="shared" si="238"/>
        <v>0</v>
      </c>
      <c r="VB91" s="234"/>
      <c r="VC91" s="234"/>
      <c r="VD91" s="234"/>
      <c r="VE91" s="234"/>
      <c r="VF91" s="234"/>
      <c r="VG91" s="234"/>
      <c r="VH91" s="234">
        <v>0</v>
      </c>
      <c r="VI91" s="234"/>
      <c r="VJ91" s="234"/>
      <c r="VK91" s="234"/>
      <c r="VL91" s="234"/>
      <c r="VM91" s="234"/>
      <c r="VN91" s="20">
        <f t="shared" si="239"/>
        <v>0</v>
      </c>
      <c r="VO91" s="20">
        <f t="shared" si="240"/>
        <v>0</v>
      </c>
      <c r="VP91" s="20">
        <f t="shared" si="241"/>
        <v>0</v>
      </c>
      <c r="VQ91" s="121">
        <f t="shared" si="242"/>
        <v>0</v>
      </c>
      <c r="VR91" s="250"/>
      <c r="VS91" s="250"/>
      <c r="VT91" s="250"/>
      <c r="VU91" s="250"/>
      <c r="VV91" s="250"/>
      <c r="VW91" s="250"/>
      <c r="VX91" s="250"/>
      <c r="VY91" s="250"/>
      <c r="VZ91" s="250"/>
      <c r="WA91" s="250"/>
      <c r="WB91" s="250"/>
      <c r="WC91" s="250"/>
      <c r="WD91" s="121">
        <f t="shared" si="243"/>
        <v>0</v>
      </c>
      <c r="WE91" s="234"/>
      <c r="WF91" s="234"/>
      <c r="WG91" s="234"/>
      <c r="WH91" s="234"/>
      <c r="WI91" s="234"/>
      <c r="WJ91" s="234"/>
      <c r="WK91" s="234"/>
      <c r="WL91" s="234"/>
      <c r="WM91" s="234"/>
      <c r="WN91" s="234"/>
      <c r="WO91" s="234"/>
      <c r="WP91" s="234"/>
      <c r="WQ91" s="121">
        <f t="shared" si="244"/>
        <v>0</v>
      </c>
      <c r="WR91" s="121">
        <f t="shared" si="245"/>
        <v>0</v>
      </c>
      <c r="WS91" s="121">
        <f t="shared" si="246"/>
        <v>0</v>
      </c>
      <c r="WT91" s="120">
        <f t="shared" si="338"/>
        <v>1465.6400000000006</v>
      </c>
      <c r="WU91" s="120">
        <v>167.12</v>
      </c>
      <c r="WV91" s="250">
        <v>167.12</v>
      </c>
      <c r="WW91" s="250">
        <v>167.12</v>
      </c>
      <c r="WX91" s="250">
        <v>167.12</v>
      </c>
      <c r="WY91" s="250">
        <v>167.12</v>
      </c>
      <c r="WZ91" s="250">
        <v>167.12</v>
      </c>
      <c r="XA91" s="250">
        <v>167.12</v>
      </c>
      <c r="XB91" s="250">
        <v>59.16</v>
      </c>
      <c r="XC91" s="250">
        <v>59.16</v>
      </c>
      <c r="XD91" s="250">
        <v>59.16</v>
      </c>
      <c r="XE91" s="250">
        <v>59.16</v>
      </c>
      <c r="XF91" s="250">
        <v>59.16</v>
      </c>
      <c r="XG91" s="120">
        <f t="shared" si="339"/>
        <v>1623.479300772744</v>
      </c>
      <c r="XH91" s="18">
        <v>52.542865749105687</v>
      </c>
      <c r="XI91" s="18">
        <v>222.0216358017671</v>
      </c>
      <c r="XJ91" s="18">
        <v>222.9981904887677</v>
      </c>
      <c r="XK91" s="18">
        <v>148.7210627881044</v>
      </c>
      <c r="XL91" s="18">
        <v>178.76914710646182</v>
      </c>
      <c r="XM91" s="18">
        <v>20.784905141744854</v>
      </c>
      <c r="XN91" s="18">
        <v>31.12634147372421</v>
      </c>
      <c r="XO91" s="18">
        <v>213.24043006505863</v>
      </c>
      <c r="XP91" s="18">
        <v>224.11664083204468</v>
      </c>
      <c r="XQ91" s="18">
        <v>224.95057924650163</v>
      </c>
      <c r="XR91" s="18">
        <v>44.326317543171257</v>
      </c>
      <c r="XS91" s="18">
        <v>39.881184536292203</v>
      </c>
      <c r="XT91" s="121">
        <f t="shared" si="247"/>
        <v>157.8393007727434</v>
      </c>
      <c r="XU91" s="121">
        <f t="shared" si="248"/>
        <v>0</v>
      </c>
      <c r="XV91" s="121">
        <f t="shared" si="249"/>
        <v>157.8393007727434</v>
      </c>
      <c r="XW91" s="120">
        <f t="shared" si="340"/>
        <v>0</v>
      </c>
      <c r="XX91" s="120">
        <v>0</v>
      </c>
      <c r="XY91" s="250">
        <v>0</v>
      </c>
      <c r="XZ91" s="250">
        <v>0</v>
      </c>
      <c r="YA91" s="250">
        <v>0</v>
      </c>
      <c r="YB91" s="250">
        <v>0</v>
      </c>
      <c r="YC91" s="250">
        <v>0</v>
      </c>
      <c r="YD91" s="250">
        <v>0</v>
      </c>
      <c r="YE91" s="250">
        <v>0</v>
      </c>
      <c r="YF91" s="250">
        <v>0</v>
      </c>
      <c r="YG91" s="250">
        <v>0</v>
      </c>
      <c r="YH91" s="250">
        <v>0</v>
      </c>
      <c r="YI91" s="250">
        <v>0</v>
      </c>
      <c r="YJ91" s="121">
        <f t="shared" si="341"/>
        <v>0</v>
      </c>
      <c r="YK91" s="18">
        <v>0</v>
      </c>
      <c r="YL91" s="18">
        <v>0</v>
      </c>
      <c r="YM91" s="18">
        <v>0</v>
      </c>
      <c r="YN91" s="18">
        <v>0</v>
      </c>
      <c r="YO91" s="18">
        <v>0</v>
      </c>
      <c r="YP91" s="18">
        <v>0</v>
      </c>
      <c r="YQ91" s="18">
        <v>0</v>
      </c>
      <c r="YR91" s="18">
        <v>0</v>
      </c>
      <c r="YS91" s="18">
        <v>0</v>
      </c>
      <c r="YT91" s="18">
        <v>0</v>
      </c>
      <c r="YU91" s="18">
        <v>0</v>
      </c>
      <c r="YV91" s="18">
        <v>0</v>
      </c>
      <c r="YW91" s="234">
        <f t="shared" si="342"/>
        <v>0</v>
      </c>
      <c r="YX91" s="121">
        <f t="shared" si="250"/>
        <v>0</v>
      </c>
      <c r="YY91" s="121">
        <f t="shared" si="251"/>
        <v>0</v>
      </c>
      <c r="YZ91" s="120">
        <f t="shared" si="343"/>
        <v>597.72</v>
      </c>
      <c r="ZA91" s="120">
        <v>4.51</v>
      </c>
      <c r="ZB91" s="250">
        <v>4.51</v>
      </c>
      <c r="ZC91" s="250">
        <v>4.51</v>
      </c>
      <c r="ZD91" s="250">
        <v>4.51</v>
      </c>
      <c r="ZE91" s="250">
        <v>4.51</v>
      </c>
      <c r="ZF91" s="250">
        <v>4.51</v>
      </c>
      <c r="ZG91" s="250">
        <v>4.51</v>
      </c>
      <c r="ZH91" s="250">
        <v>113.23</v>
      </c>
      <c r="ZI91" s="250">
        <v>113.23</v>
      </c>
      <c r="ZJ91" s="250">
        <v>113.23</v>
      </c>
      <c r="ZK91" s="250">
        <v>113.23</v>
      </c>
      <c r="ZL91" s="250">
        <v>113.23</v>
      </c>
      <c r="ZM91" s="121">
        <f t="shared" si="344"/>
        <v>135.58179979525696</v>
      </c>
      <c r="ZN91" s="120">
        <v>0</v>
      </c>
      <c r="ZO91" s="18">
        <v>0</v>
      </c>
      <c r="ZP91" s="18">
        <v>0</v>
      </c>
      <c r="ZQ91" s="18">
        <v>135.58179979525696</v>
      </c>
      <c r="ZR91" s="18">
        <v>0</v>
      </c>
      <c r="ZS91" s="18">
        <v>0</v>
      </c>
      <c r="ZT91" s="18"/>
      <c r="ZU91" s="18"/>
      <c r="ZV91" s="18"/>
      <c r="ZW91" s="18"/>
      <c r="ZX91" s="18"/>
      <c r="ZY91" s="18"/>
      <c r="ZZ91" s="121">
        <f t="shared" si="252"/>
        <v>-462.13820020474304</v>
      </c>
      <c r="AAA91" s="121">
        <f t="shared" si="253"/>
        <v>-462.13820020474304</v>
      </c>
      <c r="AAB91" s="121">
        <f t="shared" si="254"/>
        <v>0</v>
      </c>
      <c r="AAC91" s="120">
        <f t="shared" si="345"/>
        <v>0</v>
      </c>
      <c r="AAD91" s="120">
        <v>0</v>
      </c>
      <c r="AAE91" s="250">
        <v>0</v>
      </c>
      <c r="AAF91" s="250">
        <v>0</v>
      </c>
      <c r="AAG91" s="250">
        <v>0</v>
      </c>
      <c r="AAH91" s="250">
        <v>0</v>
      </c>
      <c r="AAI91" s="250">
        <v>0</v>
      </c>
      <c r="AAJ91" s="250">
        <v>0</v>
      </c>
      <c r="AAK91" s="250">
        <v>0</v>
      </c>
      <c r="AAL91" s="250">
        <v>0</v>
      </c>
      <c r="AAM91" s="250">
        <v>0</v>
      </c>
      <c r="AAN91" s="250">
        <v>0</v>
      </c>
      <c r="AAO91" s="250">
        <v>0</v>
      </c>
      <c r="AAP91" s="121">
        <f t="shared" si="346"/>
        <v>0</v>
      </c>
      <c r="AAQ91" s="18">
        <v>0</v>
      </c>
      <c r="AAR91" s="18">
        <v>0</v>
      </c>
      <c r="AAS91" s="18">
        <v>0</v>
      </c>
      <c r="AAT91" s="18">
        <v>0</v>
      </c>
      <c r="AAU91" s="18">
        <v>0</v>
      </c>
      <c r="AAV91" s="18">
        <v>0</v>
      </c>
      <c r="AAW91" s="18">
        <v>0</v>
      </c>
      <c r="AAX91" s="18">
        <v>0</v>
      </c>
      <c r="AAY91" s="18">
        <v>0</v>
      </c>
      <c r="AAZ91" s="18">
        <v>0</v>
      </c>
      <c r="ABA91" s="18">
        <v>0</v>
      </c>
      <c r="ABB91" s="18">
        <v>0</v>
      </c>
      <c r="ABC91" s="121">
        <f t="shared" si="255"/>
        <v>0</v>
      </c>
      <c r="ABD91" s="121">
        <f t="shared" si="256"/>
        <v>0</v>
      </c>
      <c r="ABE91" s="121">
        <f t="shared" si="257"/>
        <v>0</v>
      </c>
      <c r="ABF91" s="120">
        <f t="shared" si="347"/>
        <v>0</v>
      </c>
      <c r="ABG91" s="120">
        <v>0</v>
      </c>
      <c r="ABH91" s="250">
        <v>0</v>
      </c>
      <c r="ABI91" s="250">
        <v>0</v>
      </c>
      <c r="ABJ91" s="250">
        <v>0</v>
      </c>
      <c r="ABK91" s="250">
        <v>0</v>
      </c>
      <c r="ABL91" s="250">
        <v>0</v>
      </c>
      <c r="ABM91" s="250">
        <v>0</v>
      </c>
      <c r="ABN91" s="250">
        <v>0</v>
      </c>
      <c r="ABO91" s="250">
        <v>0</v>
      </c>
      <c r="ABP91" s="250">
        <v>0</v>
      </c>
      <c r="ABQ91" s="250">
        <v>0</v>
      </c>
      <c r="ABR91" s="250">
        <v>0</v>
      </c>
      <c r="ABS91" s="121">
        <f t="shared" si="348"/>
        <v>0</v>
      </c>
      <c r="ABT91" s="18">
        <v>0</v>
      </c>
      <c r="ABU91" s="18">
        <v>0</v>
      </c>
      <c r="ABV91" s="18">
        <v>0</v>
      </c>
      <c r="ABW91" s="18">
        <v>0</v>
      </c>
      <c r="ABX91" s="18">
        <v>0</v>
      </c>
      <c r="ABY91" s="18">
        <v>0</v>
      </c>
      <c r="ABZ91" s="18"/>
      <c r="ACA91" s="18"/>
      <c r="ACB91" s="18">
        <v>0</v>
      </c>
      <c r="ACC91" s="18">
        <v>0</v>
      </c>
      <c r="ACD91" s="18">
        <v>0</v>
      </c>
      <c r="ACE91" s="18">
        <v>0</v>
      </c>
      <c r="ACF91" s="121">
        <f t="shared" si="258"/>
        <v>0</v>
      </c>
      <c r="ACG91" s="121">
        <f t="shared" si="259"/>
        <v>0</v>
      </c>
      <c r="ACH91" s="121">
        <f t="shared" si="260"/>
        <v>0</v>
      </c>
      <c r="ACI91" s="115">
        <f t="shared" si="261"/>
        <v>0</v>
      </c>
      <c r="ACJ91" s="121">
        <f t="shared" si="262"/>
        <v>1356.6708185290245</v>
      </c>
      <c r="ACK91" s="132">
        <f t="shared" si="263"/>
        <v>1356.6708185290245</v>
      </c>
      <c r="ACL91" s="121">
        <f t="shared" si="264"/>
        <v>0</v>
      </c>
      <c r="ACM91" s="121">
        <f t="shared" si="265"/>
        <v>1356.6708185290245</v>
      </c>
      <c r="ACN91" s="18">
        <f t="shared" si="349"/>
        <v>0</v>
      </c>
      <c r="ACO91" s="18">
        <v>0</v>
      </c>
      <c r="ACP91" s="234">
        <v>0</v>
      </c>
      <c r="ACQ91" s="234">
        <v>0</v>
      </c>
      <c r="ACR91" s="234">
        <v>0</v>
      </c>
      <c r="ACS91" s="234">
        <v>0</v>
      </c>
      <c r="ACT91" s="234">
        <v>0</v>
      </c>
      <c r="ACU91" s="234">
        <v>0</v>
      </c>
      <c r="ACV91" s="234">
        <v>0</v>
      </c>
      <c r="ACW91" s="234">
        <v>0</v>
      </c>
      <c r="ACX91" s="234">
        <v>0</v>
      </c>
      <c r="ACY91" s="234">
        <v>0</v>
      </c>
      <c r="ACZ91" s="234">
        <v>0</v>
      </c>
      <c r="ADA91" s="20">
        <f t="shared" si="350"/>
        <v>1356.6708185290245</v>
      </c>
      <c r="ADB91" s="18">
        <v>0</v>
      </c>
      <c r="ADC91" s="18">
        <v>152.57168385000401</v>
      </c>
      <c r="ADD91" s="18">
        <v>0</v>
      </c>
      <c r="ADE91" s="18">
        <v>0</v>
      </c>
      <c r="ADF91" s="18">
        <v>114.9873984</v>
      </c>
      <c r="ADG91" s="18">
        <v>11.052714399999999</v>
      </c>
      <c r="ADH91" s="18">
        <v>9.3046556105793563</v>
      </c>
      <c r="ADI91" s="18">
        <v>6.2588314684411985</v>
      </c>
      <c r="ADJ91" s="18">
        <v>1056.3655283999999</v>
      </c>
      <c r="ADK91" s="18">
        <v>6.1300063999999992</v>
      </c>
      <c r="ADL91" s="18">
        <v>0</v>
      </c>
      <c r="ADM91" s="18">
        <v>0</v>
      </c>
      <c r="ADN91" s="20">
        <f t="shared" si="266"/>
        <v>1356.6708185290245</v>
      </c>
      <c r="ADO91" s="20">
        <f t="shared" si="267"/>
        <v>0</v>
      </c>
      <c r="ADP91" s="20">
        <f t="shared" si="268"/>
        <v>1356.6708185290245</v>
      </c>
      <c r="ADQ91" s="18">
        <f t="shared" si="351"/>
        <v>0</v>
      </c>
      <c r="ADR91" s="18">
        <v>0</v>
      </c>
      <c r="ADS91" s="234">
        <v>0</v>
      </c>
      <c r="ADT91" s="234">
        <v>0</v>
      </c>
      <c r="ADU91" s="234">
        <v>0</v>
      </c>
      <c r="ADV91" s="234">
        <v>0</v>
      </c>
      <c r="ADW91" s="234">
        <v>0</v>
      </c>
      <c r="ADX91" s="234">
        <v>0</v>
      </c>
      <c r="ADY91" s="234">
        <v>0</v>
      </c>
      <c r="ADZ91" s="234">
        <v>0</v>
      </c>
      <c r="AEA91" s="234">
        <v>0</v>
      </c>
      <c r="AEB91" s="234">
        <v>0</v>
      </c>
      <c r="AEC91" s="234">
        <v>0</v>
      </c>
      <c r="AED91" s="20">
        <f t="shared" si="352"/>
        <v>0</v>
      </c>
      <c r="AEE91" s="18">
        <v>0</v>
      </c>
      <c r="AEF91" s="18">
        <v>0</v>
      </c>
      <c r="AEG91" s="18">
        <v>0</v>
      </c>
      <c r="AEH91" s="18">
        <v>0</v>
      </c>
      <c r="AEI91" s="18">
        <v>0</v>
      </c>
      <c r="AEJ91" s="18">
        <v>0</v>
      </c>
      <c r="AEK91" s="18">
        <v>0</v>
      </c>
      <c r="AEL91" s="18">
        <v>0</v>
      </c>
      <c r="AEM91" s="18">
        <v>0</v>
      </c>
      <c r="AEN91" s="18">
        <v>0</v>
      </c>
      <c r="AEO91" s="18">
        <v>0</v>
      </c>
      <c r="AEP91" s="18">
        <v>0</v>
      </c>
      <c r="AEQ91" s="20">
        <f t="shared" si="269"/>
        <v>0</v>
      </c>
      <c r="AER91" s="20">
        <f t="shared" si="270"/>
        <v>0</v>
      </c>
      <c r="AES91" s="20">
        <f t="shared" si="271"/>
        <v>0</v>
      </c>
      <c r="AET91" s="18">
        <f t="shared" si="353"/>
        <v>511.65</v>
      </c>
      <c r="AEU91" s="18">
        <v>0</v>
      </c>
      <c r="AEV91" s="234">
        <v>0</v>
      </c>
      <c r="AEW91" s="234">
        <v>0</v>
      </c>
      <c r="AEX91" s="234">
        <v>0</v>
      </c>
      <c r="AEY91" s="234">
        <v>0</v>
      </c>
      <c r="AEZ91" s="234">
        <v>0</v>
      </c>
      <c r="AFA91" s="234">
        <v>0</v>
      </c>
      <c r="AFB91" s="234">
        <v>102.33</v>
      </c>
      <c r="AFC91" s="234">
        <v>102.33</v>
      </c>
      <c r="AFD91" s="234">
        <v>102.33</v>
      </c>
      <c r="AFE91" s="234">
        <v>102.33</v>
      </c>
      <c r="AFF91" s="234">
        <v>102.33</v>
      </c>
      <c r="AFG91" s="20">
        <f t="shared" si="354"/>
        <v>0</v>
      </c>
      <c r="AFH91" s="18">
        <v>0</v>
      </c>
      <c r="AFI91" s="18">
        <v>0</v>
      </c>
      <c r="AFJ91" s="18">
        <v>0</v>
      </c>
      <c r="AFK91" s="18">
        <v>0</v>
      </c>
      <c r="AFL91" s="18">
        <v>0</v>
      </c>
      <c r="AFM91" s="18">
        <v>0</v>
      </c>
      <c r="AFN91" s="18">
        <v>0</v>
      </c>
      <c r="AFO91" s="18">
        <v>0</v>
      </c>
      <c r="AFP91" s="18">
        <v>0</v>
      </c>
      <c r="AFQ91" s="18">
        <v>0</v>
      </c>
      <c r="AFR91" s="18">
        <v>0</v>
      </c>
      <c r="AFS91" s="18">
        <v>0</v>
      </c>
      <c r="AFT91" s="20">
        <f t="shared" si="272"/>
        <v>-511.65</v>
      </c>
      <c r="AFU91" s="20">
        <f t="shared" si="273"/>
        <v>-511.65</v>
      </c>
      <c r="AFV91" s="136">
        <f t="shared" si="274"/>
        <v>0</v>
      </c>
      <c r="AFW91" s="141">
        <f t="shared" si="275"/>
        <v>16273.089999999998</v>
      </c>
      <c r="AFX91" s="111">
        <f t="shared" si="276"/>
        <v>5902.0258460492751</v>
      </c>
      <c r="AFY91" s="126">
        <f t="shared" si="277"/>
        <v>-10371.064153950723</v>
      </c>
      <c r="AFZ91" s="20">
        <f t="shared" si="278"/>
        <v>-10371.064153950723</v>
      </c>
      <c r="AGA91" s="140">
        <f t="shared" si="279"/>
        <v>0</v>
      </c>
      <c r="AGB91" s="215">
        <f t="shared" si="359"/>
        <v>19527.707999999999</v>
      </c>
      <c r="AGC91" s="126">
        <f t="shared" si="359"/>
        <v>7082.4310152591297</v>
      </c>
      <c r="AGD91" s="126">
        <f t="shared" si="280"/>
        <v>-12445.276984740869</v>
      </c>
      <c r="AGE91" s="20">
        <f t="shared" si="281"/>
        <v>-12445.276984740869</v>
      </c>
      <c r="AGF91" s="136">
        <f t="shared" si="282"/>
        <v>0</v>
      </c>
      <c r="AGG91" s="166">
        <f t="shared" si="358"/>
        <v>1204.20866</v>
      </c>
      <c r="AGH91" s="220">
        <f t="shared" si="357"/>
        <v>436.74991260764637</v>
      </c>
      <c r="AGI91" s="126">
        <f t="shared" si="283"/>
        <v>-767.45874739235364</v>
      </c>
      <c r="AGJ91" s="20">
        <f t="shared" si="284"/>
        <v>-767.45874739235364</v>
      </c>
      <c r="AGK91" s="140">
        <f t="shared" si="285"/>
        <v>0</v>
      </c>
      <c r="AGL91" s="167">
        <f t="shared" si="360"/>
        <v>20731.916659999999</v>
      </c>
      <c r="AGM91" s="167">
        <f t="shared" si="360"/>
        <v>7519.1809278667761</v>
      </c>
      <c r="AGN91" s="168">
        <f t="shared" si="106"/>
        <v>-13212.735732133224</v>
      </c>
      <c r="AGO91" s="167">
        <f t="shared" si="286"/>
        <v>-13212.735732133224</v>
      </c>
      <c r="AGP91" s="169">
        <f t="shared" si="287"/>
        <v>0</v>
      </c>
      <c r="AGQ91" s="217">
        <f t="shared" si="355"/>
        <v>5.8084772370486655E-2</v>
      </c>
      <c r="AGR91" s="294">
        <v>7.0000000000000007E-2</v>
      </c>
      <c r="AGS91" s="294">
        <v>0.05</v>
      </c>
      <c r="AGT91" s="251">
        <f t="shared" si="356"/>
        <v>6.1666666666666668E-2</v>
      </c>
      <c r="AGU91" s="22"/>
      <c r="AGV91" s="22"/>
      <c r="AGW91" s="22"/>
      <c r="AGX91" s="22"/>
      <c r="AGY91" s="22"/>
      <c r="AGZ91" s="22"/>
      <c r="AHA91" s="22"/>
      <c r="AHB91" s="22"/>
      <c r="AHC91" s="22"/>
      <c r="AHD91" s="22"/>
      <c r="AHE91" s="22"/>
      <c r="AHF91" s="22"/>
      <c r="AHG91" s="22"/>
      <c r="AHH91" s="22"/>
    </row>
    <row r="92" spans="1:892" s="225" customFormat="1" ht="24" x14ac:dyDescent="0.25">
      <c r="A92" s="22">
        <v>521</v>
      </c>
      <c r="B92" s="21">
        <v>3</v>
      </c>
      <c r="C92" s="256" t="s">
        <v>837</v>
      </c>
      <c r="D92" s="253">
        <v>1</v>
      </c>
      <c r="E92" s="249">
        <v>492.7</v>
      </c>
      <c r="F92" s="132">
        <f t="shared" si="183"/>
        <v>1641.1599999999999</v>
      </c>
      <c r="G92" s="114">
        <f t="shared" si="184"/>
        <v>1904.213198168055</v>
      </c>
      <c r="H92" s="132">
        <f t="shared" si="185"/>
        <v>263.05319816805513</v>
      </c>
      <c r="I92" s="121">
        <f t="shared" si="186"/>
        <v>0</v>
      </c>
      <c r="J92" s="121">
        <f t="shared" si="187"/>
        <v>263.05319816805513</v>
      </c>
      <c r="K92" s="18">
        <f t="shared" si="288"/>
        <v>0</v>
      </c>
      <c r="L92" s="234">
        <v>0</v>
      </c>
      <c r="M92" s="234">
        <v>0</v>
      </c>
      <c r="N92" s="234">
        <v>0</v>
      </c>
      <c r="O92" s="234">
        <v>0</v>
      </c>
      <c r="P92" s="234">
        <v>0</v>
      </c>
      <c r="Q92" s="234">
        <v>0</v>
      </c>
      <c r="R92" s="234">
        <v>0</v>
      </c>
      <c r="S92" s="234">
        <v>0</v>
      </c>
      <c r="T92" s="234">
        <v>0</v>
      </c>
      <c r="U92" s="234">
        <v>0</v>
      </c>
      <c r="V92" s="234">
        <v>0</v>
      </c>
      <c r="W92" s="234">
        <v>0</v>
      </c>
      <c r="X92" s="234">
        <f t="shared" si="289"/>
        <v>0</v>
      </c>
      <c r="Y92" s="18">
        <v>0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  <c r="AE92" s="18">
        <v>0</v>
      </c>
      <c r="AF92" s="18">
        <v>0</v>
      </c>
      <c r="AG92" s="18">
        <v>0</v>
      </c>
      <c r="AH92" s="18">
        <v>0</v>
      </c>
      <c r="AI92" s="18">
        <v>0</v>
      </c>
      <c r="AJ92" s="18">
        <v>0</v>
      </c>
      <c r="AK92" s="20">
        <f t="shared" si="188"/>
        <v>0</v>
      </c>
      <c r="AL92" s="234">
        <f t="shared" si="290"/>
        <v>0</v>
      </c>
      <c r="AM92" s="234">
        <f t="shared" si="189"/>
        <v>0</v>
      </c>
      <c r="AN92" s="18">
        <f t="shared" si="291"/>
        <v>0</v>
      </c>
      <c r="AO92" s="234">
        <v>0</v>
      </c>
      <c r="AP92" s="234">
        <v>0</v>
      </c>
      <c r="AQ92" s="234">
        <v>0</v>
      </c>
      <c r="AR92" s="234">
        <v>0</v>
      </c>
      <c r="AS92" s="234">
        <v>0</v>
      </c>
      <c r="AT92" s="234">
        <v>0</v>
      </c>
      <c r="AU92" s="234">
        <v>0</v>
      </c>
      <c r="AV92" s="234">
        <v>0</v>
      </c>
      <c r="AW92" s="234">
        <v>0</v>
      </c>
      <c r="AX92" s="234">
        <v>0</v>
      </c>
      <c r="AY92" s="234">
        <v>0</v>
      </c>
      <c r="AZ92" s="234">
        <v>0</v>
      </c>
      <c r="BA92" s="226">
        <f t="shared" si="292"/>
        <v>0</v>
      </c>
      <c r="BB92" s="18">
        <v>0</v>
      </c>
      <c r="BC92" s="18">
        <v>0</v>
      </c>
      <c r="BD92" s="18">
        <v>0</v>
      </c>
      <c r="BE92" s="18">
        <v>0</v>
      </c>
      <c r="BF92" s="18">
        <v>0</v>
      </c>
      <c r="BG92" s="18">
        <v>0</v>
      </c>
      <c r="BH92" s="18">
        <v>0</v>
      </c>
      <c r="BI92" s="18">
        <v>0</v>
      </c>
      <c r="BJ92" s="18">
        <v>0</v>
      </c>
      <c r="BK92" s="18">
        <v>0</v>
      </c>
      <c r="BL92" s="18">
        <v>0</v>
      </c>
      <c r="BM92" s="18">
        <v>0</v>
      </c>
      <c r="BN92" s="20">
        <f t="shared" si="190"/>
        <v>0</v>
      </c>
      <c r="BO92" s="20">
        <f t="shared" si="191"/>
        <v>0</v>
      </c>
      <c r="BP92" s="20">
        <f t="shared" si="192"/>
        <v>0</v>
      </c>
      <c r="BQ92" s="18">
        <f t="shared" si="293"/>
        <v>0</v>
      </c>
      <c r="BR92" s="234">
        <v>0</v>
      </c>
      <c r="BS92" s="234">
        <v>0</v>
      </c>
      <c r="BT92" s="234">
        <v>0</v>
      </c>
      <c r="BU92" s="234">
        <v>0</v>
      </c>
      <c r="BV92" s="234">
        <v>0</v>
      </c>
      <c r="BW92" s="234">
        <v>0</v>
      </c>
      <c r="BX92" s="234">
        <v>0</v>
      </c>
      <c r="BY92" s="234">
        <v>0</v>
      </c>
      <c r="BZ92" s="234">
        <v>0</v>
      </c>
      <c r="CA92" s="234">
        <v>0</v>
      </c>
      <c r="CB92" s="234">
        <v>0</v>
      </c>
      <c r="CC92" s="234">
        <v>0</v>
      </c>
      <c r="CD92" s="18">
        <f t="shared" si="294"/>
        <v>0</v>
      </c>
      <c r="CE92" s="18">
        <v>0</v>
      </c>
      <c r="CF92" s="18">
        <v>0</v>
      </c>
      <c r="CG92" s="18">
        <v>0</v>
      </c>
      <c r="CH92" s="18">
        <v>0</v>
      </c>
      <c r="CI92" s="18">
        <v>0</v>
      </c>
      <c r="CJ92" s="18">
        <v>0</v>
      </c>
      <c r="CK92" s="18">
        <v>0</v>
      </c>
      <c r="CL92" s="18">
        <v>0</v>
      </c>
      <c r="CM92" s="18">
        <v>0</v>
      </c>
      <c r="CN92" s="18">
        <v>0</v>
      </c>
      <c r="CO92" s="18">
        <v>0</v>
      </c>
      <c r="CP92" s="18">
        <v>0</v>
      </c>
      <c r="CQ92" s="20">
        <f t="shared" si="193"/>
        <v>0</v>
      </c>
      <c r="CR92" s="20">
        <f t="shared" si="194"/>
        <v>0</v>
      </c>
      <c r="CS92" s="20">
        <f t="shared" si="195"/>
        <v>0</v>
      </c>
      <c r="CT92" s="18">
        <f t="shared" si="295"/>
        <v>0</v>
      </c>
      <c r="CU92" s="18">
        <v>0</v>
      </c>
      <c r="CV92" s="234">
        <v>0</v>
      </c>
      <c r="CW92" s="234">
        <v>0</v>
      </c>
      <c r="CX92" s="234">
        <v>0</v>
      </c>
      <c r="CY92" s="234">
        <v>0</v>
      </c>
      <c r="CZ92" s="234">
        <v>0</v>
      </c>
      <c r="DA92" s="234">
        <v>0</v>
      </c>
      <c r="DB92" s="234">
        <v>0</v>
      </c>
      <c r="DC92" s="234">
        <v>0</v>
      </c>
      <c r="DD92" s="234">
        <v>0</v>
      </c>
      <c r="DE92" s="234">
        <v>0</v>
      </c>
      <c r="DF92" s="234">
        <v>0</v>
      </c>
      <c r="DG92" s="18">
        <f t="shared" si="296"/>
        <v>0</v>
      </c>
      <c r="DH92" s="18">
        <v>0</v>
      </c>
      <c r="DI92" s="18">
        <v>0</v>
      </c>
      <c r="DJ92" s="18">
        <v>0</v>
      </c>
      <c r="DK92" s="18">
        <v>0</v>
      </c>
      <c r="DL92" s="18">
        <v>0</v>
      </c>
      <c r="DM92" s="18">
        <v>0</v>
      </c>
      <c r="DN92" s="18">
        <v>0</v>
      </c>
      <c r="DO92" s="18">
        <v>0</v>
      </c>
      <c r="DP92" s="18">
        <v>0</v>
      </c>
      <c r="DQ92" s="18">
        <v>0</v>
      </c>
      <c r="DR92" s="18">
        <v>0</v>
      </c>
      <c r="DS92" s="18">
        <v>0</v>
      </c>
      <c r="DT92" s="234">
        <f t="shared" si="297"/>
        <v>0</v>
      </c>
      <c r="DU92" s="20">
        <f t="shared" si="196"/>
        <v>0</v>
      </c>
      <c r="DV92" s="20">
        <f t="shared" si="298"/>
        <v>0</v>
      </c>
      <c r="DW92" s="18">
        <f t="shared" si="299"/>
        <v>0</v>
      </c>
      <c r="DX92" s="18">
        <v>0</v>
      </c>
      <c r="DY92" s="234">
        <v>0</v>
      </c>
      <c r="DZ92" s="234">
        <v>0</v>
      </c>
      <c r="EA92" s="234">
        <v>0</v>
      </c>
      <c r="EB92" s="234">
        <v>0</v>
      </c>
      <c r="EC92" s="234">
        <v>0</v>
      </c>
      <c r="ED92" s="234">
        <v>0</v>
      </c>
      <c r="EE92" s="234">
        <v>0</v>
      </c>
      <c r="EF92" s="234">
        <v>0</v>
      </c>
      <c r="EG92" s="234">
        <v>0</v>
      </c>
      <c r="EH92" s="234">
        <v>0</v>
      </c>
      <c r="EI92" s="234">
        <v>0</v>
      </c>
      <c r="EJ92" s="234"/>
      <c r="EK92" s="18">
        <f t="shared" si="300"/>
        <v>0</v>
      </c>
      <c r="EL92" s="18">
        <v>0</v>
      </c>
      <c r="EM92" s="18">
        <v>0</v>
      </c>
      <c r="EN92" s="18">
        <v>0</v>
      </c>
      <c r="EO92" s="18">
        <v>0</v>
      </c>
      <c r="EP92" s="18">
        <v>0</v>
      </c>
      <c r="EQ92" s="18">
        <v>0</v>
      </c>
      <c r="ER92" s="18">
        <v>0</v>
      </c>
      <c r="ES92" s="18">
        <v>0</v>
      </c>
      <c r="ET92" s="18">
        <v>0</v>
      </c>
      <c r="EU92" s="18">
        <v>0</v>
      </c>
      <c r="EV92" s="18">
        <v>0</v>
      </c>
      <c r="EW92" s="18">
        <v>0</v>
      </c>
      <c r="EX92" s="20">
        <f t="shared" si="197"/>
        <v>0</v>
      </c>
      <c r="EY92" s="20">
        <f t="shared" si="301"/>
        <v>0</v>
      </c>
      <c r="EZ92" s="20">
        <f t="shared" si="302"/>
        <v>0</v>
      </c>
      <c r="FA92" s="18">
        <f t="shared" si="303"/>
        <v>0</v>
      </c>
      <c r="FB92" s="18">
        <v>0</v>
      </c>
      <c r="FC92" s="234">
        <v>0</v>
      </c>
      <c r="FD92" s="234">
        <v>0</v>
      </c>
      <c r="FE92" s="234">
        <v>0</v>
      </c>
      <c r="FF92" s="234">
        <v>0</v>
      </c>
      <c r="FG92" s="234">
        <v>0</v>
      </c>
      <c r="FH92" s="234">
        <v>0</v>
      </c>
      <c r="FI92" s="234">
        <v>0</v>
      </c>
      <c r="FJ92" s="234">
        <v>0</v>
      </c>
      <c r="FK92" s="234">
        <v>0</v>
      </c>
      <c r="FL92" s="234">
        <v>0</v>
      </c>
      <c r="FM92" s="234">
        <v>0</v>
      </c>
      <c r="FN92" s="20">
        <f t="shared" si="304"/>
        <v>0</v>
      </c>
      <c r="FO92" s="18">
        <v>0</v>
      </c>
      <c r="FP92" s="18">
        <v>0</v>
      </c>
      <c r="FQ92" s="18">
        <v>0</v>
      </c>
      <c r="FR92" s="18">
        <v>0</v>
      </c>
      <c r="FS92" s="18">
        <v>0</v>
      </c>
      <c r="FT92" s="18">
        <v>0</v>
      </c>
      <c r="FU92" s="18">
        <v>0</v>
      </c>
      <c r="FV92" s="18">
        <v>0</v>
      </c>
      <c r="FW92" s="18">
        <v>0</v>
      </c>
      <c r="FX92" s="18">
        <v>0</v>
      </c>
      <c r="FY92" s="18">
        <v>0</v>
      </c>
      <c r="FZ92" s="18">
        <v>0</v>
      </c>
      <c r="GA92" s="234">
        <f t="shared" si="305"/>
        <v>0</v>
      </c>
      <c r="GB92" s="20">
        <f t="shared" si="306"/>
        <v>0</v>
      </c>
      <c r="GC92" s="20">
        <f t="shared" si="307"/>
        <v>0</v>
      </c>
      <c r="GD92" s="18">
        <f t="shared" si="308"/>
        <v>375.15</v>
      </c>
      <c r="GE92" s="18">
        <v>8.15</v>
      </c>
      <c r="GF92" s="234">
        <v>8.15</v>
      </c>
      <c r="GG92" s="234">
        <v>8.15</v>
      </c>
      <c r="GH92" s="234">
        <v>8.15</v>
      </c>
      <c r="GI92" s="234">
        <v>8.15</v>
      </c>
      <c r="GJ92" s="234">
        <v>8.15</v>
      </c>
      <c r="GK92" s="234">
        <v>8.15</v>
      </c>
      <c r="GL92" s="234">
        <v>63.62</v>
      </c>
      <c r="GM92" s="234">
        <v>63.62</v>
      </c>
      <c r="GN92" s="234">
        <v>63.62</v>
      </c>
      <c r="GO92" s="234">
        <v>63.62</v>
      </c>
      <c r="GP92" s="234">
        <v>63.62</v>
      </c>
      <c r="GQ92" s="20">
        <f t="shared" si="309"/>
        <v>0</v>
      </c>
      <c r="GR92" s="18">
        <v>0</v>
      </c>
      <c r="GS92" s="18">
        <v>0</v>
      </c>
      <c r="GT92" s="18">
        <v>0</v>
      </c>
      <c r="GU92" s="18"/>
      <c r="GV92" s="234">
        <f t="shared" si="310"/>
        <v>-375.15</v>
      </c>
      <c r="GW92" s="20">
        <f t="shared" si="198"/>
        <v>-375.15</v>
      </c>
      <c r="GX92" s="20">
        <f t="shared" si="199"/>
        <v>0</v>
      </c>
      <c r="GY92" s="18">
        <f t="shared" si="311"/>
        <v>1266.01</v>
      </c>
      <c r="GZ92" s="18">
        <v>67.28</v>
      </c>
      <c r="HA92" s="234">
        <v>67.28</v>
      </c>
      <c r="HB92" s="234">
        <v>67.28</v>
      </c>
      <c r="HC92" s="234">
        <v>67.28</v>
      </c>
      <c r="HD92" s="234">
        <v>67.28</v>
      </c>
      <c r="HE92" s="234">
        <v>67.28</v>
      </c>
      <c r="HF92" s="234">
        <v>67.28</v>
      </c>
      <c r="HG92" s="234">
        <v>159.01</v>
      </c>
      <c r="HH92" s="234">
        <v>159.01</v>
      </c>
      <c r="HI92" s="234">
        <v>159.01</v>
      </c>
      <c r="HJ92" s="234">
        <v>159.01</v>
      </c>
      <c r="HK92" s="234">
        <v>159.01</v>
      </c>
      <c r="HL92" s="20">
        <f t="shared" si="312"/>
        <v>1904.213198168055</v>
      </c>
      <c r="HM92" s="18">
        <v>158.92786966371861</v>
      </c>
      <c r="HN92" s="18">
        <v>168.49742813033819</v>
      </c>
      <c r="HO92" s="18">
        <v>178.54250507674163</v>
      </c>
      <c r="HP92" s="18">
        <v>169.83130624229426</v>
      </c>
      <c r="HQ92" s="18">
        <v>175.36867019146686</v>
      </c>
      <c r="HR92" s="18">
        <v>151.83825265978115</v>
      </c>
      <c r="HS92" s="18">
        <v>189.71737055190394</v>
      </c>
      <c r="HT92" s="18">
        <v>101.22025109302874</v>
      </c>
      <c r="HU92" s="18">
        <v>105.34532196885823</v>
      </c>
      <c r="HV92" s="18">
        <v>174.63361443226222</v>
      </c>
      <c r="HW92" s="18">
        <v>153.86030558172291</v>
      </c>
      <c r="HX92" s="18">
        <v>176.43030257593819</v>
      </c>
      <c r="HY92" s="20">
        <f t="shared" si="200"/>
        <v>638.203198168055</v>
      </c>
      <c r="HZ92" s="20">
        <f t="shared" si="201"/>
        <v>0</v>
      </c>
      <c r="IA92" s="20">
        <f t="shared" si="202"/>
        <v>638.203198168055</v>
      </c>
      <c r="IB92" s="120">
        <f t="shared" si="313"/>
        <v>0</v>
      </c>
      <c r="IC92" s="120">
        <v>0</v>
      </c>
      <c r="ID92" s="250">
        <v>0</v>
      </c>
      <c r="IE92" s="250">
        <v>0</v>
      </c>
      <c r="IF92" s="120">
        <v>0</v>
      </c>
      <c r="IG92" s="120">
        <v>0</v>
      </c>
      <c r="IH92" s="120">
        <v>0</v>
      </c>
      <c r="II92" s="120">
        <v>0</v>
      </c>
      <c r="IJ92" s="120">
        <v>0</v>
      </c>
      <c r="IK92" s="120">
        <v>0</v>
      </c>
      <c r="IL92" s="120">
        <v>0</v>
      </c>
      <c r="IM92" s="120">
        <v>0</v>
      </c>
      <c r="IN92" s="120">
        <v>0</v>
      </c>
      <c r="IO92" s="121">
        <f t="shared" si="203"/>
        <v>0</v>
      </c>
      <c r="IP92" s="18">
        <v>0</v>
      </c>
      <c r="IQ92" s="18">
        <v>0</v>
      </c>
      <c r="IR92" s="18">
        <v>0</v>
      </c>
      <c r="IS92" s="18">
        <v>0</v>
      </c>
      <c r="IT92" s="18">
        <v>0</v>
      </c>
      <c r="IU92" s="18">
        <v>0</v>
      </c>
      <c r="IV92" s="18">
        <v>0</v>
      </c>
      <c r="IW92" s="18">
        <v>0</v>
      </c>
      <c r="IX92" s="18">
        <v>0</v>
      </c>
      <c r="IY92" s="18">
        <v>0</v>
      </c>
      <c r="IZ92" s="18">
        <v>0</v>
      </c>
      <c r="JA92" s="18">
        <v>0</v>
      </c>
      <c r="JB92" s="250">
        <f t="shared" si="204"/>
        <v>0</v>
      </c>
      <c r="JC92" s="121">
        <f t="shared" si="205"/>
        <v>0</v>
      </c>
      <c r="JD92" s="121">
        <f t="shared" si="206"/>
        <v>0</v>
      </c>
      <c r="JE92" s="120">
        <f t="shared" si="314"/>
        <v>0</v>
      </c>
      <c r="JF92" s="120">
        <v>0</v>
      </c>
      <c r="JG92" s="250">
        <v>0</v>
      </c>
      <c r="JH92" s="250">
        <v>0</v>
      </c>
      <c r="JI92" s="250">
        <v>0</v>
      </c>
      <c r="JJ92" s="250">
        <v>0</v>
      </c>
      <c r="JK92" s="250">
        <v>0</v>
      </c>
      <c r="JL92" s="250">
        <v>0</v>
      </c>
      <c r="JM92" s="250">
        <v>0</v>
      </c>
      <c r="JN92" s="250">
        <v>0</v>
      </c>
      <c r="JO92" s="250">
        <v>0</v>
      </c>
      <c r="JP92" s="250">
        <v>0</v>
      </c>
      <c r="JQ92" s="250">
        <v>0</v>
      </c>
      <c r="JR92" s="120">
        <f t="shared" si="315"/>
        <v>0</v>
      </c>
      <c r="JS92" s="18">
        <v>0</v>
      </c>
      <c r="JT92" s="18">
        <v>0</v>
      </c>
      <c r="JU92" s="18">
        <v>0</v>
      </c>
      <c r="JV92" s="18">
        <v>0</v>
      </c>
      <c r="JW92" s="18">
        <v>0</v>
      </c>
      <c r="JX92" s="18">
        <v>0</v>
      </c>
      <c r="JY92" s="18">
        <v>0</v>
      </c>
      <c r="JZ92" s="18">
        <v>0</v>
      </c>
      <c r="KA92" s="18">
        <v>0</v>
      </c>
      <c r="KB92" s="18">
        <v>0</v>
      </c>
      <c r="KC92" s="18">
        <v>0</v>
      </c>
      <c r="KD92" s="18">
        <v>0</v>
      </c>
      <c r="KE92" s="250">
        <f t="shared" si="207"/>
        <v>0</v>
      </c>
      <c r="KF92" s="121">
        <f t="shared" si="208"/>
        <v>0</v>
      </c>
      <c r="KG92" s="121">
        <f t="shared" si="209"/>
        <v>0</v>
      </c>
      <c r="KH92" s="120">
        <f t="shared" si="316"/>
        <v>1083.6399999999999</v>
      </c>
      <c r="KI92" s="120">
        <v>39.42</v>
      </c>
      <c r="KJ92" s="250">
        <v>39.42</v>
      </c>
      <c r="KK92" s="250">
        <v>39.42</v>
      </c>
      <c r="KL92" s="250">
        <v>39.42</v>
      </c>
      <c r="KM92" s="250">
        <v>39.42</v>
      </c>
      <c r="KN92" s="250">
        <v>39.42</v>
      </c>
      <c r="KO92" s="250">
        <v>39.42</v>
      </c>
      <c r="KP92" s="250">
        <v>161.54</v>
      </c>
      <c r="KQ92" s="250">
        <v>161.54</v>
      </c>
      <c r="KR92" s="250">
        <v>161.54</v>
      </c>
      <c r="KS92" s="250">
        <v>161.54</v>
      </c>
      <c r="KT92" s="250">
        <v>161.54</v>
      </c>
      <c r="KU92" s="121">
        <f t="shared" si="317"/>
        <v>1148.6011233322281</v>
      </c>
      <c r="KV92" s="18">
        <v>47.592259538468916</v>
      </c>
      <c r="KW92" s="18">
        <v>51.255121948569659</v>
      </c>
      <c r="KX92" s="18">
        <v>45.488300656843393</v>
      </c>
      <c r="KY92" s="18">
        <v>49.873695616914347</v>
      </c>
      <c r="KZ92" s="18">
        <v>49.68034611277487</v>
      </c>
      <c r="LA92" s="18">
        <v>50.778729041705006</v>
      </c>
      <c r="LB92" s="18">
        <v>44.933136389276527</v>
      </c>
      <c r="LC92" s="18">
        <v>122.72170741897474</v>
      </c>
      <c r="LD92" s="18">
        <v>158.18142629167284</v>
      </c>
      <c r="LE92" s="18">
        <v>152.74279284281411</v>
      </c>
      <c r="LF92" s="18">
        <v>186.09829488211878</v>
      </c>
      <c r="LG92" s="18">
        <v>189.25531259209492</v>
      </c>
      <c r="LH92" s="250">
        <f t="shared" si="318"/>
        <v>64.961123332228226</v>
      </c>
      <c r="LI92" s="121">
        <f t="shared" si="210"/>
        <v>0</v>
      </c>
      <c r="LJ92" s="121">
        <f t="shared" si="211"/>
        <v>64.961123332228226</v>
      </c>
      <c r="LK92" s="121">
        <f t="shared" si="212"/>
        <v>0</v>
      </c>
      <c r="LL92" s="250"/>
      <c r="LM92" s="250"/>
      <c r="LN92" s="250"/>
      <c r="LO92" s="250"/>
      <c r="LP92" s="250"/>
      <c r="LQ92" s="250"/>
      <c r="LR92" s="250"/>
      <c r="LS92" s="250"/>
      <c r="LT92" s="250"/>
      <c r="LU92" s="250"/>
      <c r="LV92" s="250"/>
      <c r="LW92" s="250"/>
      <c r="LX92" s="121">
        <f t="shared" si="213"/>
        <v>0</v>
      </c>
      <c r="LY92" s="250"/>
      <c r="LZ92" s="250"/>
      <c r="MA92" s="250"/>
      <c r="MB92" s="250"/>
      <c r="MC92" s="250"/>
      <c r="MD92" s="250"/>
      <c r="ME92" s="250"/>
      <c r="MF92" s="250"/>
      <c r="MG92" s="250"/>
      <c r="MH92" s="250"/>
      <c r="MI92" s="250"/>
      <c r="MJ92" s="120">
        <v>0</v>
      </c>
      <c r="MK92" s="250"/>
      <c r="ML92" s="121">
        <f t="shared" si="214"/>
        <v>0</v>
      </c>
      <c r="MM92" s="121">
        <f t="shared" si="215"/>
        <v>0</v>
      </c>
      <c r="MN92" s="121">
        <f t="shared" si="319"/>
        <v>13704.839999999997</v>
      </c>
      <c r="MO92" s="121">
        <v>1054.82</v>
      </c>
      <c r="MP92" s="250">
        <v>1054.82</v>
      </c>
      <c r="MQ92" s="250">
        <v>1054.82</v>
      </c>
      <c r="MR92" s="250">
        <v>1054.82</v>
      </c>
      <c r="MS92" s="250">
        <v>1054.82</v>
      </c>
      <c r="MT92" s="250">
        <v>1054.82</v>
      </c>
      <c r="MU92" s="250">
        <v>1054.82</v>
      </c>
      <c r="MV92" s="250">
        <v>1264.22</v>
      </c>
      <c r="MW92" s="250">
        <v>1264.22</v>
      </c>
      <c r="MX92" s="250">
        <v>1264.22</v>
      </c>
      <c r="MY92" s="250">
        <v>1264.22</v>
      </c>
      <c r="MZ92" s="250">
        <v>1264.22</v>
      </c>
      <c r="NA92" s="121">
        <f t="shared" si="320"/>
        <v>0</v>
      </c>
      <c r="NB92" s="20">
        <v>0</v>
      </c>
      <c r="NC92" s="20">
        <v>0</v>
      </c>
      <c r="ND92" s="20">
        <v>0</v>
      </c>
      <c r="NE92" s="20">
        <v>0</v>
      </c>
      <c r="NF92" s="20">
        <v>0</v>
      </c>
      <c r="NG92" s="20">
        <v>0</v>
      </c>
      <c r="NH92" s="20">
        <v>0</v>
      </c>
      <c r="NI92" s="20">
        <v>0</v>
      </c>
      <c r="NJ92" s="20">
        <v>0</v>
      </c>
      <c r="NK92" s="20">
        <v>0</v>
      </c>
      <c r="NL92" s="20">
        <v>0</v>
      </c>
      <c r="NM92" s="20">
        <v>0</v>
      </c>
      <c r="NN92" s="250">
        <f t="shared" si="321"/>
        <v>-13704.839999999997</v>
      </c>
      <c r="NO92" s="121">
        <f t="shared" si="216"/>
        <v>-13704.839999999997</v>
      </c>
      <c r="NP92" s="121">
        <f t="shared" si="217"/>
        <v>0</v>
      </c>
      <c r="NQ92" s="115">
        <f t="shared" si="218"/>
        <v>0</v>
      </c>
      <c r="NR92" s="114">
        <f t="shared" si="219"/>
        <v>0</v>
      </c>
      <c r="NS92" s="132">
        <f t="shared" si="220"/>
        <v>0</v>
      </c>
      <c r="NT92" s="121">
        <f t="shared" si="221"/>
        <v>0</v>
      </c>
      <c r="NU92" s="121">
        <f t="shared" si="222"/>
        <v>0</v>
      </c>
      <c r="NV92" s="18">
        <f t="shared" si="322"/>
        <v>0</v>
      </c>
      <c r="NW92" s="18">
        <v>0</v>
      </c>
      <c r="NX92" s="234">
        <v>0</v>
      </c>
      <c r="NY92" s="234">
        <v>0</v>
      </c>
      <c r="NZ92" s="18">
        <v>0</v>
      </c>
      <c r="OA92" s="18">
        <v>0</v>
      </c>
      <c r="OB92" s="18">
        <v>0</v>
      </c>
      <c r="OC92" s="18">
        <v>0</v>
      </c>
      <c r="OD92" s="18">
        <v>0</v>
      </c>
      <c r="OE92" s="18">
        <v>0</v>
      </c>
      <c r="OF92" s="18">
        <v>0</v>
      </c>
      <c r="OG92" s="18">
        <v>0</v>
      </c>
      <c r="OH92" s="18">
        <v>0</v>
      </c>
      <c r="OI92" s="20">
        <f t="shared" si="323"/>
        <v>0</v>
      </c>
      <c r="OJ92" s="20">
        <v>0</v>
      </c>
      <c r="OK92" s="20">
        <v>0</v>
      </c>
      <c r="OL92" s="20">
        <v>0</v>
      </c>
      <c r="OM92" s="20">
        <v>0</v>
      </c>
      <c r="ON92" s="20">
        <v>0</v>
      </c>
      <c r="OO92" s="20">
        <v>0</v>
      </c>
      <c r="OP92" s="20">
        <v>0</v>
      </c>
      <c r="OQ92" s="20">
        <v>0</v>
      </c>
      <c r="OR92" s="20">
        <v>0</v>
      </c>
      <c r="OS92" s="20">
        <v>0</v>
      </c>
      <c r="OT92" s="20">
        <v>0</v>
      </c>
      <c r="OU92" s="20">
        <v>0</v>
      </c>
      <c r="OV92" s="234">
        <f t="shared" si="324"/>
        <v>0</v>
      </c>
      <c r="OW92" s="20">
        <f t="shared" si="223"/>
        <v>0</v>
      </c>
      <c r="OX92" s="20">
        <f t="shared" si="224"/>
        <v>0</v>
      </c>
      <c r="OY92" s="18">
        <f t="shared" si="325"/>
        <v>0</v>
      </c>
      <c r="OZ92" s="18">
        <v>0</v>
      </c>
      <c r="PA92" s="234">
        <v>0</v>
      </c>
      <c r="PB92" s="234">
        <v>0</v>
      </c>
      <c r="PC92" s="234">
        <v>0</v>
      </c>
      <c r="PD92" s="234">
        <v>0</v>
      </c>
      <c r="PE92" s="234">
        <v>0</v>
      </c>
      <c r="PF92" s="234">
        <v>0</v>
      </c>
      <c r="PG92" s="234">
        <v>0</v>
      </c>
      <c r="PH92" s="234">
        <v>0</v>
      </c>
      <c r="PI92" s="234">
        <v>0</v>
      </c>
      <c r="PJ92" s="234">
        <v>0</v>
      </c>
      <c r="PK92" s="234">
        <v>0</v>
      </c>
      <c r="PL92" s="20">
        <f t="shared" si="326"/>
        <v>0</v>
      </c>
      <c r="PM92" s="18">
        <v>0</v>
      </c>
      <c r="PN92" s="18">
        <v>0</v>
      </c>
      <c r="PO92" s="18">
        <v>0</v>
      </c>
      <c r="PP92" s="18">
        <v>0</v>
      </c>
      <c r="PQ92" s="18">
        <v>0</v>
      </c>
      <c r="PR92" s="18">
        <v>0</v>
      </c>
      <c r="PS92" s="18">
        <v>0</v>
      </c>
      <c r="PT92" s="18">
        <v>0</v>
      </c>
      <c r="PU92" s="18">
        <v>0</v>
      </c>
      <c r="PV92" s="18">
        <v>0</v>
      </c>
      <c r="PW92" s="18">
        <v>0</v>
      </c>
      <c r="PX92" s="18">
        <v>0</v>
      </c>
      <c r="PY92" s="234">
        <f t="shared" si="327"/>
        <v>0</v>
      </c>
      <c r="PZ92" s="20">
        <f t="shared" si="225"/>
        <v>0</v>
      </c>
      <c r="QA92" s="20">
        <f t="shared" si="226"/>
        <v>0</v>
      </c>
      <c r="QB92" s="18">
        <f t="shared" si="328"/>
        <v>0</v>
      </c>
      <c r="QC92" s="18">
        <v>0</v>
      </c>
      <c r="QD92" s="234">
        <v>0</v>
      </c>
      <c r="QE92" s="234">
        <v>0</v>
      </c>
      <c r="QF92" s="234">
        <v>0</v>
      </c>
      <c r="QG92" s="234">
        <v>0</v>
      </c>
      <c r="QH92" s="234">
        <v>0</v>
      </c>
      <c r="QI92" s="234">
        <v>0</v>
      </c>
      <c r="QJ92" s="234">
        <v>0</v>
      </c>
      <c r="QK92" s="234">
        <v>0</v>
      </c>
      <c r="QL92" s="234">
        <v>0</v>
      </c>
      <c r="QM92" s="234">
        <v>0</v>
      </c>
      <c r="QN92" s="234">
        <v>0</v>
      </c>
      <c r="QO92" s="20">
        <f t="shared" si="329"/>
        <v>0</v>
      </c>
      <c r="QP92" s="18">
        <v>0</v>
      </c>
      <c r="QQ92" s="18">
        <v>0</v>
      </c>
      <c r="QR92" s="18">
        <v>0</v>
      </c>
      <c r="QS92" s="18">
        <v>0</v>
      </c>
      <c r="QT92" s="18">
        <v>0</v>
      </c>
      <c r="QU92" s="18">
        <v>0</v>
      </c>
      <c r="QV92" s="18">
        <v>0</v>
      </c>
      <c r="QW92" s="18">
        <v>0</v>
      </c>
      <c r="QX92" s="18">
        <v>0</v>
      </c>
      <c r="QY92" s="18">
        <v>0</v>
      </c>
      <c r="QZ92" s="18">
        <v>0</v>
      </c>
      <c r="RA92" s="18">
        <v>0</v>
      </c>
      <c r="RB92" s="234">
        <f t="shared" si="330"/>
        <v>0</v>
      </c>
      <c r="RC92" s="20">
        <f t="shared" si="227"/>
        <v>0</v>
      </c>
      <c r="RD92" s="20">
        <f t="shared" si="228"/>
        <v>0</v>
      </c>
      <c r="RE92" s="18">
        <f t="shared" si="331"/>
        <v>0</v>
      </c>
      <c r="RF92" s="20">
        <v>0</v>
      </c>
      <c r="RG92" s="234">
        <v>0</v>
      </c>
      <c r="RH92" s="234">
        <v>0</v>
      </c>
      <c r="RI92" s="234">
        <v>0</v>
      </c>
      <c r="RJ92" s="234">
        <v>0</v>
      </c>
      <c r="RK92" s="234">
        <v>0</v>
      </c>
      <c r="RL92" s="234">
        <v>0</v>
      </c>
      <c r="RM92" s="234">
        <v>0</v>
      </c>
      <c r="RN92" s="234">
        <v>0</v>
      </c>
      <c r="RO92" s="234">
        <v>0</v>
      </c>
      <c r="RP92" s="234">
        <v>0</v>
      </c>
      <c r="RQ92" s="234">
        <v>0</v>
      </c>
      <c r="RR92" s="20">
        <f t="shared" si="332"/>
        <v>0</v>
      </c>
      <c r="RS92" s="18">
        <v>0</v>
      </c>
      <c r="RT92" s="18">
        <v>0</v>
      </c>
      <c r="RU92" s="18">
        <v>0</v>
      </c>
      <c r="RV92" s="18">
        <v>0</v>
      </c>
      <c r="RW92" s="18">
        <v>0</v>
      </c>
      <c r="RX92" s="18">
        <v>0</v>
      </c>
      <c r="RY92" s="18">
        <v>0</v>
      </c>
      <c r="RZ92" s="18">
        <v>0</v>
      </c>
      <c r="SA92" s="18">
        <v>0</v>
      </c>
      <c r="SB92" s="18">
        <v>0</v>
      </c>
      <c r="SC92" s="18">
        <v>0</v>
      </c>
      <c r="SD92" s="18">
        <v>0</v>
      </c>
      <c r="SE92" s="20">
        <f t="shared" si="229"/>
        <v>0</v>
      </c>
      <c r="SF92" s="20">
        <f t="shared" si="230"/>
        <v>0</v>
      </c>
      <c r="SG92" s="20">
        <f t="shared" si="231"/>
        <v>0</v>
      </c>
      <c r="SH92" s="18">
        <f t="shared" si="333"/>
        <v>0</v>
      </c>
      <c r="SI92" s="18">
        <v>0</v>
      </c>
      <c r="SJ92" s="234">
        <v>0</v>
      </c>
      <c r="SK92" s="234">
        <v>0</v>
      </c>
      <c r="SL92" s="234">
        <v>0</v>
      </c>
      <c r="SM92" s="234">
        <v>0</v>
      </c>
      <c r="SN92" s="234">
        <v>0</v>
      </c>
      <c r="SO92" s="234">
        <v>0</v>
      </c>
      <c r="SP92" s="234">
        <v>0</v>
      </c>
      <c r="SQ92" s="234">
        <v>0</v>
      </c>
      <c r="SR92" s="234">
        <v>0</v>
      </c>
      <c r="SS92" s="234">
        <v>0</v>
      </c>
      <c r="ST92" s="234">
        <v>0</v>
      </c>
      <c r="SU92" s="20">
        <f t="shared" si="334"/>
        <v>0</v>
      </c>
      <c r="SV92" s="18">
        <v>0</v>
      </c>
      <c r="SW92" s="18">
        <v>0</v>
      </c>
      <c r="SX92" s="18">
        <v>0</v>
      </c>
      <c r="SY92" s="18">
        <v>0</v>
      </c>
      <c r="SZ92" s="18">
        <v>0</v>
      </c>
      <c r="TA92" s="18">
        <v>0</v>
      </c>
      <c r="TB92" s="18">
        <v>0</v>
      </c>
      <c r="TC92" s="18">
        <v>0</v>
      </c>
      <c r="TD92" s="18">
        <v>0</v>
      </c>
      <c r="TE92" s="18">
        <v>0</v>
      </c>
      <c r="TF92" s="18">
        <v>0</v>
      </c>
      <c r="TG92" s="18">
        <v>0</v>
      </c>
      <c r="TH92" s="20">
        <f t="shared" si="232"/>
        <v>0</v>
      </c>
      <c r="TI92" s="20">
        <f t="shared" si="233"/>
        <v>0</v>
      </c>
      <c r="TJ92" s="20">
        <f t="shared" si="234"/>
        <v>0</v>
      </c>
      <c r="TK92" s="18">
        <f t="shared" si="335"/>
        <v>0</v>
      </c>
      <c r="TL92" s="18">
        <v>0</v>
      </c>
      <c r="TM92" s="234">
        <v>0</v>
      </c>
      <c r="TN92" s="234">
        <v>0</v>
      </c>
      <c r="TO92" s="234">
        <v>0</v>
      </c>
      <c r="TP92" s="234">
        <v>0</v>
      </c>
      <c r="TQ92" s="234">
        <v>0</v>
      </c>
      <c r="TR92" s="234">
        <v>0</v>
      </c>
      <c r="TS92" s="234">
        <v>0</v>
      </c>
      <c r="TT92" s="234">
        <v>0</v>
      </c>
      <c r="TU92" s="234">
        <v>0</v>
      </c>
      <c r="TV92" s="234">
        <v>0</v>
      </c>
      <c r="TW92" s="234">
        <v>0</v>
      </c>
      <c r="TX92" s="20">
        <f t="shared" si="336"/>
        <v>0</v>
      </c>
      <c r="TY92" s="18">
        <v>0</v>
      </c>
      <c r="TZ92" s="18">
        <v>0</v>
      </c>
      <c r="UA92" s="18">
        <v>0</v>
      </c>
      <c r="UB92" s="18">
        <v>0</v>
      </c>
      <c r="UC92" s="18">
        <v>0</v>
      </c>
      <c r="UD92" s="18">
        <v>0</v>
      </c>
      <c r="UE92" s="18">
        <v>0</v>
      </c>
      <c r="UF92" s="18">
        <v>0</v>
      </c>
      <c r="UG92" s="18">
        <v>0</v>
      </c>
      <c r="UH92" s="18">
        <v>0</v>
      </c>
      <c r="UI92" s="18">
        <v>0</v>
      </c>
      <c r="UJ92" s="18">
        <v>0</v>
      </c>
      <c r="UK92" s="20">
        <f t="shared" si="235"/>
        <v>0</v>
      </c>
      <c r="UL92" s="20">
        <f t="shared" si="236"/>
        <v>0</v>
      </c>
      <c r="UM92" s="20">
        <f t="shared" si="237"/>
        <v>0</v>
      </c>
      <c r="UN92" s="18">
        <f t="shared" si="337"/>
        <v>0</v>
      </c>
      <c r="UO92" s="18">
        <v>0</v>
      </c>
      <c r="UP92" s="234">
        <v>0</v>
      </c>
      <c r="UQ92" s="234">
        <v>0</v>
      </c>
      <c r="UR92" s="234">
        <v>0</v>
      </c>
      <c r="US92" s="234">
        <v>0</v>
      </c>
      <c r="UT92" s="234">
        <v>0</v>
      </c>
      <c r="UU92" s="234">
        <v>0</v>
      </c>
      <c r="UV92" s="234">
        <v>0</v>
      </c>
      <c r="UW92" s="234">
        <v>0</v>
      </c>
      <c r="UX92" s="234">
        <v>0</v>
      </c>
      <c r="UY92" s="234">
        <v>0</v>
      </c>
      <c r="UZ92" s="234">
        <v>0</v>
      </c>
      <c r="VA92" s="20">
        <f t="shared" si="238"/>
        <v>0</v>
      </c>
      <c r="VB92" s="234"/>
      <c r="VC92" s="234"/>
      <c r="VD92" s="234"/>
      <c r="VE92" s="234"/>
      <c r="VF92" s="234"/>
      <c r="VG92" s="234"/>
      <c r="VH92" s="234">
        <v>0</v>
      </c>
      <c r="VI92" s="234"/>
      <c r="VJ92" s="234"/>
      <c r="VK92" s="234"/>
      <c r="VL92" s="234"/>
      <c r="VM92" s="234"/>
      <c r="VN92" s="20">
        <f t="shared" si="239"/>
        <v>0</v>
      </c>
      <c r="VO92" s="20">
        <f t="shared" si="240"/>
        <v>0</v>
      </c>
      <c r="VP92" s="20">
        <f t="shared" si="241"/>
        <v>0</v>
      </c>
      <c r="VQ92" s="121">
        <f t="shared" si="242"/>
        <v>0</v>
      </c>
      <c r="VR92" s="250"/>
      <c r="VS92" s="250"/>
      <c r="VT92" s="250"/>
      <c r="VU92" s="250"/>
      <c r="VV92" s="250"/>
      <c r="VW92" s="250"/>
      <c r="VX92" s="250"/>
      <c r="VY92" s="250"/>
      <c r="VZ92" s="250"/>
      <c r="WA92" s="250"/>
      <c r="WB92" s="250"/>
      <c r="WC92" s="250"/>
      <c r="WD92" s="121">
        <f t="shared" si="243"/>
        <v>0</v>
      </c>
      <c r="WE92" s="234"/>
      <c r="WF92" s="234"/>
      <c r="WG92" s="234"/>
      <c r="WH92" s="234"/>
      <c r="WI92" s="234"/>
      <c r="WJ92" s="234"/>
      <c r="WK92" s="234"/>
      <c r="WL92" s="234"/>
      <c r="WM92" s="234"/>
      <c r="WN92" s="234"/>
      <c r="WO92" s="234"/>
      <c r="WP92" s="234"/>
      <c r="WQ92" s="121">
        <f t="shared" si="244"/>
        <v>0</v>
      </c>
      <c r="WR92" s="121">
        <f t="shared" si="245"/>
        <v>0</v>
      </c>
      <c r="WS92" s="121">
        <f t="shared" si="246"/>
        <v>0</v>
      </c>
      <c r="WT92" s="120">
        <f t="shared" si="338"/>
        <v>1340.7400000000005</v>
      </c>
      <c r="WU92" s="120">
        <v>167.12</v>
      </c>
      <c r="WV92" s="250">
        <v>167.12</v>
      </c>
      <c r="WW92" s="250">
        <v>167.12</v>
      </c>
      <c r="WX92" s="250">
        <v>167.12</v>
      </c>
      <c r="WY92" s="250">
        <v>167.12</v>
      </c>
      <c r="WZ92" s="250">
        <v>167.12</v>
      </c>
      <c r="XA92" s="250">
        <v>167.12</v>
      </c>
      <c r="XB92" s="250">
        <v>34.18</v>
      </c>
      <c r="XC92" s="250">
        <v>34.18</v>
      </c>
      <c r="XD92" s="250">
        <v>34.18</v>
      </c>
      <c r="XE92" s="250">
        <v>34.18</v>
      </c>
      <c r="XF92" s="250">
        <v>34.18</v>
      </c>
      <c r="XG92" s="120">
        <f t="shared" si="339"/>
        <v>1477.0498585670207</v>
      </c>
      <c r="XH92" s="18">
        <v>61.780596814510858</v>
      </c>
      <c r="XI92" s="18">
        <v>235.15839850238422</v>
      </c>
      <c r="XJ92" s="18">
        <v>236.20159438636841</v>
      </c>
      <c r="XK92" s="18">
        <v>148.7210627881044</v>
      </c>
      <c r="XL92" s="18">
        <v>183.86963301571973</v>
      </c>
      <c r="XM92" s="18">
        <v>24.39182004182074</v>
      </c>
      <c r="XN92" s="18">
        <v>36.563673918615308</v>
      </c>
      <c r="XO92" s="18">
        <v>146.58881900819256</v>
      </c>
      <c r="XP92" s="18">
        <v>169.65552242978063</v>
      </c>
      <c r="XQ92" s="18">
        <v>135.18777155536236</v>
      </c>
      <c r="XR92" s="18">
        <v>52.080782875479883</v>
      </c>
      <c r="XS92" s="18">
        <v>46.850183230681608</v>
      </c>
      <c r="XT92" s="121">
        <f t="shared" si="247"/>
        <v>136.30985856702023</v>
      </c>
      <c r="XU92" s="121">
        <f t="shared" si="248"/>
        <v>0</v>
      </c>
      <c r="XV92" s="121">
        <f t="shared" si="249"/>
        <v>136.30985856702023</v>
      </c>
      <c r="XW92" s="120">
        <f t="shared" si="340"/>
        <v>0</v>
      </c>
      <c r="XX92" s="120">
        <v>0</v>
      </c>
      <c r="XY92" s="250">
        <v>0</v>
      </c>
      <c r="XZ92" s="250">
        <v>0</v>
      </c>
      <c r="YA92" s="250">
        <v>0</v>
      </c>
      <c r="YB92" s="250">
        <v>0</v>
      </c>
      <c r="YC92" s="250">
        <v>0</v>
      </c>
      <c r="YD92" s="250">
        <v>0</v>
      </c>
      <c r="YE92" s="250">
        <v>0</v>
      </c>
      <c r="YF92" s="250">
        <v>0</v>
      </c>
      <c r="YG92" s="250">
        <v>0</v>
      </c>
      <c r="YH92" s="250">
        <v>0</v>
      </c>
      <c r="YI92" s="250">
        <v>0</v>
      </c>
      <c r="YJ92" s="121">
        <f t="shared" si="341"/>
        <v>0</v>
      </c>
      <c r="YK92" s="18">
        <v>0</v>
      </c>
      <c r="YL92" s="18">
        <v>0</v>
      </c>
      <c r="YM92" s="18">
        <v>0</v>
      </c>
      <c r="YN92" s="18">
        <v>0</v>
      </c>
      <c r="YO92" s="18">
        <v>0</v>
      </c>
      <c r="YP92" s="18">
        <v>0</v>
      </c>
      <c r="YQ92" s="18">
        <v>0</v>
      </c>
      <c r="YR92" s="18">
        <v>0</v>
      </c>
      <c r="YS92" s="18">
        <v>0</v>
      </c>
      <c r="YT92" s="18">
        <v>0</v>
      </c>
      <c r="YU92" s="18">
        <v>0</v>
      </c>
      <c r="YV92" s="18">
        <v>0</v>
      </c>
      <c r="YW92" s="234">
        <f t="shared" si="342"/>
        <v>0</v>
      </c>
      <c r="YX92" s="121">
        <f t="shared" si="250"/>
        <v>0</v>
      </c>
      <c r="YY92" s="121">
        <f t="shared" si="251"/>
        <v>0</v>
      </c>
      <c r="YZ92" s="120">
        <f t="shared" si="343"/>
        <v>519.16</v>
      </c>
      <c r="ZA92" s="120">
        <v>4.53</v>
      </c>
      <c r="ZB92" s="250">
        <v>4.53</v>
      </c>
      <c r="ZC92" s="250">
        <v>4.53</v>
      </c>
      <c r="ZD92" s="250">
        <v>4.53</v>
      </c>
      <c r="ZE92" s="250">
        <v>4.53</v>
      </c>
      <c r="ZF92" s="250">
        <v>4.53</v>
      </c>
      <c r="ZG92" s="250">
        <v>4.53</v>
      </c>
      <c r="ZH92" s="250">
        <v>97.49</v>
      </c>
      <c r="ZI92" s="250">
        <v>97.49</v>
      </c>
      <c r="ZJ92" s="250">
        <v>97.49</v>
      </c>
      <c r="ZK92" s="250">
        <v>97.49</v>
      </c>
      <c r="ZL92" s="250">
        <v>97.49</v>
      </c>
      <c r="ZM92" s="121">
        <f t="shared" si="344"/>
        <v>153.30787286481274</v>
      </c>
      <c r="ZN92" s="120">
        <v>0</v>
      </c>
      <c r="ZO92" s="18">
        <v>0</v>
      </c>
      <c r="ZP92" s="18">
        <v>0</v>
      </c>
      <c r="ZQ92" s="18">
        <v>153.30787286481274</v>
      </c>
      <c r="ZR92" s="18">
        <v>0</v>
      </c>
      <c r="ZS92" s="18">
        <v>0</v>
      </c>
      <c r="ZT92" s="18"/>
      <c r="ZU92" s="18"/>
      <c r="ZV92" s="18"/>
      <c r="ZW92" s="18"/>
      <c r="ZX92" s="18"/>
      <c r="ZY92" s="18"/>
      <c r="ZZ92" s="121">
        <f t="shared" si="252"/>
        <v>-365.85212713518723</v>
      </c>
      <c r="AAA92" s="121">
        <f t="shared" si="253"/>
        <v>-365.85212713518723</v>
      </c>
      <c r="AAB92" s="121">
        <f t="shared" si="254"/>
        <v>0</v>
      </c>
      <c r="AAC92" s="120">
        <f t="shared" si="345"/>
        <v>0</v>
      </c>
      <c r="AAD92" s="120">
        <v>0</v>
      </c>
      <c r="AAE92" s="250">
        <v>0</v>
      </c>
      <c r="AAF92" s="250">
        <v>0</v>
      </c>
      <c r="AAG92" s="250">
        <v>0</v>
      </c>
      <c r="AAH92" s="250">
        <v>0</v>
      </c>
      <c r="AAI92" s="250">
        <v>0</v>
      </c>
      <c r="AAJ92" s="250">
        <v>0</v>
      </c>
      <c r="AAK92" s="250">
        <v>0</v>
      </c>
      <c r="AAL92" s="250">
        <v>0</v>
      </c>
      <c r="AAM92" s="250">
        <v>0</v>
      </c>
      <c r="AAN92" s="250">
        <v>0</v>
      </c>
      <c r="AAO92" s="250">
        <v>0</v>
      </c>
      <c r="AAP92" s="121">
        <f t="shared" si="346"/>
        <v>0</v>
      </c>
      <c r="AAQ92" s="18">
        <v>0</v>
      </c>
      <c r="AAR92" s="18">
        <v>0</v>
      </c>
      <c r="AAS92" s="18">
        <v>0</v>
      </c>
      <c r="AAT92" s="18">
        <v>0</v>
      </c>
      <c r="AAU92" s="18">
        <v>0</v>
      </c>
      <c r="AAV92" s="18">
        <v>0</v>
      </c>
      <c r="AAW92" s="18">
        <v>0</v>
      </c>
      <c r="AAX92" s="18">
        <v>0</v>
      </c>
      <c r="AAY92" s="18">
        <v>0</v>
      </c>
      <c r="AAZ92" s="18">
        <v>0</v>
      </c>
      <c r="ABA92" s="18">
        <v>0</v>
      </c>
      <c r="ABB92" s="18">
        <v>0</v>
      </c>
      <c r="ABC92" s="121">
        <f t="shared" si="255"/>
        <v>0</v>
      </c>
      <c r="ABD92" s="121">
        <f t="shared" si="256"/>
        <v>0</v>
      </c>
      <c r="ABE92" s="121">
        <f t="shared" si="257"/>
        <v>0</v>
      </c>
      <c r="ABF92" s="120">
        <f t="shared" si="347"/>
        <v>0</v>
      </c>
      <c r="ABG92" s="120">
        <v>0</v>
      </c>
      <c r="ABH92" s="250">
        <v>0</v>
      </c>
      <c r="ABI92" s="250">
        <v>0</v>
      </c>
      <c r="ABJ92" s="250">
        <v>0</v>
      </c>
      <c r="ABK92" s="250">
        <v>0</v>
      </c>
      <c r="ABL92" s="250">
        <v>0</v>
      </c>
      <c r="ABM92" s="250">
        <v>0</v>
      </c>
      <c r="ABN92" s="250">
        <v>0</v>
      </c>
      <c r="ABO92" s="250">
        <v>0</v>
      </c>
      <c r="ABP92" s="250">
        <v>0</v>
      </c>
      <c r="ABQ92" s="250">
        <v>0</v>
      </c>
      <c r="ABR92" s="250">
        <v>0</v>
      </c>
      <c r="ABS92" s="121">
        <f t="shared" si="348"/>
        <v>0</v>
      </c>
      <c r="ABT92" s="18">
        <v>0</v>
      </c>
      <c r="ABU92" s="18">
        <v>0</v>
      </c>
      <c r="ABV92" s="18">
        <v>0</v>
      </c>
      <c r="ABW92" s="18">
        <v>0</v>
      </c>
      <c r="ABX92" s="18">
        <v>0</v>
      </c>
      <c r="ABY92" s="18">
        <v>0</v>
      </c>
      <c r="ABZ92" s="18"/>
      <c r="ACA92" s="18"/>
      <c r="ACB92" s="18">
        <v>0</v>
      </c>
      <c r="ACC92" s="18">
        <v>0</v>
      </c>
      <c r="ACD92" s="18">
        <v>0</v>
      </c>
      <c r="ACE92" s="18">
        <v>0</v>
      </c>
      <c r="ACF92" s="121">
        <f t="shared" si="258"/>
        <v>0</v>
      </c>
      <c r="ACG92" s="121">
        <f t="shared" si="259"/>
        <v>0</v>
      </c>
      <c r="ACH92" s="121">
        <f t="shared" si="260"/>
        <v>0</v>
      </c>
      <c r="ACI92" s="115">
        <f t="shared" si="261"/>
        <v>0</v>
      </c>
      <c r="ACJ92" s="121">
        <f t="shared" si="262"/>
        <v>0</v>
      </c>
      <c r="ACK92" s="132">
        <f t="shared" si="263"/>
        <v>0</v>
      </c>
      <c r="ACL92" s="121">
        <f t="shared" si="264"/>
        <v>0</v>
      </c>
      <c r="ACM92" s="121">
        <f t="shared" si="265"/>
        <v>0</v>
      </c>
      <c r="ACN92" s="18">
        <f t="shared" si="349"/>
        <v>0</v>
      </c>
      <c r="ACO92" s="18">
        <v>0</v>
      </c>
      <c r="ACP92" s="234">
        <v>0</v>
      </c>
      <c r="ACQ92" s="234">
        <v>0</v>
      </c>
      <c r="ACR92" s="234">
        <v>0</v>
      </c>
      <c r="ACS92" s="234">
        <v>0</v>
      </c>
      <c r="ACT92" s="234">
        <v>0</v>
      </c>
      <c r="ACU92" s="234">
        <v>0</v>
      </c>
      <c r="ACV92" s="234">
        <v>0</v>
      </c>
      <c r="ACW92" s="234">
        <v>0</v>
      </c>
      <c r="ACX92" s="234">
        <v>0</v>
      </c>
      <c r="ACY92" s="234">
        <v>0</v>
      </c>
      <c r="ACZ92" s="234">
        <v>0</v>
      </c>
      <c r="ADA92" s="20">
        <f t="shared" si="350"/>
        <v>0</v>
      </c>
      <c r="ADB92" s="18">
        <v>0</v>
      </c>
      <c r="ADC92" s="18">
        <v>0</v>
      </c>
      <c r="ADD92" s="18">
        <v>0</v>
      </c>
      <c r="ADE92" s="18">
        <v>0</v>
      </c>
      <c r="ADF92" s="18">
        <v>0</v>
      </c>
      <c r="ADG92" s="18">
        <v>0</v>
      </c>
      <c r="ADH92" s="18">
        <v>0</v>
      </c>
      <c r="ADI92" s="18">
        <v>0</v>
      </c>
      <c r="ADJ92" s="18">
        <v>0</v>
      </c>
      <c r="ADK92" s="18">
        <v>0</v>
      </c>
      <c r="ADL92" s="18">
        <v>0</v>
      </c>
      <c r="ADM92" s="18">
        <v>0</v>
      </c>
      <c r="ADN92" s="20">
        <f t="shared" si="266"/>
        <v>0</v>
      </c>
      <c r="ADO92" s="20">
        <f t="shared" si="267"/>
        <v>0</v>
      </c>
      <c r="ADP92" s="20">
        <f t="shared" si="268"/>
        <v>0</v>
      </c>
      <c r="ADQ92" s="18">
        <f t="shared" si="351"/>
        <v>0</v>
      </c>
      <c r="ADR92" s="18">
        <v>0</v>
      </c>
      <c r="ADS92" s="234">
        <v>0</v>
      </c>
      <c r="ADT92" s="234">
        <v>0</v>
      </c>
      <c r="ADU92" s="234">
        <v>0</v>
      </c>
      <c r="ADV92" s="234">
        <v>0</v>
      </c>
      <c r="ADW92" s="234">
        <v>0</v>
      </c>
      <c r="ADX92" s="234">
        <v>0</v>
      </c>
      <c r="ADY92" s="234">
        <v>0</v>
      </c>
      <c r="ADZ92" s="234">
        <v>0</v>
      </c>
      <c r="AEA92" s="234">
        <v>0</v>
      </c>
      <c r="AEB92" s="234">
        <v>0</v>
      </c>
      <c r="AEC92" s="234">
        <v>0</v>
      </c>
      <c r="AED92" s="20">
        <f t="shared" si="352"/>
        <v>0</v>
      </c>
      <c r="AEE92" s="18">
        <v>0</v>
      </c>
      <c r="AEF92" s="18">
        <v>0</v>
      </c>
      <c r="AEG92" s="18">
        <v>0</v>
      </c>
      <c r="AEH92" s="18">
        <v>0</v>
      </c>
      <c r="AEI92" s="18">
        <v>0</v>
      </c>
      <c r="AEJ92" s="18">
        <v>0</v>
      </c>
      <c r="AEK92" s="18">
        <v>0</v>
      </c>
      <c r="AEL92" s="18">
        <v>0</v>
      </c>
      <c r="AEM92" s="18">
        <v>0</v>
      </c>
      <c r="AEN92" s="18">
        <v>0</v>
      </c>
      <c r="AEO92" s="18">
        <v>0</v>
      </c>
      <c r="AEP92" s="18">
        <v>0</v>
      </c>
      <c r="AEQ92" s="20">
        <f t="shared" si="269"/>
        <v>0</v>
      </c>
      <c r="AER92" s="20">
        <f t="shared" si="270"/>
        <v>0</v>
      </c>
      <c r="AES92" s="20">
        <f t="shared" si="271"/>
        <v>0</v>
      </c>
      <c r="AET92" s="18">
        <f t="shared" si="353"/>
        <v>1699.9300000000003</v>
      </c>
      <c r="AEU92" s="18">
        <v>155.19</v>
      </c>
      <c r="AEV92" s="234">
        <v>155.19</v>
      </c>
      <c r="AEW92" s="234">
        <v>155.19</v>
      </c>
      <c r="AEX92" s="234">
        <v>155.19</v>
      </c>
      <c r="AEY92" s="234">
        <v>155.19</v>
      </c>
      <c r="AEZ92" s="234">
        <v>155.19</v>
      </c>
      <c r="AFA92" s="234">
        <v>155.19</v>
      </c>
      <c r="AFB92" s="234">
        <v>122.72</v>
      </c>
      <c r="AFC92" s="234">
        <v>122.72</v>
      </c>
      <c r="AFD92" s="234">
        <v>122.72</v>
      </c>
      <c r="AFE92" s="234">
        <v>122.72</v>
      </c>
      <c r="AFF92" s="234">
        <v>122.72</v>
      </c>
      <c r="AFG92" s="20">
        <f t="shared" si="354"/>
        <v>0</v>
      </c>
      <c r="AFH92" s="18">
        <v>0</v>
      </c>
      <c r="AFI92" s="18">
        <v>0</v>
      </c>
      <c r="AFJ92" s="18">
        <v>0</v>
      </c>
      <c r="AFK92" s="18">
        <v>0</v>
      </c>
      <c r="AFL92" s="18">
        <v>0</v>
      </c>
      <c r="AFM92" s="18">
        <v>0</v>
      </c>
      <c r="AFN92" s="18">
        <v>0</v>
      </c>
      <c r="AFO92" s="18">
        <v>0</v>
      </c>
      <c r="AFP92" s="18">
        <v>0</v>
      </c>
      <c r="AFQ92" s="18">
        <v>0</v>
      </c>
      <c r="AFR92" s="18">
        <v>0</v>
      </c>
      <c r="AFS92" s="18">
        <v>0</v>
      </c>
      <c r="AFT92" s="20">
        <f t="shared" si="272"/>
        <v>-1699.9300000000003</v>
      </c>
      <c r="AFU92" s="20">
        <f t="shared" si="273"/>
        <v>-1699.9300000000003</v>
      </c>
      <c r="AFV92" s="136">
        <f t="shared" si="274"/>
        <v>0</v>
      </c>
      <c r="AFW92" s="141">
        <f t="shared" si="275"/>
        <v>19989.469999999998</v>
      </c>
      <c r="AFX92" s="111">
        <f t="shared" si="276"/>
        <v>4683.1720529321155</v>
      </c>
      <c r="AFY92" s="126">
        <f t="shared" si="277"/>
        <v>-15306.297947067882</v>
      </c>
      <c r="AFZ92" s="20">
        <f t="shared" si="278"/>
        <v>-15306.297947067882</v>
      </c>
      <c r="AGA92" s="140">
        <f t="shared" si="279"/>
        <v>0</v>
      </c>
      <c r="AGB92" s="215">
        <f t="shared" si="359"/>
        <v>23987.363999999998</v>
      </c>
      <c r="AGC92" s="126">
        <f t="shared" si="359"/>
        <v>5619.8064635185383</v>
      </c>
      <c r="AGD92" s="126">
        <f t="shared" si="280"/>
        <v>-18367.557536481458</v>
      </c>
      <c r="AGE92" s="20">
        <f t="shared" si="281"/>
        <v>-18367.557536481458</v>
      </c>
      <c r="AGF92" s="136">
        <f t="shared" si="282"/>
        <v>0</v>
      </c>
      <c r="AGG92" s="166">
        <f t="shared" si="358"/>
        <v>1479.2207799999999</v>
      </c>
      <c r="AGH92" s="220">
        <f t="shared" si="357"/>
        <v>346.55473191697655</v>
      </c>
      <c r="AGI92" s="126">
        <f t="shared" si="283"/>
        <v>-1132.6660480830233</v>
      </c>
      <c r="AGJ92" s="20">
        <f t="shared" si="284"/>
        <v>-1132.6660480830233</v>
      </c>
      <c r="AGK92" s="140">
        <f t="shared" si="285"/>
        <v>0</v>
      </c>
      <c r="AGL92" s="167">
        <f t="shared" si="360"/>
        <v>25466.584779999997</v>
      </c>
      <c r="AGM92" s="167">
        <f t="shared" si="360"/>
        <v>5966.3611954355147</v>
      </c>
      <c r="AGN92" s="168">
        <f t="shared" si="106"/>
        <v>-19500.223584564483</v>
      </c>
      <c r="AGO92" s="167">
        <f t="shared" si="286"/>
        <v>-19500.223584564483</v>
      </c>
      <c r="AGP92" s="169">
        <f t="shared" si="287"/>
        <v>0</v>
      </c>
      <c r="AGQ92" s="217">
        <f t="shared" si="355"/>
        <v>5.8084772370486662E-2</v>
      </c>
      <c r="AGR92" s="294">
        <v>7.0000000000000007E-2</v>
      </c>
      <c r="AGS92" s="294">
        <v>0.05</v>
      </c>
      <c r="AGT92" s="251">
        <f t="shared" si="356"/>
        <v>6.1666666666666668E-2</v>
      </c>
      <c r="AGU92" s="22"/>
      <c r="AGV92" s="22"/>
      <c r="AGW92" s="22"/>
      <c r="AGX92" s="22"/>
      <c r="AGY92" s="22"/>
      <c r="AGZ92" s="22"/>
      <c r="AHA92" s="22"/>
      <c r="AHB92" s="22"/>
      <c r="AHC92" s="22"/>
      <c r="AHD92" s="22"/>
      <c r="AHE92" s="22"/>
      <c r="AHF92" s="22"/>
      <c r="AHG92" s="22"/>
      <c r="AHH92" s="22"/>
    </row>
    <row r="93" spans="1:892" s="225" customFormat="1" ht="24" x14ac:dyDescent="0.25">
      <c r="A93" s="1">
        <v>522</v>
      </c>
      <c r="B93" s="21">
        <v>3</v>
      </c>
      <c r="C93" s="256" t="s">
        <v>838</v>
      </c>
      <c r="D93" s="253">
        <v>1</v>
      </c>
      <c r="E93" s="249">
        <v>411.8</v>
      </c>
      <c r="F93" s="132">
        <f t="shared" si="183"/>
        <v>1415.19</v>
      </c>
      <c r="G93" s="114">
        <f t="shared" si="184"/>
        <v>1643.2703481156339</v>
      </c>
      <c r="H93" s="132">
        <f t="shared" si="185"/>
        <v>228.0803481156338</v>
      </c>
      <c r="I93" s="121">
        <f t="shared" si="186"/>
        <v>0</v>
      </c>
      <c r="J93" s="121">
        <f t="shared" si="187"/>
        <v>228.0803481156338</v>
      </c>
      <c r="K93" s="18">
        <f t="shared" si="288"/>
        <v>0</v>
      </c>
      <c r="L93" s="234">
        <v>0</v>
      </c>
      <c r="M93" s="234">
        <v>0</v>
      </c>
      <c r="N93" s="234">
        <v>0</v>
      </c>
      <c r="O93" s="234">
        <v>0</v>
      </c>
      <c r="P93" s="234">
        <v>0</v>
      </c>
      <c r="Q93" s="234">
        <v>0</v>
      </c>
      <c r="R93" s="234">
        <v>0</v>
      </c>
      <c r="S93" s="234">
        <v>0</v>
      </c>
      <c r="T93" s="234">
        <v>0</v>
      </c>
      <c r="U93" s="234">
        <v>0</v>
      </c>
      <c r="V93" s="234">
        <v>0</v>
      </c>
      <c r="W93" s="234">
        <v>0</v>
      </c>
      <c r="X93" s="234">
        <f t="shared" si="289"/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v>0</v>
      </c>
      <c r="AK93" s="20">
        <f t="shared" si="188"/>
        <v>0</v>
      </c>
      <c r="AL93" s="234">
        <f t="shared" si="290"/>
        <v>0</v>
      </c>
      <c r="AM93" s="234">
        <f t="shared" si="189"/>
        <v>0</v>
      </c>
      <c r="AN93" s="18">
        <f t="shared" si="291"/>
        <v>0</v>
      </c>
      <c r="AO93" s="234">
        <v>0</v>
      </c>
      <c r="AP93" s="234">
        <v>0</v>
      </c>
      <c r="AQ93" s="234">
        <v>0</v>
      </c>
      <c r="AR93" s="234">
        <v>0</v>
      </c>
      <c r="AS93" s="234">
        <v>0</v>
      </c>
      <c r="AT93" s="234">
        <v>0</v>
      </c>
      <c r="AU93" s="234">
        <v>0</v>
      </c>
      <c r="AV93" s="234">
        <v>0</v>
      </c>
      <c r="AW93" s="234">
        <v>0</v>
      </c>
      <c r="AX93" s="234">
        <v>0</v>
      </c>
      <c r="AY93" s="234">
        <v>0</v>
      </c>
      <c r="AZ93" s="234">
        <v>0</v>
      </c>
      <c r="BA93" s="226">
        <f t="shared" si="292"/>
        <v>0</v>
      </c>
      <c r="BB93" s="18">
        <v>0</v>
      </c>
      <c r="BC93" s="18">
        <v>0</v>
      </c>
      <c r="BD93" s="18">
        <v>0</v>
      </c>
      <c r="BE93" s="18">
        <v>0</v>
      </c>
      <c r="BF93" s="18">
        <v>0</v>
      </c>
      <c r="BG93" s="18">
        <v>0</v>
      </c>
      <c r="BH93" s="18">
        <v>0</v>
      </c>
      <c r="BI93" s="18">
        <v>0</v>
      </c>
      <c r="BJ93" s="18">
        <v>0</v>
      </c>
      <c r="BK93" s="18">
        <v>0</v>
      </c>
      <c r="BL93" s="18">
        <v>0</v>
      </c>
      <c r="BM93" s="18">
        <v>0</v>
      </c>
      <c r="BN93" s="20">
        <f t="shared" si="190"/>
        <v>0</v>
      </c>
      <c r="BO93" s="20">
        <f t="shared" si="191"/>
        <v>0</v>
      </c>
      <c r="BP93" s="20">
        <f t="shared" si="192"/>
        <v>0</v>
      </c>
      <c r="BQ93" s="18">
        <f t="shared" si="293"/>
        <v>0</v>
      </c>
      <c r="BR93" s="234">
        <v>0</v>
      </c>
      <c r="BS93" s="234">
        <v>0</v>
      </c>
      <c r="BT93" s="234">
        <v>0</v>
      </c>
      <c r="BU93" s="234">
        <v>0</v>
      </c>
      <c r="BV93" s="234">
        <v>0</v>
      </c>
      <c r="BW93" s="234">
        <v>0</v>
      </c>
      <c r="BX93" s="234">
        <v>0</v>
      </c>
      <c r="BY93" s="234">
        <v>0</v>
      </c>
      <c r="BZ93" s="234">
        <v>0</v>
      </c>
      <c r="CA93" s="234">
        <v>0</v>
      </c>
      <c r="CB93" s="234">
        <v>0</v>
      </c>
      <c r="CC93" s="234">
        <v>0</v>
      </c>
      <c r="CD93" s="18">
        <f t="shared" si="294"/>
        <v>0</v>
      </c>
      <c r="CE93" s="18">
        <v>0</v>
      </c>
      <c r="CF93" s="18">
        <v>0</v>
      </c>
      <c r="CG93" s="18">
        <v>0</v>
      </c>
      <c r="CH93" s="18">
        <v>0</v>
      </c>
      <c r="CI93" s="18">
        <v>0</v>
      </c>
      <c r="CJ93" s="18">
        <v>0</v>
      </c>
      <c r="CK93" s="18">
        <v>0</v>
      </c>
      <c r="CL93" s="18">
        <v>0</v>
      </c>
      <c r="CM93" s="18">
        <v>0</v>
      </c>
      <c r="CN93" s="18">
        <v>0</v>
      </c>
      <c r="CO93" s="18">
        <v>0</v>
      </c>
      <c r="CP93" s="18">
        <v>0</v>
      </c>
      <c r="CQ93" s="20">
        <f t="shared" si="193"/>
        <v>0</v>
      </c>
      <c r="CR93" s="20">
        <f t="shared" si="194"/>
        <v>0</v>
      </c>
      <c r="CS93" s="20">
        <f t="shared" si="195"/>
        <v>0</v>
      </c>
      <c r="CT93" s="18">
        <f t="shared" si="295"/>
        <v>0</v>
      </c>
      <c r="CU93" s="18">
        <v>0</v>
      </c>
      <c r="CV93" s="234">
        <v>0</v>
      </c>
      <c r="CW93" s="234">
        <v>0</v>
      </c>
      <c r="CX93" s="234">
        <v>0</v>
      </c>
      <c r="CY93" s="234">
        <v>0</v>
      </c>
      <c r="CZ93" s="234">
        <v>0</v>
      </c>
      <c r="DA93" s="234">
        <v>0</v>
      </c>
      <c r="DB93" s="234">
        <v>0</v>
      </c>
      <c r="DC93" s="234">
        <v>0</v>
      </c>
      <c r="DD93" s="234">
        <v>0</v>
      </c>
      <c r="DE93" s="234">
        <v>0</v>
      </c>
      <c r="DF93" s="234">
        <v>0</v>
      </c>
      <c r="DG93" s="18">
        <f t="shared" si="296"/>
        <v>0</v>
      </c>
      <c r="DH93" s="18">
        <v>0</v>
      </c>
      <c r="DI93" s="18">
        <v>0</v>
      </c>
      <c r="DJ93" s="18">
        <v>0</v>
      </c>
      <c r="DK93" s="18">
        <v>0</v>
      </c>
      <c r="DL93" s="18">
        <v>0</v>
      </c>
      <c r="DM93" s="18">
        <v>0</v>
      </c>
      <c r="DN93" s="18">
        <v>0</v>
      </c>
      <c r="DO93" s="18">
        <v>0</v>
      </c>
      <c r="DP93" s="18">
        <v>0</v>
      </c>
      <c r="DQ93" s="18">
        <v>0</v>
      </c>
      <c r="DR93" s="18">
        <v>0</v>
      </c>
      <c r="DS93" s="18">
        <v>0</v>
      </c>
      <c r="DT93" s="234">
        <f t="shared" si="297"/>
        <v>0</v>
      </c>
      <c r="DU93" s="20">
        <f t="shared" si="196"/>
        <v>0</v>
      </c>
      <c r="DV93" s="20">
        <f t="shared" si="298"/>
        <v>0</v>
      </c>
      <c r="DW93" s="18">
        <f t="shared" si="299"/>
        <v>0</v>
      </c>
      <c r="DX93" s="18">
        <v>0</v>
      </c>
      <c r="DY93" s="234">
        <v>0</v>
      </c>
      <c r="DZ93" s="234">
        <v>0</v>
      </c>
      <c r="EA93" s="234">
        <v>0</v>
      </c>
      <c r="EB93" s="234">
        <v>0</v>
      </c>
      <c r="EC93" s="234">
        <v>0</v>
      </c>
      <c r="ED93" s="234">
        <v>0</v>
      </c>
      <c r="EE93" s="234">
        <v>0</v>
      </c>
      <c r="EF93" s="234">
        <v>0</v>
      </c>
      <c r="EG93" s="234">
        <v>0</v>
      </c>
      <c r="EH93" s="234">
        <v>0</v>
      </c>
      <c r="EI93" s="234">
        <v>0</v>
      </c>
      <c r="EJ93" s="234"/>
      <c r="EK93" s="18">
        <f t="shared" si="300"/>
        <v>0</v>
      </c>
      <c r="EL93" s="18">
        <v>0</v>
      </c>
      <c r="EM93" s="18">
        <v>0</v>
      </c>
      <c r="EN93" s="18">
        <v>0</v>
      </c>
      <c r="EO93" s="18">
        <v>0</v>
      </c>
      <c r="EP93" s="18">
        <v>0</v>
      </c>
      <c r="EQ93" s="18">
        <v>0</v>
      </c>
      <c r="ER93" s="18">
        <v>0</v>
      </c>
      <c r="ES93" s="18">
        <v>0</v>
      </c>
      <c r="ET93" s="18">
        <v>0</v>
      </c>
      <c r="EU93" s="18">
        <v>0</v>
      </c>
      <c r="EV93" s="18">
        <v>0</v>
      </c>
      <c r="EW93" s="18">
        <v>0</v>
      </c>
      <c r="EX93" s="20">
        <f t="shared" si="197"/>
        <v>0</v>
      </c>
      <c r="EY93" s="20">
        <f t="shared" si="301"/>
        <v>0</v>
      </c>
      <c r="EZ93" s="20">
        <f t="shared" si="302"/>
        <v>0</v>
      </c>
      <c r="FA93" s="18">
        <f t="shared" si="303"/>
        <v>0</v>
      </c>
      <c r="FB93" s="18">
        <v>0</v>
      </c>
      <c r="FC93" s="234">
        <v>0</v>
      </c>
      <c r="FD93" s="234">
        <v>0</v>
      </c>
      <c r="FE93" s="234">
        <v>0</v>
      </c>
      <c r="FF93" s="234">
        <v>0</v>
      </c>
      <c r="FG93" s="234">
        <v>0</v>
      </c>
      <c r="FH93" s="234">
        <v>0</v>
      </c>
      <c r="FI93" s="234">
        <v>0</v>
      </c>
      <c r="FJ93" s="234">
        <v>0</v>
      </c>
      <c r="FK93" s="234">
        <v>0</v>
      </c>
      <c r="FL93" s="234">
        <v>0</v>
      </c>
      <c r="FM93" s="234">
        <v>0</v>
      </c>
      <c r="FN93" s="20">
        <f t="shared" si="304"/>
        <v>0</v>
      </c>
      <c r="FO93" s="18">
        <v>0</v>
      </c>
      <c r="FP93" s="18">
        <v>0</v>
      </c>
      <c r="FQ93" s="18">
        <v>0</v>
      </c>
      <c r="FR93" s="18">
        <v>0</v>
      </c>
      <c r="FS93" s="18">
        <v>0</v>
      </c>
      <c r="FT93" s="18">
        <v>0</v>
      </c>
      <c r="FU93" s="18">
        <v>0</v>
      </c>
      <c r="FV93" s="18">
        <v>0</v>
      </c>
      <c r="FW93" s="18">
        <v>0</v>
      </c>
      <c r="FX93" s="18">
        <v>0</v>
      </c>
      <c r="FY93" s="18">
        <v>0</v>
      </c>
      <c r="FZ93" s="18">
        <v>0</v>
      </c>
      <c r="GA93" s="234">
        <f t="shared" si="305"/>
        <v>0</v>
      </c>
      <c r="GB93" s="20">
        <f t="shared" si="306"/>
        <v>0</v>
      </c>
      <c r="GC93" s="20">
        <f t="shared" si="307"/>
        <v>0</v>
      </c>
      <c r="GD93" s="18">
        <f t="shared" si="308"/>
        <v>355.48</v>
      </c>
      <c r="GE93" s="18">
        <v>6.79</v>
      </c>
      <c r="GF93" s="234">
        <v>6.79</v>
      </c>
      <c r="GG93" s="234">
        <v>6.79</v>
      </c>
      <c r="GH93" s="234">
        <v>6.79</v>
      </c>
      <c r="GI93" s="234">
        <v>6.79</v>
      </c>
      <c r="GJ93" s="234">
        <v>6.79</v>
      </c>
      <c r="GK93" s="234">
        <v>6.79</v>
      </c>
      <c r="GL93" s="234">
        <v>61.59</v>
      </c>
      <c r="GM93" s="234">
        <v>61.59</v>
      </c>
      <c r="GN93" s="234">
        <v>61.59</v>
      </c>
      <c r="GO93" s="234">
        <v>61.59</v>
      </c>
      <c r="GP93" s="234">
        <v>61.59</v>
      </c>
      <c r="GQ93" s="20">
        <f t="shared" si="309"/>
        <v>0</v>
      </c>
      <c r="GR93" s="18">
        <v>0</v>
      </c>
      <c r="GS93" s="18">
        <v>0</v>
      </c>
      <c r="GT93" s="18">
        <v>0</v>
      </c>
      <c r="GU93" s="18"/>
      <c r="GV93" s="234">
        <f t="shared" si="310"/>
        <v>-355.48</v>
      </c>
      <c r="GW93" s="20">
        <f t="shared" si="198"/>
        <v>-355.48</v>
      </c>
      <c r="GX93" s="20">
        <f t="shared" si="199"/>
        <v>0</v>
      </c>
      <c r="GY93" s="18">
        <f t="shared" si="311"/>
        <v>1059.71</v>
      </c>
      <c r="GZ93" s="18">
        <v>56.33</v>
      </c>
      <c r="HA93" s="234">
        <v>56.33</v>
      </c>
      <c r="HB93" s="234">
        <v>56.33</v>
      </c>
      <c r="HC93" s="234">
        <v>56.33</v>
      </c>
      <c r="HD93" s="234">
        <v>56.33</v>
      </c>
      <c r="HE93" s="234">
        <v>56.33</v>
      </c>
      <c r="HF93" s="234">
        <v>56.33</v>
      </c>
      <c r="HG93" s="234">
        <v>133.08000000000001</v>
      </c>
      <c r="HH93" s="234">
        <v>133.08000000000001</v>
      </c>
      <c r="HI93" s="234">
        <v>133.08000000000001</v>
      </c>
      <c r="HJ93" s="234">
        <v>133.08000000000001</v>
      </c>
      <c r="HK93" s="234">
        <v>133.08000000000001</v>
      </c>
      <c r="HL93" s="20">
        <f t="shared" si="312"/>
        <v>1643.2703481156339</v>
      </c>
      <c r="HM93" s="18">
        <v>139.77096066701702</v>
      </c>
      <c r="HN93" s="18">
        <v>148.15250404923898</v>
      </c>
      <c r="HO93" s="18">
        <v>155.74113368180755</v>
      </c>
      <c r="HP93" s="18">
        <v>149.1294858475969</v>
      </c>
      <c r="HQ93" s="18">
        <v>153.6584267877698</v>
      </c>
      <c r="HR93" s="18">
        <v>134.20148640724713</v>
      </c>
      <c r="HS93" s="18">
        <v>165.09603415075532</v>
      </c>
      <c r="HT93" s="18">
        <v>84.713817303559637</v>
      </c>
      <c r="HU93" s="18">
        <v>88.166194636807745</v>
      </c>
      <c r="HV93" s="18">
        <v>146.95169292518003</v>
      </c>
      <c r="HW93" s="18">
        <v>129.43845700792349</v>
      </c>
      <c r="HX93" s="18">
        <v>148.25015465073005</v>
      </c>
      <c r="HY93" s="20">
        <f t="shared" si="200"/>
        <v>583.56034811563381</v>
      </c>
      <c r="HZ93" s="20">
        <f t="shared" si="201"/>
        <v>0</v>
      </c>
      <c r="IA93" s="20">
        <f t="shared" si="202"/>
        <v>583.56034811563381</v>
      </c>
      <c r="IB93" s="120">
        <f t="shared" si="313"/>
        <v>0</v>
      </c>
      <c r="IC93" s="120">
        <v>0</v>
      </c>
      <c r="ID93" s="250">
        <v>0</v>
      </c>
      <c r="IE93" s="250">
        <v>0</v>
      </c>
      <c r="IF93" s="120">
        <v>0</v>
      </c>
      <c r="IG93" s="120">
        <v>0</v>
      </c>
      <c r="IH93" s="120">
        <v>0</v>
      </c>
      <c r="II93" s="120">
        <v>0</v>
      </c>
      <c r="IJ93" s="120">
        <v>0</v>
      </c>
      <c r="IK93" s="120">
        <v>0</v>
      </c>
      <c r="IL93" s="120">
        <v>0</v>
      </c>
      <c r="IM93" s="120">
        <v>0</v>
      </c>
      <c r="IN93" s="120">
        <v>0</v>
      </c>
      <c r="IO93" s="121">
        <f t="shared" si="203"/>
        <v>0</v>
      </c>
      <c r="IP93" s="18">
        <v>0</v>
      </c>
      <c r="IQ93" s="18">
        <v>0</v>
      </c>
      <c r="IR93" s="18">
        <v>0</v>
      </c>
      <c r="IS93" s="18">
        <v>0</v>
      </c>
      <c r="IT93" s="18">
        <v>0</v>
      </c>
      <c r="IU93" s="18">
        <v>0</v>
      </c>
      <c r="IV93" s="18">
        <v>0</v>
      </c>
      <c r="IW93" s="18">
        <v>0</v>
      </c>
      <c r="IX93" s="18">
        <v>0</v>
      </c>
      <c r="IY93" s="18">
        <v>0</v>
      </c>
      <c r="IZ93" s="18">
        <v>0</v>
      </c>
      <c r="JA93" s="18">
        <v>0</v>
      </c>
      <c r="JB93" s="250">
        <f t="shared" si="204"/>
        <v>0</v>
      </c>
      <c r="JC93" s="121">
        <f t="shared" si="205"/>
        <v>0</v>
      </c>
      <c r="JD93" s="121">
        <f t="shared" si="206"/>
        <v>0</v>
      </c>
      <c r="JE93" s="120">
        <f t="shared" si="314"/>
        <v>0</v>
      </c>
      <c r="JF93" s="120">
        <v>0</v>
      </c>
      <c r="JG93" s="250">
        <v>0</v>
      </c>
      <c r="JH93" s="250">
        <v>0</v>
      </c>
      <c r="JI93" s="250">
        <v>0</v>
      </c>
      <c r="JJ93" s="250">
        <v>0</v>
      </c>
      <c r="JK93" s="250">
        <v>0</v>
      </c>
      <c r="JL93" s="250">
        <v>0</v>
      </c>
      <c r="JM93" s="250">
        <v>0</v>
      </c>
      <c r="JN93" s="250">
        <v>0</v>
      </c>
      <c r="JO93" s="250">
        <v>0</v>
      </c>
      <c r="JP93" s="250">
        <v>0</v>
      </c>
      <c r="JQ93" s="250">
        <v>0</v>
      </c>
      <c r="JR93" s="120">
        <f t="shared" si="315"/>
        <v>0</v>
      </c>
      <c r="JS93" s="18">
        <v>0</v>
      </c>
      <c r="JT93" s="18">
        <v>0</v>
      </c>
      <c r="JU93" s="18">
        <v>0</v>
      </c>
      <c r="JV93" s="18">
        <v>0</v>
      </c>
      <c r="JW93" s="18">
        <v>0</v>
      </c>
      <c r="JX93" s="18">
        <v>0</v>
      </c>
      <c r="JY93" s="18">
        <v>0</v>
      </c>
      <c r="JZ93" s="18">
        <v>0</v>
      </c>
      <c r="KA93" s="18">
        <v>0</v>
      </c>
      <c r="KB93" s="18">
        <v>0</v>
      </c>
      <c r="KC93" s="18">
        <v>0</v>
      </c>
      <c r="KD93" s="18">
        <v>0</v>
      </c>
      <c r="KE93" s="250">
        <f t="shared" si="207"/>
        <v>0</v>
      </c>
      <c r="KF93" s="121">
        <f t="shared" si="208"/>
        <v>0</v>
      </c>
      <c r="KG93" s="121">
        <f t="shared" si="209"/>
        <v>0</v>
      </c>
      <c r="KH93" s="120">
        <f t="shared" si="316"/>
        <v>1083.57</v>
      </c>
      <c r="KI93" s="120">
        <v>39.409999999999997</v>
      </c>
      <c r="KJ93" s="250">
        <v>39.409999999999997</v>
      </c>
      <c r="KK93" s="250">
        <v>39.409999999999997</v>
      </c>
      <c r="KL93" s="250">
        <v>39.409999999999997</v>
      </c>
      <c r="KM93" s="250">
        <v>39.409999999999997</v>
      </c>
      <c r="KN93" s="250">
        <v>39.409999999999997</v>
      </c>
      <c r="KO93" s="250">
        <v>39.409999999999997</v>
      </c>
      <c r="KP93" s="250">
        <v>161.54</v>
      </c>
      <c r="KQ93" s="250">
        <v>161.54</v>
      </c>
      <c r="KR93" s="250">
        <v>161.54</v>
      </c>
      <c r="KS93" s="250">
        <v>161.54</v>
      </c>
      <c r="KT93" s="250">
        <v>161.54</v>
      </c>
      <c r="KU93" s="121">
        <f t="shared" si="317"/>
        <v>1148.6011233322281</v>
      </c>
      <c r="KV93" s="18">
        <v>47.592259538468916</v>
      </c>
      <c r="KW93" s="18">
        <v>51.255121948569659</v>
      </c>
      <c r="KX93" s="18">
        <v>45.488300656843393</v>
      </c>
      <c r="KY93" s="18">
        <v>49.873695616914347</v>
      </c>
      <c r="KZ93" s="18">
        <v>49.68034611277487</v>
      </c>
      <c r="LA93" s="18">
        <v>50.778729041705006</v>
      </c>
      <c r="LB93" s="18">
        <v>44.933136389276527</v>
      </c>
      <c r="LC93" s="18">
        <v>122.72170741897474</v>
      </c>
      <c r="LD93" s="18">
        <v>158.18142629167284</v>
      </c>
      <c r="LE93" s="18">
        <v>152.74279284281411</v>
      </c>
      <c r="LF93" s="18">
        <v>186.09829488211878</v>
      </c>
      <c r="LG93" s="18">
        <v>189.25531259209492</v>
      </c>
      <c r="LH93" s="250">
        <f t="shared" si="318"/>
        <v>65.031123332228162</v>
      </c>
      <c r="LI93" s="121">
        <f t="shared" si="210"/>
        <v>0</v>
      </c>
      <c r="LJ93" s="121">
        <f t="shared" si="211"/>
        <v>65.031123332228162</v>
      </c>
      <c r="LK93" s="121">
        <f t="shared" si="212"/>
        <v>0</v>
      </c>
      <c r="LL93" s="250"/>
      <c r="LM93" s="250"/>
      <c r="LN93" s="250"/>
      <c r="LO93" s="250"/>
      <c r="LP93" s="250"/>
      <c r="LQ93" s="250"/>
      <c r="LR93" s="250"/>
      <c r="LS93" s="250"/>
      <c r="LT93" s="250"/>
      <c r="LU93" s="250"/>
      <c r="LV93" s="250"/>
      <c r="LW93" s="250"/>
      <c r="LX93" s="121">
        <f t="shared" si="213"/>
        <v>0</v>
      </c>
      <c r="LY93" s="250"/>
      <c r="LZ93" s="250"/>
      <c r="MA93" s="250"/>
      <c r="MB93" s="250"/>
      <c r="MC93" s="250"/>
      <c r="MD93" s="250"/>
      <c r="ME93" s="250"/>
      <c r="MF93" s="250"/>
      <c r="MG93" s="250"/>
      <c r="MH93" s="250"/>
      <c r="MI93" s="250"/>
      <c r="MJ93" s="120">
        <v>0</v>
      </c>
      <c r="MK93" s="250"/>
      <c r="ML93" s="121">
        <f t="shared" si="214"/>
        <v>0</v>
      </c>
      <c r="MM93" s="121">
        <f t="shared" si="215"/>
        <v>0</v>
      </c>
      <c r="MN93" s="121">
        <f t="shared" si="319"/>
        <v>12957.36</v>
      </c>
      <c r="MO93" s="121">
        <v>1058.78</v>
      </c>
      <c r="MP93" s="250">
        <v>1058.78</v>
      </c>
      <c r="MQ93" s="250">
        <v>1058.78</v>
      </c>
      <c r="MR93" s="250">
        <v>1058.78</v>
      </c>
      <c r="MS93" s="250">
        <v>1058.78</v>
      </c>
      <c r="MT93" s="250">
        <v>1058.78</v>
      </c>
      <c r="MU93" s="250">
        <v>1058.78</v>
      </c>
      <c r="MV93" s="250">
        <v>1109.18</v>
      </c>
      <c r="MW93" s="250">
        <v>1109.18</v>
      </c>
      <c r="MX93" s="250">
        <v>1109.18</v>
      </c>
      <c r="MY93" s="250">
        <v>1109.18</v>
      </c>
      <c r="MZ93" s="250">
        <v>1109.18</v>
      </c>
      <c r="NA93" s="121">
        <f t="shared" si="320"/>
        <v>0</v>
      </c>
      <c r="NB93" s="20">
        <v>0</v>
      </c>
      <c r="NC93" s="20">
        <v>0</v>
      </c>
      <c r="ND93" s="20">
        <v>0</v>
      </c>
      <c r="NE93" s="20">
        <v>0</v>
      </c>
      <c r="NF93" s="20">
        <v>0</v>
      </c>
      <c r="NG93" s="20">
        <v>0</v>
      </c>
      <c r="NH93" s="20">
        <v>0</v>
      </c>
      <c r="NI93" s="20">
        <v>0</v>
      </c>
      <c r="NJ93" s="20">
        <v>0</v>
      </c>
      <c r="NK93" s="20">
        <v>0</v>
      </c>
      <c r="NL93" s="20">
        <v>0</v>
      </c>
      <c r="NM93" s="20">
        <v>0</v>
      </c>
      <c r="NN93" s="250">
        <f t="shared" si="321"/>
        <v>-12957.36</v>
      </c>
      <c r="NO93" s="121">
        <f t="shared" si="216"/>
        <v>-12957.36</v>
      </c>
      <c r="NP93" s="121">
        <f t="shared" si="217"/>
        <v>0</v>
      </c>
      <c r="NQ93" s="115">
        <f t="shared" si="218"/>
        <v>0</v>
      </c>
      <c r="NR93" s="114">
        <f t="shared" si="219"/>
        <v>0</v>
      </c>
      <c r="NS93" s="132">
        <f t="shared" si="220"/>
        <v>0</v>
      </c>
      <c r="NT93" s="121">
        <f t="shared" si="221"/>
        <v>0</v>
      </c>
      <c r="NU93" s="121">
        <f t="shared" si="222"/>
        <v>0</v>
      </c>
      <c r="NV93" s="18">
        <f t="shared" si="322"/>
        <v>0</v>
      </c>
      <c r="NW93" s="18">
        <v>0</v>
      </c>
      <c r="NX93" s="234">
        <v>0</v>
      </c>
      <c r="NY93" s="234">
        <v>0</v>
      </c>
      <c r="NZ93" s="18">
        <v>0</v>
      </c>
      <c r="OA93" s="18">
        <v>0</v>
      </c>
      <c r="OB93" s="18">
        <v>0</v>
      </c>
      <c r="OC93" s="18">
        <v>0</v>
      </c>
      <c r="OD93" s="18">
        <v>0</v>
      </c>
      <c r="OE93" s="18">
        <v>0</v>
      </c>
      <c r="OF93" s="18">
        <v>0</v>
      </c>
      <c r="OG93" s="18">
        <v>0</v>
      </c>
      <c r="OH93" s="18">
        <v>0</v>
      </c>
      <c r="OI93" s="20">
        <f t="shared" si="323"/>
        <v>0</v>
      </c>
      <c r="OJ93" s="20">
        <v>0</v>
      </c>
      <c r="OK93" s="20">
        <v>0</v>
      </c>
      <c r="OL93" s="20">
        <v>0</v>
      </c>
      <c r="OM93" s="20">
        <v>0</v>
      </c>
      <c r="ON93" s="20">
        <v>0</v>
      </c>
      <c r="OO93" s="20">
        <v>0</v>
      </c>
      <c r="OP93" s="20">
        <v>0</v>
      </c>
      <c r="OQ93" s="20">
        <v>0</v>
      </c>
      <c r="OR93" s="20">
        <v>0</v>
      </c>
      <c r="OS93" s="20">
        <v>0</v>
      </c>
      <c r="OT93" s="20">
        <v>0</v>
      </c>
      <c r="OU93" s="20">
        <v>0</v>
      </c>
      <c r="OV93" s="234">
        <f t="shared" si="324"/>
        <v>0</v>
      </c>
      <c r="OW93" s="20">
        <f t="shared" si="223"/>
        <v>0</v>
      </c>
      <c r="OX93" s="20">
        <f t="shared" si="224"/>
        <v>0</v>
      </c>
      <c r="OY93" s="18">
        <f t="shared" si="325"/>
        <v>0</v>
      </c>
      <c r="OZ93" s="18">
        <v>0</v>
      </c>
      <c r="PA93" s="234">
        <v>0</v>
      </c>
      <c r="PB93" s="234">
        <v>0</v>
      </c>
      <c r="PC93" s="234">
        <v>0</v>
      </c>
      <c r="PD93" s="234">
        <v>0</v>
      </c>
      <c r="PE93" s="234">
        <v>0</v>
      </c>
      <c r="PF93" s="234">
        <v>0</v>
      </c>
      <c r="PG93" s="234">
        <v>0</v>
      </c>
      <c r="PH93" s="234">
        <v>0</v>
      </c>
      <c r="PI93" s="234">
        <v>0</v>
      </c>
      <c r="PJ93" s="234">
        <v>0</v>
      </c>
      <c r="PK93" s="234">
        <v>0</v>
      </c>
      <c r="PL93" s="20">
        <f t="shared" si="326"/>
        <v>0</v>
      </c>
      <c r="PM93" s="18">
        <v>0</v>
      </c>
      <c r="PN93" s="18">
        <v>0</v>
      </c>
      <c r="PO93" s="18">
        <v>0</v>
      </c>
      <c r="PP93" s="18">
        <v>0</v>
      </c>
      <c r="PQ93" s="18">
        <v>0</v>
      </c>
      <c r="PR93" s="18">
        <v>0</v>
      </c>
      <c r="PS93" s="18">
        <v>0</v>
      </c>
      <c r="PT93" s="18">
        <v>0</v>
      </c>
      <c r="PU93" s="18">
        <v>0</v>
      </c>
      <c r="PV93" s="18">
        <v>0</v>
      </c>
      <c r="PW93" s="18">
        <v>0</v>
      </c>
      <c r="PX93" s="18">
        <v>0</v>
      </c>
      <c r="PY93" s="234">
        <f t="shared" si="327"/>
        <v>0</v>
      </c>
      <c r="PZ93" s="20">
        <f t="shared" si="225"/>
        <v>0</v>
      </c>
      <c r="QA93" s="20">
        <f t="shared" si="226"/>
        <v>0</v>
      </c>
      <c r="QB93" s="18">
        <f t="shared" si="328"/>
        <v>0</v>
      </c>
      <c r="QC93" s="18">
        <v>0</v>
      </c>
      <c r="QD93" s="234">
        <v>0</v>
      </c>
      <c r="QE93" s="234">
        <v>0</v>
      </c>
      <c r="QF93" s="234">
        <v>0</v>
      </c>
      <c r="QG93" s="234">
        <v>0</v>
      </c>
      <c r="QH93" s="234">
        <v>0</v>
      </c>
      <c r="QI93" s="234">
        <v>0</v>
      </c>
      <c r="QJ93" s="234">
        <v>0</v>
      </c>
      <c r="QK93" s="234">
        <v>0</v>
      </c>
      <c r="QL93" s="234">
        <v>0</v>
      </c>
      <c r="QM93" s="234">
        <v>0</v>
      </c>
      <c r="QN93" s="234">
        <v>0</v>
      </c>
      <c r="QO93" s="20">
        <f t="shared" si="329"/>
        <v>0</v>
      </c>
      <c r="QP93" s="18">
        <v>0</v>
      </c>
      <c r="QQ93" s="18">
        <v>0</v>
      </c>
      <c r="QR93" s="18">
        <v>0</v>
      </c>
      <c r="QS93" s="18">
        <v>0</v>
      </c>
      <c r="QT93" s="18">
        <v>0</v>
      </c>
      <c r="QU93" s="18">
        <v>0</v>
      </c>
      <c r="QV93" s="18">
        <v>0</v>
      </c>
      <c r="QW93" s="18">
        <v>0</v>
      </c>
      <c r="QX93" s="18">
        <v>0</v>
      </c>
      <c r="QY93" s="18">
        <v>0</v>
      </c>
      <c r="QZ93" s="18">
        <v>0</v>
      </c>
      <c r="RA93" s="18">
        <v>0</v>
      </c>
      <c r="RB93" s="234">
        <f t="shared" si="330"/>
        <v>0</v>
      </c>
      <c r="RC93" s="20">
        <f t="shared" si="227"/>
        <v>0</v>
      </c>
      <c r="RD93" s="20">
        <f t="shared" si="228"/>
        <v>0</v>
      </c>
      <c r="RE93" s="18">
        <f t="shared" si="331"/>
        <v>0</v>
      </c>
      <c r="RF93" s="20">
        <v>0</v>
      </c>
      <c r="RG93" s="234">
        <v>0</v>
      </c>
      <c r="RH93" s="234">
        <v>0</v>
      </c>
      <c r="RI93" s="234">
        <v>0</v>
      </c>
      <c r="RJ93" s="234">
        <v>0</v>
      </c>
      <c r="RK93" s="234">
        <v>0</v>
      </c>
      <c r="RL93" s="234">
        <v>0</v>
      </c>
      <c r="RM93" s="234">
        <v>0</v>
      </c>
      <c r="RN93" s="234">
        <v>0</v>
      </c>
      <c r="RO93" s="234">
        <v>0</v>
      </c>
      <c r="RP93" s="234">
        <v>0</v>
      </c>
      <c r="RQ93" s="234">
        <v>0</v>
      </c>
      <c r="RR93" s="20">
        <f t="shared" si="332"/>
        <v>0</v>
      </c>
      <c r="RS93" s="18">
        <v>0</v>
      </c>
      <c r="RT93" s="18">
        <v>0</v>
      </c>
      <c r="RU93" s="18">
        <v>0</v>
      </c>
      <c r="RV93" s="18">
        <v>0</v>
      </c>
      <c r="RW93" s="18">
        <v>0</v>
      </c>
      <c r="RX93" s="18">
        <v>0</v>
      </c>
      <c r="RY93" s="18">
        <v>0</v>
      </c>
      <c r="RZ93" s="18">
        <v>0</v>
      </c>
      <c r="SA93" s="18">
        <v>0</v>
      </c>
      <c r="SB93" s="18">
        <v>0</v>
      </c>
      <c r="SC93" s="18">
        <v>0</v>
      </c>
      <c r="SD93" s="18">
        <v>0</v>
      </c>
      <c r="SE93" s="20">
        <f t="shared" si="229"/>
        <v>0</v>
      </c>
      <c r="SF93" s="20">
        <f t="shared" si="230"/>
        <v>0</v>
      </c>
      <c r="SG93" s="20">
        <f t="shared" si="231"/>
        <v>0</v>
      </c>
      <c r="SH93" s="18">
        <f t="shared" si="333"/>
        <v>0</v>
      </c>
      <c r="SI93" s="18">
        <v>0</v>
      </c>
      <c r="SJ93" s="234">
        <v>0</v>
      </c>
      <c r="SK93" s="234">
        <v>0</v>
      </c>
      <c r="SL93" s="234">
        <v>0</v>
      </c>
      <c r="SM93" s="234">
        <v>0</v>
      </c>
      <c r="SN93" s="234">
        <v>0</v>
      </c>
      <c r="SO93" s="234">
        <v>0</v>
      </c>
      <c r="SP93" s="234">
        <v>0</v>
      </c>
      <c r="SQ93" s="234">
        <v>0</v>
      </c>
      <c r="SR93" s="234">
        <v>0</v>
      </c>
      <c r="SS93" s="234">
        <v>0</v>
      </c>
      <c r="ST93" s="234">
        <v>0</v>
      </c>
      <c r="SU93" s="20">
        <f t="shared" si="334"/>
        <v>0</v>
      </c>
      <c r="SV93" s="18">
        <v>0</v>
      </c>
      <c r="SW93" s="18">
        <v>0</v>
      </c>
      <c r="SX93" s="18">
        <v>0</v>
      </c>
      <c r="SY93" s="18">
        <v>0</v>
      </c>
      <c r="SZ93" s="18">
        <v>0</v>
      </c>
      <c r="TA93" s="18">
        <v>0</v>
      </c>
      <c r="TB93" s="18">
        <v>0</v>
      </c>
      <c r="TC93" s="18">
        <v>0</v>
      </c>
      <c r="TD93" s="18">
        <v>0</v>
      </c>
      <c r="TE93" s="18">
        <v>0</v>
      </c>
      <c r="TF93" s="18">
        <v>0</v>
      </c>
      <c r="TG93" s="18">
        <v>0</v>
      </c>
      <c r="TH93" s="20">
        <f t="shared" si="232"/>
        <v>0</v>
      </c>
      <c r="TI93" s="20">
        <f t="shared" si="233"/>
        <v>0</v>
      </c>
      <c r="TJ93" s="20">
        <f t="shared" si="234"/>
        <v>0</v>
      </c>
      <c r="TK93" s="18">
        <f t="shared" si="335"/>
        <v>0</v>
      </c>
      <c r="TL93" s="18">
        <v>0</v>
      </c>
      <c r="TM93" s="234">
        <v>0</v>
      </c>
      <c r="TN93" s="234">
        <v>0</v>
      </c>
      <c r="TO93" s="234">
        <v>0</v>
      </c>
      <c r="TP93" s="234">
        <v>0</v>
      </c>
      <c r="TQ93" s="234">
        <v>0</v>
      </c>
      <c r="TR93" s="234">
        <v>0</v>
      </c>
      <c r="TS93" s="234">
        <v>0</v>
      </c>
      <c r="TT93" s="234">
        <v>0</v>
      </c>
      <c r="TU93" s="234">
        <v>0</v>
      </c>
      <c r="TV93" s="234">
        <v>0</v>
      </c>
      <c r="TW93" s="234">
        <v>0</v>
      </c>
      <c r="TX93" s="20">
        <f t="shared" si="336"/>
        <v>0</v>
      </c>
      <c r="TY93" s="18">
        <v>0</v>
      </c>
      <c r="TZ93" s="18">
        <v>0</v>
      </c>
      <c r="UA93" s="18">
        <v>0</v>
      </c>
      <c r="UB93" s="18">
        <v>0</v>
      </c>
      <c r="UC93" s="18">
        <v>0</v>
      </c>
      <c r="UD93" s="18">
        <v>0</v>
      </c>
      <c r="UE93" s="18">
        <v>0</v>
      </c>
      <c r="UF93" s="18">
        <v>0</v>
      </c>
      <c r="UG93" s="18">
        <v>0</v>
      </c>
      <c r="UH93" s="18">
        <v>0</v>
      </c>
      <c r="UI93" s="18">
        <v>0</v>
      </c>
      <c r="UJ93" s="18">
        <v>0</v>
      </c>
      <c r="UK93" s="20">
        <f t="shared" si="235"/>
        <v>0</v>
      </c>
      <c r="UL93" s="20">
        <f t="shared" si="236"/>
        <v>0</v>
      </c>
      <c r="UM93" s="20">
        <f t="shared" si="237"/>
        <v>0</v>
      </c>
      <c r="UN93" s="18">
        <f t="shared" si="337"/>
        <v>0</v>
      </c>
      <c r="UO93" s="18">
        <v>0</v>
      </c>
      <c r="UP93" s="234">
        <v>0</v>
      </c>
      <c r="UQ93" s="234">
        <v>0</v>
      </c>
      <c r="UR93" s="234">
        <v>0</v>
      </c>
      <c r="US93" s="234">
        <v>0</v>
      </c>
      <c r="UT93" s="234">
        <v>0</v>
      </c>
      <c r="UU93" s="234">
        <v>0</v>
      </c>
      <c r="UV93" s="234">
        <v>0</v>
      </c>
      <c r="UW93" s="234">
        <v>0</v>
      </c>
      <c r="UX93" s="234">
        <v>0</v>
      </c>
      <c r="UY93" s="234">
        <v>0</v>
      </c>
      <c r="UZ93" s="234">
        <v>0</v>
      </c>
      <c r="VA93" s="20">
        <f t="shared" si="238"/>
        <v>0</v>
      </c>
      <c r="VB93" s="234"/>
      <c r="VC93" s="234"/>
      <c r="VD93" s="234"/>
      <c r="VE93" s="234"/>
      <c r="VF93" s="234"/>
      <c r="VG93" s="234"/>
      <c r="VH93" s="234">
        <v>0</v>
      </c>
      <c r="VI93" s="234"/>
      <c r="VJ93" s="234"/>
      <c r="VK93" s="234"/>
      <c r="VL93" s="234"/>
      <c r="VM93" s="234"/>
      <c r="VN93" s="20">
        <f t="shared" si="239"/>
        <v>0</v>
      </c>
      <c r="VO93" s="20">
        <f t="shared" si="240"/>
        <v>0</v>
      </c>
      <c r="VP93" s="20">
        <f t="shared" si="241"/>
        <v>0</v>
      </c>
      <c r="VQ93" s="121">
        <f t="shared" si="242"/>
        <v>0</v>
      </c>
      <c r="VR93" s="250"/>
      <c r="VS93" s="250"/>
      <c r="VT93" s="250"/>
      <c r="VU93" s="250"/>
      <c r="VV93" s="250"/>
      <c r="VW93" s="250"/>
      <c r="VX93" s="250"/>
      <c r="VY93" s="250"/>
      <c r="VZ93" s="250"/>
      <c r="WA93" s="250"/>
      <c r="WB93" s="250"/>
      <c r="WC93" s="250"/>
      <c r="WD93" s="121">
        <f t="shared" si="243"/>
        <v>0</v>
      </c>
      <c r="WE93" s="234"/>
      <c r="WF93" s="234"/>
      <c r="WG93" s="234"/>
      <c r="WH93" s="234"/>
      <c r="WI93" s="234"/>
      <c r="WJ93" s="234"/>
      <c r="WK93" s="234"/>
      <c r="WL93" s="234"/>
      <c r="WM93" s="234"/>
      <c r="WN93" s="234"/>
      <c r="WO93" s="234"/>
      <c r="WP93" s="234"/>
      <c r="WQ93" s="121">
        <f t="shared" si="244"/>
        <v>0</v>
      </c>
      <c r="WR93" s="121">
        <f t="shared" si="245"/>
        <v>0</v>
      </c>
      <c r="WS93" s="121">
        <f t="shared" si="246"/>
        <v>0</v>
      </c>
      <c r="WT93" s="120">
        <f t="shared" si="338"/>
        <v>1396.8599999999997</v>
      </c>
      <c r="WU93" s="120">
        <v>167.68</v>
      </c>
      <c r="WV93" s="250">
        <v>167.68</v>
      </c>
      <c r="WW93" s="250">
        <v>167.68</v>
      </c>
      <c r="WX93" s="250">
        <v>167.68</v>
      </c>
      <c r="WY93" s="250">
        <v>167.68</v>
      </c>
      <c r="WZ93" s="250">
        <v>167.68</v>
      </c>
      <c r="XA93" s="250">
        <v>167.68</v>
      </c>
      <c r="XB93" s="250">
        <v>44.62</v>
      </c>
      <c r="XC93" s="250">
        <v>44.62</v>
      </c>
      <c r="XD93" s="250">
        <v>44.62</v>
      </c>
      <c r="XE93" s="250">
        <v>44.62</v>
      </c>
      <c r="XF93" s="250">
        <v>44.62</v>
      </c>
      <c r="XG93" s="120">
        <f t="shared" si="339"/>
        <v>1493.52368883538</v>
      </c>
      <c r="XH93" s="18">
        <v>54.889612023946775</v>
      </c>
      <c r="XI93" s="18">
        <v>222.60683123410928</v>
      </c>
      <c r="XJ93" s="18">
        <v>223.5855092465082</v>
      </c>
      <c r="XK93" s="18">
        <v>149.31079187427807</v>
      </c>
      <c r="XL93" s="18">
        <v>179.36348082168158</v>
      </c>
      <c r="XM93" s="18">
        <v>20.78603693157924</v>
      </c>
      <c r="XN93" s="18">
        <v>31.127453061939253</v>
      </c>
      <c r="XO93" s="18">
        <v>170.19957653509439</v>
      </c>
      <c r="XP93" s="18">
        <v>185.92712452815309</v>
      </c>
      <c r="XQ93" s="18">
        <v>171.52163379035025</v>
      </c>
      <c r="XR93" s="18">
        <v>44.325394420141521</v>
      </c>
      <c r="XS93" s="18">
        <v>39.88024436759823</v>
      </c>
      <c r="XT93" s="121">
        <f t="shared" si="247"/>
        <v>96.663688835380299</v>
      </c>
      <c r="XU93" s="121">
        <f t="shared" si="248"/>
        <v>0</v>
      </c>
      <c r="XV93" s="121">
        <f t="shared" si="249"/>
        <v>96.663688835380299</v>
      </c>
      <c r="XW93" s="120">
        <f t="shared" si="340"/>
        <v>0</v>
      </c>
      <c r="XX93" s="120">
        <v>0</v>
      </c>
      <c r="XY93" s="250">
        <v>0</v>
      </c>
      <c r="XZ93" s="250">
        <v>0</v>
      </c>
      <c r="YA93" s="250">
        <v>0</v>
      </c>
      <c r="YB93" s="250">
        <v>0</v>
      </c>
      <c r="YC93" s="250">
        <v>0</v>
      </c>
      <c r="YD93" s="250">
        <v>0</v>
      </c>
      <c r="YE93" s="250">
        <v>0</v>
      </c>
      <c r="YF93" s="250">
        <v>0</v>
      </c>
      <c r="YG93" s="250">
        <v>0</v>
      </c>
      <c r="YH93" s="250">
        <v>0</v>
      </c>
      <c r="YI93" s="250">
        <v>0</v>
      </c>
      <c r="YJ93" s="121">
        <f t="shared" si="341"/>
        <v>0</v>
      </c>
      <c r="YK93" s="18">
        <v>0</v>
      </c>
      <c r="YL93" s="18">
        <v>0</v>
      </c>
      <c r="YM93" s="18">
        <v>0</v>
      </c>
      <c r="YN93" s="18">
        <v>0</v>
      </c>
      <c r="YO93" s="18">
        <v>0</v>
      </c>
      <c r="YP93" s="18">
        <v>0</v>
      </c>
      <c r="YQ93" s="18">
        <v>0</v>
      </c>
      <c r="YR93" s="18">
        <v>0</v>
      </c>
      <c r="YS93" s="18">
        <v>0</v>
      </c>
      <c r="YT93" s="18">
        <v>0</v>
      </c>
      <c r="YU93" s="18">
        <v>0</v>
      </c>
      <c r="YV93" s="18">
        <v>0</v>
      </c>
      <c r="YW93" s="234">
        <f t="shared" si="342"/>
        <v>0</v>
      </c>
      <c r="YX93" s="121">
        <f t="shared" si="250"/>
        <v>0</v>
      </c>
      <c r="YY93" s="121">
        <f t="shared" si="251"/>
        <v>0</v>
      </c>
      <c r="YZ93" s="120">
        <f t="shared" si="343"/>
        <v>459.16</v>
      </c>
      <c r="ZA93" s="120">
        <v>4.53</v>
      </c>
      <c r="ZB93" s="250">
        <v>4.53</v>
      </c>
      <c r="ZC93" s="250">
        <v>4.53</v>
      </c>
      <c r="ZD93" s="250">
        <v>4.53</v>
      </c>
      <c r="ZE93" s="250">
        <v>4.53</v>
      </c>
      <c r="ZF93" s="250">
        <v>4.53</v>
      </c>
      <c r="ZG93" s="250">
        <v>4.53</v>
      </c>
      <c r="ZH93" s="250">
        <v>85.49</v>
      </c>
      <c r="ZI93" s="250">
        <v>85.49</v>
      </c>
      <c r="ZJ93" s="250">
        <v>85.49</v>
      </c>
      <c r="ZK93" s="250">
        <v>85.49</v>
      </c>
      <c r="ZL93" s="250">
        <v>85.49</v>
      </c>
      <c r="ZM93" s="121">
        <f t="shared" si="344"/>
        <v>135.58179979525696</v>
      </c>
      <c r="ZN93" s="120">
        <v>0</v>
      </c>
      <c r="ZO93" s="18">
        <v>0</v>
      </c>
      <c r="ZP93" s="18">
        <v>0</v>
      </c>
      <c r="ZQ93" s="18">
        <v>135.58179979525696</v>
      </c>
      <c r="ZR93" s="18">
        <v>0</v>
      </c>
      <c r="ZS93" s="18">
        <v>0</v>
      </c>
      <c r="ZT93" s="18"/>
      <c r="ZU93" s="18"/>
      <c r="ZV93" s="18"/>
      <c r="ZW93" s="18"/>
      <c r="ZX93" s="18"/>
      <c r="ZY93" s="18"/>
      <c r="ZZ93" s="121">
        <f t="shared" si="252"/>
        <v>-323.5782002047431</v>
      </c>
      <c r="AAA93" s="121">
        <f t="shared" si="253"/>
        <v>-323.5782002047431</v>
      </c>
      <c r="AAB93" s="121">
        <f t="shared" si="254"/>
        <v>0</v>
      </c>
      <c r="AAC93" s="120">
        <f t="shared" si="345"/>
        <v>0</v>
      </c>
      <c r="AAD93" s="120">
        <v>0</v>
      </c>
      <c r="AAE93" s="250">
        <v>0</v>
      </c>
      <c r="AAF93" s="250">
        <v>0</v>
      </c>
      <c r="AAG93" s="250">
        <v>0</v>
      </c>
      <c r="AAH93" s="250">
        <v>0</v>
      </c>
      <c r="AAI93" s="250">
        <v>0</v>
      </c>
      <c r="AAJ93" s="250">
        <v>0</v>
      </c>
      <c r="AAK93" s="250">
        <v>0</v>
      </c>
      <c r="AAL93" s="250">
        <v>0</v>
      </c>
      <c r="AAM93" s="250">
        <v>0</v>
      </c>
      <c r="AAN93" s="250">
        <v>0</v>
      </c>
      <c r="AAO93" s="250">
        <v>0</v>
      </c>
      <c r="AAP93" s="121">
        <f t="shared" si="346"/>
        <v>0</v>
      </c>
      <c r="AAQ93" s="18">
        <v>0</v>
      </c>
      <c r="AAR93" s="18">
        <v>0</v>
      </c>
      <c r="AAS93" s="18">
        <v>0</v>
      </c>
      <c r="AAT93" s="18">
        <v>0</v>
      </c>
      <c r="AAU93" s="18">
        <v>0</v>
      </c>
      <c r="AAV93" s="18">
        <v>0</v>
      </c>
      <c r="AAW93" s="18">
        <v>0</v>
      </c>
      <c r="AAX93" s="18">
        <v>0</v>
      </c>
      <c r="AAY93" s="18">
        <v>0</v>
      </c>
      <c r="AAZ93" s="18">
        <v>0</v>
      </c>
      <c r="ABA93" s="18">
        <v>0</v>
      </c>
      <c r="ABB93" s="18">
        <v>0</v>
      </c>
      <c r="ABC93" s="121">
        <f t="shared" si="255"/>
        <v>0</v>
      </c>
      <c r="ABD93" s="121">
        <f t="shared" si="256"/>
        <v>0</v>
      </c>
      <c r="ABE93" s="121">
        <f t="shared" si="257"/>
        <v>0</v>
      </c>
      <c r="ABF93" s="120">
        <f t="shared" si="347"/>
        <v>0</v>
      </c>
      <c r="ABG93" s="120">
        <v>0</v>
      </c>
      <c r="ABH93" s="250">
        <v>0</v>
      </c>
      <c r="ABI93" s="250">
        <v>0</v>
      </c>
      <c r="ABJ93" s="250">
        <v>0</v>
      </c>
      <c r="ABK93" s="250">
        <v>0</v>
      </c>
      <c r="ABL93" s="250">
        <v>0</v>
      </c>
      <c r="ABM93" s="250">
        <v>0</v>
      </c>
      <c r="ABN93" s="250">
        <v>0</v>
      </c>
      <c r="ABO93" s="250">
        <v>0</v>
      </c>
      <c r="ABP93" s="250">
        <v>0</v>
      </c>
      <c r="ABQ93" s="250">
        <v>0</v>
      </c>
      <c r="ABR93" s="250">
        <v>0</v>
      </c>
      <c r="ABS93" s="121">
        <f t="shared" si="348"/>
        <v>0</v>
      </c>
      <c r="ABT93" s="18">
        <v>0</v>
      </c>
      <c r="ABU93" s="18">
        <v>0</v>
      </c>
      <c r="ABV93" s="18">
        <v>0</v>
      </c>
      <c r="ABW93" s="18">
        <v>0</v>
      </c>
      <c r="ABX93" s="18">
        <v>0</v>
      </c>
      <c r="ABY93" s="18">
        <v>0</v>
      </c>
      <c r="ABZ93" s="18"/>
      <c r="ACA93" s="18"/>
      <c r="ACB93" s="18">
        <v>0</v>
      </c>
      <c r="ACC93" s="18">
        <v>0</v>
      </c>
      <c r="ACD93" s="18">
        <v>0</v>
      </c>
      <c r="ACE93" s="18">
        <v>0</v>
      </c>
      <c r="ACF93" s="121">
        <f t="shared" si="258"/>
        <v>0</v>
      </c>
      <c r="ACG93" s="121">
        <f t="shared" si="259"/>
        <v>0</v>
      </c>
      <c r="ACH93" s="121">
        <f t="shared" si="260"/>
        <v>0</v>
      </c>
      <c r="ACI93" s="115">
        <f t="shared" si="261"/>
        <v>0</v>
      </c>
      <c r="ACJ93" s="121">
        <f t="shared" si="262"/>
        <v>1242.8614397289257</v>
      </c>
      <c r="ACK93" s="132">
        <f t="shared" si="263"/>
        <v>1242.8614397289257</v>
      </c>
      <c r="ACL93" s="121">
        <f t="shared" si="264"/>
        <v>0</v>
      </c>
      <c r="ACM93" s="121">
        <f t="shared" si="265"/>
        <v>1242.8614397289257</v>
      </c>
      <c r="ACN93" s="18">
        <f t="shared" si="349"/>
        <v>0</v>
      </c>
      <c r="ACO93" s="18">
        <v>0</v>
      </c>
      <c r="ACP93" s="234">
        <v>0</v>
      </c>
      <c r="ACQ93" s="234">
        <v>0</v>
      </c>
      <c r="ACR93" s="234">
        <v>0</v>
      </c>
      <c r="ACS93" s="234">
        <v>0</v>
      </c>
      <c r="ACT93" s="234">
        <v>0</v>
      </c>
      <c r="ACU93" s="234">
        <v>0</v>
      </c>
      <c r="ACV93" s="234">
        <v>0</v>
      </c>
      <c r="ACW93" s="234">
        <v>0</v>
      </c>
      <c r="ACX93" s="234">
        <v>0</v>
      </c>
      <c r="ACY93" s="234">
        <v>0</v>
      </c>
      <c r="ACZ93" s="234">
        <v>0</v>
      </c>
      <c r="ADA93" s="20">
        <f t="shared" si="350"/>
        <v>1242.8614397289257</v>
      </c>
      <c r="ADB93" s="18">
        <v>0</v>
      </c>
      <c r="ADC93" s="18">
        <v>286.2685202134096</v>
      </c>
      <c r="ADD93" s="18">
        <v>138.88134950326051</v>
      </c>
      <c r="ADE93" s="18">
        <v>166.39077</v>
      </c>
      <c r="ADF93" s="18">
        <v>148.52538959999998</v>
      </c>
      <c r="ADG93" s="18">
        <v>138.94840959999999</v>
      </c>
      <c r="ADH93" s="18">
        <v>58.929485533669265</v>
      </c>
      <c r="ADI93" s="18">
        <v>51.635359614639889</v>
      </c>
      <c r="ADJ93" s="18">
        <v>6.0191767999999994</v>
      </c>
      <c r="ADK93" s="18">
        <v>55.1700576</v>
      </c>
      <c r="ADL93" s="18">
        <v>64.278831119999992</v>
      </c>
      <c r="ADM93" s="18">
        <v>127.8140901439468</v>
      </c>
      <c r="ADN93" s="20">
        <f t="shared" si="266"/>
        <v>1242.8614397289257</v>
      </c>
      <c r="ADO93" s="20">
        <f t="shared" si="267"/>
        <v>0</v>
      </c>
      <c r="ADP93" s="20">
        <f t="shared" si="268"/>
        <v>1242.8614397289257</v>
      </c>
      <c r="ADQ93" s="18">
        <f t="shared" si="351"/>
        <v>0</v>
      </c>
      <c r="ADR93" s="18">
        <v>0</v>
      </c>
      <c r="ADS93" s="234">
        <v>0</v>
      </c>
      <c r="ADT93" s="234">
        <v>0</v>
      </c>
      <c r="ADU93" s="234">
        <v>0</v>
      </c>
      <c r="ADV93" s="234">
        <v>0</v>
      </c>
      <c r="ADW93" s="234">
        <v>0</v>
      </c>
      <c r="ADX93" s="234">
        <v>0</v>
      </c>
      <c r="ADY93" s="234">
        <v>0</v>
      </c>
      <c r="ADZ93" s="234">
        <v>0</v>
      </c>
      <c r="AEA93" s="234">
        <v>0</v>
      </c>
      <c r="AEB93" s="234">
        <v>0</v>
      </c>
      <c r="AEC93" s="234">
        <v>0</v>
      </c>
      <c r="AED93" s="20">
        <f t="shared" si="352"/>
        <v>0</v>
      </c>
      <c r="AEE93" s="18">
        <v>0</v>
      </c>
      <c r="AEF93" s="18">
        <v>0</v>
      </c>
      <c r="AEG93" s="18">
        <v>0</v>
      </c>
      <c r="AEH93" s="18">
        <v>0</v>
      </c>
      <c r="AEI93" s="18">
        <v>0</v>
      </c>
      <c r="AEJ93" s="18">
        <v>0</v>
      </c>
      <c r="AEK93" s="18">
        <v>0</v>
      </c>
      <c r="AEL93" s="18">
        <v>0</v>
      </c>
      <c r="AEM93" s="18">
        <v>0</v>
      </c>
      <c r="AEN93" s="18">
        <v>0</v>
      </c>
      <c r="AEO93" s="18">
        <v>0</v>
      </c>
      <c r="AEP93" s="18">
        <v>0</v>
      </c>
      <c r="AEQ93" s="20">
        <f t="shared" si="269"/>
        <v>0</v>
      </c>
      <c r="AER93" s="20">
        <f t="shared" si="270"/>
        <v>0</v>
      </c>
      <c r="AES93" s="20">
        <f t="shared" si="271"/>
        <v>0</v>
      </c>
      <c r="AET93" s="18">
        <f t="shared" si="353"/>
        <v>513.54999999999995</v>
      </c>
      <c r="AEU93" s="18">
        <v>0</v>
      </c>
      <c r="AEV93" s="234">
        <v>0</v>
      </c>
      <c r="AEW93" s="234">
        <v>0</v>
      </c>
      <c r="AEX93" s="234">
        <v>0</v>
      </c>
      <c r="AEY93" s="234">
        <v>0</v>
      </c>
      <c r="AEZ93" s="234">
        <v>0</v>
      </c>
      <c r="AFA93" s="234">
        <v>0</v>
      </c>
      <c r="AFB93" s="234">
        <v>102.71</v>
      </c>
      <c r="AFC93" s="234">
        <v>102.71</v>
      </c>
      <c r="AFD93" s="234">
        <v>102.71</v>
      </c>
      <c r="AFE93" s="234">
        <v>102.71</v>
      </c>
      <c r="AFF93" s="234">
        <v>102.71</v>
      </c>
      <c r="AFG93" s="20">
        <f t="shared" si="354"/>
        <v>0</v>
      </c>
      <c r="AFH93" s="18">
        <v>0</v>
      </c>
      <c r="AFI93" s="18">
        <v>0</v>
      </c>
      <c r="AFJ93" s="18">
        <v>0</v>
      </c>
      <c r="AFK93" s="18">
        <v>0</v>
      </c>
      <c r="AFL93" s="18">
        <v>0</v>
      </c>
      <c r="AFM93" s="18">
        <v>0</v>
      </c>
      <c r="AFN93" s="18">
        <v>0</v>
      </c>
      <c r="AFO93" s="18">
        <v>0</v>
      </c>
      <c r="AFP93" s="18">
        <v>0</v>
      </c>
      <c r="AFQ93" s="18">
        <v>0</v>
      </c>
      <c r="AFR93" s="18">
        <v>0</v>
      </c>
      <c r="AFS93" s="18">
        <v>0</v>
      </c>
      <c r="AFT93" s="20">
        <f t="shared" si="272"/>
        <v>-513.54999999999995</v>
      </c>
      <c r="AFU93" s="20">
        <f t="shared" si="273"/>
        <v>-513.54999999999995</v>
      </c>
      <c r="AFV93" s="136">
        <f t="shared" si="274"/>
        <v>0</v>
      </c>
      <c r="AFW93" s="141">
        <f t="shared" si="275"/>
        <v>17825.689999999999</v>
      </c>
      <c r="AFX93" s="111">
        <f t="shared" si="276"/>
        <v>5663.838399807425</v>
      </c>
      <c r="AFY93" s="126">
        <f t="shared" si="277"/>
        <v>-12161.851600192575</v>
      </c>
      <c r="AFZ93" s="20">
        <f t="shared" si="278"/>
        <v>-12161.851600192575</v>
      </c>
      <c r="AGA93" s="140">
        <f t="shared" si="279"/>
        <v>0</v>
      </c>
      <c r="AGB93" s="215">
        <f t="shared" si="359"/>
        <v>21390.827999999998</v>
      </c>
      <c r="AGC93" s="126">
        <f t="shared" si="359"/>
        <v>6796.6060797689097</v>
      </c>
      <c r="AGD93" s="126">
        <f t="shared" si="280"/>
        <v>-14594.221920231088</v>
      </c>
      <c r="AGE93" s="20">
        <f t="shared" si="281"/>
        <v>-14594.221920231088</v>
      </c>
      <c r="AGF93" s="136">
        <f t="shared" si="282"/>
        <v>0</v>
      </c>
      <c r="AGG93" s="166">
        <f t="shared" si="358"/>
        <v>1319.10106</v>
      </c>
      <c r="AGH93" s="220">
        <f t="shared" si="357"/>
        <v>419.12404158574947</v>
      </c>
      <c r="AGI93" s="126">
        <f t="shared" si="283"/>
        <v>-899.97701841425055</v>
      </c>
      <c r="AGJ93" s="20">
        <f t="shared" si="284"/>
        <v>-899.97701841425055</v>
      </c>
      <c r="AGK93" s="140">
        <f t="shared" si="285"/>
        <v>0</v>
      </c>
      <c r="AGL93" s="167">
        <f t="shared" si="360"/>
        <v>22709.929059999999</v>
      </c>
      <c r="AGM93" s="167">
        <f t="shared" si="360"/>
        <v>7215.7301213546589</v>
      </c>
      <c r="AGN93" s="168">
        <f t="shared" si="106"/>
        <v>-15494.198938645339</v>
      </c>
      <c r="AGO93" s="167">
        <f t="shared" si="286"/>
        <v>-15494.198938645339</v>
      </c>
      <c r="AGP93" s="169">
        <f t="shared" si="287"/>
        <v>0</v>
      </c>
      <c r="AGQ93" s="217">
        <f t="shared" si="355"/>
        <v>5.8084772370486655E-2</v>
      </c>
      <c r="AGR93" s="294">
        <v>7.0000000000000007E-2</v>
      </c>
      <c r="AGS93" s="294">
        <v>0.05</v>
      </c>
      <c r="AGT93" s="251">
        <f t="shared" si="356"/>
        <v>6.1666666666666668E-2</v>
      </c>
      <c r="AGU93" s="22"/>
      <c r="AGV93" s="22"/>
      <c r="AGW93" s="22"/>
      <c r="AGX93" s="22"/>
      <c r="AGY93" s="22"/>
      <c r="AGZ93" s="22"/>
      <c r="AHA93" s="22"/>
      <c r="AHB93" s="22"/>
      <c r="AHC93" s="22"/>
      <c r="AHD93" s="22"/>
      <c r="AHE93" s="22"/>
      <c r="AHF93" s="22"/>
      <c r="AHG93" s="22"/>
      <c r="AHH93" s="22"/>
    </row>
    <row r="94" spans="1:892" s="225" customFormat="1" ht="11.25" customHeight="1" x14ac:dyDescent="0.25">
      <c r="A94" s="1">
        <v>523</v>
      </c>
      <c r="B94" s="21">
        <v>3</v>
      </c>
      <c r="C94" s="256" t="s">
        <v>839</v>
      </c>
      <c r="D94" s="253">
        <v>1</v>
      </c>
      <c r="E94" s="249">
        <v>426.2</v>
      </c>
      <c r="F94" s="132">
        <f t="shared" si="183"/>
        <v>1455.45</v>
      </c>
      <c r="G94" s="114">
        <f t="shared" si="184"/>
        <v>1711.8661564536001</v>
      </c>
      <c r="H94" s="132">
        <f t="shared" si="185"/>
        <v>256.41615645360002</v>
      </c>
      <c r="I94" s="121">
        <f t="shared" si="186"/>
        <v>0</v>
      </c>
      <c r="J94" s="121">
        <f t="shared" si="187"/>
        <v>256.41615645360002</v>
      </c>
      <c r="K94" s="18">
        <f t="shared" si="288"/>
        <v>0</v>
      </c>
      <c r="L94" s="234">
        <v>0</v>
      </c>
      <c r="M94" s="234">
        <v>0</v>
      </c>
      <c r="N94" s="234">
        <v>0</v>
      </c>
      <c r="O94" s="234">
        <v>0</v>
      </c>
      <c r="P94" s="234">
        <v>0</v>
      </c>
      <c r="Q94" s="234">
        <v>0</v>
      </c>
      <c r="R94" s="234">
        <v>0</v>
      </c>
      <c r="S94" s="234">
        <v>0</v>
      </c>
      <c r="T94" s="234">
        <v>0</v>
      </c>
      <c r="U94" s="234">
        <v>0</v>
      </c>
      <c r="V94" s="234">
        <v>0</v>
      </c>
      <c r="W94" s="234">
        <v>0</v>
      </c>
      <c r="X94" s="234">
        <f t="shared" si="289"/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  <c r="AE94" s="18">
        <v>0</v>
      </c>
      <c r="AF94" s="18">
        <v>0</v>
      </c>
      <c r="AG94" s="18">
        <v>0</v>
      </c>
      <c r="AH94" s="18">
        <v>0</v>
      </c>
      <c r="AI94" s="18">
        <v>0</v>
      </c>
      <c r="AJ94" s="18">
        <v>0</v>
      </c>
      <c r="AK94" s="20">
        <f t="shared" si="188"/>
        <v>0</v>
      </c>
      <c r="AL94" s="234">
        <f t="shared" si="290"/>
        <v>0</v>
      </c>
      <c r="AM94" s="234">
        <f t="shared" si="189"/>
        <v>0</v>
      </c>
      <c r="AN94" s="18">
        <f t="shared" si="291"/>
        <v>0</v>
      </c>
      <c r="AO94" s="234">
        <v>0</v>
      </c>
      <c r="AP94" s="234">
        <v>0</v>
      </c>
      <c r="AQ94" s="234">
        <v>0</v>
      </c>
      <c r="AR94" s="234">
        <v>0</v>
      </c>
      <c r="AS94" s="234">
        <v>0</v>
      </c>
      <c r="AT94" s="234">
        <v>0</v>
      </c>
      <c r="AU94" s="234">
        <v>0</v>
      </c>
      <c r="AV94" s="234">
        <v>0</v>
      </c>
      <c r="AW94" s="234">
        <v>0</v>
      </c>
      <c r="AX94" s="234">
        <v>0</v>
      </c>
      <c r="AY94" s="234">
        <v>0</v>
      </c>
      <c r="AZ94" s="234">
        <v>0</v>
      </c>
      <c r="BA94" s="226">
        <f t="shared" si="292"/>
        <v>0</v>
      </c>
      <c r="BB94" s="18">
        <v>0</v>
      </c>
      <c r="BC94" s="18">
        <v>0</v>
      </c>
      <c r="BD94" s="18">
        <v>0</v>
      </c>
      <c r="BE94" s="18">
        <v>0</v>
      </c>
      <c r="BF94" s="18">
        <v>0</v>
      </c>
      <c r="BG94" s="18">
        <v>0</v>
      </c>
      <c r="BH94" s="18">
        <v>0</v>
      </c>
      <c r="BI94" s="18">
        <v>0</v>
      </c>
      <c r="BJ94" s="18">
        <v>0</v>
      </c>
      <c r="BK94" s="18">
        <v>0</v>
      </c>
      <c r="BL94" s="18">
        <v>0</v>
      </c>
      <c r="BM94" s="18">
        <v>0</v>
      </c>
      <c r="BN94" s="20">
        <f t="shared" si="190"/>
        <v>0</v>
      </c>
      <c r="BO94" s="20">
        <f t="shared" si="191"/>
        <v>0</v>
      </c>
      <c r="BP94" s="20">
        <f t="shared" si="192"/>
        <v>0</v>
      </c>
      <c r="BQ94" s="18">
        <f t="shared" si="293"/>
        <v>0</v>
      </c>
      <c r="BR94" s="234">
        <v>0</v>
      </c>
      <c r="BS94" s="234">
        <v>0</v>
      </c>
      <c r="BT94" s="234">
        <v>0</v>
      </c>
      <c r="BU94" s="234">
        <v>0</v>
      </c>
      <c r="BV94" s="234">
        <v>0</v>
      </c>
      <c r="BW94" s="234">
        <v>0</v>
      </c>
      <c r="BX94" s="234">
        <v>0</v>
      </c>
      <c r="BY94" s="234">
        <v>0</v>
      </c>
      <c r="BZ94" s="234">
        <v>0</v>
      </c>
      <c r="CA94" s="234">
        <v>0</v>
      </c>
      <c r="CB94" s="234">
        <v>0</v>
      </c>
      <c r="CC94" s="234">
        <v>0</v>
      </c>
      <c r="CD94" s="18">
        <f t="shared" si="294"/>
        <v>0</v>
      </c>
      <c r="CE94" s="18">
        <v>0</v>
      </c>
      <c r="CF94" s="18">
        <v>0</v>
      </c>
      <c r="CG94" s="18">
        <v>0</v>
      </c>
      <c r="CH94" s="18">
        <v>0</v>
      </c>
      <c r="CI94" s="18">
        <v>0</v>
      </c>
      <c r="CJ94" s="18">
        <v>0</v>
      </c>
      <c r="CK94" s="18">
        <v>0</v>
      </c>
      <c r="CL94" s="18">
        <v>0</v>
      </c>
      <c r="CM94" s="18">
        <v>0</v>
      </c>
      <c r="CN94" s="18">
        <v>0</v>
      </c>
      <c r="CO94" s="18">
        <v>0</v>
      </c>
      <c r="CP94" s="18">
        <v>0</v>
      </c>
      <c r="CQ94" s="20">
        <f t="shared" si="193"/>
        <v>0</v>
      </c>
      <c r="CR94" s="20">
        <f t="shared" si="194"/>
        <v>0</v>
      </c>
      <c r="CS94" s="20">
        <f t="shared" si="195"/>
        <v>0</v>
      </c>
      <c r="CT94" s="18">
        <f t="shared" si="295"/>
        <v>0</v>
      </c>
      <c r="CU94" s="18">
        <v>0</v>
      </c>
      <c r="CV94" s="234">
        <v>0</v>
      </c>
      <c r="CW94" s="234">
        <v>0</v>
      </c>
      <c r="CX94" s="234">
        <v>0</v>
      </c>
      <c r="CY94" s="234">
        <v>0</v>
      </c>
      <c r="CZ94" s="234">
        <v>0</v>
      </c>
      <c r="DA94" s="234">
        <v>0</v>
      </c>
      <c r="DB94" s="234">
        <v>0</v>
      </c>
      <c r="DC94" s="234">
        <v>0</v>
      </c>
      <c r="DD94" s="234">
        <v>0</v>
      </c>
      <c r="DE94" s="234">
        <v>0</v>
      </c>
      <c r="DF94" s="234">
        <v>0</v>
      </c>
      <c r="DG94" s="18">
        <f t="shared" si="296"/>
        <v>0</v>
      </c>
      <c r="DH94" s="18">
        <v>0</v>
      </c>
      <c r="DI94" s="18">
        <v>0</v>
      </c>
      <c r="DJ94" s="18">
        <v>0</v>
      </c>
      <c r="DK94" s="18">
        <v>0</v>
      </c>
      <c r="DL94" s="18">
        <v>0</v>
      </c>
      <c r="DM94" s="18">
        <v>0</v>
      </c>
      <c r="DN94" s="18">
        <v>0</v>
      </c>
      <c r="DO94" s="18">
        <v>0</v>
      </c>
      <c r="DP94" s="18">
        <v>0</v>
      </c>
      <c r="DQ94" s="18">
        <v>0</v>
      </c>
      <c r="DR94" s="18">
        <v>0</v>
      </c>
      <c r="DS94" s="18">
        <v>0</v>
      </c>
      <c r="DT94" s="234">
        <f t="shared" si="297"/>
        <v>0</v>
      </c>
      <c r="DU94" s="20">
        <f t="shared" si="196"/>
        <v>0</v>
      </c>
      <c r="DV94" s="20">
        <f t="shared" si="298"/>
        <v>0</v>
      </c>
      <c r="DW94" s="18">
        <f t="shared" si="299"/>
        <v>0</v>
      </c>
      <c r="DX94" s="18">
        <v>0</v>
      </c>
      <c r="DY94" s="234">
        <v>0</v>
      </c>
      <c r="DZ94" s="234">
        <v>0</v>
      </c>
      <c r="EA94" s="234">
        <v>0</v>
      </c>
      <c r="EB94" s="234">
        <v>0</v>
      </c>
      <c r="EC94" s="234">
        <v>0</v>
      </c>
      <c r="ED94" s="234">
        <v>0</v>
      </c>
      <c r="EE94" s="234">
        <v>0</v>
      </c>
      <c r="EF94" s="234">
        <v>0</v>
      </c>
      <c r="EG94" s="234">
        <v>0</v>
      </c>
      <c r="EH94" s="234">
        <v>0</v>
      </c>
      <c r="EI94" s="234">
        <v>0</v>
      </c>
      <c r="EJ94" s="234"/>
      <c r="EK94" s="18">
        <f t="shared" si="300"/>
        <v>0</v>
      </c>
      <c r="EL94" s="18">
        <v>0</v>
      </c>
      <c r="EM94" s="18">
        <v>0</v>
      </c>
      <c r="EN94" s="18">
        <v>0</v>
      </c>
      <c r="EO94" s="18">
        <v>0</v>
      </c>
      <c r="EP94" s="18">
        <v>0</v>
      </c>
      <c r="EQ94" s="18">
        <v>0</v>
      </c>
      <c r="ER94" s="18">
        <v>0</v>
      </c>
      <c r="ES94" s="18">
        <v>0</v>
      </c>
      <c r="ET94" s="18">
        <v>0</v>
      </c>
      <c r="EU94" s="18">
        <v>0</v>
      </c>
      <c r="EV94" s="18">
        <v>0</v>
      </c>
      <c r="EW94" s="18">
        <v>0</v>
      </c>
      <c r="EX94" s="20">
        <f t="shared" si="197"/>
        <v>0</v>
      </c>
      <c r="EY94" s="20">
        <f t="shared" si="301"/>
        <v>0</v>
      </c>
      <c r="EZ94" s="20">
        <f t="shared" si="302"/>
        <v>0</v>
      </c>
      <c r="FA94" s="18">
        <f t="shared" si="303"/>
        <v>0</v>
      </c>
      <c r="FB94" s="18">
        <v>0</v>
      </c>
      <c r="FC94" s="234">
        <v>0</v>
      </c>
      <c r="FD94" s="234">
        <v>0</v>
      </c>
      <c r="FE94" s="234">
        <v>0</v>
      </c>
      <c r="FF94" s="234">
        <v>0</v>
      </c>
      <c r="FG94" s="234">
        <v>0</v>
      </c>
      <c r="FH94" s="234">
        <v>0</v>
      </c>
      <c r="FI94" s="234">
        <v>0</v>
      </c>
      <c r="FJ94" s="234">
        <v>0</v>
      </c>
      <c r="FK94" s="234">
        <v>0</v>
      </c>
      <c r="FL94" s="234">
        <v>0</v>
      </c>
      <c r="FM94" s="234">
        <v>0</v>
      </c>
      <c r="FN94" s="20">
        <f t="shared" si="304"/>
        <v>0</v>
      </c>
      <c r="FO94" s="18">
        <v>0</v>
      </c>
      <c r="FP94" s="18">
        <v>0</v>
      </c>
      <c r="FQ94" s="18">
        <v>0</v>
      </c>
      <c r="FR94" s="18">
        <v>0</v>
      </c>
      <c r="FS94" s="18">
        <v>0</v>
      </c>
      <c r="FT94" s="18">
        <v>0</v>
      </c>
      <c r="FU94" s="18">
        <v>0</v>
      </c>
      <c r="FV94" s="18">
        <v>0</v>
      </c>
      <c r="FW94" s="18">
        <v>0</v>
      </c>
      <c r="FX94" s="18">
        <v>0</v>
      </c>
      <c r="FY94" s="18">
        <v>0</v>
      </c>
      <c r="FZ94" s="18">
        <v>0</v>
      </c>
      <c r="GA94" s="234">
        <f t="shared" si="305"/>
        <v>0</v>
      </c>
      <c r="GB94" s="20">
        <f t="shared" si="306"/>
        <v>0</v>
      </c>
      <c r="GC94" s="20">
        <f t="shared" si="307"/>
        <v>0</v>
      </c>
      <c r="GD94" s="18">
        <f t="shared" si="308"/>
        <v>357.16000000000008</v>
      </c>
      <c r="GE94" s="18">
        <v>7.03</v>
      </c>
      <c r="GF94" s="234">
        <v>7.03</v>
      </c>
      <c r="GG94" s="234">
        <v>7.03</v>
      </c>
      <c r="GH94" s="234">
        <v>7.03</v>
      </c>
      <c r="GI94" s="234">
        <v>7.03</v>
      </c>
      <c r="GJ94" s="234">
        <v>7.03</v>
      </c>
      <c r="GK94" s="234">
        <v>7.03</v>
      </c>
      <c r="GL94" s="234">
        <v>61.59</v>
      </c>
      <c r="GM94" s="234">
        <v>61.59</v>
      </c>
      <c r="GN94" s="234">
        <v>61.59</v>
      </c>
      <c r="GO94" s="234">
        <v>61.59</v>
      </c>
      <c r="GP94" s="234">
        <v>61.59</v>
      </c>
      <c r="GQ94" s="20">
        <f t="shared" si="309"/>
        <v>0</v>
      </c>
      <c r="GR94" s="18">
        <v>0</v>
      </c>
      <c r="GS94" s="18">
        <v>0</v>
      </c>
      <c r="GT94" s="18">
        <v>0</v>
      </c>
      <c r="GU94" s="18"/>
      <c r="GV94" s="234">
        <f t="shared" si="310"/>
        <v>-357.16000000000008</v>
      </c>
      <c r="GW94" s="20">
        <f t="shared" si="198"/>
        <v>-357.16000000000008</v>
      </c>
      <c r="GX94" s="20">
        <f t="shared" si="199"/>
        <v>0</v>
      </c>
      <c r="GY94" s="18">
        <f t="shared" si="311"/>
        <v>1098.29</v>
      </c>
      <c r="GZ94" s="18">
        <v>58.22</v>
      </c>
      <c r="HA94" s="234">
        <v>58.22</v>
      </c>
      <c r="HB94" s="234">
        <v>58.22</v>
      </c>
      <c r="HC94" s="234">
        <v>58.22</v>
      </c>
      <c r="HD94" s="234">
        <v>58.22</v>
      </c>
      <c r="HE94" s="234">
        <v>58.22</v>
      </c>
      <c r="HF94" s="234">
        <v>58.22</v>
      </c>
      <c r="HG94" s="234">
        <v>138.15</v>
      </c>
      <c r="HH94" s="234">
        <v>138.15</v>
      </c>
      <c r="HI94" s="234">
        <v>138.15</v>
      </c>
      <c r="HJ94" s="234">
        <v>138.15</v>
      </c>
      <c r="HK94" s="234">
        <v>138.15</v>
      </c>
      <c r="HL94" s="20">
        <f t="shared" si="312"/>
        <v>1711.8661564536001</v>
      </c>
      <c r="HM94" s="18">
        <v>146.68913692805717</v>
      </c>
      <c r="HN94" s="18">
        <v>155.47593780936654</v>
      </c>
      <c r="HO94" s="18">
        <v>163.09373775083972</v>
      </c>
      <c r="HP94" s="18">
        <v>156.44673299439768</v>
      </c>
      <c r="HQ94" s="18">
        <v>161.10501188662749</v>
      </c>
      <c r="HR94" s="18">
        <v>141.02910501309194</v>
      </c>
      <c r="HS94" s="18">
        <v>172.78013006557771</v>
      </c>
      <c r="HT94" s="18">
        <v>87.945126661348468</v>
      </c>
      <c r="HU94" s="18">
        <v>91.529190885101912</v>
      </c>
      <c r="HV94" s="18">
        <v>150.58045029060648</v>
      </c>
      <c r="HW94" s="18">
        <v>132.73503784605595</v>
      </c>
      <c r="HX94" s="18">
        <v>152.45655832252919</v>
      </c>
      <c r="HY94" s="20">
        <f t="shared" si="200"/>
        <v>613.57615645360011</v>
      </c>
      <c r="HZ94" s="20">
        <f t="shared" si="201"/>
        <v>0</v>
      </c>
      <c r="IA94" s="20">
        <f t="shared" si="202"/>
        <v>613.57615645360011</v>
      </c>
      <c r="IB94" s="120">
        <f t="shared" si="313"/>
        <v>0</v>
      </c>
      <c r="IC94" s="120">
        <v>0</v>
      </c>
      <c r="ID94" s="250">
        <v>0</v>
      </c>
      <c r="IE94" s="250">
        <v>0</v>
      </c>
      <c r="IF94" s="120">
        <v>0</v>
      </c>
      <c r="IG94" s="120">
        <v>0</v>
      </c>
      <c r="IH94" s="120">
        <v>0</v>
      </c>
      <c r="II94" s="120">
        <v>0</v>
      </c>
      <c r="IJ94" s="120">
        <v>0</v>
      </c>
      <c r="IK94" s="120">
        <v>0</v>
      </c>
      <c r="IL94" s="120">
        <v>0</v>
      </c>
      <c r="IM94" s="120">
        <v>0</v>
      </c>
      <c r="IN94" s="120">
        <v>0</v>
      </c>
      <c r="IO94" s="121">
        <f t="shared" si="203"/>
        <v>0</v>
      </c>
      <c r="IP94" s="18">
        <v>0</v>
      </c>
      <c r="IQ94" s="18">
        <v>0</v>
      </c>
      <c r="IR94" s="18">
        <v>0</v>
      </c>
      <c r="IS94" s="18">
        <v>0</v>
      </c>
      <c r="IT94" s="18">
        <v>0</v>
      </c>
      <c r="IU94" s="18">
        <v>0</v>
      </c>
      <c r="IV94" s="18">
        <v>0</v>
      </c>
      <c r="IW94" s="18">
        <v>0</v>
      </c>
      <c r="IX94" s="18">
        <v>0</v>
      </c>
      <c r="IY94" s="18">
        <v>0</v>
      </c>
      <c r="IZ94" s="18">
        <v>0</v>
      </c>
      <c r="JA94" s="18">
        <v>0</v>
      </c>
      <c r="JB94" s="250">
        <f t="shared" si="204"/>
        <v>0</v>
      </c>
      <c r="JC94" s="121">
        <f t="shared" si="205"/>
        <v>0</v>
      </c>
      <c r="JD94" s="121">
        <f t="shared" si="206"/>
        <v>0</v>
      </c>
      <c r="JE94" s="120">
        <f t="shared" si="314"/>
        <v>0</v>
      </c>
      <c r="JF94" s="120">
        <v>0</v>
      </c>
      <c r="JG94" s="250">
        <v>0</v>
      </c>
      <c r="JH94" s="250">
        <v>0</v>
      </c>
      <c r="JI94" s="250">
        <v>0</v>
      </c>
      <c r="JJ94" s="250">
        <v>0</v>
      </c>
      <c r="JK94" s="250">
        <v>0</v>
      </c>
      <c r="JL94" s="250">
        <v>0</v>
      </c>
      <c r="JM94" s="250">
        <v>0</v>
      </c>
      <c r="JN94" s="250">
        <v>0</v>
      </c>
      <c r="JO94" s="250">
        <v>0</v>
      </c>
      <c r="JP94" s="250">
        <v>0</v>
      </c>
      <c r="JQ94" s="250">
        <v>0</v>
      </c>
      <c r="JR94" s="120">
        <f t="shared" si="315"/>
        <v>0</v>
      </c>
      <c r="JS94" s="18">
        <v>0</v>
      </c>
      <c r="JT94" s="18">
        <v>0</v>
      </c>
      <c r="JU94" s="18">
        <v>0</v>
      </c>
      <c r="JV94" s="18">
        <v>0</v>
      </c>
      <c r="JW94" s="18">
        <v>0</v>
      </c>
      <c r="JX94" s="18">
        <v>0</v>
      </c>
      <c r="JY94" s="18">
        <v>0</v>
      </c>
      <c r="JZ94" s="18">
        <v>0</v>
      </c>
      <c r="KA94" s="18">
        <v>0</v>
      </c>
      <c r="KB94" s="18">
        <v>0</v>
      </c>
      <c r="KC94" s="18">
        <v>0</v>
      </c>
      <c r="KD94" s="18">
        <v>0</v>
      </c>
      <c r="KE94" s="250">
        <f t="shared" si="207"/>
        <v>0</v>
      </c>
      <c r="KF94" s="121">
        <f t="shared" si="208"/>
        <v>0</v>
      </c>
      <c r="KG94" s="121">
        <f t="shared" si="209"/>
        <v>0</v>
      </c>
      <c r="KH94" s="120">
        <f t="shared" si="316"/>
        <v>1173.6199999999999</v>
      </c>
      <c r="KI94" s="120">
        <v>42.66</v>
      </c>
      <c r="KJ94" s="250">
        <v>42.66</v>
      </c>
      <c r="KK94" s="250">
        <v>42.66</v>
      </c>
      <c r="KL94" s="250">
        <v>42.66</v>
      </c>
      <c r="KM94" s="250">
        <v>42.66</v>
      </c>
      <c r="KN94" s="250">
        <v>42.66</v>
      </c>
      <c r="KO94" s="250">
        <v>42.66</v>
      </c>
      <c r="KP94" s="250">
        <v>175</v>
      </c>
      <c r="KQ94" s="250">
        <v>175</v>
      </c>
      <c r="KR94" s="250">
        <v>175</v>
      </c>
      <c r="KS94" s="250">
        <v>175</v>
      </c>
      <c r="KT94" s="250">
        <v>175</v>
      </c>
      <c r="KU94" s="121">
        <f t="shared" si="317"/>
        <v>1244.1842268261641</v>
      </c>
      <c r="KV94" s="18">
        <v>51.543427153085887</v>
      </c>
      <c r="KW94" s="18">
        <v>55.510384881877883</v>
      </c>
      <c r="KX94" s="18">
        <v>49.264795030975847</v>
      </c>
      <c r="KY94" s="18">
        <v>54.014270846033959</v>
      </c>
      <c r="KZ94" s="18">
        <v>53.804869229503367</v>
      </c>
      <c r="LA94" s="18">
        <v>54.994441253032576</v>
      </c>
      <c r="LB94" s="18">
        <v>48.663540346688386</v>
      </c>
      <c r="LC94" s="18">
        <v>132.94431989581176</v>
      </c>
      <c r="LD94" s="18">
        <v>171.35780279442605</v>
      </c>
      <c r="LE94" s="18">
        <v>165.46613586583061</v>
      </c>
      <c r="LF94" s="18">
        <v>201.6001224820655</v>
      </c>
      <c r="LG94" s="18">
        <v>205.02011704683244</v>
      </c>
      <c r="LH94" s="250">
        <f t="shared" si="318"/>
        <v>70.564226826164258</v>
      </c>
      <c r="LI94" s="121">
        <f t="shared" si="210"/>
        <v>0</v>
      </c>
      <c r="LJ94" s="121">
        <f t="shared" si="211"/>
        <v>70.564226826164258</v>
      </c>
      <c r="LK94" s="121">
        <f t="shared" si="212"/>
        <v>0</v>
      </c>
      <c r="LL94" s="250"/>
      <c r="LM94" s="250"/>
      <c r="LN94" s="250"/>
      <c r="LO94" s="250"/>
      <c r="LP94" s="250"/>
      <c r="LQ94" s="250"/>
      <c r="LR94" s="250"/>
      <c r="LS94" s="250"/>
      <c r="LT94" s="250"/>
      <c r="LU94" s="250"/>
      <c r="LV94" s="250"/>
      <c r="LW94" s="250"/>
      <c r="LX94" s="121">
        <f t="shared" si="213"/>
        <v>0</v>
      </c>
      <c r="LY94" s="250"/>
      <c r="LZ94" s="250"/>
      <c r="MA94" s="250"/>
      <c r="MB94" s="250"/>
      <c r="MC94" s="250"/>
      <c r="MD94" s="250"/>
      <c r="ME94" s="250"/>
      <c r="MF94" s="250"/>
      <c r="MG94" s="250"/>
      <c r="MH94" s="250"/>
      <c r="MI94" s="250"/>
      <c r="MJ94" s="120">
        <v>0</v>
      </c>
      <c r="MK94" s="250"/>
      <c r="ML94" s="121">
        <f t="shared" si="214"/>
        <v>0</v>
      </c>
      <c r="MM94" s="121">
        <f t="shared" si="215"/>
        <v>0</v>
      </c>
      <c r="MN94" s="121">
        <f t="shared" si="319"/>
        <v>10922.63</v>
      </c>
      <c r="MO94" s="121">
        <v>917.99</v>
      </c>
      <c r="MP94" s="250">
        <v>917.99</v>
      </c>
      <c r="MQ94" s="250">
        <v>917.99</v>
      </c>
      <c r="MR94" s="250">
        <v>917.99</v>
      </c>
      <c r="MS94" s="250">
        <v>917.99</v>
      </c>
      <c r="MT94" s="250">
        <v>917.99</v>
      </c>
      <c r="MU94" s="250">
        <v>917.99</v>
      </c>
      <c r="MV94" s="250">
        <v>899.34</v>
      </c>
      <c r="MW94" s="250">
        <v>899.34</v>
      </c>
      <c r="MX94" s="250">
        <v>899.34</v>
      </c>
      <c r="MY94" s="250">
        <v>899.34</v>
      </c>
      <c r="MZ94" s="250">
        <v>899.34</v>
      </c>
      <c r="NA94" s="121">
        <f t="shared" si="320"/>
        <v>0</v>
      </c>
      <c r="NB94" s="20">
        <v>0</v>
      </c>
      <c r="NC94" s="20">
        <v>0</v>
      </c>
      <c r="ND94" s="20">
        <v>0</v>
      </c>
      <c r="NE94" s="20">
        <v>0</v>
      </c>
      <c r="NF94" s="20">
        <v>0</v>
      </c>
      <c r="NG94" s="20">
        <v>0</v>
      </c>
      <c r="NH94" s="20">
        <v>0</v>
      </c>
      <c r="NI94" s="20">
        <v>0</v>
      </c>
      <c r="NJ94" s="20">
        <v>0</v>
      </c>
      <c r="NK94" s="20">
        <v>0</v>
      </c>
      <c r="NL94" s="20">
        <v>0</v>
      </c>
      <c r="NM94" s="20">
        <v>0</v>
      </c>
      <c r="NN94" s="250">
        <f t="shared" si="321"/>
        <v>-10922.63</v>
      </c>
      <c r="NO94" s="121">
        <f t="shared" si="216"/>
        <v>-10922.63</v>
      </c>
      <c r="NP94" s="121">
        <f t="shared" si="217"/>
        <v>0</v>
      </c>
      <c r="NQ94" s="115">
        <f t="shared" si="218"/>
        <v>0</v>
      </c>
      <c r="NR94" s="114">
        <f t="shared" si="219"/>
        <v>0</v>
      </c>
      <c r="NS94" s="132">
        <f t="shared" si="220"/>
        <v>0</v>
      </c>
      <c r="NT94" s="121">
        <f t="shared" si="221"/>
        <v>0</v>
      </c>
      <c r="NU94" s="121">
        <f t="shared" si="222"/>
        <v>0</v>
      </c>
      <c r="NV94" s="18">
        <f t="shared" si="322"/>
        <v>0</v>
      </c>
      <c r="NW94" s="18">
        <v>0</v>
      </c>
      <c r="NX94" s="234">
        <v>0</v>
      </c>
      <c r="NY94" s="234">
        <v>0</v>
      </c>
      <c r="NZ94" s="18">
        <v>0</v>
      </c>
      <c r="OA94" s="18">
        <v>0</v>
      </c>
      <c r="OB94" s="18">
        <v>0</v>
      </c>
      <c r="OC94" s="18">
        <v>0</v>
      </c>
      <c r="OD94" s="18">
        <v>0</v>
      </c>
      <c r="OE94" s="18">
        <v>0</v>
      </c>
      <c r="OF94" s="18">
        <v>0</v>
      </c>
      <c r="OG94" s="18">
        <v>0</v>
      </c>
      <c r="OH94" s="18">
        <v>0</v>
      </c>
      <c r="OI94" s="20">
        <f t="shared" si="323"/>
        <v>0</v>
      </c>
      <c r="OJ94" s="20">
        <v>0</v>
      </c>
      <c r="OK94" s="20">
        <v>0</v>
      </c>
      <c r="OL94" s="20">
        <v>0</v>
      </c>
      <c r="OM94" s="20">
        <v>0</v>
      </c>
      <c r="ON94" s="20">
        <v>0</v>
      </c>
      <c r="OO94" s="20">
        <v>0</v>
      </c>
      <c r="OP94" s="20">
        <v>0</v>
      </c>
      <c r="OQ94" s="20">
        <v>0</v>
      </c>
      <c r="OR94" s="20">
        <v>0</v>
      </c>
      <c r="OS94" s="20">
        <v>0</v>
      </c>
      <c r="OT94" s="20">
        <v>0</v>
      </c>
      <c r="OU94" s="20">
        <v>0</v>
      </c>
      <c r="OV94" s="234">
        <f t="shared" si="324"/>
        <v>0</v>
      </c>
      <c r="OW94" s="20">
        <f t="shared" si="223"/>
        <v>0</v>
      </c>
      <c r="OX94" s="20">
        <f t="shared" si="224"/>
        <v>0</v>
      </c>
      <c r="OY94" s="18">
        <f t="shared" si="325"/>
        <v>0</v>
      </c>
      <c r="OZ94" s="18">
        <v>0</v>
      </c>
      <c r="PA94" s="234">
        <v>0</v>
      </c>
      <c r="PB94" s="234">
        <v>0</v>
      </c>
      <c r="PC94" s="234">
        <v>0</v>
      </c>
      <c r="PD94" s="234">
        <v>0</v>
      </c>
      <c r="PE94" s="234">
        <v>0</v>
      </c>
      <c r="PF94" s="234">
        <v>0</v>
      </c>
      <c r="PG94" s="234">
        <v>0</v>
      </c>
      <c r="PH94" s="234">
        <v>0</v>
      </c>
      <c r="PI94" s="234">
        <v>0</v>
      </c>
      <c r="PJ94" s="234">
        <v>0</v>
      </c>
      <c r="PK94" s="234">
        <v>0</v>
      </c>
      <c r="PL94" s="20">
        <f t="shared" si="326"/>
        <v>0</v>
      </c>
      <c r="PM94" s="18">
        <v>0</v>
      </c>
      <c r="PN94" s="18">
        <v>0</v>
      </c>
      <c r="PO94" s="18">
        <v>0</v>
      </c>
      <c r="PP94" s="18">
        <v>0</v>
      </c>
      <c r="PQ94" s="18">
        <v>0</v>
      </c>
      <c r="PR94" s="18">
        <v>0</v>
      </c>
      <c r="PS94" s="18">
        <v>0</v>
      </c>
      <c r="PT94" s="18">
        <v>0</v>
      </c>
      <c r="PU94" s="18">
        <v>0</v>
      </c>
      <c r="PV94" s="18">
        <v>0</v>
      </c>
      <c r="PW94" s="18">
        <v>0</v>
      </c>
      <c r="PX94" s="18">
        <v>0</v>
      </c>
      <c r="PY94" s="234">
        <f t="shared" si="327"/>
        <v>0</v>
      </c>
      <c r="PZ94" s="20">
        <f t="shared" si="225"/>
        <v>0</v>
      </c>
      <c r="QA94" s="20">
        <f t="shared" si="226"/>
        <v>0</v>
      </c>
      <c r="QB94" s="18">
        <f t="shared" si="328"/>
        <v>0</v>
      </c>
      <c r="QC94" s="18">
        <v>0</v>
      </c>
      <c r="QD94" s="234">
        <v>0</v>
      </c>
      <c r="QE94" s="234">
        <v>0</v>
      </c>
      <c r="QF94" s="234">
        <v>0</v>
      </c>
      <c r="QG94" s="234">
        <v>0</v>
      </c>
      <c r="QH94" s="234">
        <v>0</v>
      </c>
      <c r="QI94" s="234">
        <v>0</v>
      </c>
      <c r="QJ94" s="234">
        <v>0</v>
      </c>
      <c r="QK94" s="234">
        <v>0</v>
      </c>
      <c r="QL94" s="234">
        <v>0</v>
      </c>
      <c r="QM94" s="234">
        <v>0</v>
      </c>
      <c r="QN94" s="234">
        <v>0</v>
      </c>
      <c r="QO94" s="20">
        <f t="shared" si="329"/>
        <v>0</v>
      </c>
      <c r="QP94" s="18">
        <v>0</v>
      </c>
      <c r="QQ94" s="18">
        <v>0</v>
      </c>
      <c r="QR94" s="18">
        <v>0</v>
      </c>
      <c r="QS94" s="18">
        <v>0</v>
      </c>
      <c r="QT94" s="18">
        <v>0</v>
      </c>
      <c r="QU94" s="18">
        <v>0</v>
      </c>
      <c r="QV94" s="18">
        <v>0</v>
      </c>
      <c r="QW94" s="18">
        <v>0</v>
      </c>
      <c r="QX94" s="18">
        <v>0</v>
      </c>
      <c r="QY94" s="18">
        <v>0</v>
      </c>
      <c r="QZ94" s="18">
        <v>0</v>
      </c>
      <c r="RA94" s="18">
        <v>0</v>
      </c>
      <c r="RB94" s="234">
        <f t="shared" si="330"/>
        <v>0</v>
      </c>
      <c r="RC94" s="20">
        <f t="shared" si="227"/>
        <v>0</v>
      </c>
      <c r="RD94" s="20">
        <f t="shared" si="228"/>
        <v>0</v>
      </c>
      <c r="RE94" s="18">
        <f t="shared" si="331"/>
        <v>0</v>
      </c>
      <c r="RF94" s="20">
        <v>0</v>
      </c>
      <c r="RG94" s="234">
        <v>0</v>
      </c>
      <c r="RH94" s="234">
        <v>0</v>
      </c>
      <c r="RI94" s="234">
        <v>0</v>
      </c>
      <c r="RJ94" s="234">
        <v>0</v>
      </c>
      <c r="RK94" s="234">
        <v>0</v>
      </c>
      <c r="RL94" s="234">
        <v>0</v>
      </c>
      <c r="RM94" s="234">
        <v>0</v>
      </c>
      <c r="RN94" s="234">
        <v>0</v>
      </c>
      <c r="RO94" s="234">
        <v>0</v>
      </c>
      <c r="RP94" s="234">
        <v>0</v>
      </c>
      <c r="RQ94" s="234">
        <v>0</v>
      </c>
      <c r="RR94" s="20">
        <f t="shared" si="332"/>
        <v>0</v>
      </c>
      <c r="RS94" s="18">
        <v>0</v>
      </c>
      <c r="RT94" s="18">
        <v>0</v>
      </c>
      <c r="RU94" s="18">
        <v>0</v>
      </c>
      <c r="RV94" s="18">
        <v>0</v>
      </c>
      <c r="RW94" s="18">
        <v>0</v>
      </c>
      <c r="RX94" s="18">
        <v>0</v>
      </c>
      <c r="RY94" s="18">
        <v>0</v>
      </c>
      <c r="RZ94" s="18">
        <v>0</v>
      </c>
      <c r="SA94" s="18">
        <v>0</v>
      </c>
      <c r="SB94" s="18">
        <v>0</v>
      </c>
      <c r="SC94" s="18">
        <v>0</v>
      </c>
      <c r="SD94" s="18">
        <v>0</v>
      </c>
      <c r="SE94" s="20">
        <f t="shared" si="229"/>
        <v>0</v>
      </c>
      <c r="SF94" s="20">
        <f t="shared" si="230"/>
        <v>0</v>
      </c>
      <c r="SG94" s="20">
        <f t="shared" si="231"/>
        <v>0</v>
      </c>
      <c r="SH94" s="18">
        <f t="shared" si="333"/>
        <v>0</v>
      </c>
      <c r="SI94" s="18">
        <v>0</v>
      </c>
      <c r="SJ94" s="234">
        <v>0</v>
      </c>
      <c r="SK94" s="234">
        <v>0</v>
      </c>
      <c r="SL94" s="234">
        <v>0</v>
      </c>
      <c r="SM94" s="234">
        <v>0</v>
      </c>
      <c r="SN94" s="234">
        <v>0</v>
      </c>
      <c r="SO94" s="234">
        <v>0</v>
      </c>
      <c r="SP94" s="234">
        <v>0</v>
      </c>
      <c r="SQ94" s="234">
        <v>0</v>
      </c>
      <c r="SR94" s="234">
        <v>0</v>
      </c>
      <c r="SS94" s="234">
        <v>0</v>
      </c>
      <c r="ST94" s="234">
        <v>0</v>
      </c>
      <c r="SU94" s="20">
        <f t="shared" si="334"/>
        <v>0</v>
      </c>
      <c r="SV94" s="18">
        <v>0</v>
      </c>
      <c r="SW94" s="18">
        <v>0</v>
      </c>
      <c r="SX94" s="18">
        <v>0</v>
      </c>
      <c r="SY94" s="18">
        <v>0</v>
      </c>
      <c r="SZ94" s="18">
        <v>0</v>
      </c>
      <c r="TA94" s="18">
        <v>0</v>
      </c>
      <c r="TB94" s="18">
        <v>0</v>
      </c>
      <c r="TC94" s="18">
        <v>0</v>
      </c>
      <c r="TD94" s="18">
        <v>0</v>
      </c>
      <c r="TE94" s="18">
        <v>0</v>
      </c>
      <c r="TF94" s="18">
        <v>0</v>
      </c>
      <c r="TG94" s="18">
        <v>0</v>
      </c>
      <c r="TH94" s="20">
        <f t="shared" si="232"/>
        <v>0</v>
      </c>
      <c r="TI94" s="20">
        <f t="shared" si="233"/>
        <v>0</v>
      </c>
      <c r="TJ94" s="20">
        <f t="shared" si="234"/>
        <v>0</v>
      </c>
      <c r="TK94" s="18">
        <f t="shared" si="335"/>
        <v>0</v>
      </c>
      <c r="TL94" s="18">
        <v>0</v>
      </c>
      <c r="TM94" s="234">
        <v>0</v>
      </c>
      <c r="TN94" s="234">
        <v>0</v>
      </c>
      <c r="TO94" s="234">
        <v>0</v>
      </c>
      <c r="TP94" s="234">
        <v>0</v>
      </c>
      <c r="TQ94" s="234">
        <v>0</v>
      </c>
      <c r="TR94" s="234">
        <v>0</v>
      </c>
      <c r="TS94" s="234">
        <v>0</v>
      </c>
      <c r="TT94" s="234">
        <v>0</v>
      </c>
      <c r="TU94" s="234">
        <v>0</v>
      </c>
      <c r="TV94" s="234">
        <v>0</v>
      </c>
      <c r="TW94" s="234">
        <v>0</v>
      </c>
      <c r="TX94" s="20">
        <f t="shared" si="336"/>
        <v>0</v>
      </c>
      <c r="TY94" s="18">
        <v>0</v>
      </c>
      <c r="TZ94" s="18">
        <v>0</v>
      </c>
      <c r="UA94" s="18">
        <v>0</v>
      </c>
      <c r="UB94" s="18">
        <v>0</v>
      </c>
      <c r="UC94" s="18">
        <v>0</v>
      </c>
      <c r="UD94" s="18">
        <v>0</v>
      </c>
      <c r="UE94" s="18">
        <v>0</v>
      </c>
      <c r="UF94" s="18">
        <v>0</v>
      </c>
      <c r="UG94" s="18">
        <v>0</v>
      </c>
      <c r="UH94" s="18">
        <v>0</v>
      </c>
      <c r="UI94" s="18">
        <v>0</v>
      </c>
      <c r="UJ94" s="18">
        <v>0</v>
      </c>
      <c r="UK94" s="20">
        <f t="shared" si="235"/>
        <v>0</v>
      </c>
      <c r="UL94" s="20">
        <f t="shared" si="236"/>
        <v>0</v>
      </c>
      <c r="UM94" s="20">
        <f t="shared" si="237"/>
        <v>0</v>
      </c>
      <c r="UN94" s="18">
        <f t="shared" si="337"/>
        <v>0</v>
      </c>
      <c r="UO94" s="18">
        <v>0</v>
      </c>
      <c r="UP94" s="234">
        <v>0</v>
      </c>
      <c r="UQ94" s="234">
        <v>0</v>
      </c>
      <c r="UR94" s="234">
        <v>0</v>
      </c>
      <c r="US94" s="234">
        <v>0</v>
      </c>
      <c r="UT94" s="234">
        <v>0</v>
      </c>
      <c r="UU94" s="234">
        <v>0</v>
      </c>
      <c r="UV94" s="234">
        <v>0</v>
      </c>
      <c r="UW94" s="234">
        <v>0</v>
      </c>
      <c r="UX94" s="234">
        <v>0</v>
      </c>
      <c r="UY94" s="234">
        <v>0</v>
      </c>
      <c r="UZ94" s="234">
        <v>0</v>
      </c>
      <c r="VA94" s="20">
        <f t="shared" si="238"/>
        <v>0</v>
      </c>
      <c r="VB94" s="234"/>
      <c r="VC94" s="234"/>
      <c r="VD94" s="234"/>
      <c r="VE94" s="234"/>
      <c r="VF94" s="234"/>
      <c r="VG94" s="234"/>
      <c r="VH94" s="234">
        <v>0</v>
      </c>
      <c r="VI94" s="234"/>
      <c r="VJ94" s="234"/>
      <c r="VK94" s="234"/>
      <c r="VL94" s="234"/>
      <c r="VM94" s="234"/>
      <c r="VN94" s="20">
        <f t="shared" si="239"/>
        <v>0</v>
      </c>
      <c r="VO94" s="20">
        <f t="shared" si="240"/>
        <v>0</v>
      </c>
      <c r="VP94" s="20">
        <f t="shared" si="241"/>
        <v>0</v>
      </c>
      <c r="VQ94" s="121">
        <f t="shared" si="242"/>
        <v>0</v>
      </c>
      <c r="VR94" s="250"/>
      <c r="VS94" s="250"/>
      <c r="VT94" s="250"/>
      <c r="VU94" s="250"/>
      <c r="VV94" s="250"/>
      <c r="VW94" s="250"/>
      <c r="VX94" s="250"/>
      <c r="VY94" s="250"/>
      <c r="VZ94" s="250"/>
      <c r="WA94" s="250"/>
      <c r="WB94" s="250"/>
      <c r="WC94" s="250"/>
      <c r="WD94" s="121">
        <f t="shared" si="243"/>
        <v>0</v>
      </c>
      <c r="WE94" s="234"/>
      <c r="WF94" s="234"/>
      <c r="WG94" s="234"/>
      <c r="WH94" s="234"/>
      <c r="WI94" s="234"/>
      <c r="WJ94" s="234"/>
      <c r="WK94" s="234"/>
      <c r="WL94" s="234"/>
      <c r="WM94" s="234"/>
      <c r="WN94" s="234"/>
      <c r="WO94" s="234"/>
      <c r="WP94" s="234"/>
      <c r="WQ94" s="121">
        <f t="shared" si="244"/>
        <v>0</v>
      </c>
      <c r="WR94" s="121">
        <f t="shared" si="245"/>
        <v>0</v>
      </c>
      <c r="WS94" s="121">
        <f t="shared" si="246"/>
        <v>0</v>
      </c>
      <c r="WT94" s="120">
        <f t="shared" si="338"/>
        <v>1454.17</v>
      </c>
      <c r="WU94" s="120">
        <v>166.86</v>
      </c>
      <c r="WV94" s="250">
        <v>166.86</v>
      </c>
      <c r="WW94" s="250">
        <v>166.86</v>
      </c>
      <c r="WX94" s="250">
        <v>166.86</v>
      </c>
      <c r="WY94" s="250">
        <v>166.86</v>
      </c>
      <c r="WZ94" s="250">
        <v>166.86</v>
      </c>
      <c r="XA94" s="250">
        <v>166.86</v>
      </c>
      <c r="XB94" s="250">
        <v>57.23</v>
      </c>
      <c r="XC94" s="250">
        <v>57.23</v>
      </c>
      <c r="XD94" s="250">
        <v>57.23</v>
      </c>
      <c r="XE94" s="250">
        <v>57.23</v>
      </c>
      <c r="XF94" s="250">
        <v>57.23</v>
      </c>
      <c r="XG94" s="120">
        <f t="shared" si="339"/>
        <v>1600.487523331208</v>
      </c>
      <c r="XH94" s="18">
        <v>52.542561249394481</v>
      </c>
      <c r="XI94" s="18">
        <v>221.77401298303505</v>
      </c>
      <c r="XJ94" s="18">
        <v>222.74966285869607</v>
      </c>
      <c r="XK94" s="18">
        <v>148.47151521238095</v>
      </c>
      <c r="XL94" s="18">
        <v>178.51765105296693</v>
      </c>
      <c r="XM94" s="18">
        <v>20.78437966789317</v>
      </c>
      <c r="XN94" s="18">
        <v>31.125825379195796</v>
      </c>
      <c r="XO94" s="18">
        <v>206.38176174920486</v>
      </c>
      <c r="XP94" s="18">
        <v>217.47669795640817</v>
      </c>
      <c r="XQ94" s="18">
        <v>216.45559634202641</v>
      </c>
      <c r="XR94" s="18">
        <v>44.326494311410997</v>
      </c>
      <c r="XS94" s="18">
        <v>39.881364568595302</v>
      </c>
      <c r="XT94" s="121">
        <f t="shared" si="247"/>
        <v>146.31752333120789</v>
      </c>
      <c r="XU94" s="121">
        <f t="shared" si="248"/>
        <v>0</v>
      </c>
      <c r="XV94" s="121">
        <f t="shared" si="249"/>
        <v>146.31752333120789</v>
      </c>
      <c r="XW94" s="120">
        <f t="shared" si="340"/>
        <v>0</v>
      </c>
      <c r="XX94" s="120">
        <v>0</v>
      </c>
      <c r="XY94" s="250">
        <v>0</v>
      </c>
      <c r="XZ94" s="250">
        <v>0</v>
      </c>
      <c r="YA94" s="250">
        <v>0</v>
      </c>
      <c r="YB94" s="250">
        <v>0</v>
      </c>
      <c r="YC94" s="250">
        <v>0</v>
      </c>
      <c r="YD94" s="250">
        <v>0</v>
      </c>
      <c r="YE94" s="250">
        <v>0</v>
      </c>
      <c r="YF94" s="250">
        <v>0</v>
      </c>
      <c r="YG94" s="250">
        <v>0</v>
      </c>
      <c r="YH94" s="250">
        <v>0</v>
      </c>
      <c r="YI94" s="250">
        <v>0</v>
      </c>
      <c r="YJ94" s="121">
        <f t="shared" si="341"/>
        <v>0</v>
      </c>
      <c r="YK94" s="18">
        <v>0</v>
      </c>
      <c r="YL94" s="18">
        <v>0</v>
      </c>
      <c r="YM94" s="18">
        <v>0</v>
      </c>
      <c r="YN94" s="18">
        <v>0</v>
      </c>
      <c r="YO94" s="18">
        <v>0</v>
      </c>
      <c r="YP94" s="18">
        <v>0</v>
      </c>
      <c r="YQ94" s="18">
        <v>0</v>
      </c>
      <c r="YR94" s="18">
        <v>0</v>
      </c>
      <c r="YS94" s="18">
        <v>0</v>
      </c>
      <c r="YT94" s="18">
        <v>0</v>
      </c>
      <c r="YU94" s="18">
        <v>0</v>
      </c>
      <c r="YV94" s="18">
        <v>0</v>
      </c>
      <c r="YW94" s="234">
        <f t="shared" si="342"/>
        <v>0</v>
      </c>
      <c r="YX94" s="121">
        <f t="shared" si="250"/>
        <v>0</v>
      </c>
      <c r="YY94" s="121">
        <f t="shared" si="251"/>
        <v>0</v>
      </c>
      <c r="YZ94" s="120">
        <f t="shared" si="343"/>
        <v>490.24</v>
      </c>
      <c r="ZA94" s="120">
        <v>4.5199999999999996</v>
      </c>
      <c r="ZB94" s="250">
        <v>4.5199999999999996</v>
      </c>
      <c r="ZC94" s="250">
        <v>4.5199999999999996</v>
      </c>
      <c r="ZD94" s="250">
        <v>4.5199999999999996</v>
      </c>
      <c r="ZE94" s="250">
        <v>4.5199999999999996</v>
      </c>
      <c r="ZF94" s="250">
        <v>4.5199999999999996</v>
      </c>
      <c r="ZG94" s="250">
        <v>4.5199999999999996</v>
      </c>
      <c r="ZH94" s="250">
        <v>91.72</v>
      </c>
      <c r="ZI94" s="250">
        <v>91.72</v>
      </c>
      <c r="ZJ94" s="250">
        <v>91.72</v>
      </c>
      <c r="ZK94" s="250">
        <v>91.72</v>
      </c>
      <c r="ZL94" s="250">
        <v>91.72</v>
      </c>
      <c r="ZM94" s="121">
        <f t="shared" si="344"/>
        <v>135.58179979525696</v>
      </c>
      <c r="ZN94" s="120">
        <v>0</v>
      </c>
      <c r="ZO94" s="18">
        <v>0</v>
      </c>
      <c r="ZP94" s="18">
        <v>0</v>
      </c>
      <c r="ZQ94" s="18">
        <v>135.58179979525696</v>
      </c>
      <c r="ZR94" s="18">
        <v>0</v>
      </c>
      <c r="ZS94" s="18">
        <v>0</v>
      </c>
      <c r="ZT94" s="18"/>
      <c r="ZU94" s="18"/>
      <c r="ZV94" s="18"/>
      <c r="ZW94" s="18"/>
      <c r="ZX94" s="18"/>
      <c r="ZY94" s="18"/>
      <c r="ZZ94" s="121">
        <f t="shared" si="252"/>
        <v>-354.65820020474303</v>
      </c>
      <c r="AAA94" s="121">
        <f t="shared" si="253"/>
        <v>-354.65820020474303</v>
      </c>
      <c r="AAB94" s="121">
        <f t="shared" si="254"/>
        <v>0</v>
      </c>
      <c r="AAC94" s="120">
        <f t="shared" si="345"/>
        <v>0</v>
      </c>
      <c r="AAD94" s="120">
        <v>0</v>
      </c>
      <c r="AAE94" s="250">
        <v>0</v>
      </c>
      <c r="AAF94" s="250">
        <v>0</v>
      </c>
      <c r="AAG94" s="250">
        <v>0</v>
      </c>
      <c r="AAH94" s="250">
        <v>0</v>
      </c>
      <c r="AAI94" s="250">
        <v>0</v>
      </c>
      <c r="AAJ94" s="250">
        <v>0</v>
      </c>
      <c r="AAK94" s="250">
        <v>0</v>
      </c>
      <c r="AAL94" s="250">
        <v>0</v>
      </c>
      <c r="AAM94" s="250">
        <v>0</v>
      </c>
      <c r="AAN94" s="250">
        <v>0</v>
      </c>
      <c r="AAO94" s="250">
        <v>0</v>
      </c>
      <c r="AAP94" s="121">
        <f t="shared" si="346"/>
        <v>0</v>
      </c>
      <c r="AAQ94" s="18">
        <v>0</v>
      </c>
      <c r="AAR94" s="18">
        <v>0</v>
      </c>
      <c r="AAS94" s="18">
        <v>0</v>
      </c>
      <c r="AAT94" s="18">
        <v>0</v>
      </c>
      <c r="AAU94" s="18">
        <v>0</v>
      </c>
      <c r="AAV94" s="18">
        <v>0</v>
      </c>
      <c r="AAW94" s="18">
        <v>0</v>
      </c>
      <c r="AAX94" s="18">
        <v>0</v>
      </c>
      <c r="AAY94" s="18">
        <v>0</v>
      </c>
      <c r="AAZ94" s="18">
        <v>0</v>
      </c>
      <c r="ABA94" s="18">
        <v>0</v>
      </c>
      <c r="ABB94" s="18">
        <v>0</v>
      </c>
      <c r="ABC94" s="121">
        <f t="shared" si="255"/>
        <v>0</v>
      </c>
      <c r="ABD94" s="121">
        <f t="shared" si="256"/>
        <v>0</v>
      </c>
      <c r="ABE94" s="121">
        <f t="shared" si="257"/>
        <v>0</v>
      </c>
      <c r="ABF94" s="120">
        <f t="shared" si="347"/>
        <v>0</v>
      </c>
      <c r="ABG94" s="120">
        <v>0</v>
      </c>
      <c r="ABH94" s="250">
        <v>0</v>
      </c>
      <c r="ABI94" s="250">
        <v>0</v>
      </c>
      <c r="ABJ94" s="250">
        <v>0</v>
      </c>
      <c r="ABK94" s="250">
        <v>0</v>
      </c>
      <c r="ABL94" s="250">
        <v>0</v>
      </c>
      <c r="ABM94" s="250">
        <v>0</v>
      </c>
      <c r="ABN94" s="250">
        <v>0</v>
      </c>
      <c r="ABO94" s="250">
        <v>0</v>
      </c>
      <c r="ABP94" s="250">
        <v>0</v>
      </c>
      <c r="ABQ94" s="250">
        <v>0</v>
      </c>
      <c r="ABR94" s="250">
        <v>0</v>
      </c>
      <c r="ABS94" s="121">
        <f t="shared" si="348"/>
        <v>0</v>
      </c>
      <c r="ABT94" s="18">
        <v>0</v>
      </c>
      <c r="ABU94" s="18">
        <v>0</v>
      </c>
      <c r="ABV94" s="18">
        <v>0</v>
      </c>
      <c r="ABW94" s="18">
        <v>0</v>
      </c>
      <c r="ABX94" s="18">
        <v>0</v>
      </c>
      <c r="ABY94" s="18">
        <v>0</v>
      </c>
      <c r="ABZ94" s="18"/>
      <c r="ACA94" s="18"/>
      <c r="ACB94" s="18">
        <v>0</v>
      </c>
      <c r="ACC94" s="18">
        <v>0</v>
      </c>
      <c r="ACD94" s="18">
        <v>0</v>
      </c>
      <c r="ACE94" s="18">
        <v>0</v>
      </c>
      <c r="ACF94" s="121">
        <f t="shared" si="258"/>
        <v>0</v>
      </c>
      <c r="ACG94" s="121">
        <f t="shared" si="259"/>
        <v>0</v>
      </c>
      <c r="ACH94" s="121">
        <f t="shared" si="260"/>
        <v>0</v>
      </c>
      <c r="ACI94" s="115">
        <f t="shared" si="261"/>
        <v>0</v>
      </c>
      <c r="ACJ94" s="121">
        <f t="shared" si="262"/>
        <v>0</v>
      </c>
      <c r="ACK94" s="132">
        <f t="shared" si="263"/>
        <v>0</v>
      </c>
      <c r="ACL94" s="121">
        <f t="shared" si="264"/>
        <v>0</v>
      </c>
      <c r="ACM94" s="121">
        <f t="shared" si="265"/>
        <v>0</v>
      </c>
      <c r="ACN94" s="18">
        <f t="shared" si="349"/>
        <v>0</v>
      </c>
      <c r="ACO94" s="18">
        <v>0</v>
      </c>
      <c r="ACP94" s="234">
        <v>0</v>
      </c>
      <c r="ACQ94" s="234">
        <v>0</v>
      </c>
      <c r="ACR94" s="234">
        <v>0</v>
      </c>
      <c r="ACS94" s="234">
        <v>0</v>
      </c>
      <c r="ACT94" s="234">
        <v>0</v>
      </c>
      <c r="ACU94" s="234">
        <v>0</v>
      </c>
      <c r="ACV94" s="234">
        <v>0</v>
      </c>
      <c r="ACW94" s="234">
        <v>0</v>
      </c>
      <c r="ACX94" s="234">
        <v>0</v>
      </c>
      <c r="ACY94" s="234">
        <v>0</v>
      </c>
      <c r="ACZ94" s="234">
        <v>0</v>
      </c>
      <c r="ADA94" s="20">
        <f t="shared" si="350"/>
        <v>0</v>
      </c>
      <c r="ADB94" s="18">
        <v>0</v>
      </c>
      <c r="ADC94" s="18">
        <v>0</v>
      </c>
      <c r="ADD94" s="18">
        <v>0</v>
      </c>
      <c r="ADE94" s="18">
        <v>0</v>
      </c>
      <c r="ADF94" s="18">
        <v>0</v>
      </c>
      <c r="ADG94" s="18">
        <v>0</v>
      </c>
      <c r="ADH94" s="18">
        <v>0</v>
      </c>
      <c r="ADI94" s="18">
        <v>0</v>
      </c>
      <c r="ADJ94" s="18">
        <v>0</v>
      </c>
      <c r="ADK94" s="18">
        <v>0</v>
      </c>
      <c r="ADL94" s="18">
        <v>0</v>
      </c>
      <c r="ADM94" s="18">
        <v>0</v>
      </c>
      <c r="ADN94" s="20">
        <f t="shared" si="266"/>
        <v>0</v>
      </c>
      <c r="ADO94" s="20">
        <f t="shared" si="267"/>
        <v>0</v>
      </c>
      <c r="ADP94" s="20">
        <f t="shared" si="268"/>
        <v>0</v>
      </c>
      <c r="ADQ94" s="18">
        <f t="shared" si="351"/>
        <v>0</v>
      </c>
      <c r="ADR94" s="18">
        <v>0</v>
      </c>
      <c r="ADS94" s="234">
        <v>0</v>
      </c>
      <c r="ADT94" s="234">
        <v>0</v>
      </c>
      <c r="ADU94" s="234">
        <v>0</v>
      </c>
      <c r="ADV94" s="234">
        <v>0</v>
      </c>
      <c r="ADW94" s="234">
        <v>0</v>
      </c>
      <c r="ADX94" s="234">
        <v>0</v>
      </c>
      <c r="ADY94" s="234">
        <v>0</v>
      </c>
      <c r="ADZ94" s="234">
        <v>0</v>
      </c>
      <c r="AEA94" s="234">
        <v>0</v>
      </c>
      <c r="AEB94" s="234">
        <v>0</v>
      </c>
      <c r="AEC94" s="234">
        <v>0</v>
      </c>
      <c r="AED94" s="20">
        <f t="shared" si="352"/>
        <v>0</v>
      </c>
      <c r="AEE94" s="18">
        <v>0</v>
      </c>
      <c r="AEF94" s="18">
        <v>0</v>
      </c>
      <c r="AEG94" s="18">
        <v>0</v>
      </c>
      <c r="AEH94" s="18">
        <v>0</v>
      </c>
      <c r="AEI94" s="18">
        <v>0</v>
      </c>
      <c r="AEJ94" s="18">
        <v>0</v>
      </c>
      <c r="AEK94" s="18">
        <v>0</v>
      </c>
      <c r="AEL94" s="18">
        <v>0</v>
      </c>
      <c r="AEM94" s="18">
        <v>0</v>
      </c>
      <c r="AEN94" s="18">
        <v>0</v>
      </c>
      <c r="AEO94" s="18">
        <v>0</v>
      </c>
      <c r="AEP94" s="18">
        <v>0</v>
      </c>
      <c r="AEQ94" s="20">
        <f t="shared" si="269"/>
        <v>0</v>
      </c>
      <c r="AER94" s="20">
        <f t="shared" si="270"/>
        <v>0</v>
      </c>
      <c r="AES94" s="20">
        <f t="shared" si="271"/>
        <v>0</v>
      </c>
      <c r="AET94" s="18">
        <f t="shared" si="353"/>
        <v>533.1</v>
      </c>
      <c r="AEU94" s="18">
        <v>0</v>
      </c>
      <c r="AEV94" s="234">
        <v>0</v>
      </c>
      <c r="AEW94" s="234">
        <v>0</v>
      </c>
      <c r="AEX94" s="234">
        <v>0</v>
      </c>
      <c r="AEY94" s="234">
        <v>0</v>
      </c>
      <c r="AEZ94" s="234">
        <v>0</v>
      </c>
      <c r="AFA94" s="234">
        <v>0</v>
      </c>
      <c r="AFB94" s="234">
        <v>106.62</v>
      </c>
      <c r="AFC94" s="234">
        <v>106.62</v>
      </c>
      <c r="AFD94" s="234">
        <v>106.62</v>
      </c>
      <c r="AFE94" s="234">
        <v>106.62</v>
      </c>
      <c r="AFF94" s="234">
        <v>106.62</v>
      </c>
      <c r="AFG94" s="20">
        <f t="shared" si="354"/>
        <v>0</v>
      </c>
      <c r="AFH94" s="18">
        <v>0</v>
      </c>
      <c r="AFI94" s="18">
        <v>0</v>
      </c>
      <c r="AFJ94" s="18">
        <v>0</v>
      </c>
      <c r="AFK94" s="18">
        <v>0</v>
      </c>
      <c r="AFL94" s="18">
        <v>0</v>
      </c>
      <c r="AFM94" s="18">
        <v>0</v>
      </c>
      <c r="AFN94" s="18">
        <v>0</v>
      </c>
      <c r="AFO94" s="18">
        <v>0</v>
      </c>
      <c r="AFP94" s="18">
        <v>0</v>
      </c>
      <c r="AFQ94" s="18">
        <v>0</v>
      </c>
      <c r="AFR94" s="18">
        <v>0</v>
      </c>
      <c r="AFS94" s="18">
        <v>0</v>
      </c>
      <c r="AFT94" s="20">
        <f t="shared" si="272"/>
        <v>-533.1</v>
      </c>
      <c r="AFU94" s="20">
        <f t="shared" si="273"/>
        <v>-533.1</v>
      </c>
      <c r="AFV94" s="136">
        <f t="shared" si="274"/>
        <v>0</v>
      </c>
      <c r="AFW94" s="141">
        <f t="shared" si="275"/>
        <v>16029.21</v>
      </c>
      <c r="AFX94" s="111">
        <f t="shared" si="276"/>
        <v>4692.1197064062289</v>
      </c>
      <c r="AFY94" s="126">
        <f t="shared" si="277"/>
        <v>-11337.09029359377</v>
      </c>
      <c r="AFZ94" s="20">
        <f t="shared" si="278"/>
        <v>-11337.09029359377</v>
      </c>
      <c r="AGA94" s="140">
        <f t="shared" si="279"/>
        <v>0</v>
      </c>
      <c r="AGB94" s="215">
        <f t="shared" si="359"/>
        <v>19235.052</v>
      </c>
      <c r="AGC94" s="126">
        <f t="shared" si="359"/>
        <v>5630.5436476874747</v>
      </c>
      <c r="AGD94" s="126">
        <f t="shared" si="280"/>
        <v>-13604.508352312525</v>
      </c>
      <c r="AGE94" s="20">
        <f t="shared" si="281"/>
        <v>-13604.508352312525</v>
      </c>
      <c r="AGF94" s="136">
        <f t="shared" si="282"/>
        <v>0</v>
      </c>
      <c r="AGG94" s="166">
        <f t="shared" si="358"/>
        <v>1186.1615400000001</v>
      </c>
      <c r="AGH94" s="220">
        <f t="shared" si="357"/>
        <v>347.21685827406094</v>
      </c>
      <c r="AGI94" s="126">
        <f t="shared" si="283"/>
        <v>-838.94468172593906</v>
      </c>
      <c r="AGJ94" s="20">
        <f t="shared" si="284"/>
        <v>-838.94468172593906</v>
      </c>
      <c r="AGK94" s="140">
        <f t="shared" si="285"/>
        <v>0</v>
      </c>
      <c r="AGL94" s="167">
        <f t="shared" si="360"/>
        <v>20421.213540000001</v>
      </c>
      <c r="AGM94" s="167">
        <f t="shared" si="360"/>
        <v>5977.7605059615353</v>
      </c>
      <c r="AGN94" s="168">
        <f t="shared" si="106"/>
        <v>-14443.453034038466</v>
      </c>
      <c r="AGO94" s="167">
        <f t="shared" si="286"/>
        <v>-14443.453034038466</v>
      </c>
      <c r="AGP94" s="169">
        <f t="shared" si="287"/>
        <v>0</v>
      </c>
      <c r="AGQ94" s="217">
        <f t="shared" si="355"/>
        <v>5.8084772370486655E-2</v>
      </c>
      <c r="AGR94" s="294">
        <v>7.0000000000000007E-2</v>
      </c>
      <c r="AGS94" s="294">
        <v>0.05</v>
      </c>
      <c r="AGT94" s="251">
        <f t="shared" si="356"/>
        <v>6.1666666666666668E-2</v>
      </c>
      <c r="AGU94" s="22"/>
      <c r="AGV94" s="22"/>
      <c r="AGW94" s="22"/>
      <c r="AGX94" s="22"/>
      <c r="AGY94" s="22"/>
      <c r="AGZ94" s="22"/>
      <c r="AHA94" s="22"/>
      <c r="AHB94" s="22"/>
      <c r="AHC94" s="22"/>
      <c r="AHD94" s="22"/>
      <c r="AHE94" s="22"/>
      <c r="AHF94" s="22"/>
      <c r="AHG94" s="22"/>
      <c r="AHH94" s="22"/>
    </row>
    <row r="95" spans="1:892" s="225" customFormat="1" ht="24" x14ac:dyDescent="0.25">
      <c r="A95" s="22">
        <v>524</v>
      </c>
      <c r="B95" s="21">
        <v>3</v>
      </c>
      <c r="C95" s="258" t="s">
        <v>840</v>
      </c>
      <c r="D95" s="259">
        <v>1</v>
      </c>
      <c r="E95" s="249">
        <v>380.48</v>
      </c>
      <c r="F95" s="132">
        <f t="shared" si="183"/>
        <v>792.62</v>
      </c>
      <c r="G95" s="114">
        <f t="shared" si="184"/>
        <v>1364.0200620271919</v>
      </c>
      <c r="H95" s="132">
        <f t="shared" si="185"/>
        <v>571.40006202719189</v>
      </c>
      <c r="I95" s="121">
        <f t="shared" si="186"/>
        <v>0</v>
      </c>
      <c r="J95" s="121">
        <f t="shared" si="187"/>
        <v>571.40006202719189</v>
      </c>
      <c r="K95" s="18">
        <f t="shared" si="288"/>
        <v>0</v>
      </c>
      <c r="L95" s="234">
        <v>0</v>
      </c>
      <c r="M95" s="234">
        <v>0</v>
      </c>
      <c r="N95" s="234">
        <v>0</v>
      </c>
      <c r="O95" s="234">
        <v>0</v>
      </c>
      <c r="P95" s="234">
        <v>0</v>
      </c>
      <c r="Q95" s="234">
        <v>0</v>
      </c>
      <c r="R95" s="234">
        <v>0</v>
      </c>
      <c r="S95" s="234">
        <v>0</v>
      </c>
      <c r="T95" s="234">
        <v>0</v>
      </c>
      <c r="U95" s="234">
        <v>0</v>
      </c>
      <c r="V95" s="234">
        <v>0</v>
      </c>
      <c r="W95" s="234">
        <v>0</v>
      </c>
      <c r="X95" s="234">
        <f t="shared" si="289"/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v>0</v>
      </c>
      <c r="AJ95" s="18">
        <v>0</v>
      </c>
      <c r="AK95" s="20">
        <f t="shared" si="188"/>
        <v>0</v>
      </c>
      <c r="AL95" s="234">
        <f t="shared" si="290"/>
        <v>0</v>
      </c>
      <c r="AM95" s="234">
        <f t="shared" si="189"/>
        <v>0</v>
      </c>
      <c r="AN95" s="18">
        <f t="shared" si="291"/>
        <v>0</v>
      </c>
      <c r="AO95" s="234">
        <v>0</v>
      </c>
      <c r="AP95" s="234">
        <v>0</v>
      </c>
      <c r="AQ95" s="234">
        <v>0</v>
      </c>
      <c r="AR95" s="234">
        <v>0</v>
      </c>
      <c r="AS95" s="234">
        <v>0</v>
      </c>
      <c r="AT95" s="234">
        <v>0</v>
      </c>
      <c r="AU95" s="234">
        <v>0</v>
      </c>
      <c r="AV95" s="234">
        <v>0</v>
      </c>
      <c r="AW95" s="234">
        <v>0</v>
      </c>
      <c r="AX95" s="234">
        <v>0</v>
      </c>
      <c r="AY95" s="234">
        <v>0</v>
      </c>
      <c r="AZ95" s="234">
        <v>0</v>
      </c>
      <c r="BA95" s="226">
        <f t="shared" si="292"/>
        <v>0</v>
      </c>
      <c r="BB95" s="18">
        <v>0</v>
      </c>
      <c r="BC95" s="18">
        <v>0</v>
      </c>
      <c r="BD95" s="18">
        <v>0</v>
      </c>
      <c r="BE95" s="18">
        <v>0</v>
      </c>
      <c r="BF95" s="18">
        <v>0</v>
      </c>
      <c r="BG95" s="18">
        <v>0</v>
      </c>
      <c r="BH95" s="18">
        <v>0</v>
      </c>
      <c r="BI95" s="18">
        <v>0</v>
      </c>
      <c r="BJ95" s="18">
        <v>0</v>
      </c>
      <c r="BK95" s="18">
        <v>0</v>
      </c>
      <c r="BL95" s="18">
        <v>0</v>
      </c>
      <c r="BM95" s="18">
        <v>0</v>
      </c>
      <c r="BN95" s="20">
        <f t="shared" si="190"/>
        <v>0</v>
      </c>
      <c r="BO95" s="20">
        <f t="shared" si="191"/>
        <v>0</v>
      </c>
      <c r="BP95" s="20">
        <f t="shared" si="192"/>
        <v>0</v>
      </c>
      <c r="BQ95" s="18">
        <f t="shared" si="293"/>
        <v>54.309999999999988</v>
      </c>
      <c r="BR95" s="234">
        <v>4.53</v>
      </c>
      <c r="BS95" s="234">
        <v>4.53</v>
      </c>
      <c r="BT95" s="234">
        <v>4.53</v>
      </c>
      <c r="BU95" s="234">
        <v>4.53</v>
      </c>
      <c r="BV95" s="234">
        <v>4.53</v>
      </c>
      <c r="BW95" s="234">
        <v>4.53</v>
      </c>
      <c r="BX95" s="234">
        <v>4.53</v>
      </c>
      <c r="BY95" s="234">
        <v>4.5199999999999996</v>
      </c>
      <c r="BZ95" s="234">
        <v>4.5199999999999996</v>
      </c>
      <c r="CA95" s="234">
        <v>4.5199999999999996</v>
      </c>
      <c r="CB95" s="234">
        <v>4.5199999999999996</v>
      </c>
      <c r="CC95" s="234">
        <v>4.5199999999999996</v>
      </c>
      <c r="CD95" s="18">
        <f t="shared" si="294"/>
        <v>37.687351510111078</v>
      </c>
      <c r="CE95" s="18">
        <v>0</v>
      </c>
      <c r="CF95" s="18">
        <v>0</v>
      </c>
      <c r="CG95" s="18">
        <v>0</v>
      </c>
      <c r="CH95" s="18">
        <v>0</v>
      </c>
      <c r="CI95" s="18">
        <v>0</v>
      </c>
      <c r="CJ95" s="18">
        <v>0</v>
      </c>
      <c r="CK95" s="18">
        <v>37.687351510111078</v>
      </c>
      <c r="CL95" s="18">
        <v>0</v>
      </c>
      <c r="CM95" s="18">
        <v>0</v>
      </c>
      <c r="CN95" s="18">
        <v>0</v>
      </c>
      <c r="CO95" s="18">
        <v>0</v>
      </c>
      <c r="CP95" s="18">
        <v>0</v>
      </c>
      <c r="CQ95" s="20">
        <f t="shared" si="193"/>
        <v>-16.62264848988891</v>
      </c>
      <c r="CR95" s="20">
        <f t="shared" si="194"/>
        <v>-16.62264848988891</v>
      </c>
      <c r="CS95" s="20">
        <f>IF(CQ95&gt;0,CQ95,0)</f>
        <v>0</v>
      </c>
      <c r="CT95" s="18">
        <f t="shared" si="295"/>
        <v>0</v>
      </c>
      <c r="CU95" s="18">
        <v>0</v>
      </c>
      <c r="CV95" s="234">
        <v>0</v>
      </c>
      <c r="CW95" s="234">
        <v>0</v>
      </c>
      <c r="CX95" s="234">
        <v>0</v>
      </c>
      <c r="CY95" s="234">
        <v>0</v>
      </c>
      <c r="CZ95" s="234">
        <v>0</v>
      </c>
      <c r="DA95" s="234">
        <v>0</v>
      </c>
      <c r="DB95" s="234">
        <v>0</v>
      </c>
      <c r="DC95" s="234">
        <v>0</v>
      </c>
      <c r="DD95" s="234">
        <v>0</v>
      </c>
      <c r="DE95" s="234">
        <v>0</v>
      </c>
      <c r="DF95" s="234">
        <v>0</v>
      </c>
      <c r="DG95" s="18">
        <f t="shared" si="296"/>
        <v>0</v>
      </c>
      <c r="DH95" s="18">
        <v>0</v>
      </c>
      <c r="DI95" s="18">
        <v>0</v>
      </c>
      <c r="DJ95" s="18">
        <v>0</v>
      </c>
      <c r="DK95" s="18">
        <v>0</v>
      </c>
      <c r="DL95" s="18">
        <v>0</v>
      </c>
      <c r="DM95" s="18">
        <v>0</v>
      </c>
      <c r="DN95" s="18">
        <v>0</v>
      </c>
      <c r="DO95" s="18">
        <v>0</v>
      </c>
      <c r="DP95" s="18">
        <v>0</v>
      </c>
      <c r="DQ95" s="18">
        <v>0</v>
      </c>
      <c r="DR95" s="18">
        <v>0</v>
      </c>
      <c r="DS95" s="18">
        <v>0</v>
      </c>
      <c r="DT95" s="234">
        <f t="shared" si="297"/>
        <v>0</v>
      </c>
      <c r="DU95" s="20">
        <f t="shared" si="196"/>
        <v>0</v>
      </c>
      <c r="DV95" s="20">
        <f t="shared" si="298"/>
        <v>0</v>
      </c>
      <c r="DW95" s="18">
        <f t="shared" si="299"/>
        <v>0</v>
      </c>
      <c r="DX95" s="18">
        <v>0</v>
      </c>
      <c r="DY95" s="234">
        <v>0</v>
      </c>
      <c r="DZ95" s="234">
        <v>0</v>
      </c>
      <c r="EA95" s="234">
        <v>0</v>
      </c>
      <c r="EB95" s="234">
        <v>0</v>
      </c>
      <c r="EC95" s="234">
        <v>0</v>
      </c>
      <c r="ED95" s="234">
        <v>0</v>
      </c>
      <c r="EE95" s="234">
        <v>0</v>
      </c>
      <c r="EF95" s="234">
        <v>0</v>
      </c>
      <c r="EG95" s="234">
        <v>0</v>
      </c>
      <c r="EH95" s="234">
        <v>0</v>
      </c>
      <c r="EI95" s="234">
        <v>0</v>
      </c>
      <c r="EJ95" s="234"/>
      <c r="EK95" s="18">
        <f t="shared" si="300"/>
        <v>0</v>
      </c>
      <c r="EL95" s="18">
        <v>0</v>
      </c>
      <c r="EM95" s="18">
        <v>0</v>
      </c>
      <c r="EN95" s="18">
        <v>0</v>
      </c>
      <c r="EO95" s="18">
        <v>0</v>
      </c>
      <c r="EP95" s="18">
        <v>0</v>
      </c>
      <c r="EQ95" s="18">
        <v>0</v>
      </c>
      <c r="ER95" s="18">
        <v>0</v>
      </c>
      <c r="ES95" s="18">
        <v>0</v>
      </c>
      <c r="ET95" s="18">
        <v>0</v>
      </c>
      <c r="EU95" s="18">
        <v>0</v>
      </c>
      <c r="EV95" s="18">
        <v>0</v>
      </c>
      <c r="EW95" s="18">
        <v>0</v>
      </c>
      <c r="EX95" s="20">
        <f t="shared" si="197"/>
        <v>0</v>
      </c>
      <c r="EY95" s="20">
        <f t="shared" si="301"/>
        <v>0</v>
      </c>
      <c r="EZ95" s="20">
        <f t="shared" si="302"/>
        <v>0</v>
      </c>
      <c r="FA95" s="18">
        <f t="shared" si="303"/>
        <v>0</v>
      </c>
      <c r="FB95" s="18">
        <v>0</v>
      </c>
      <c r="FC95" s="234">
        <v>0</v>
      </c>
      <c r="FD95" s="234">
        <v>0</v>
      </c>
      <c r="FE95" s="234">
        <v>0</v>
      </c>
      <c r="FF95" s="234">
        <v>0</v>
      </c>
      <c r="FG95" s="234">
        <v>0</v>
      </c>
      <c r="FH95" s="234">
        <v>0</v>
      </c>
      <c r="FI95" s="234">
        <v>0</v>
      </c>
      <c r="FJ95" s="234">
        <v>0</v>
      </c>
      <c r="FK95" s="234">
        <v>0</v>
      </c>
      <c r="FL95" s="234">
        <v>0</v>
      </c>
      <c r="FM95" s="234">
        <v>0</v>
      </c>
      <c r="FN95" s="20">
        <f t="shared" si="304"/>
        <v>0</v>
      </c>
      <c r="FO95" s="18">
        <v>0</v>
      </c>
      <c r="FP95" s="18">
        <v>0</v>
      </c>
      <c r="FQ95" s="18">
        <v>0</v>
      </c>
      <c r="FR95" s="18">
        <v>0</v>
      </c>
      <c r="FS95" s="18">
        <v>0</v>
      </c>
      <c r="FT95" s="18">
        <v>0</v>
      </c>
      <c r="FU95" s="18">
        <v>0</v>
      </c>
      <c r="FV95" s="18">
        <v>0</v>
      </c>
      <c r="FW95" s="18">
        <v>0</v>
      </c>
      <c r="FX95" s="18">
        <v>0</v>
      </c>
      <c r="FY95" s="18">
        <v>0</v>
      </c>
      <c r="FZ95" s="18">
        <v>0</v>
      </c>
      <c r="GA95" s="234">
        <f t="shared" si="305"/>
        <v>0</v>
      </c>
      <c r="GB95" s="20">
        <f t="shared" si="306"/>
        <v>0</v>
      </c>
      <c r="GC95" s="20">
        <f t="shared" si="307"/>
        <v>0</v>
      </c>
      <c r="GD95" s="18">
        <f t="shared" si="308"/>
        <v>75.36</v>
      </c>
      <c r="GE95" s="18">
        <v>6.28</v>
      </c>
      <c r="GF95" s="234">
        <v>6.28</v>
      </c>
      <c r="GG95" s="234">
        <v>6.28</v>
      </c>
      <c r="GH95" s="234">
        <v>6.28</v>
      </c>
      <c r="GI95" s="234">
        <v>6.28</v>
      </c>
      <c r="GJ95" s="234">
        <v>6.28</v>
      </c>
      <c r="GK95" s="234">
        <v>6.28</v>
      </c>
      <c r="GL95" s="234">
        <v>6.28</v>
      </c>
      <c r="GM95" s="234">
        <v>6.28</v>
      </c>
      <c r="GN95" s="234">
        <v>6.28</v>
      </c>
      <c r="GO95" s="234">
        <v>6.28</v>
      </c>
      <c r="GP95" s="234">
        <v>6.28</v>
      </c>
      <c r="GQ95" s="20">
        <f t="shared" si="309"/>
        <v>0</v>
      </c>
      <c r="GR95" s="18">
        <v>0</v>
      </c>
      <c r="GS95" s="18">
        <v>0</v>
      </c>
      <c r="GT95" s="18">
        <v>0</v>
      </c>
      <c r="GU95" s="18"/>
      <c r="GV95" s="234">
        <f t="shared" si="310"/>
        <v>-75.36</v>
      </c>
      <c r="GW95" s="20">
        <f t="shared" si="198"/>
        <v>-75.36</v>
      </c>
      <c r="GX95" s="20">
        <f t="shared" si="199"/>
        <v>0</v>
      </c>
      <c r="GY95" s="18">
        <f t="shared" si="311"/>
        <v>662.95</v>
      </c>
      <c r="GZ95" s="18">
        <v>55.25</v>
      </c>
      <c r="HA95" s="234">
        <v>55.25</v>
      </c>
      <c r="HB95" s="234">
        <v>55.25</v>
      </c>
      <c r="HC95" s="234">
        <v>55.25</v>
      </c>
      <c r="HD95" s="234">
        <v>55.25</v>
      </c>
      <c r="HE95" s="234">
        <v>55.25</v>
      </c>
      <c r="HF95" s="234">
        <v>55.25</v>
      </c>
      <c r="HG95" s="234">
        <v>55.24</v>
      </c>
      <c r="HH95" s="234">
        <v>55.24</v>
      </c>
      <c r="HI95" s="234">
        <v>55.24</v>
      </c>
      <c r="HJ95" s="234">
        <v>55.24</v>
      </c>
      <c r="HK95" s="234">
        <v>55.24</v>
      </c>
      <c r="HL95" s="20">
        <f t="shared" si="312"/>
        <v>1326.3327105170808</v>
      </c>
      <c r="HM95" s="18">
        <v>96.691208886405391</v>
      </c>
      <c r="HN95" s="18">
        <v>102.64282499686011</v>
      </c>
      <c r="HO95" s="18">
        <v>113.4286671676939</v>
      </c>
      <c r="HP95" s="18">
        <v>104.19030057391358</v>
      </c>
      <c r="HQ95" s="18">
        <v>108.83872142651066</v>
      </c>
      <c r="HR95" s="18">
        <v>89.880231359119733</v>
      </c>
      <c r="HS95" s="18">
        <v>155.22791696874646</v>
      </c>
      <c r="HT95" s="18">
        <v>78.308827035127237</v>
      </c>
      <c r="HU95" s="18">
        <v>81.500179143373686</v>
      </c>
      <c r="HV95" s="18">
        <v>137.58213656499495</v>
      </c>
      <c r="HW95" s="18">
        <v>120.36454860949536</v>
      </c>
      <c r="HX95" s="18">
        <v>137.67714778483972</v>
      </c>
      <c r="HY95" s="20">
        <f t="shared" si="200"/>
        <v>663.3827105170808</v>
      </c>
      <c r="HZ95" s="20">
        <f t="shared" si="201"/>
        <v>0</v>
      </c>
      <c r="IA95" s="20">
        <f t="shared" si="202"/>
        <v>663.3827105170808</v>
      </c>
      <c r="IB95" s="120">
        <f t="shared" si="313"/>
        <v>0</v>
      </c>
      <c r="IC95" s="120">
        <v>0</v>
      </c>
      <c r="ID95" s="250">
        <v>0</v>
      </c>
      <c r="IE95" s="250">
        <v>0</v>
      </c>
      <c r="IF95" s="120">
        <v>0</v>
      </c>
      <c r="IG95" s="120">
        <v>0</v>
      </c>
      <c r="IH95" s="120">
        <v>0</v>
      </c>
      <c r="II95" s="120">
        <v>0</v>
      </c>
      <c r="IJ95" s="120">
        <v>0</v>
      </c>
      <c r="IK95" s="120">
        <v>0</v>
      </c>
      <c r="IL95" s="120">
        <v>0</v>
      </c>
      <c r="IM95" s="120">
        <v>0</v>
      </c>
      <c r="IN95" s="120">
        <v>0</v>
      </c>
      <c r="IO95" s="121">
        <f t="shared" si="203"/>
        <v>0</v>
      </c>
      <c r="IP95" s="18">
        <v>0</v>
      </c>
      <c r="IQ95" s="18">
        <v>0</v>
      </c>
      <c r="IR95" s="18">
        <v>0</v>
      </c>
      <c r="IS95" s="18">
        <v>0</v>
      </c>
      <c r="IT95" s="18">
        <v>0</v>
      </c>
      <c r="IU95" s="18">
        <v>0</v>
      </c>
      <c r="IV95" s="18">
        <v>0</v>
      </c>
      <c r="IW95" s="18">
        <v>0</v>
      </c>
      <c r="IX95" s="18">
        <v>0</v>
      </c>
      <c r="IY95" s="18">
        <v>0</v>
      </c>
      <c r="IZ95" s="18">
        <v>0</v>
      </c>
      <c r="JA95" s="18">
        <v>0</v>
      </c>
      <c r="JB95" s="250">
        <f t="shared" si="204"/>
        <v>0</v>
      </c>
      <c r="JC95" s="121">
        <f t="shared" si="205"/>
        <v>0</v>
      </c>
      <c r="JD95" s="121">
        <f t="shared" si="206"/>
        <v>0</v>
      </c>
      <c r="JE95" s="120">
        <f t="shared" si="314"/>
        <v>0</v>
      </c>
      <c r="JF95" s="120">
        <v>0</v>
      </c>
      <c r="JG95" s="250">
        <v>0</v>
      </c>
      <c r="JH95" s="250">
        <v>0</v>
      </c>
      <c r="JI95" s="250">
        <v>0</v>
      </c>
      <c r="JJ95" s="250">
        <v>0</v>
      </c>
      <c r="JK95" s="250">
        <v>0</v>
      </c>
      <c r="JL95" s="250">
        <v>0</v>
      </c>
      <c r="JM95" s="250">
        <v>0</v>
      </c>
      <c r="JN95" s="250">
        <v>0</v>
      </c>
      <c r="JO95" s="250">
        <v>0</v>
      </c>
      <c r="JP95" s="250">
        <v>0</v>
      </c>
      <c r="JQ95" s="250">
        <v>0</v>
      </c>
      <c r="JR95" s="120">
        <f t="shared" si="315"/>
        <v>0</v>
      </c>
      <c r="JS95" s="18">
        <v>0</v>
      </c>
      <c r="JT95" s="18">
        <v>0</v>
      </c>
      <c r="JU95" s="18">
        <v>0</v>
      </c>
      <c r="JV95" s="18">
        <v>0</v>
      </c>
      <c r="JW95" s="18">
        <v>0</v>
      </c>
      <c r="JX95" s="18">
        <v>0</v>
      </c>
      <c r="JY95" s="18">
        <v>0</v>
      </c>
      <c r="JZ95" s="18">
        <v>0</v>
      </c>
      <c r="KA95" s="18">
        <v>0</v>
      </c>
      <c r="KB95" s="18">
        <v>0</v>
      </c>
      <c r="KC95" s="18">
        <v>0</v>
      </c>
      <c r="KD95" s="18">
        <v>0</v>
      </c>
      <c r="KE95" s="250">
        <f t="shared" si="207"/>
        <v>0</v>
      </c>
      <c r="KF95" s="121">
        <f t="shared" si="208"/>
        <v>0</v>
      </c>
      <c r="KG95" s="121">
        <f t="shared" si="209"/>
        <v>0</v>
      </c>
      <c r="KH95" s="120">
        <f t="shared" si="316"/>
        <v>73.970000000000013</v>
      </c>
      <c r="KI95" s="120">
        <v>6.16</v>
      </c>
      <c r="KJ95" s="250">
        <v>6.16</v>
      </c>
      <c r="KK95" s="250">
        <v>6.16</v>
      </c>
      <c r="KL95" s="250">
        <v>6.16</v>
      </c>
      <c r="KM95" s="250">
        <v>6.16</v>
      </c>
      <c r="KN95" s="250">
        <v>6.16</v>
      </c>
      <c r="KO95" s="250">
        <v>6.16</v>
      </c>
      <c r="KP95" s="250">
        <v>6.17</v>
      </c>
      <c r="KQ95" s="250">
        <v>6.17</v>
      </c>
      <c r="KR95" s="250">
        <v>6.17</v>
      </c>
      <c r="KS95" s="250">
        <v>6.17</v>
      </c>
      <c r="KT95" s="250">
        <v>6.17</v>
      </c>
      <c r="KU95" s="121">
        <f t="shared" si="317"/>
        <v>194.30308250532215</v>
      </c>
      <c r="KV95" s="18">
        <v>7.4270067943927787</v>
      </c>
      <c r="KW95" s="18">
        <v>7.9986145362936441</v>
      </c>
      <c r="KX95" s="18">
        <v>7.0986736355872964</v>
      </c>
      <c r="KY95" s="18">
        <v>7.783036144961665</v>
      </c>
      <c r="KZ95" s="18">
        <v>7.7528630013693611</v>
      </c>
      <c r="LA95" s="18">
        <v>7.9242710739240003</v>
      </c>
      <c r="LB95" s="18">
        <v>7.012037513932043</v>
      </c>
      <c r="LC95" s="18">
        <v>21.435592993301974</v>
      </c>
      <c r="LD95" s="18">
        <v>27.629282091980059</v>
      </c>
      <c r="LE95" s="18">
        <v>26.679325189477993</v>
      </c>
      <c r="LF95" s="18">
        <v>32.505474294141116</v>
      </c>
      <c r="LG95" s="18">
        <v>33.056905235960222</v>
      </c>
      <c r="LH95" s="250">
        <f t="shared" si="318"/>
        <v>120.33308250532214</v>
      </c>
      <c r="LI95" s="121">
        <f t="shared" si="210"/>
        <v>0</v>
      </c>
      <c r="LJ95" s="121">
        <f t="shared" si="211"/>
        <v>120.33308250532214</v>
      </c>
      <c r="LK95" s="121">
        <f t="shared" si="212"/>
        <v>0</v>
      </c>
      <c r="LL95" s="250"/>
      <c r="LM95" s="250"/>
      <c r="LN95" s="250"/>
      <c r="LO95" s="250"/>
      <c r="LP95" s="250"/>
      <c r="LQ95" s="250"/>
      <c r="LR95" s="250"/>
      <c r="LS95" s="250"/>
      <c r="LT95" s="250"/>
      <c r="LU95" s="250"/>
      <c r="LV95" s="250"/>
      <c r="LW95" s="250"/>
      <c r="LX95" s="121">
        <f t="shared" si="213"/>
        <v>0</v>
      </c>
      <c r="LY95" s="250"/>
      <c r="LZ95" s="250"/>
      <c r="MA95" s="250"/>
      <c r="MB95" s="250"/>
      <c r="MC95" s="250"/>
      <c r="MD95" s="250"/>
      <c r="ME95" s="250"/>
      <c r="MF95" s="250"/>
      <c r="MG95" s="250"/>
      <c r="MH95" s="250"/>
      <c r="MI95" s="250"/>
      <c r="MJ95" s="120">
        <v>0</v>
      </c>
      <c r="MK95" s="250"/>
      <c r="ML95" s="121">
        <f t="shared" si="214"/>
        <v>0</v>
      </c>
      <c r="MM95" s="121">
        <f t="shared" si="215"/>
        <v>0</v>
      </c>
      <c r="MN95" s="121">
        <f t="shared" si="319"/>
        <v>8693.98</v>
      </c>
      <c r="MO95" s="121">
        <v>724.49</v>
      </c>
      <c r="MP95" s="250">
        <v>724.49</v>
      </c>
      <c r="MQ95" s="250">
        <v>724.49</v>
      </c>
      <c r="MR95" s="250">
        <v>724.49</v>
      </c>
      <c r="MS95" s="250">
        <v>724.49</v>
      </c>
      <c r="MT95" s="250">
        <v>724.49</v>
      </c>
      <c r="MU95" s="250">
        <v>724.49</v>
      </c>
      <c r="MV95" s="250">
        <v>724.51</v>
      </c>
      <c r="MW95" s="250">
        <v>724.51</v>
      </c>
      <c r="MX95" s="250">
        <v>724.51</v>
      </c>
      <c r="MY95" s="250">
        <v>724.51</v>
      </c>
      <c r="MZ95" s="250">
        <v>724.51</v>
      </c>
      <c r="NA95" s="121">
        <f t="shared" si="320"/>
        <v>0</v>
      </c>
      <c r="NB95" s="20">
        <v>0</v>
      </c>
      <c r="NC95" s="20">
        <v>0</v>
      </c>
      <c r="ND95" s="20">
        <v>0</v>
      </c>
      <c r="NE95" s="20">
        <v>0</v>
      </c>
      <c r="NF95" s="20">
        <v>0</v>
      </c>
      <c r="NG95" s="20">
        <v>0</v>
      </c>
      <c r="NH95" s="20">
        <v>0</v>
      </c>
      <c r="NI95" s="20">
        <v>0</v>
      </c>
      <c r="NJ95" s="20">
        <v>0</v>
      </c>
      <c r="NK95" s="20">
        <v>0</v>
      </c>
      <c r="NL95" s="20">
        <v>0</v>
      </c>
      <c r="NM95" s="20">
        <v>0</v>
      </c>
      <c r="NN95" s="250">
        <f t="shared" si="321"/>
        <v>-8693.98</v>
      </c>
      <c r="NO95" s="121">
        <f t="shared" si="216"/>
        <v>-8693.98</v>
      </c>
      <c r="NP95" s="121">
        <f t="shared" si="217"/>
        <v>0</v>
      </c>
      <c r="NQ95" s="115">
        <f t="shared" si="218"/>
        <v>19.629999999999995</v>
      </c>
      <c r="NR95" s="114">
        <f t="shared" si="219"/>
        <v>0</v>
      </c>
      <c r="NS95" s="132">
        <f t="shared" si="220"/>
        <v>-19.629999999999995</v>
      </c>
      <c r="NT95" s="121">
        <f t="shared" si="221"/>
        <v>-19.629999999999995</v>
      </c>
      <c r="NU95" s="121">
        <f t="shared" si="222"/>
        <v>0</v>
      </c>
      <c r="NV95" s="18">
        <f t="shared" si="322"/>
        <v>0</v>
      </c>
      <c r="NW95" s="18">
        <v>0</v>
      </c>
      <c r="NX95" s="234">
        <v>0</v>
      </c>
      <c r="NY95" s="234">
        <v>0</v>
      </c>
      <c r="NZ95" s="18">
        <v>0</v>
      </c>
      <c r="OA95" s="18">
        <v>0</v>
      </c>
      <c r="OB95" s="18">
        <v>0</v>
      </c>
      <c r="OC95" s="18">
        <v>0</v>
      </c>
      <c r="OD95" s="18">
        <v>0</v>
      </c>
      <c r="OE95" s="18">
        <v>0</v>
      </c>
      <c r="OF95" s="18">
        <v>0</v>
      </c>
      <c r="OG95" s="18">
        <v>0</v>
      </c>
      <c r="OH95" s="18">
        <v>0</v>
      </c>
      <c r="OI95" s="20">
        <f t="shared" si="323"/>
        <v>0</v>
      </c>
      <c r="OJ95" s="20">
        <v>0</v>
      </c>
      <c r="OK95" s="20">
        <v>0</v>
      </c>
      <c r="OL95" s="20">
        <v>0</v>
      </c>
      <c r="OM95" s="20">
        <v>0</v>
      </c>
      <c r="ON95" s="20">
        <v>0</v>
      </c>
      <c r="OO95" s="20">
        <v>0</v>
      </c>
      <c r="OP95" s="20">
        <v>0</v>
      </c>
      <c r="OQ95" s="20">
        <v>0</v>
      </c>
      <c r="OR95" s="20">
        <v>0</v>
      </c>
      <c r="OS95" s="20">
        <v>0</v>
      </c>
      <c r="OT95" s="20">
        <v>0</v>
      </c>
      <c r="OU95" s="20">
        <v>0</v>
      </c>
      <c r="OV95" s="234">
        <f t="shared" si="324"/>
        <v>0</v>
      </c>
      <c r="OW95" s="20">
        <f t="shared" si="223"/>
        <v>0</v>
      </c>
      <c r="OX95" s="20">
        <f t="shared" si="224"/>
        <v>0</v>
      </c>
      <c r="OY95" s="18">
        <f t="shared" si="325"/>
        <v>0</v>
      </c>
      <c r="OZ95" s="18">
        <v>0</v>
      </c>
      <c r="PA95" s="234">
        <v>0</v>
      </c>
      <c r="PB95" s="234">
        <v>0</v>
      </c>
      <c r="PC95" s="234">
        <v>0</v>
      </c>
      <c r="PD95" s="234">
        <v>0</v>
      </c>
      <c r="PE95" s="234">
        <v>0</v>
      </c>
      <c r="PF95" s="234">
        <v>0</v>
      </c>
      <c r="PG95" s="234">
        <v>0</v>
      </c>
      <c r="PH95" s="234">
        <v>0</v>
      </c>
      <c r="PI95" s="234">
        <v>0</v>
      </c>
      <c r="PJ95" s="234">
        <v>0</v>
      </c>
      <c r="PK95" s="234">
        <v>0</v>
      </c>
      <c r="PL95" s="20">
        <f t="shared" si="326"/>
        <v>0</v>
      </c>
      <c r="PM95" s="18">
        <v>0</v>
      </c>
      <c r="PN95" s="18">
        <v>0</v>
      </c>
      <c r="PO95" s="18">
        <v>0</v>
      </c>
      <c r="PP95" s="18">
        <v>0</v>
      </c>
      <c r="PQ95" s="18">
        <v>0</v>
      </c>
      <c r="PR95" s="18">
        <v>0</v>
      </c>
      <c r="PS95" s="18">
        <v>0</v>
      </c>
      <c r="PT95" s="18">
        <v>0</v>
      </c>
      <c r="PU95" s="18">
        <v>0</v>
      </c>
      <c r="PV95" s="18">
        <v>0</v>
      </c>
      <c r="PW95" s="18">
        <v>0</v>
      </c>
      <c r="PX95" s="18">
        <v>0</v>
      </c>
      <c r="PY95" s="234">
        <f t="shared" si="327"/>
        <v>0</v>
      </c>
      <c r="PZ95" s="20">
        <f t="shared" si="225"/>
        <v>0</v>
      </c>
      <c r="QA95" s="20">
        <f t="shared" si="226"/>
        <v>0</v>
      </c>
      <c r="QB95" s="18">
        <f t="shared" si="328"/>
        <v>19.629999999999995</v>
      </c>
      <c r="QC95" s="18">
        <v>1.64</v>
      </c>
      <c r="QD95" s="234">
        <v>1.64</v>
      </c>
      <c r="QE95" s="234">
        <v>1.64</v>
      </c>
      <c r="QF95" s="234">
        <v>1.64</v>
      </c>
      <c r="QG95" s="234">
        <v>1.64</v>
      </c>
      <c r="QH95" s="234">
        <v>1.64</v>
      </c>
      <c r="QI95" s="234">
        <v>1.64</v>
      </c>
      <c r="QJ95" s="234">
        <v>1.63</v>
      </c>
      <c r="QK95" s="234">
        <v>1.63</v>
      </c>
      <c r="QL95" s="234">
        <v>1.63</v>
      </c>
      <c r="QM95" s="234">
        <v>1.63</v>
      </c>
      <c r="QN95" s="234">
        <v>1.63</v>
      </c>
      <c r="QO95" s="20">
        <f t="shared" si="329"/>
        <v>0</v>
      </c>
      <c r="QP95" s="18">
        <v>0</v>
      </c>
      <c r="QQ95" s="18">
        <v>0</v>
      </c>
      <c r="QR95" s="18">
        <v>0</v>
      </c>
      <c r="QS95" s="18">
        <v>0</v>
      </c>
      <c r="QT95" s="18">
        <v>0</v>
      </c>
      <c r="QU95" s="18">
        <v>0</v>
      </c>
      <c r="QV95" s="18">
        <v>0</v>
      </c>
      <c r="QW95" s="18">
        <v>0</v>
      </c>
      <c r="QX95" s="18">
        <v>0</v>
      </c>
      <c r="QY95" s="18">
        <v>0</v>
      </c>
      <c r="QZ95" s="18">
        <v>0</v>
      </c>
      <c r="RA95" s="18">
        <v>0</v>
      </c>
      <c r="RB95" s="234">
        <f t="shared" si="330"/>
        <v>-19.629999999999995</v>
      </c>
      <c r="RC95" s="20">
        <f t="shared" si="227"/>
        <v>-19.629999999999995</v>
      </c>
      <c r="RD95" s="20">
        <f t="shared" si="228"/>
        <v>0</v>
      </c>
      <c r="RE95" s="18">
        <f t="shared" si="331"/>
        <v>0</v>
      </c>
      <c r="RF95" s="20">
        <v>0</v>
      </c>
      <c r="RG95" s="234">
        <v>0</v>
      </c>
      <c r="RH95" s="234">
        <v>0</v>
      </c>
      <c r="RI95" s="234">
        <v>0</v>
      </c>
      <c r="RJ95" s="234">
        <v>0</v>
      </c>
      <c r="RK95" s="234">
        <v>0</v>
      </c>
      <c r="RL95" s="234">
        <v>0</v>
      </c>
      <c r="RM95" s="234">
        <v>0</v>
      </c>
      <c r="RN95" s="234">
        <v>0</v>
      </c>
      <c r="RO95" s="234">
        <v>0</v>
      </c>
      <c r="RP95" s="234">
        <v>0</v>
      </c>
      <c r="RQ95" s="234">
        <v>0</v>
      </c>
      <c r="RR95" s="20">
        <f t="shared" si="332"/>
        <v>0</v>
      </c>
      <c r="RS95" s="18">
        <v>0</v>
      </c>
      <c r="RT95" s="18">
        <v>0</v>
      </c>
      <c r="RU95" s="18">
        <v>0</v>
      </c>
      <c r="RV95" s="18">
        <v>0</v>
      </c>
      <c r="RW95" s="18">
        <v>0</v>
      </c>
      <c r="RX95" s="18">
        <v>0</v>
      </c>
      <c r="RY95" s="18">
        <v>0</v>
      </c>
      <c r="RZ95" s="18">
        <v>0</v>
      </c>
      <c r="SA95" s="18">
        <v>0</v>
      </c>
      <c r="SB95" s="18">
        <v>0</v>
      </c>
      <c r="SC95" s="18">
        <v>0</v>
      </c>
      <c r="SD95" s="18">
        <v>0</v>
      </c>
      <c r="SE95" s="20">
        <f t="shared" si="229"/>
        <v>0</v>
      </c>
      <c r="SF95" s="20">
        <f t="shared" si="230"/>
        <v>0</v>
      </c>
      <c r="SG95" s="20">
        <f t="shared" si="231"/>
        <v>0</v>
      </c>
      <c r="SH95" s="18">
        <f t="shared" si="333"/>
        <v>0</v>
      </c>
      <c r="SI95" s="18">
        <v>0</v>
      </c>
      <c r="SJ95" s="234">
        <v>0</v>
      </c>
      <c r="SK95" s="234">
        <v>0</v>
      </c>
      <c r="SL95" s="234">
        <v>0</v>
      </c>
      <c r="SM95" s="234">
        <v>0</v>
      </c>
      <c r="SN95" s="234">
        <v>0</v>
      </c>
      <c r="SO95" s="234">
        <v>0</v>
      </c>
      <c r="SP95" s="234">
        <v>0</v>
      </c>
      <c r="SQ95" s="234">
        <v>0</v>
      </c>
      <c r="SR95" s="234">
        <v>0</v>
      </c>
      <c r="SS95" s="234">
        <v>0</v>
      </c>
      <c r="ST95" s="234">
        <v>0</v>
      </c>
      <c r="SU95" s="20">
        <f t="shared" si="334"/>
        <v>0</v>
      </c>
      <c r="SV95" s="18">
        <v>0</v>
      </c>
      <c r="SW95" s="18">
        <v>0</v>
      </c>
      <c r="SX95" s="18">
        <v>0</v>
      </c>
      <c r="SY95" s="18">
        <v>0</v>
      </c>
      <c r="SZ95" s="18">
        <v>0</v>
      </c>
      <c r="TA95" s="18">
        <v>0</v>
      </c>
      <c r="TB95" s="18">
        <v>0</v>
      </c>
      <c r="TC95" s="18">
        <v>0</v>
      </c>
      <c r="TD95" s="18">
        <v>0</v>
      </c>
      <c r="TE95" s="18">
        <v>0</v>
      </c>
      <c r="TF95" s="18">
        <v>0</v>
      </c>
      <c r="TG95" s="18">
        <v>0</v>
      </c>
      <c r="TH95" s="20">
        <f t="shared" si="232"/>
        <v>0</v>
      </c>
      <c r="TI95" s="20">
        <f t="shared" si="233"/>
        <v>0</v>
      </c>
      <c r="TJ95" s="20">
        <f t="shared" si="234"/>
        <v>0</v>
      </c>
      <c r="TK95" s="18">
        <f t="shared" si="335"/>
        <v>0</v>
      </c>
      <c r="TL95" s="18">
        <v>0</v>
      </c>
      <c r="TM95" s="234">
        <v>0</v>
      </c>
      <c r="TN95" s="234">
        <v>0</v>
      </c>
      <c r="TO95" s="234">
        <v>0</v>
      </c>
      <c r="TP95" s="234">
        <v>0</v>
      </c>
      <c r="TQ95" s="234">
        <v>0</v>
      </c>
      <c r="TR95" s="234">
        <v>0</v>
      </c>
      <c r="TS95" s="234">
        <v>0</v>
      </c>
      <c r="TT95" s="234">
        <v>0</v>
      </c>
      <c r="TU95" s="234">
        <v>0</v>
      </c>
      <c r="TV95" s="234">
        <v>0</v>
      </c>
      <c r="TW95" s="234">
        <v>0</v>
      </c>
      <c r="TX95" s="20">
        <f t="shared" si="336"/>
        <v>0</v>
      </c>
      <c r="TY95" s="18">
        <v>0</v>
      </c>
      <c r="TZ95" s="18">
        <v>0</v>
      </c>
      <c r="UA95" s="18">
        <v>0</v>
      </c>
      <c r="UB95" s="18">
        <v>0</v>
      </c>
      <c r="UC95" s="18">
        <v>0</v>
      </c>
      <c r="UD95" s="18">
        <v>0</v>
      </c>
      <c r="UE95" s="18">
        <v>0</v>
      </c>
      <c r="UF95" s="18">
        <v>0</v>
      </c>
      <c r="UG95" s="18">
        <v>0</v>
      </c>
      <c r="UH95" s="18">
        <v>0</v>
      </c>
      <c r="UI95" s="18">
        <v>0</v>
      </c>
      <c r="UJ95" s="18">
        <v>0</v>
      </c>
      <c r="UK95" s="20">
        <f t="shared" si="235"/>
        <v>0</v>
      </c>
      <c r="UL95" s="20">
        <f t="shared" si="236"/>
        <v>0</v>
      </c>
      <c r="UM95" s="20">
        <f t="shared" si="237"/>
        <v>0</v>
      </c>
      <c r="UN95" s="18">
        <f t="shared" si="337"/>
        <v>0</v>
      </c>
      <c r="UO95" s="18">
        <v>0</v>
      </c>
      <c r="UP95" s="234">
        <v>0</v>
      </c>
      <c r="UQ95" s="234">
        <v>0</v>
      </c>
      <c r="UR95" s="234">
        <v>0</v>
      </c>
      <c r="US95" s="234">
        <v>0</v>
      </c>
      <c r="UT95" s="234">
        <v>0</v>
      </c>
      <c r="UU95" s="234">
        <v>0</v>
      </c>
      <c r="UV95" s="234">
        <v>0</v>
      </c>
      <c r="UW95" s="234">
        <v>0</v>
      </c>
      <c r="UX95" s="234">
        <v>0</v>
      </c>
      <c r="UY95" s="234">
        <v>0</v>
      </c>
      <c r="UZ95" s="234">
        <v>0</v>
      </c>
      <c r="VA95" s="20">
        <f t="shared" si="238"/>
        <v>0</v>
      </c>
      <c r="VB95" s="234"/>
      <c r="VC95" s="234"/>
      <c r="VD95" s="234"/>
      <c r="VE95" s="234"/>
      <c r="VF95" s="234"/>
      <c r="VG95" s="234"/>
      <c r="VH95" s="234">
        <v>0</v>
      </c>
      <c r="VI95" s="234"/>
      <c r="VJ95" s="234"/>
      <c r="VK95" s="234"/>
      <c r="VL95" s="234"/>
      <c r="VM95" s="234"/>
      <c r="VN95" s="20">
        <f t="shared" si="239"/>
        <v>0</v>
      </c>
      <c r="VO95" s="20">
        <f t="shared" si="240"/>
        <v>0</v>
      </c>
      <c r="VP95" s="20">
        <f t="shared" si="241"/>
        <v>0</v>
      </c>
      <c r="VQ95" s="121">
        <f t="shared" si="242"/>
        <v>0</v>
      </c>
      <c r="VR95" s="250"/>
      <c r="VS95" s="250"/>
      <c r="VT95" s="250"/>
      <c r="VU95" s="250"/>
      <c r="VV95" s="250"/>
      <c r="VW95" s="250"/>
      <c r="VX95" s="250"/>
      <c r="VY95" s="250"/>
      <c r="VZ95" s="250"/>
      <c r="WA95" s="250"/>
      <c r="WB95" s="250"/>
      <c r="WC95" s="250"/>
      <c r="WD95" s="121">
        <f t="shared" si="243"/>
        <v>0</v>
      </c>
      <c r="WE95" s="234"/>
      <c r="WF95" s="234"/>
      <c r="WG95" s="234"/>
      <c r="WH95" s="234"/>
      <c r="WI95" s="234"/>
      <c r="WJ95" s="234"/>
      <c r="WK95" s="234"/>
      <c r="WL95" s="234"/>
      <c r="WM95" s="234"/>
      <c r="WN95" s="234"/>
      <c r="WO95" s="234"/>
      <c r="WP95" s="234"/>
      <c r="WQ95" s="121">
        <f t="shared" si="244"/>
        <v>0</v>
      </c>
      <c r="WR95" s="121">
        <f t="shared" si="245"/>
        <v>0</v>
      </c>
      <c r="WS95" s="121">
        <f t="shared" si="246"/>
        <v>0</v>
      </c>
      <c r="WT95" s="120">
        <f t="shared" si="338"/>
        <v>1972.4399999999996</v>
      </c>
      <c r="WU95" s="120">
        <v>164.37</v>
      </c>
      <c r="WV95" s="250">
        <v>164.37</v>
      </c>
      <c r="WW95" s="250">
        <v>164.37</v>
      </c>
      <c r="WX95" s="250">
        <v>164.37</v>
      </c>
      <c r="WY95" s="250">
        <v>164.37</v>
      </c>
      <c r="WZ95" s="250">
        <v>164.37</v>
      </c>
      <c r="XA95" s="250">
        <v>164.37</v>
      </c>
      <c r="XB95" s="250">
        <v>164.37</v>
      </c>
      <c r="XC95" s="250">
        <v>164.37</v>
      </c>
      <c r="XD95" s="250">
        <v>164.37</v>
      </c>
      <c r="XE95" s="250">
        <v>164.37</v>
      </c>
      <c r="XF95" s="250">
        <v>164.37</v>
      </c>
      <c r="XG95" s="120">
        <f t="shared" si="339"/>
        <v>1280.6997770676921</v>
      </c>
      <c r="XH95" s="18">
        <v>45.7066567037201</v>
      </c>
      <c r="XI95" s="18">
        <v>222.75495852694223</v>
      </c>
      <c r="XJ95" s="18">
        <v>218.08728475038049</v>
      </c>
      <c r="XK95" s="18">
        <v>148.21744437564459</v>
      </c>
      <c r="XL95" s="18">
        <v>176.54554508669455</v>
      </c>
      <c r="XM95" s="18">
        <v>19.585004563092358</v>
      </c>
      <c r="XN95" s="18">
        <v>31.120882781596759</v>
      </c>
      <c r="XO95" s="18">
        <v>110.38173705901326</v>
      </c>
      <c r="XP95" s="18">
        <v>128.73031130169898</v>
      </c>
      <c r="XQ95" s="18">
        <v>100.29078616329404</v>
      </c>
      <c r="XR95" s="18">
        <v>41.727265722987795</v>
      </c>
      <c r="XS95" s="18">
        <v>37.551900032627024</v>
      </c>
      <c r="XT95" s="121">
        <f t="shared" si="247"/>
        <v>-691.74022293230746</v>
      </c>
      <c r="XU95" s="121">
        <f t="shared" si="248"/>
        <v>-691.74022293230746</v>
      </c>
      <c r="XV95" s="121">
        <f t="shared" si="249"/>
        <v>0</v>
      </c>
      <c r="XW95" s="120">
        <f t="shared" si="340"/>
        <v>0</v>
      </c>
      <c r="XX95" s="120">
        <v>0</v>
      </c>
      <c r="XY95" s="250">
        <v>0</v>
      </c>
      <c r="XZ95" s="250">
        <v>0</v>
      </c>
      <c r="YA95" s="250">
        <v>0</v>
      </c>
      <c r="YB95" s="250">
        <v>0</v>
      </c>
      <c r="YC95" s="250">
        <v>0</v>
      </c>
      <c r="YD95" s="250">
        <v>0</v>
      </c>
      <c r="YE95" s="250">
        <v>0</v>
      </c>
      <c r="YF95" s="250">
        <v>0</v>
      </c>
      <c r="YG95" s="250">
        <v>0</v>
      </c>
      <c r="YH95" s="250">
        <v>0</v>
      </c>
      <c r="YI95" s="250">
        <v>0</v>
      </c>
      <c r="YJ95" s="121">
        <f>YK95+YL95+YM95+YN95+YO95+YV95+YP95+YU95+YQ95+YR95+YS95+YT95</f>
        <v>0</v>
      </c>
      <c r="YK95" s="18">
        <v>0</v>
      </c>
      <c r="YL95" s="18">
        <v>0</v>
      </c>
      <c r="YM95" s="18">
        <v>0</v>
      </c>
      <c r="YN95" s="18">
        <v>0</v>
      </c>
      <c r="YO95" s="18">
        <v>0</v>
      </c>
      <c r="YP95" s="18">
        <v>0</v>
      </c>
      <c r="YQ95" s="18">
        <v>0</v>
      </c>
      <c r="YR95" s="18">
        <v>0</v>
      </c>
      <c r="YS95" s="18">
        <v>0</v>
      </c>
      <c r="YT95" s="18">
        <v>0</v>
      </c>
      <c r="YU95" s="18">
        <v>0</v>
      </c>
      <c r="YV95" s="18">
        <v>0</v>
      </c>
      <c r="YW95" s="234">
        <f t="shared" si="342"/>
        <v>0</v>
      </c>
      <c r="YX95" s="121">
        <f t="shared" si="250"/>
        <v>0</v>
      </c>
      <c r="YY95" s="121">
        <f t="shared" si="251"/>
        <v>0</v>
      </c>
      <c r="YZ95" s="120">
        <f t="shared" si="343"/>
        <v>48.91</v>
      </c>
      <c r="ZA95" s="120">
        <v>4.08</v>
      </c>
      <c r="ZB95" s="250">
        <v>4.08</v>
      </c>
      <c r="ZC95" s="250">
        <v>4.08</v>
      </c>
      <c r="ZD95" s="250">
        <v>4.08</v>
      </c>
      <c r="ZE95" s="250">
        <v>4.08</v>
      </c>
      <c r="ZF95" s="250">
        <v>4.08</v>
      </c>
      <c r="ZG95" s="250">
        <v>4.08</v>
      </c>
      <c r="ZH95" s="250">
        <v>4.07</v>
      </c>
      <c r="ZI95" s="250">
        <v>4.07</v>
      </c>
      <c r="ZJ95" s="250">
        <v>4.07</v>
      </c>
      <c r="ZK95" s="250">
        <v>4.07</v>
      </c>
      <c r="ZL95" s="250">
        <v>4.07</v>
      </c>
      <c r="ZM95" s="121">
        <f t="shared" si="344"/>
        <v>129.67310877207171</v>
      </c>
      <c r="ZN95" s="120">
        <v>0</v>
      </c>
      <c r="ZO95" s="18">
        <v>0</v>
      </c>
      <c r="ZP95" s="18">
        <v>0</v>
      </c>
      <c r="ZQ95" s="18">
        <v>129.67310877207171</v>
      </c>
      <c r="ZR95" s="18">
        <v>0</v>
      </c>
      <c r="ZS95" s="18">
        <v>0</v>
      </c>
      <c r="ZT95" s="18"/>
      <c r="ZU95" s="18"/>
      <c r="ZV95" s="18"/>
      <c r="ZW95" s="18"/>
      <c r="ZX95" s="18"/>
      <c r="ZY95" s="18"/>
      <c r="ZZ95" s="121">
        <f t="shared" si="252"/>
        <v>80.763108772071718</v>
      </c>
      <c r="AAA95" s="121">
        <f t="shared" si="253"/>
        <v>0</v>
      </c>
      <c r="AAB95" s="121">
        <f t="shared" si="254"/>
        <v>80.763108772071718</v>
      </c>
      <c r="AAC95" s="120">
        <f t="shared" si="345"/>
        <v>0</v>
      </c>
      <c r="AAD95" s="120">
        <v>0</v>
      </c>
      <c r="AAE95" s="250">
        <v>0</v>
      </c>
      <c r="AAF95" s="250">
        <v>0</v>
      </c>
      <c r="AAG95" s="250">
        <v>0</v>
      </c>
      <c r="AAH95" s="250">
        <v>0</v>
      </c>
      <c r="AAI95" s="250">
        <v>0</v>
      </c>
      <c r="AAJ95" s="250">
        <v>0</v>
      </c>
      <c r="AAK95" s="250">
        <v>0</v>
      </c>
      <c r="AAL95" s="250">
        <v>0</v>
      </c>
      <c r="AAM95" s="250">
        <v>0</v>
      </c>
      <c r="AAN95" s="250">
        <v>0</v>
      </c>
      <c r="AAO95" s="250">
        <v>0</v>
      </c>
      <c r="AAP95" s="121">
        <f t="shared" si="346"/>
        <v>0</v>
      </c>
      <c r="AAQ95" s="18">
        <v>0</v>
      </c>
      <c r="AAR95" s="18">
        <v>0</v>
      </c>
      <c r="AAS95" s="18">
        <v>0</v>
      </c>
      <c r="AAT95" s="18">
        <v>0</v>
      </c>
      <c r="AAU95" s="18">
        <v>0</v>
      </c>
      <c r="AAV95" s="18">
        <v>0</v>
      </c>
      <c r="AAW95" s="18">
        <v>0</v>
      </c>
      <c r="AAX95" s="18">
        <v>0</v>
      </c>
      <c r="AAY95" s="18">
        <v>0</v>
      </c>
      <c r="AAZ95" s="18">
        <v>0</v>
      </c>
      <c r="ABA95" s="18">
        <v>0</v>
      </c>
      <c r="ABB95" s="18">
        <v>0</v>
      </c>
      <c r="ABC95" s="121">
        <f t="shared" si="255"/>
        <v>0</v>
      </c>
      <c r="ABD95" s="121">
        <f t="shared" si="256"/>
        <v>0</v>
      </c>
      <c r="ABE95" s="121">
        <f t="shared" si="257"/>
        <v>0</v>
      </c>
      <c r="ABF95" s="120">
        <f t="shared" si="347"/>
        <v>0</v>
      </c>
      <c r="ABG95" s="120">
        <v>0</v>
      </c>
      <c r="ABH95" s="250">
        <v>0</v>
      </c>
      <c r="ABI95" s="250">
        <v>0</v>
      </c>
      <c r="ABJ95" s="250">
        <v>0</v>
      </c>
      <c r="ABK95" s="250">
        <v>0</v>
      </c>
      <c r="ABL95" s="250">
        <v>0</v>
      </c>
      <c r="ABM95" s="250">
        <v>0</v>
      </c>
      <c r="ABN95" s="250">
        <v>0</v>
      </c>
      <c r="ABO95" s="250">
        <v>0</v>
      </c>
      <c r="ABP95" s="250">
        <v>0</v>
      </c>
      <c r="ABQ95" s="250">
        <v>0</v>
      </c>
      <c r="ABR95" s="250">
        <v>0</v>
      </c>
      <c r="ABS95" s="121">
        <f t="shared" si="348"/>
        <v>0</v>
      </c>
      <c r="ABT95" s="18">
        <v>0</v>
      </c>
      <c r="ABU95" s="18">
        <v>0</v>
      </c>
      <c r="ABV95" s="18">
        <v>0</v>
      </c>
      <c r="ABW95" s="18">
        <v>0</v>
      </c>
      <c r="ABX95" s="18">
        <v>0</v>
      </c>
      <c r="ABY95" s="18">
        <v>0</v>
      </c>
      <c r="ABZ95" s="18"/>
      <c r="ACA95" s="18"/>
      <c r="ACB95" s="18">
        <v>0</v>
      </c>
      <c r="ACC95" s="18">
        <v>0</v>
      </c>
      <c r="ACD95" s="18">
        <v>0</v>
      </c>
      <c r="ACE95" s="18">
        <v>0</v>
      </c>
      <c r="ACF95" s="121">
        <f t="shared" si="258"/>
        <v>0</v>
      </c>
      <c r="ACG95" s="121">
        <f t="shared" si="259"/>
        <v>0</v>
      </c>
      <c r="ACH95" s="121">
        <f t="shared" si="260"/>
        <v>0</v>
      </c>
      <c r="ACI95" s="115">
        <f t="shared" si="261"/>
        <v>0</v>
      </c>
      <c r="ACJ95" s="121">
        <f t="shared" si="262"/>
        <v>0</v>
      </c>
      <c r="ACK95" s="132">
        <f t="shared" si="263"/>
        <v>0</v>
      </c>
      <c r="ACL95" s="121">
        <f t="shared" si="264"/>
        <v>0</v>
      </c>
      <c r="ACM95" s="121">
        <f t="shared" si="265"/>
        <v>0</v>
      </c>
      <c r="ACN95" s="18">
        <f t="shared" si="349"/>
        <v>0</v>
      </c>
      <c r="ACO95" s="18">
        <v>0</v>
      </c>
      <c r="ACP95" s="234">
        <v>0</v>
      </c>
      <c r="ACQ95" s="234">
        <v>0</v>
      </c>
      <c r="ACR95" s="234">
        <v>0</v>
      </c>
      <c r="ACS95" s="234">
        <v>0</v>
      </c>
      <c r="ACT95" s="234">
        <v>0</v>
      </c>
      <c r="ACU95" s="234">
        <v>0</v>
      </c>
      <c r="ACV95" s="234">
        <v>0</v>
      </c>
      <c r="ACW95" s="234">
        <v>0</v>
      </c>
      <c r="ACX95" s="234">
        <v>0</v>
      </c>
      <c r="ACY95" s="234">
        <v>0</v>
      </c>
      <c r="ACZ95" s="234">
        <v>0</v>
      </c>
      <c r="ADA95" s="20">
        <f t="shared" si="350"/>
        <v>0</v>
      </c>
      <c r="ADB95" s="18">
        <v>0</v>
      </c>
      <c r="ADC95" s="18">
        <v>0</v>
      </c>
      <c r="ADD95" s="18">
        <v>0</v>
      </c>
      <c r="ADE95" s="18">
        <v>0</v>
      </c>
      <c r="ADF95" s="18">
        <v>0</v>
      </c>
      <c r="ADG95" s="18">
        <v>0</v>
      </c>
      <c r="ADH95" s="18">
        <v>0</v>
      </c>
      <c r="ADI95" s="18">
        <v>0</v>
      </c>
      <c r="ADJ95" s="18">
        <v>0</v>
      </c>
      <c r="ADK95" s="18">
        <v>0</v>
      </c>
      <c r="ADL95" s="18">
        <v>0</v>
      </c>
      <c r="ADM95" s="18">
        <v>0</v>
      </c>
      <c r="ADN95" s="20">
        <f t="shared" si="266"/>
        <v>0</v>
      </c>
      <c r="ADO95" s="20">
        <f t="shared" si="267"/>
        <v>0</v>
      </c>
      <c r="ADP95" s="20">
        <f t="shared" si="268"/>
        <v>0</v>
      </c>
      <c r="ADQ95" s="18">
        <f t="shared" si="351"/>
        <v>0</v>
      </c>
      <c r="ADR95" s="18">
        <v>0</v>
      </c>
      <c r="ADS95" s="234">
        <v>0</v>
      </c>
      <c r="ADT95" s="234">
        <v>0</v>
      </c>
      <c r="ADU95" s="234">
        <v>0</v>
      </c>
      <c r="ADV95" s="234">
        <v>0</v>
      </c>
      <c r="ADW95" s="234">
        <v>0</v>
      </c>
      <c r="ADX95" s="234">
        <v>0</v>
      </c>
      <c r="ADY95" s="234">
        <v>0</v>
      </c>
      <c r="ADZ95" s="234">
        <v>0</v>
      </c>
      <c r="AEA95" s="234">
        <v>0</v>
      </c>
      <c r="AEB95" s="234">
        <v>0</v>
      </c>
      <c r="AEC95" s="234">
        <v>0</v>
      </c>
      <c r="AED95" s="20">
        <f t="shared" si="352"/>
        <v>0</v>
      </c>
      <c r="AEE95" s="18">
        <v>0</v>
      </c>
      <c r="AEF95" s="18">
        <v>0</v>
      </c>
      <c r="AEG95" s="18">
        <v>0</v>
      </c>
      <c r="AEH95" s="18">
        <v>0</v>
      </c>
      <c r="AEI95" s="18">
        <v>0</v>
      </c>
      <c r="AEJ95" s="18">
        <v>0</v>
      </c>
      <c r="AEK95" s="18">
        <v>0</v>
      </c>
      <c r="AEL95" s="18">
        <v>0</v>
      </c>
      <c r="AEM95" s="18">
        <v>0</v>
      </c>
      <c r="AEN95" s="18">
        <v>0</v>
      </c>
      <c r="AEO95" s="18">
        <v>0</v>
      </c>
      <c r="AEP95" s="18">
        <v>0</v>
      </c>
      <c r="AEQ95" s="20">
        <f t="shared" si="269"/>
        <v>0</v>
      </c>
      <c r="AER95" s="20">
        <f t="shared" si="270"/>
        <v>0</v>
      </c>
      <c r="AES95" s="20">
        <f t="shared" si="271"/>
        <v>0</v>
      </c>
      <c r="AET95" s="18">
        <f t="shared" si="353"/>
        <v>1438.08</v>
      </c>
      <c r="AEU95" s="18">
        <v>119.84</v>
      </c>
      <c r="AEV95" s="234">
        <v>119.84</v>
      </c>
      <c r="AEW95" s="234">
        <v>119.84</v>
      </c>
      <c r="AEX95" s="234">
        <v>119.84</v>
      </c>
      <c r="AEY95" s="234">
        <v>119.84</v>
      </c>
      <c r="AEZ95" s="234">
        <v>119.84</v>
      </c>
      <c r="AFA95" s="234">
        <v>119.84</v>
      </c>
      <c r="AFB95" s="234">
        <v>119.84</v>
      </c>
      <c r="AFC95" s="234">
        <v>119.84</v>
      </c>
      <c r="AFD95" s="234">
        <v>119.84</v>
      </c>
      <c r="AFE95" s="234">
        <v>119.84</v>
      </c>
      <c r="AFF95" s="234">
        <v>119.84</v>
      </c>
      <c r="AFG95" s="20">
        <f t="shared" si="354"/>
        <v>0</v>
      </c>
      <c r="AFH95" s="18">
        <v>0</v>
      </c>
      <c r="AFI95" s="18">
        <v>0</v>
      </c>
      <c r="AFJ95" s="18">
        <v>0</v>
      </c>
      <c r="AFK95" s="18">
        <v>0</v>
      </c>
      <c r="AFL95" s="18">
        <v>0</v>
      </c>
      <c r="AFM95" s="18">
        <v>0</v>
      </c>
      <c r="AFN95" s="18">
        <v>0</v>
      </c>
      <c r="AFO95" s="18">
        <v>0</v>
      </c>
      <c r="AFP95" s="18">
        <v>0</v>
      </c>
      <c r="AFQ95" s="18">
        <v>0</v>
      </c>
      <c r="AFR95" s="18">
        <v>0</v>
      </c>
      <c r="AFS95" s="18">
        <v>0</v>
      </c>
      <c r="AFT95" s="20">
        <f t="shared" si="272"/>
        <v>-1438.08</v>
      </c>
      <c r="AFU95" s="20">
        <f t="shared" si="273"/>
        <v>-1438.08</v>
      </c>
      <c r="AFV95" s="136">
        <f t="shared" si="274"/>
        <v>0</v>
      </c>
      <c r="AFW95" s="141">
        <f t="shared" si="275"/>
        <v>13039.63</v>
      </c>
      <c r="AFX95" s="111">
        <f t="shared" si="276"/>
        <v>2968.6960303722781</v>
      </c>
      <c r="AFY95" s="126">
        <f t="shared" si="277"/>
        <v>-10070.93396962772</v>
      </c>
      <c r="AFZ95" s="20">
        <f t="shared" si="278"/>
        <v>-10070.93396962772</v>
      </c>
      <c r="AGA95" s="140">
        <f t="shared" si="279"/>
        <v>0</v>
      </c>
      <c r="AGB95" s="215">
        <f t="shared" si="359"/>
        <v>15647.555999999999</v>
      </c>
      <c r="AGC95" s="126">
        <f t="shared" si="359"/>
        <v>3562.4352364467336</v>
      </c>
      <c r="AGD95" s="126">
        <f t="shared" si="280"/>
        <v>-12085.120763553265</v>
      </c>
      <c r="AGE95" s="20">
        <f t="shared" si="281"/>
        <v>-12085.120763553265</v>
      </c>
      <c r="AGF95" s="136">
        <f t="shared" si="282"/>
        <v>0</v>
      </c>
      <c r="AGG95" s="166">
        <f t="shared" si="358"/>
        <v>964.93261999999993</v>
      </c>
      <c r="AGH95" s="220">
        <f t="shared" si="357"/>
        <v>219.68350624754856</v>
      </c>
      <c r="AGI95" s="126">
        <f t="shared" si="283"/>
        <v>-745.24911375245142</v>
      </c>
      <c r="AGJ95" s="20">
        <f t="shared" si="284"/>
        <v>-745.24911375245142</v>
      </c>
      <c r="AGK95" s="140">
        <f t="shared" si="285"/>
        <v>0</v>
      </c>
      <c r="AGL95" s="167">
        <f t="shared" si="360"/>
        <v>16612.48862</v>
      </c>
      <c r="AGM95" s="167">
        <f t="shared" si="360"/>
        <v>3782.118742694282</v>
      </c>
      <c r="AGN95" s="168">
        <f t="shared" si="106"/>
        <v>-12830.369877305719</v>
      </c>
      <c r="AGO95" s="167">
        <f t="shared" si="286"/>
        <v>-12830.369877305719</v>
      </c>
      <c r="AGP95" s="169">
        <f t="shared" si="287"/>
        <v>0</v>
      </c>
      <c r="AGQ95" s="217">
        <f t="shared" si="355"/>
        <v>5.8084772370486655E-2</v>
      </c>
      <c r="AGR95" s="294">
        <v>7.0000000000000007E-2</v>
      </c>
      <c r="AGS95" s="294">
        <v>0.05</v>
      </c>
      <c r="AGT95" s="251">
        <f t="shared" si="356"/>
        <v>6.1666666666666668E-2</v>
      </c>
      <c r="AGU95" s="22"/>
      <c r="AGV95" s="22"/>
      <c r="AGW95" s="22"/>
      <c r="AGX95" s="22"/>
      <c r="AGY95" s="22"/>
      <c r="AGZ95" s="22"/>
      <c r="AHA95" s="22"/>
      <c r="AHB95" s="22"/>
      <c r="AHC95" s="22"/>
      <c r="AHD95" s="22"/>
      <c r="AHE95" s="22"/>
      <c r="AHF95" s="22"/>
      <c r="AHG95" s="22"/>
      <c r="AHH95" s="22"/>
    </row>
    <row r="96" spans="1:892" ht="15" x14ac:dyDescent="0.25">
      <c r="B96" s="6"/>
      <c r="C96" s="227" t="s">
        <v>60</v>
      </c>
      <c r="D96" s="228"/>
      <c r="E96" s="229">
        <f t="shared" ref="E96:K96" si="361">SUM(E9:E95)</f>
        <v>232389.55000000005</v>
      </c>
      <c r="F96" s="229">
        <f t="shared" si="361"/>
        <v>2064210.6349999998</v>
      </c>
      <c r="G96" s="229">
        <f t="shared" si="361"/>
        <v>2316733.2685447675</v>
      </c>
      <c r="H96" s="229">
        <f t="shared" si="361"/>
        <v>252522.63354476678</v>
      </c>
      <c r="I96" s="229">
        <f t="shared" si="361"/>
        <v>-80446.700182500295</v>
      </c>
      <c r="J96" s="229">
        <f t="shared" si="361"/>
        <v>332969.33372726722</v>
      </c>
      <c r="K96" s="230">
        <f t="shared" si="361"/>
        <v>715552.37000000023</v>
      </c>
      <c r="L96" s="230">
        <f t="shared" ref="L96:AZ96" si="362">SUM(L9:L95)</f>
        <v>45281.060000000012</v>
      </c>
      <c r="M96" s="230">
        <f t="shared" si="362"/>
        <v>45281.060000000012</v>
      </c>
      <c r="N96" s="230">
        <f t="shared" si="362"/>
        <v>45281.060000000012</v>
      </c>
      <c r="O96" s="230">
        <f t="shared" si="362"/>
        <v>45281.060000000012</v>
      </c>
      <c r="P96" s="230">
        <f t="shared" si="362"/>
        <v>45281.060000000012</v>
      </c>
      <c r="Q96" s="230">
        <f t="shared" si="362"/>
        <v>45281.060000000012</v>
      </c>
      <c r="R96" s="230">
        <f t="shared" si="362"/>
        <v>45281.060000000012</v>
      </c>
      <c r="S96" s="230">
        <f t="shared" si="362"/>
        <v>79716.990000000005</v>
      </c>
      <c r="T96" s="230">
        <f t="shared" si="362"/>
        <v>79716.990000000005</v>
      </c>
      <c r="U96" s="230">
        <f t="shared" si="362"/>
        <v>79716.990000000005</v>
      </c>
      <c r="V96" s="230">
        <f>SUM(U9:U95)</f>
        <v>79716.990000000005</v>
      </c>
      <c r="W96" s="230">
        <f>SUM(V9:V95)</f>
        <v>79716.990000000005</v>
      </c>
      <c r="X96" s="230">
        <f>SUM(X9:X95)</f>
        <v>787824.83031956968</v>
      </c>
      <c r="Y96" s="230">
        <f>SUM(Y9:Y95)</f>
        <v>40298.888527716357</v>
      </c>
      <c r="Z96" s="230">
        <f t="shared" si="362"/>
        <v>45080.11906650832</v>
      </c>
      <c r="AA96" s="230">
        <f t="shared" si="362"/>
        <v>52084.01852970419</v>
      </c>
      <c r="AB96" s="230">
        <f t="shared" si="362"/>
        <v>55114.498410259344</v>
      </c>
      <c r="AC96" s="230">
        <f t="shared" si="362"/>
        <v>75137.418055250004</v>
      </c>
      <c r="AD96" s="230">
        <f t="shared" si="362"/>
        <v>71358.868238673283</v>
      </c>
      <c r="AE96" s="230">
        <f t="shared" si="362"/>
        <v>77374.894724546233</v>
      </c>
      <c r="AF96" s="230">
        <f t="shared" si="362"/>
        <v>77497.883460686862</v>
      </c>
      <c r="AG96" s="230">
        <f t="shared" si="362"/>
        <v>64764.786711601482</v>
      </c>
      <c r="AH96" s="230">
        <f t="shared" si="362"/>
        <v>75622.481703430836</v>
      </c>
      <c r="AI96" s="230">
        <f t="shared" si="362"/>
        <v>88738.237184475889</v>
      </c>
      <c r="AJ96" s="230">
        <f t="shared" si="362"/>
        <v>64752.735706717205</v>
      </c>
      <c r="AK96" s="230">
        <f t="shared" si="362"/>
        <v>72272.460319570077</v>
      </c>
      <c r="AL96" s="230">
        <f t="shared" si="362"/>
        <v>-77563.26383790774</v>
      </c>
      <c r="AM96" s="230">
        <f t="shared" si="362"/>
        <v>149835.72415747779</v>
      </c>
      <c r="AN96" s="230">
        <f>SUM(AN9:AN95)</f>
        <v>144537.33000000005</v>
      </c>
      <c r="AO96" s="230">
        <f t="shared" si="362"/>
        <v>11130.340000000004</v>
      </c>
      <c r="AP96" s="230">
        <f t="shared" si="362"/>
        <v>11130.340000000004</v>
      </c>
      <c r="AQ96" s="230">
        <f t="shared" si="362"/>
        <v>11130.340000000004</v>
      </c>
      <c r="AR96" s="230">
        <f t="shared" si="362"/>
        <v>11130.340000000004</v>
      </c>
      <c r="AS96" s="230">
        <f t="shared" si="362"/>
        <v>11130.340000000004</v>
      </c>
      <c r="AT96" s="230">
        <f t="shared" si="362"/>
        <v>11130.340000000004</v>
      </c>
      <c r="AU96" s="230">
        <f t="shared" si="362"/>
        <v>11130.340000000004</v>
      </c>
      <c r="AV96" s="230">
        <f t="shared" si="362"/>
        <v>13324.990000000002</v>
      </c>
      <c r="AW96" s="230">
        <f t="shared" si="362"/>
        <v>13324.990000000002</v>
      </c>
      <c r="AX96" s="230">
        <f t="shared" si="362"/>
        <v>13324.990000000002</v>
      </c>
      <c r="AY96" s="230">
        <f t="shared" si="362"/>
        <v>13324.990000000002</v>
      </c>
      <c r="AZ96" s="230">
        <f t="shared" si="362"/>
        <v>13324.990000000002</v>
      </c>
      <c r="BA96" s="226">
        <f>SUM(BB96:BK96)</f>
        <v>108378.70988266307</v>
      </c>
      <c r="BB96" s="230">
        <f t="shared" ref="BB96:BR96" si="363">SUM(BB9:BB95)</f>
        <v>7578.1411872608896</v>
      </c>
      <c r="BC96" s="230">
        <f t="shared" si="363"/>
        <v>8175.7750974676428</v>
      </c>
      <c r="BD96" s="230">
        <f t="shared" si="363"/>
        <v>9702.1748253325986</v>
      </c>
      <c r="BE96" s="230">
        <f t="shared" si="363"/>
        <v>8467.6832565623426</v>
      </c>
      <c r="BF96" s="230">
        <f t="shared" si="363"/>
        <v>10980.436111037117</v>
      </c>
      <c r="BG96" s="230">
        <f t="shared" si="363"/>
        <v>11259.420843276153</v>
      </c>
      <c r="BH96" s="230">
        <f t="shared" si="363"/>
        <v>13605.675781762928</v>
      </c>
      <c r="BI96" s="230">
        <f>SUM(BI9:BI95)</f>
        <v>14022.147104714864</v>
      </c>
      <c r="BJ96" s="230">
        <f t="shared" si="363"/>
        <v>12582.553871941807</v>
      </c>
      <c r="BK96" s="230">
        <f t="shared" si="363"/>
        <v>12004.701803306711</v>
      </c>
      <c r="BL96" s="230">
        <f t="shared" si="363"/>
        <v>12972.308442363805</v>
      </c>
      <c r="BM96" s="230">
        <f t="shared" si="363"/>
        <v>10664.040298588781</v>
      </c>
      <c r="BN96" s="230">
        <f t="shared" si="363"/>
        <v>-12522.271376384368</v>
      </c>
      <c r="BO96" s="230">
        <f t="shared" si="363"/>
        <v>-23974.021152158559</v>
      </c>
      <c r="BP96" s="230">
        <f t="shared" si="363"/>
        <v>11451.749775774189</v>
      </c>
      <c r="BQ96" s="230">
        <f>SUM(BQ9:BQ95)</f>
        <v>104558.66500000002</v>
      </c>
      <c r="BR96" s="230">
        <f t="shared" si="363"/>
        <v>8145.8</v>
      </c>
      <c r="BS96" s="230">
        <v>70889.123545674636</v>
      </c>
      <c r="BT96" s="230">
        <f t="shared" ref="BT96:CC96" si="364">SUM(BT9:BT95)</f>
        <v>8145.8</v>
      </c>
      <c r="BU96" s="230">
        <f t="shared" si="364"/>
        <v>8145.8</v>
      </c>
      <c r="BV96" s="230">
        <f t="shared" si="364"/>
        <v>8145.8</v>
      </c>
      <c r="BW96" s="230">
        <f t="shared" si="364"/>
        <v>8145.8</v>
      </c>
      <c r="BX96" s="230">
        <f t="shared" si="364"/>
        <v>8145.8</v>
      </c>
      <c r="BY96" s="230">
        <f t="shared" si="364"/>
        <v>9507.6129999999994</v>
      </c>
      <c r="BZ96" s="230">
        <f t="shared" si="364"/>
        <v>9507.6129999999994</v>
      </c>
      <c r="CA96" s="230">
        <f t="shared" si="364"/>
        <v>9507.6129999999994</v>
      </c>
      <c r="CB96" s="230">
        <f t="shared" si="364"/>
        <v>9507.6129999999994</v>
      </c>
      <c r="CC96" s="230">
        <f t="shared" si="364"/>
        <v>9507.6129999999994</v>
      </c>
      <c r="CD96" s="230">
        <f>SUM(CD9:CD95)</f>
        <v>99238.337487752025</v>
      </c>
      <c r="CE96" s="230">
        <f>SUM(CE9:CE95)</f>
        <v>7003.579633522123</v>
      </c>
      <c r="CF96" s="230">
        <f>SUM(CF9:CF95)</f>
        <v>8205.1788667639685</v>
      </c>
      <c r="CG96" s="230">
        <f t="shared" ref="CG96:EI96" si="365">SUM(CG9:CG95)</f>
        <v>6667.4699999999993</v>
      </c>
      <c r="CH96" s="230">
        <f t="shared" si="365"/>
        <v>8414.523637676577</v>
      </c>
      <c r="CI96" s="230">
        <f t="shared" si="365"/>
        <v>6996.8376423522359</v>
      </c>
      <c r="CJ96" s="230">
        <f t="shared" si="365"/>
        <v>7488.5503551765996</v>
      </c>
      <c r="CK96" s="230">
        <f t="shared" si="365"/>
        <v>7411.8049971165055</v>
      </c>
      <c r="CL96" s="230">
        <f t="shared" si="365"/>
        <v>11425.199918372437</v>
      </c>
      <c r="CM96" s="230">
        <f t="shared" si="365"/>
        <v>8334.3499999999985</v>
      </c>
      <c r="CN96" s="230">
        <f t="shared" si="365"/>
        <v>9772.2793368884304</v>
      </c>
      <c r="CO96" s="230">
        <f t="shared" si="365"/>
        <v>8624.7556287751013</v>
      </c>
      <c r="CP96" s="230">
        <f t="shared" si="365"/>
        <v>8893.8074711080553</v>
      </c>
      <c r="CQ96" s="230">
        <f t="shared" si="365"/>
        <v>-5320.3275122479608</v>
      </c>
      <c r="CR96" s="230">
        <f t="shared" si="365"/>
        <v>-8164.0276484898841</v>
      </c>
      <c r="CS96" s="230">
        <f t="shared" si="365"/>
        <v>2843.7001362419242</v>
      </c>
      <c r="CT96" s="230">
        <f>SUM(CT9:CT95)</f>
        <v>21867.460000000003</v>
      </c>
      <c r="CU96" s="230">
        <f t="shared" si="365"/>
        <v>1716.38</v>
      </c>
      <c r="CV96" s="230">
        <f t="shared" si="365"/>
        <v>1716.38</v>
      </c>
      <c r="CW96" s="230">
        <f t="shared" si="365"/>
        <v>1716.38</v>
      </c>
      <c r="CX96" s="230">
        <f t="shared" si="365"/>
        <v>1716.38</v>
      </c>
      <c r="CY96" s="230">
        <f t="shared" si="365"/>
        <v>1716.38</v>
      </c>
      <c r="CZ96" s="230">
        <f t="shared" si="365"/>
        <v>1716.38</v>
      </c>
      <c r="DA96" s="230">
        <f t="shared" si="365"/>
        <v>1716.38</v>
      </c>
      <c r="DB96" s="230">
        <f t="shared" si="365"/>
        <v>1970.5600000000002</v>
      </c>
      <c r="DC96" s="230">
        <f t="shared" si="365"/>
        <v>1970.5600000000002</v>
      </c>
      <c r="DD96" s="230">
        <f t="shared" si="365"/>
        <v>1970.5600000000002</v>
      </c>
      <c r="DE96" s="230">
        <f t="shared" si="365"/>
        <v>1970.5600000000002</v>
      </c>
      <c r="DF96" s="230"/>
      <c r="DG96" s="230">
        <f>SUM(DG9:DG95)</f>
        <v>20306.052810035693</v>
      </c>
      <c r="DH96" s="230">
        <f t="shared" si="365"/>
        <v>1382.63</v>
      </c>
      <c r="DI96" s="230">
        <f t="shared" si="365"/>
        <v>1772.3403307306733</v>
      </c>
      <c r="DJ96" s="230">
        <f t="shared" si="365"/>
        <v>1382.63</v>
      </c>
      <c r="DK96" s="230">
        <f t="shared" si="365"/>
        <v>1773.282997852235</v>
      </c>
      <c r="DL96" s="230">
        <f t="shared" si="365"/>
        <v>1437.8128571158586</v>
      </c>
      <c r="DM96" s="230">
        <f t="shared" si="365"/>
        <v>1382.63</v>
      </c>
      <c r="DN96" s="230">
        <f t="shared" si="365"/>
        <v>1382.63</v>
      </c>
      <c r="DO96" s="230">
        <f t="shared" si="365"/>
        <v>2505.3348625433641</v>
      </c>
      <c r="DP96" s="230">
        <f t="shared" si="365"/>
        <v>1728.3100000000004</v>
      </c>
      <c r="DQ96" s="230">
        <f t="shared" si="365"/>
        <v>2049.8427625911745</v>
      </c>
      <c r="DR96" s="230">
        <f t="shared" si="365"/>
        <v>1780.2989992023947</v>
      </c>
      <c r="DS96" s="230">
        <f t="shared" si="365"/>
        <v>1728.3100000000004</v>
      </c>
      <c r="DT96" s="230">
        <f t="shared" si="365"/>
        <v>-1561.4071899643022</v>
      </c>
      <c r="DU96" s="230">
        <f t="shared" si="365"/>
        <v>-1732.7464633592954</v>
      </c>
      <c r="DV96" s="230">
        <f t="shared" si="365"/>
        <v>171.33927339499337</v>
      </c>
      <c r="DW96" s="230">
        <f t="shared" si="365"/>
        <v>46042.59</v>
      </c>
      <c r="DX96" s="230">
        <f t="shared" si="365"/>
        <v>3647.97</v>
      </c>
      <c r="DY96" s="230">
        <f t="shared" si="365"/>
        <v>3647.97</v>
      </c>
      <c r="DZ96" s="230">
        <f t="shared" si="365"/>
        <v>3647.97</v>
      </c>
      <c r="EA96" s="230">
        <f t="shared" si="365"/>
        <v>3647.97</v>
      </c>
      <c r="EB96" s="230">
        <f t="shared" si="365"/>
        <v>3647.97</v>
      </c>
      <c r="EC96" s="230">
        <f t="shared" si="365"/>
        <v>3647.97</v>
      </c>
      <c r="ED96" s="230">
        <f t="shared" si="365"/>
        <v>3647.97</v>
      </c>
      <c r="EE96" s="230">
        <f t="shared" si="365"/>
        <v>4101.3599999999997</v>
      </c>
      <c r="EF96" s="230">
        <f t="shared" si="365"/>
        <v>4101.3599999999997</v>
      </c>
      <c r="EG96" s="230">
        <f t="shared" si="365"/>
        <v>4101.3599999999997</v>
      </c>
      <c r="EH96" s="230">
        <f t="shared" si="365"/>
        <v>4101.3599999999997</v>
      </c>
      <c r="EI96" s="230">
        <f t="shared" si="365"/>
        <v>4101.3599999999997</v>
      </c>
      <c r="EJ96" s="230"/>
      <c r="EK96" s="230">
        <f>SUM(EK9:EK95)</f>
        <v>40427.074214094151</v>
      </c>
      <c r="EL96" s="230">
        <f t="shared" ref="EL96:GT96" si="366">SUM(EL9:EL95)</f>
        <v>1627.9794905998228</v>
      </c>
      <c r="EM96" s="230">
        <f t="shared" si="366"/>
        <v>1720.8545752670955</v>
      </c>
      <c r="EN96" s="230">
        <f t="shared" si="366"/>
        <v>1817.4049156231565</v>
      </c>
      <c r="EO96" s="230">
        <f t="shared" si="366"/>
        <v>3019.1573800346669</v>
      </c>
      <c r="EP96" s="230">
        <f t="shared" si="366"/>
        <v>4161.415845532315</v>
      </c>
      <c r="EQ96" s="230">
        <f t="shared" si="366"/>
        <v>5415.0447564037295</v>
      </c>
      <c r="ER96" s="230">
        <f t="shared" si="366"/>
        <v>2643.0781548541404</v>
      </c>
      <c r="ES96" s="230">
        <f t="shared" si="366"/>
        <v>3900.7863885498687</v>
      </c>
      <c r="ET96" s="230">
        <f t="shared" si="366"/>
        <v>2976.9641963149293</v>
      </c>
      <c r="EU96" s="230">
        <f t="shared" si="366"/>
        <v>3544.5053772948672</v>
      </c>
      <c r="EV96" s="230">
        <f t="shared" si="366"/>
        <v>4893.63105535266</v>
      </c>
      <c r="EW96" s="230">
        <f t="shared" si="366"/>
        <v>4706.2520782668871</v>
      </c>
      <c r="EX96" s="230">
        <f t="shared" si="366"/>
        <v>-5615.5157859058572</v>
      </c>
      <c r="EY96" s="230">
        <f t="shared" si="366"/>
        <v>-7247.7915454428094</v>
      </c>
      <c r="EZ96" s="230">
        <f t="shared" si="366"/>
        <v>1632.275759536953</v>
      </c>
      <c r="FA96" s="230">
        <f t="shared" si="366"/>
        <v>366117.02000000008</v>
      </c>
      <c r="FB96" s="230">
        <f t="shared" si="366"/>
        <v>27572.809999999998</v>
      </c>
      <c r="FC96" s="230">
        <f t="shared" si="366"/>
        <v>27572.809999999998</v>
      </c>
      <c r="FD96" s="230">
        <f t="shared" si="366"/>
        <v>27572.809999999998</v>
      </c>
      <c r="FE96" s="230">
        <f t="shared" si="366"/>
        <v>27572.809999999998</v>
      </c>
      <c r="FF96" s="230">
        <f t="shared" si="366"/>
        <v>27572.809999999998</v>
      </c>
      <c r="FG96" s="230">
        <f t="shared" si="366"/>
        <v>27572.809999999998</v>
      </c>
      <c r="FH96" s="230">
        <f t="shared" si="366"/>
        <v>27572.809999999998</v>
      </c>
      <c r="FI96" s="230">
        <f t="shared" si="366"/>
        <v>34621.470000000008</v>
      </c>
      <c r="FJ96" s="230">
        <f t="shared" si="366"/>
        <v>34621.470000000008</v>
      </c>
      <c r="FK96" s="230">
        <f t="shared" si="366"/>
        <v>34621.470000000008</v>
      </c>
      <c r="FL96" s="230">
        <f t="shared" si="366"/>
        <v>34621.470000000008</v>
      </c>
      <c r="FM96" s="230">
        <f t="shared" si="366"/>
        <v>34621.470000000008</v>
      </c>
      <c r="FN96" s="230">
        <f>SUM(FN9:FN95)</f>
        <v>375033.91109793854</v>
      </c>
      <c r="FO96" s="230">
        <f t="shared" si="366"/>
        <v>23001.867766380055</v>
      </c>
      <c r="FP96" s="230">
        <f t="shared" si="366"/>
        <v>28174.640566773822</v>
      </c>
      <c r="FQ96" s="230">
        <f t="shared" si="366"/>
        <v>29061.77679900307</v>
      </c>
      <c r="FR96" s="230">
        <f t="shared" si="366"/>
        <v>30840.084914282488</v>
      </c>
      <c r="FS96" s="230">
        <f t="shared" si="366"/>
        <v>29194.385147393255</v>
      </c>
      <c r="FT96" s="230">
        <f t="shared" si="366"/>
        <v>34157.254188786079</v>
      </c>
      <c r="FU96" s="230">
        <f t="shared" si="366"/>
        <v>27560.164784111977</v>
      </c>
      <c r="FV96" s="230">
        <f t="shared" si="366"/>
        <v>39222.376804568848</v>
      </c>
      <c r="FW96" s="230">
        <f t="shared" si="366"/>
        <v>32539.885739069032</v>
      </c>
      <c r="FX96" s="230">
        <f t="shared" si="366"/>
        <v>33548.579494518228</v>
      </c>
      <c r="FY96" s="230">
        <f t="shared" si="366"/>
        <v>33873.698028579078</v>
      </c>
      <c r="FZ96" s="230">
        <f t="shared" si="366"/>
        <v>33859.19686447276</v>
      </c>
      <c r="GA96" s="230">
        <f t="shared" si="366"/>
        <v>8916.8910979386965</v>
      </c>
      <c r="GB96" s="230">
        <f t="shared" si="366"/>
        <v>-39068.640722436889</v>
      </c>
      <c r="GC96" s="230">
        <f t="shared" si="366"/>
        <v>47985.531820375596</v>
      </c>
      <c r="GD96" s="230">
        <f t="shared" si="366"/>
        <v>57000.180000000022</v>
      </c>
      <c r="GE96" s="230">
        <f t="shared" si="366"/>
        <v>3610.6400000000008</v>
      </c>
      <c r="GF96" s="230">
        <f t="shared" si="366"/>
        <v>3610.6400000000008</v>
      </c>
      <c r="GG96" s="230">
        <f t="shared" si="366"/>
        <v>3610.6400000000008</v>
      </c>
      <c r="GH96" s="230">
        <f t="shared" si="366"/>
        <v>3610.6400000000008</v>
      </c>
      <c r="GI96" s="230">
        <f t="shared" si="366"/>
        <v>3610.6400000000008</v>
      </c>
      <c r="GJ96" s="230">
        <f t="shared" si="366"/>
        <v>3610.6400000000008</v>
      </c>
      <c r="GK96" s="230">
        <f t="shared" si="366"/>
        <v>3610.6400000000008</v>
      </c>
      <c r="GL96" s="230">
        <f t="shared" si="366"/>
        <v>6345.1400000000012</v>
      </c>
      <c r="GM96" s="230">
        <f t="shared" si="366"/>
        <v>6345.1400000000012</v>
      </c>
      <c r="GN96" s="230">
        <f t="shared" si="366"/>
        <v>6345.1400000000012</v>
      </c>
      <c r="GO96" s="230">
        <f t="shared" si="366"/>
        <v>6345.1400000000012</v>
      </c>
      <c r="GP96" s="230">
        <f t="shared" si="366"/>
        <v>6345.1400000000012</v>
      </c>
      <c r="GQ96" s="230">
        <f t="shared" si="366"/>
        <v>18307.522848309134</v>
      </c>
      <c r="GR96" s="230">
        <f t="shared" si="366"/>
        <v>1599.6861204131328</v>
      </c>
      <c r="GS96" s="230">
        <f t="shared" si="366"/>
        <v>10770.145293829999</v>
      </c>
      <c r="GT96" s="230">
        <f t="shared" si="366"/>
        <v>5937.6914340660005</v>
      </c>
      <c r="GU96" s="230"/>
      <c r="GV96" s="230">
        <f t="shared" ref="GV96:HK96" si="367">SUM(GV9:GV95)</f>
        <v>-38692.657151690881</v>
      </c>
      <c r="GW96" s="230">
        <f t="shared" si="367"/>
        <v>-52915.950000000019</v>
      </c>
      <c r="GX96" s="230">
        <f t="shared" si="367"/>
        <v>14223.292848309133</v>
      </c>
      <c r="GY96" s="230">
        <f t="shared" si="367"/>
        <v>608535.0199999999</v>
      </c>
      <c r="GZ96" s="230">
        <f t="shared" si="367"/>
        <v>33575.560000000012</v>
      </c>
      <c r="HA96" s="230">
        <f t="shared" si="367"/>
        <v>33575.560000000012</v>
      </c>
      <c r="HB96" s="230">
        <f t="shared" si="367"/>
        <v>33575.560000000012</v>
      </c>
      <c r="HC96" s="230">
        <f t="shared" si="367"/>
        <v>33575.560000000012</v>
      </c>
      <c r="HD96" s="230">
        <f t="shared" si="367"/>
        <v>33575.560000000012</v>
      </c>
      <c r="HE96" s="230">
        <f t="shared" si="367"/>
        <v>33575.560000000012</v>
      </c>
      <c r="HF96" s="230">
        <f t="shared" si="367"/>
        <v>33575.560000000012</v>
      </c>
      <c r="HG96" s="230">
        <f t="shared" si="367"/>
        <v>74701.22000000003</v>
      </c>
      <c r="HH96" s="230">
        <f t="shared" si="367"/>
        <v>74701.22000000003</v>
      </c>
      <c r="HI96" s="230">
        <f t="shared" si="367"/>
        <v>74701.22000000003</v>
      </c>
      <c r="HJ96" s="230">
        <f t="shared" si="367"/>
        <v>74701.22000000003</v>
      </c>
      <c r="HK96" s="230">
        <f t="shared" si="367"/>
        <v>74701.22000000003</v>
      </c>
      <c r="HL96" s="230">
        <f>SUM(HL9:HL95)</f>
        <v>843580.48114345118</v>
      </c>
      <c r="HM96" s="230">
        <f>SUM(HM9:HM95)</f>
        <v>66429.033498491786</v>
      </c>
      <c r="HN96" s="230">
        <v>301233.54208891164</v>
      </c>
      <c r="HO96" s="230">
        <v>320139.25964774739</v>
      </c>
      <c r="HP96" s="230">
        <f t="shared" ref="HP96:IN96" si="368">SUM(HP9:HP95)</f>
        <v>82602.741409810333</v>
      </c>
      <c r="HQ96" s="230">
        <f t="shared" si="368"/>
        <v>79053.719308621818</v>
      </c>
      <c r="HR96" s="230">
        <f t="shared" si="368"/>
        <v>62902.541162811831</v>
      </c>
      <c r="HS96" s="230">
        <f t="shared" si="368"/>
        <v>81700.695493230174</v>
      </c>
      <c r="HT96" s="230">
        <f t="shared" si="368"/>
        <v>52698.852093989459</v>
      </c>
      <c r="HU96" s="230">
        <f t="shared" si="368"/>
        <v>50639.469660867057</v>
      </c>
      <c r="HV96" s="230">
        <f t="shared" si="368"/>
        <v>71517.388517843399</v>
      </c>
      <c r="HW96" s="230">
        <f t="shared" si="368"/>
        <v>63035.021297680949</v>
      </c>
      <c r="HX96" s="230">
        <f t="shared" si="368"/>
        <v>77021.398994078234</v>
      </c>
      <c r="HY96" s="230">
        <f t="shared" si="368"/>
        <v>235045.46114345148</v>
      </c>
      <c r="HZ96" s="230">
        <f t="shared" si="368"/>
        <v>0</v>
      </c>
      <c r="IA96" s="230">
        <f t="shared" si="368"/>
        <v>235045.46114345148</v>
      </c>
      <c r="IB96" s="120">
        <f>SUM(IC96:IN96)</f>
        <v>966446.40999999992</v>
      </c>
      <c r="IC96" s="230">
        <f t="shared" si="368"/>
        <v>70294.469999999987</v>
      </c>
      <c r="ID96" s="230">
        <f t="shared" si="368"/>
        <v>70294.469999999987</v>
      </c>
      <c r="IE96" s="230">
        <f t="shared" si="368"/>
        <v>70294.469999999987</v>
      </c>
      <c r="IF96" s="230">
        <f t="shared" si="368"/>
        <v>70236.999999999985</v>
      </c>
      <c r="IG96" s="230">
        <f t="shared" si="368"/>
        <v>70236.999999999985</v>
      </c>
      <c r="IH96" s="230">
        <f t="shared" si="368"/>
        <v>70294.469999999987</v>
      </c>
      <c r="II96" s="230">
        <f t="shared" si="368"/>
        <v>70294.469999999987</v>
      </c>
      <c r="IJ96" s="230">
        <f t="shared" si="368"/>
        <v>95214.54</v>
      </c>
      <c r="IK96" s="230">
        <f t="shared" si="368"/>
        <v>94480.639999999999</v>
      </c>
      <c r="IL96" s="230">
        <f t="shared" si="368"/>
        <v>94375.799999999974</v>
      </c>
      <c r="IM96" s="230">
        <f t="shared" si="368"/>
        <v>95214.54</v>
      </c>
      <c r="IN96" s="230">
        <f t="shared" si="368"/>
        <v>95214.54</v>
      </c>
      <c r="IO96" s="230">
        <f>SUM(IO9:IO95)</f>
        <v>891800.91259055003</v>
      </c>
      <c r="IP96" s="230">
        <f t="shared" ref="IP96:JQ96" si="369">SUM(IP9:IP95)</f>
        <v>77400.778530825599</v>
      </c>
      <c r="IQ96" s="230">
        <f t="shared" si="369"/>
        <v>77280.076388863323</v>
      </c>
      <c r="IR96" s="230">
        <f t="shared" si="369"/>
        <v>77540.142241637368</v>
      </c>
      <c r="IS96" s="230">
        <f t="shared" si="369"/>
        <v>77858.363321916651</v>
      </c>
      <c r="IT96" s="230">
        <f t="shared" si="369"/>
        <v>78466.265623900006</v>
      </c>
      <c r="IU96" s="230">
        <f t="shared" si="369"/>
        <v>77577.564392900036</v>
      </c>
      <c r="IV96" s="230">
        <f t="shared" si="369"/>
        <v>76192.861705301199</v>
      </c>
      <c r="IW96" s="230">
        <f t="shared" si="369"/>
        <v>98351.235763200006</v>
      </c>
      <c r="IX96" s="230">
        <f t="shared" si="369"/>
        <v>64573.046354913422</v>
      </c>
      <c r="IY96" s="230">
        <f t="shared" si="369"/>
        <v>70488.499587045299</v>
      </c>
      <c r="IZ96" s="230">
        <f t="shared" si="369"/>
        <v>54786.250562518326</v>
      </c>
      <c r="JA96" s="230">
        <f>SUM(JA9:JA95)</f>
        <v>61285.828117528828</v>
      </c>
      <c r="JB96" s="230">
        <f t="shared" si="369"/>
        <v>-74645.497409449948</v>
      </c>
      <c r="JC96" s="230">
        <f t="shared" si="369"/>
        <v>-82988.875336094876</v>
      </c>
      <c r="JD96" s="230">
        <f t="shared" si="369"/>
        <v>8343.3779266449274</v>
      </c>
      <c r="JE96" s="230">
        <f>SUM(JE9:JE95)</f>
        <v>34297.620000000003</v>
      </c>
      <c r="JF96" s="230">
        <f t="shared" si="369"/>
        <v>2617.96</v>
      </c>
      <c r="JG96" s="230">
        <f t="shared" si="369"/>
        <v>2617.96</v>
      </c>
      <c r="JH96" s="230">
        <f t="shared" si="369"/>
        <v>2617.96</v>
      </c>
      <c r="JI96" s="230">
        <f t="shared" si="369"/>
        <v>2617.96</v>
      </c>
      <c r="JJ96" s="230">
        <f t="shared" si="369"/>
        <v>2617.96</v>
      </c>
      <c r="JK96" s="230">
        <f t="shared" si="369"/>
        <v>2617.96</v>
      </c>
      <c r="JL96" s="230">
        <f t="shared" si="369"/>
        <v>2617.96</v>
      </c>
      <c r="JM96" s="230">
        <f t="shared" si="369"/>
        <v>3194.3800000000006</v>
      </c>
      <c r="JN96" s="230">
        <f t="shared" si="369"/>
        <v>3194.3800000000006</v>
      </c>
      <c r="JO96" s="230">
        <f t="shared" si="369"/>
        <v>3194.3800000000006</v>
      </c>
      <c r="JP96" s="230">
        <f t="shared" si="369"/>
        <v>3194.3800000000006</v>
      </c>
      <c r="JQ96" s="230">
        <f t="shared" si="369"/>
        <v>3194.3800000000006</v>
      </c>
      <c r="JR96" s="230">
        <f>SUM(JR9:JR95)</f>
        <v>29496.017442455079</v>
      </c>
      <c r="JS96" s="230">
        <f t="shared" ref="JS96:MD96" si="370">SUM(JS9:JS95)</f>
        <v>2659.4557919918543</v>
      </c>
      <c r="JT96" s="230">
        <f t="shared" si="370"/>
        <v>2653.0901323208595</v>
      </c>
      <c r="JU96" s="230">
        <f t="shared" si="370"/>
        <v>2662.1085948513582</v>
      </c>
      <c r="JV96" s="230">
        <f t="shared" si="370"/>
        <v>2672.9884863499997</v>
      </c>
      <c r="JW96" s="230">
        <f t="shared" si="370"/>
        <v>2693.8592907800003</v>
      </c>
      <c r="JX96" s="230">
        <f t="shared" si="370"/>
        <v>2663.3489045799997</v>
      </c>
      <c r="JY96" s="230">
        <f t="shared" si="370"/>
        <v>2615.8100779225001</v>
      </c>
      <c r="JZ96" s="230">
        <f t="shared" si="370"/>
        <v>3299.1571900000013</v>
      </c>
      <c r="KA96" s="230">
        <f t="shared" si="370"/>
        <v>1893.0098546160723</v>
      </c>
      <c r="KB96" s="230">
        <f t="shared" si="370"/>
        <v>2219.2245693122559</v>
      </c>
      <c r="KC96" s="230">
        <f t="shared" si="370"/>
        <v>1505.900375404864</v>
      </c>
      <c r="KD96" s="230">
        <f t="shared" si="370"/>
        <v>1958.0641743253191</v>
      </c>
      <c r="KE96" s="230">
        <f t="shared" si="370"/>
        <v>-4801.6025575449166</v>
      </c>
      <c r="KF96" s="230">
        <f t="shared" si="370"/>
        <v>-4801.6025575449166</v>
      </c>
      <c r="KG96" s="230">
        <f t="shared" si="370"/>
        <v>0</v>
      </c>
      <c r="KH96" s="230">
        <f>SUM(KH9:KH95)</f>
        <v>198130.53000000012</v>
      </c>
      <c r="KI96" s="230">
        <f t="shared" si="370"/>
        <v>9377.0399999999972</v>
      </c>
      <c r="KJ96" s="230">
        <f t="shared" si="370"/>
        <v>9377.0399999999972</v>
      </c>
      <c r="KK96" s="230">
        <f t="shared" si="370"/>
        <v>9377.0399999999972</v>
      </c>
      <c r="KL96" s="230">
        <f t="shared" si="370"/>
        <v>9377.0399999999972</v>
      </c>
      <c r="KM96" s="230">
        <f t="shared" si="370"/>
        <v>9377.0399999999972</v>
      </c>
      <c r="KN96" s="230">
        <f t="shared" si="370"/>
        <v>9377.0399999999972</v>
      </c>
      <c r="KO96" s="230">
        <f t="shared" si="370"/>
        <v>9377.0399999999972</v>
      </c>
      <c r="KP96" s="230">
        <f t="shared" si="370"/>
        <v>26498.250000000004</v>
      </c>
      <c r="KQ96" s="230">
        <f t="shared" si="370"/>
        <v>26498.250000000004</v>
      </c>
      <c r="KR96" s="230">
        <f t="shared" si="370"/>
        <v>26498.250000000004</v>
      </c>
      <c r="KS96" s="230">
        <f t="shared" si="370"/>
        <v>26498.250000000004</v>
      </c>
      <c r="KT96" s="230">
        <f t="shared" si="370"/>
        <v>26498.250000000004</v>
      </c>
      <c r="KU96" s="230">
        <f>SUM(KU9:KU95)</f>
        <v>213654.15965210271</v>
      </c>
      <c r="KV96" s="230">
        <f>SUM(KV9:KV95)</f>
        <v>11328.65112770473</v>
      </c>
      <c r="KW96" s="230">
        <f t="shared" si="370"/>
        <v>12200.542707873858</v>
      </c>
      <c r="KX96" s="230">
        <f t="shared" si="370"/>
        <v>10827.834053917648</v>
      </c>
      <c r="KY96" s="230">
        <f t="shared" si="370"/>
        <v>11871.714089066665</v>
      </c>
      <c r="KZ96" s="230">
        <f t="shared" si="370"/>
        <v>11825.690027604738</v>
      </c>
      <c r="LA96" s="230">
        <f t="shared" si="370"/>
        <v>12087.144245730648</v>
      </c>
      <c r="LB96" s="230">
        <f t="shared" si="370"/>
        <v>10695.685205200991</v>
      </c>
      <c r="LC96" s="230">
        <f t="shared" si="370"/>
        <v>20147.745252008237</v>
      </c>
      <c r="LD96" s="230">
        <f t="shared" si="370"/>
        <v>25969.318285667698</v>
      </c>
      <c r="LE96" s="230">
        <f t="shared" si="370"/>
        <v>25076.434674844386</v>
      </c>
      <c r="LF96" s="230">
        <f t="shared" si="370"/>
        <v>30552.549471278853</v>
      </c>
      <c r="LG96" s="230">
        <f t="shared" si="370"/>
        <v>31070.850511204306</v>
      </c>
      <c r="LH96" s="230">
        <f t="shared" si="370"/>
        <v>15523.629652102689</v>
      </c>
      <c r="LI96" s="230">
        <f t="shared" si="370"/>
        <v>0</v>
      </c>
      <c r="LJ96" s="230">
        <f t="shared" si="370"/>
        <v>15523.629652102689</v>
      </c>
      <c r="LK96" s="230">
        <f t="shared" si="370"/>
        <v>0</v>
      </c>
      <c r="LL96" s="230">
        <f t="shared" si="370"/>
        <v>0</v>
      </c>
      <c r="LM96" s="230">
        <f t="shared" si="370"/>
        <v>0</v>
      </c>
      <c r="LN96" s="230">
        <f t="shared" si="370"/>
        <v>0</v>
      </c>
      <c r="LO96" s="230">
        <f t="shared" si="370"/>
        <v>0</v>
      </c>
      <c r="LP96" s="230">
        <f t="shared" si="370"/>
        <v>0</v>
      </c>
      <c r="LQ96" s="230">
        <f t="shared" si="370"/>
        <v>0</v>
      </c>
      <c r="LR96" s="230">
        <f t="shared" si="370"/>
        <v>0</v>
      </c>
      <c r="LS96" s="230">
        <f t="shared" si="370"/>
        <v>0</v>
      </c>
      <c r="LT96" s="230">
        <f t="shared" si="370"/>
        <v>0</v>
      </c>
      <c r="LU96" s="230">
        <f t="shared" si="370"/>
        <v>0</v>
      </c>
      <c r="LV96" s="230">
        <f t="shared" si="370"/>
        <v>0</v>
      </c>
      <c r="LW96" s="230">
        <f t="shared" si="370"/>
        <v>0</v>
      </c>
      <c r="LX96" s="230">
        <f t="shared" si="370"/>
        <v>0</v>
      </c>
      <c r="LY96" s="230">
        <f t="shared" si="370"/>
        <v>0</v>
      </c>
      <c r="LZ96" s="230">
        <f t="shared" si="370"/>
        <v>0</v>
      </c>
      <c r="MA96" s="230">
        <f t="shared" si="370"/>
        <v>0</v>
      </c>
      <c r="MB96" s="230">
        <f t="shared" si="370"/>
        <v>0</v>
      </c>
      <c r="MC96" s="230">
        <f t="shared" si="370"/>
        <v>0</v>
      </c>
      <c r="MD96" s="230">
        <f t="shared" si="370"/>
        <v>0</v>
      </c>
      <c r="ME96" s="230">
        <f t="shared" ref="ME96:MZ96" si="371">SUM(ME9:ME95)</f>
        <v>0</v>
      </c>
      <c r="MF96" s="230">
        <f t="shared" si="371"/>
        <v>0</v>
      </c>
      <c r="MG96" s="230">
        <f t="shared" si="371"/>
        <v>0</v>
      </c>
      <c r="MH96" s="230">
        <f t="shared" si="371"/>
        <v>0</v>
      </c>
      <c r="MI96" s="230">
        <f t="shared" si="371"/>
        <v>0</v>
      </c>
      <c r="MJ96" s="230">
        <f t="shared" si="371"/>
        <v>0</v>
      </c>
      <c r="MK96" s="230">
        <f t="shared" si="371"/>
        <v>0</v>
      </c>
      <c r="ML96" s="230">
        <f t="shared" si="371"/>
        <v>0</v>
      </c>
      <c r="MM96" s="230">
        <f t="shared" si="371"/>
        <v>0</v>
      </c>
      <c r="MN96" s="230">
        <f t="shared" si="371"/>
        <v>2794857.3980999999</v>
      </c>
      <c r="MO96" s="230">
        <f t="shared" si="371"/>
        <v>211143.37999999998</v>
      </c>
      <c r="MP96" s="230">
        <f t="shared" si="371"/>
        <v>211143.37999999998</v>
      </c>
      <c r="MQ96" s="230">
        <f t="shared" si="371"/>
        <v>211143.37999999998</v>
      </c>
      <c r="MR96" s="230">
        <f t="shared" si="371"/>
        <v>211143.37999999998</v>
      </c>
      <c r="MS96" s="230">
        <f t="shared" si="371"/>
        <v>211143.37999999998</v>
      </c>
      <c r="MT96" s="230">
        <f t="shared" si="371"/>
        <v>211143.37999999998</v>
      </c>
      <c r="MU96" s="230">
        <f t="shared" si="371"/>
        <v>211143.37999999998</v>
      </c>
      <c r="MV96" s="230">
        <f t="shared" si="371"/>
        <v>263370.74762000004</v>
      </c>
      <c r="MW96" s="230">
        <f t="shared" si="371"/>
        <v>263370.74762000004</v>
      </c>
      <c r="MX96" s="230">
        <f t="shared" si="371"/>
        <v>263370.74762000004</v>
      </c>
      <c r="MY96" s="230">
        <f t="shared" si="371"/>
        <v>263370.74762000004</v>
      </c>
      <c r="MZ96" s="230">
        <f t="shared" si="371"/>
        <v>263370.74762000004</v>
      </c>
      <c r="NA96" s="230">
        <f>SUM(NA9:NA95)</f>
        <v>1747208.9550315612</v>
      </c>
      <c r="NB96" s="230">
        <f>SUM(NB9:NB95)</f>
        <v>5766.7507319215874</v>
      </c>
      <c r="NC96" s="230">
        <v>774923.6514900286</v>
      </c>
      <c r="ND96" s="230">
        <v>582802.46750314615</v>
      </c>
      <c r="NE96" s="230">
        <f t="shared" ref="NE96:OI96" si="372">SUM(NE9:NE95)</f>
        <v>314270.7803023117</v>
      </c>
      <c r="NF96" s="230">
        <f t="shared" si="372"/>
        <v>90872.361605258309</v>
      </c>
      <c r="NG96" s="230">
        <f t="shared" si="372"/>
        <v>103867.62162610306</v>
      </c>
      <c r="NH96" s="230">
        <f t="shared" si="372"/>
        <v>207425.84240166482</v>
      </c>
      <c r="NI96" s="230">
        <f t="shared" si="372"/>
        <v>259249.25121491877</v>
      </c>
      <c r="NJ96" s="230">
        <f t="shared" si="372"/>
        <v>137860.29940379428</v>
      </c>
      <c r="NK96" s="230">
        <f t="shared" si="372"/>
        <v>237600.13366932987</v>
      </c>
      <c r="NL96" s="230">
        <f t="shared" si="372"/>
        <v>101119.25418980882</v>
      </c>
      <c r="NM96" s="230">
        <f t="shared" si="372"/>
        <v>121446.54703512778</v>
      </c>
      <c r="NN96" s="230">
        <f t="shared" si="372"/>
        <v>-1047648.4430684393</v>
      </c>
      <c r="NO96" s="230">
        <f t="shared" si="372"/>
        <v>-1260313.9922631276</v>
      </c>
      <c r="NP96" s="230">
        <f t="shared" si="372"/>
        <v>212665.54919468844</v>
      </c>
      <c r="NQ96" s="230">
        <f t="shared" si="372"/>
        <v>1313709.5300000005</v>
      </c>
      <c r="NR96" s="230">
        <f t="shared" si="372"/>
        <v>753984.51000000024</v>
      </c>
      <c r="NS96" s="230">
        <f t="shared" si="372"/>
        <v>-559725.02000000014</v>
      </c>
      <c r="NT96" s="230">
        <f t="shared" si="372"/>
        <v>-796347.80000000016</v>
      </c>
      <c r="NU96" s="230">
        <f t="shared" si="372"/>
        <v>236622.77999999997</v>
      </c>
      <c r="NV96" s="230">
        <f>SUM(NV9:NV95)</f>
        <v>378958.78000000014</v>
      </c>
      <c r="NW96" s="230">
        <f t="shared" si="372"/>
        <v>40651.740000000013</v>
      </c>
      <c r="NX96" s="230">
        <f t="shared" si="372"/>
        <v>40651.740000000013</v>
      </c>
      <c r="NY96" s="230">
        <f t="shared" si="372"/>
        <v>40651.740000000013</v>
      </c>
      <c r="NZ96" s="230">
        <f t="shared" si="372"/>
        <v>40651.740000000013</v>
      </c>
      <c r="OA96" s="230">
        <f t="shared" si="372"/>
        <v>40651.740000000013</v>
      </c>
      <c r="OB96" s="230">
        <f t="shared" si="372"/>
        <v>40651.740000000013</v>
      </c>
      <c r="OC96" s="230">
        <f t="shared" si="372"/>
        <v>40651.740000000013</v>
      </c>
      <c r="OD96" s="230">
        <f t="shared" si="372"/>
        <v>18879.32</v>
      </c>
      <c r="OE96" s="230">
        <f t="shared" si="372"/>
        <v>18879.32</v>
      </c>
      <c r="OF96" s="230">
        <f t="shared" si="372"/>
        <v>18879.32</v>
      </c>
      <c r="OG96" s="230">
        <f t="shared" si="372"/>
        <v>18879.32</v>
      </c>
      <c r="OH96" s="230">
        <f t="shared" si="372"/>
        <v>18879.32</v>
      </c>
      <c r="OI96" s="230">
        <f t="shared" si="372"/>
        <v>155662.05999999997</v>
      </c>
      <c r="OJ96" s="230">
        <f>SUM(OJ9:OJ95)</f>
        <v>8772.35</v>
      </c>
      <c r="OK96" s="230">
        <f t="shared" ref="OK96:PK96" si="373">SUM(OK9:OK95)</f>
        <v>2155.04</v>
      </c>
      <c r="OL96" s="230">
        <f t="shared" si="373"/>
        <v>6188.8099999999995</v>
      </c>
      <c r="OM96" s="230">
        <f t="shared" si="373"/>
        <v>4637.47</v>
      </c>
      <c r="ON96" s="230">
        <f t="shared" si="373"/>
        <v>23809.890000000003</v>
      </c>
      <c r="OO96" s="230">
        <f t="shared" si="373"/>
        <v>7672.9599999999991</v>
      </c>
      <c r="OP96" s="230">
        <f t="shared" si="373"/>
        <v>6044.1299999999992</v>
      </c>
      <c r="OQ96" s="230">
        <f t="shared" si="373"/>
        <v>2164.66</v>
      </c>
      <c r="OR96" s="230">
        <f t="shared" si="373"/>
        <v>31794.240000000002</v>
      </c>
      <c r="OS96" s="230">
        <f t="shared" si="373"/>
        <v>28308.100000000002</v>
      </c>
      <c r="OT96" s="230">
        <f t="shared" si="373"/>
        <v>6030.99</v>
      </c>
      <c r="OU96" s="230">
        <f t="shared" si="373"/>
        <v>28083.42</v>
      </c>
      <c r="OV96" s="230">
        <f t="shared" si="373"/>
        <v>-223296.71999999997</v>
      </c>
      <c r="OW96" s="230">
        <f t="shared" si="373"/>
        <v>-287255.71000000002</v>
      </c>
      <c r="OX96" s="230">
        <f t="shared" si="373"/>
        <v>63958.989999999991</v>
      </c>
      <c r="OY96" s="230">
        <f t="shared" si="373"/>
        <v>295456.09999999998</v>
      </c>
      <c r="OZ96" s="230">
        <f t="shared" si="373"/>
        <v>31959.850000000009</v>
      </c>
      <c r="PA96" s="230">
        <f t="shared" si="373"/>
        <v>31959.850000000009</v>
      </c>
      <c r="PB96" s="230">
        <f t="shared" si="373"/>
        <v>31959.850000000009</v>
      </c>
      <c r="PC96" s="230">
        <f t="shared" si="373"/>
        <v>31959.850000000009</v>
      </c>
      <c r="PD96" s="230">
        <f t="shared" si="373"/>
        <v>31959.850000000009</v>
      </c>
      <c r="PE96" s="230">
        <f t="shared" si="373"/>
        <v>31959.850000000009</v>
      </c>
      <c r="PF96" s="230">
        <f t="shared" si="373"/>
        <v>31959.850000000009</v>
      </c>
      <c r="PG96" s="230">
        <f t="shared" si="373"/>
        <v>14347.429999999998</v>
      </c>
      <c r="PH96" s="230">
        <f t="shared" si="373"/>
        <v>14347.429999999998</v>
      </c>
      <c r="PI96" s="230">
        <f t="shared" si="373"/>
        <v>14347.429999999998</v>
      </c>
      <c r="PJ96" s="230">
        <f t="shared" si="373"/>
        <v>14347.429999999998</v>
      </c>
      <c r="PK96" s="230">
        <f t="shared" si="373"/>
        <v>14347.429999999998</v>
      </c>
      <c r="PL96" s="230">
        <f>SUM(PL9:PL95)</f>
        <v>199862.35</v>
      </c>
      <c r="PM96" s="230">
        <f>SUM(PM9:PM95)</f>
        <v>4934.75</v>
      </c>
      <c r="PN96" s="230">
        <v>45406.11</v>
      </c>
      <c r="PO96" s="230">
        <f t="shared" ref="PO96:RS96" si="374">SUM(PO9:PO95)</f>
        <v>15330.53</v>
      </c>
      <c r="PP96" s="230">
        <f t="shared" si="374"/>
        <v>10877.14</v>
      </c>
      <c r="PQ96" s="230">
        <f t="shared" si="374"/>
        <v>12935.86</v>
      </c>
      <c r="PR96" s="230">
        <f t="shared" si="374"/>
        <v>22756.19</v>
      </c>
      <c r="PS96" s="230">
        <f t="shared" si="374"/>
        <v>5445</v>
      </c>
      <c r="PT96" s="230">
        <f t="shared" si="374"/>
        <v>40134.950000000004</v>
      </c>
      <c r="PU96" s="230">
        <f t="shared" si="374"/>
        <v>30961.19</v>
      </c>
      <c r="PV96" s="230">
        <f t="shared" si="374"/>
        <v>26750.770000000004</v>
      </c>
      <c r="PW96" s="230">
        <f t="shared" si="374"/>
        <v>3044.3</v>
      </c>
      <c r="PX96" s="230">
        <f t="shared" si="374"/>
        <v>22865.690000000002</v>
      </c>
      <c r="PY96" s="230">
        <f t="shared" si="374"/>
        <v>-95593.749999999985</v>
      </c>
      <c r="PZ96" s="230">
        <f t="shared" si="374"/>
        <v>-196096.75</v>
      </c>
      <c r="QA96" s="230">
        <f t="shared" si="374"/>
        <v>100503</v>
      </c>
      <c r="QB96" s="230">
        <f t="shared" si="374"/>
        <v>84469.72</v>
      </c>
      <c r="QC96" s="230">
        <f t="shared" si="374"/>
        <v>8692.2600000000039</v>
      </c>
      <c r="QD96" s="230">
        <f t="shared" si="374"/>
        <v>8692.2600000000039</v>
      </c>
      <c r="QE96" s="230">
        <f t="shared" si="374"/>
        <v>8692.2600000000039</v>
      </c>
      <c r="QF96" s="230">
        <f t="shared" si="374"/>
        <v>8692.2600000000039</v>
      </c>
      <c r="QG96" s="230">
        <f t="shared" si="374"/>
        <v>8692.2600000000039</v>
      </c>
      <c r="QH96" s="230">
        <f t="shared" si="374"/>
        <v>8692.2600000000039</v>
      </c>
      <c r="QI96" s="230">
        <f t="shared" si="374"/>
        <v>8692.2600000000039</v>
      </c>
      <c r="QJ96" s="230">
        <f t="shared" si="374"/>
        <v>4724.7800000000007</v>
      </c>
      <c r="QK96" s="230">
        <f t="shared" si="374"/>
        <v>4724.7800000000007</v>
      </c>
      <c r="QL96" s="230">
        <f t="shared" si="374"/>
        <v>4724.7800000000007</v>
      </c>
      <c r="QM96" s="230">
        <f t="shared" si="374"/>
        <v>4724.7800000000007</v>
      </c>
      <c r="QN96" s="230">
        <f t="shared" si="374"/>
        <v>4724.7800000000007</v>
      </c>
      <c r="QO96" s="230">
        <f t="shared" si="374"/>
        <v>96376.95</v>
      </c>
      <c r="QP96" s="230">
        <f t="shared" si="374"/>
        <v>0</v>
      </c>
      <c r="QQ96" s="230">
        <f t="shared" si="374"/>
        <v>0</v>
      </c>
      <c r="QR96" s="230">
        <f t="shared" si="374"/>
        <v>0</v>
      </c>
      <c r="QS96" s="230">
        <f t="shared" si="374"/>
        <v>22695.19</v>
      </c>
      <c r="QT96" s="230">
        <f t="shared" si="374"/>
        <v>14686.45</v>
      </c>
      <c r="QU96" s="230">
        <f t="shared" si="374"/>
        <v>8072.49</v>
      </c>
      <c r="QV96" s="230">
        <f t="shared" si="374"/>
        <v>5739.92</v>
      </c>
      <c r="QW96" s="230">
        <f t="shared" si="374"/>
        <v>0</v>
      </c>
      <c r="QX96" s="230">
        <f t="shared" si="374"/>
        <v>0</v>
      </c>
      <c r="QY96" s="230">
        <f t="shared" si="374"/>
        <v>15254.66</v>
      </c>
      <c r="QZ96" s="230">
        <f t="shared" si="374"/>
        <v>18826.379999999997</v>
      </c>
      <c r="RA96" s="230">
        <f t="shared" si="374"/>
        <v>11101.86</v>
      </c>
      <c r="RB96" s="230">
        <f t="shared" si="374"/>
        <v>11907.229999999989</v>
      </c>
      <c r="RC96" s="230">
        <f t="shared" si="374"/>
        <v>-53915.989999999976</v>
      </c>
      <c r="RD96" s="230">
        <f t="shared" si="374"/>
        <v>65823.22</v>
      </c>
      <c r="RE96" s="230">
        <f t="shared" si="374"/>
        <v>335474.38</v>
      </c>
      <c r="RF96" s="230">
        <f t="shared" si="374"/>
        <v>35365.74</v>
      </c>
      <c r="RG96" s="230">
        <f t="shared" si="374"/>
        <v>35365.74</v>
      </c>
      <c r="RH96" s="230">
        <f t="shared" si="374"/>
        <v>35365.74</v>
      </c>
      <c r="RI96" s="230">
        <f t="shared" si="374"/>
        <v>35365.74</v>
      </c>
      <c r="RJ96" s="230">
        <f t="shared" si="374"/>
        <v>35365.74</v>
      </c>
      <c r="RK96" s="230">
        <f t="shared" si="374"/>
        <v>35365.74</v>
      </c>
      <c r="RL96" s="230">
        <f t="shared" si="374"/>
        <v>35365.74</v>
      </c>
      <c r="RM96" s="230">
        <f t="shared" si="374"/>
        <v>17582.839999999997</v>
      </c>
      <c r="RN96" s="230">
        <f t="shared" si="374"/>
        <v>17582.839999999997</v>
      </c>
      <c r="RO96" s="230">
        <f t="shared" si="374"/>
        <v>17582.839999999997</v>
      </c>
      <c r="RP96" s="230">
        <f t="shared" si="374"/>
        <v>17582.839999999997</v>
      </c>
      <c r="RQ96" s="230">
        <f t="shared" si="374"/>
        <v>17582.839999999997</v>
      </c>
      <c r="RR96" s="230">
        <f t="shared" si="374"/>
        <v>20699.649999999998</v>
      </c>
      <c r="RS96" s="230">
        <f t="shared" si="374"/>
        <v>0</v>
      </c>
      <c r="RT96" s="230">
        <v>2960.6499999999996</v>
      </c>
      <c r="RU96" s="230">
        <f t="shared" ref="RU96:TW96" si="375">SUM(RU9:RU95)</f>
        <v>0</v>
      </c>
      <c r="RV96" s="230">
        <f t="shared" si="375"/>
        <v>0</v>
      </c>
      <c r="RW96" s="230">
        <f t="shared" si="375"/>
        <v>0</v>
      </c>
      <c r="RX96" s="230">
        <f t="shared" si="375"/>
        <v>3685.36</v>
      </c>
      <c r="RY96" s="230">
        <f t="shared" si="375"/>
        <v>10342.56</v>
      </c>
      <c r="RZ96" s="230">
        <f t="shared" si="375"/>
        <v>0</v>
      </c>
      <c r="SA96" s="230">
        <f t="shared" si="375"/>
        <v>0</v>
      </c>
      <c r="SB96" s="230">
        <f t="shared" si="375"/>
        <v>801.83</v>
      </c>
      <c r="SC96" s="230">
        <f t="shared" si="375"/>
        <v>4313.88</v>
      </c>
      <c r="SD96" s="230">
        <f t="shared" si="375"/>
        <v>1556.02</v>
      </c>
      <c r="SE96" s="230">
        <f t="shared" si="375"/>
        <v>-314774.73</v>
      </c>
      <c r="SF96" s="230">
        <f t="shared" si="375"/>
        <v>-314774.73</v>
      </c>
      <c r="SG96" s="230">
        <f t="shared" si="375"/>
        <v>0</v>
      </c>
      <c r="SH96" s="230">
        <f t="shared" si="375"/>
        <v>99022.8</v>
      </c>
      <c r="SI96" s="230">
        <f t="shared" si="375"/>
        <v>10409.050000000003</v>
      </c>
      <c r="SJ96" s="230">
        <f t="shared" si="375"/>
        <v>10409.050000000003</v>
      </c>
      <c r="SK96" s="230">
        <f t="shared" si="375"/>
        <v>10409.050000000003</v>
      </c>
      <c r="SL96" s="230">
        <f t="shared" si="375"/>
        <v>10409.050000000003</v>
      </c>
      <c r="SM96" s="230">
        <f t="shared" si="375"/>
        <v>10409.050000000003</v>
      </c>
      <c r="SN96" s="230">
        <f t="shared" si="375"/>
        <v>10409.050000000003</v>
      </c>
      <c r="SO96" s="230">
        <f t="shared" si="375"/>
        <v>10409.050000000003</v>
      </c>
      <c r="SP96" s="230">
        <f t="shared" si="375"/>
        <v>5231.8900000000003</v>
      </c>
      <c r="SQ96" s="230">
        <f t="shared" si="375"/>
        <v>5231.8900000000003</v>
      </c>
      <c r="SR96" s="230">
        <f t="shared" si="375"/>
        <v>5231.8900000000003</v>
      </c>
      <c r="SS96" s="230">
        <f t="shared" si="375"/>
        <v>5231.8900000000003</v>
      </c>
      <c r="ST96" s="230">
        <f t="shared" si="375"/>
        <v>5231.8900000000003</v>
      </c>
      <c r="SU96" s="230">
        <f t="shared" si="375"/>
        <v>18520.480000000003</v>
      </c>
      <c r="SV96" s="230">
        <f t="shared" si="375"/>
        <v>0</v>
      </c>
      <c r="SW96" s="230">
        <f t="shared" si="375"/>
        <v>4011.71</v>
      </c>
      <c r="SX96" s="230">
        <f t="shared" si="375"/>
        <v>1544.19</v>
      </c>
      <c r="SY96" s="230">
        <f t="shared" si="375"/>
        <v>0</v>
      </c>
      <c r="SZ96" s="230">
        <f t="shared" si="375"/>
        <v>0</v>
      </c>
      <c r="TA96" s="230">
        <f t="shared" si="375"/>
        <v>1894.9499999999998</v>
      </c>
      <c r="TB96" s="230">
        <f t="shared" si="375"/>
        <v>0</v>
      </c>
      <c r="TC96" s="230">
        <f t="shared" si="375"/>
        <v>1655.97</v>
      </c>
      <c r="TD96" s="230">
        <f t="shared" si="375"/>
        <v>0</v>
      </c>
      <c r="TE96" s="230">
        <f t="shared" si="375"/>
        <v>2605.1299999999997</v>
      </c>
      <c r="TF96" s="230">
        <f t="shared" si="375"/>
        <v>3255.55</v>
      </c>
      <c r="TG96" s="230">
        <f t="shared" si="375"/>
        <v>3552.98</v>
      </c>
      <c r="TH96" s="230">
        <f t="shared" si="375"/>
        <v>-80502.320000000007</v>
      </c>
      <c r="TI96" s="230">
        <f t="shared" si="375"/>
        <v>-90898.360000000015</v>
      </c>
      <c r="TJ96" s="230">
        <f t="shared" si="375"/>
        <v>10396.040000000001</v>
      </c>
      <c r="TK96" s="230">
        <f t="shared" si="375"/>
        <v>116492.88000000002</v>
      </c>
      <c r="TL96" s="230">
        <f t="shared" si="375"/>
        <v>11014.289999999999</v>
      </c>
      <c r="TM96" s="230">
        <f t="shared" si="375"/>
        <v>11014.289999999999</v>
      </c>
      <c r="TN96" s="230">
        <f t="shared" si="375"/>
        <v>11014.289999999999</v>
      </c>
      <c r="TO96" s="230">
        <f t="shared" si="375"/>
        <v>11014.289999999999</v>
      </c>
      <c r="TP96" s="230">
        <f t="shared" si="375"/>
        <v>11014.289999999999</v>
      </c>
      <c r="TQ96" s="230">
        <f t="shared" si="375"/>
        <v>11014.289999999999</v>
      </c>
      <c r="TR96" s="230">
        <f t="shared" si="375"/>
        <v>11014.289999999999</v>
      </c>
      <c r="TS96" s="230">
        <f t="shared" si="375"/>
        <v>7878.57</v>
      </c>
      <c r="TT96" s="230">
        <f t="shared" si="375"/>
        <v>7878.57</v>
      </c>
      <c r="TU96" s="230">
        <f t="shared" si="375"/>
        <v>7878.57</v>
      </c>
      <c r="TV96" s="230">
        <f t="shared" si="375"/>
        <v>7878.57</v>
      </c>
      <c r="TW96" s="230">
        <f t="shared" si="375"/>
        <v>7878.57</v>
      </c>
      <c r="TX96" s="230">
        <f>SUM(TX9:TX95)</f>
        <v>262863.01999999996</v>
      </c>
      <c r="TY96" s="230">
        <f>SUM(TY9:TY95)</f>
        <v>1019.99</v>
      </c>
      <c r="TZ96" s="230">
        <f t="shared" ref="TZ96:UO96" si="376">SUM(TZ9:TZ95)</f>
        <v>20029.850000000006</v>
      </c>
      <c r="UA96" s="230">
        <f t="shared" si="376"/>
        <v>20305.540000000005</v>
      </c>
      <c r="UB96" s="230">
        <f t="shared" si="376"/>
        <v>18086.62</v>
      </c>
      <c r="UC96" s="230">
        <f t="shared" si="376"/>
        <v>6545.53</v>
      </c>
      <c r="UD96" s="230">
        <f t="shared" si="376"/>
        <v>26351.03</v>
      </c>
      <c r="UE96" s="230">
        <f t="shared" si="376"/>
        <v>57997.83</v>
      </c>
      <c r="UF96" s="230">
        <f t="shared" si="376"/>
        <v>41348.199999999997</v>
      </c>
      <c r="UG96" s="230">
        <f t="shared" si="376"/>
        <v>24276.98</v>
      </c>
      <c r="UH96" s="230">
        <f t="shared" si="376"/>
        <v>22542.77</v>
      </c>
      <c r="UI96" s="230">
        <f t="shared" si="376"/>
        <v>22774.61</v>
      </c>
      <c r="UJ96" s="230">
        <f t="shared" si="376"/>
        <v>1584.07</v>
      </c>
      <c r="UK96" s="230">
        <f t="shared" si="376"/>
        <v>146370.13999999996</v>
      </c>
      <c r="UL96" s="230">
        <f t="shared" si="376"/>
        <v>-43016.4</v>
      </c>
      <c r="UM96" s="230">
        <f t="shared" si="376"/>
        <v>189386.53999999998</v>
      </c>
      <c r="UN96" s="230">
        <f t="shared" si="376"/>
        <v>3834.8700000000003</v>
      </c>
      <c r="UO96" s="230">
        <f t="shared" si="376"/>
        <v>374.61</v>
      </c>
      <c r="UP96" s="230">
        <v>3726.630706257758</v>
      </c>
      <c r="UQ96" s="230">
        <f t="shared" ref="UQ96:WU96" si="377">SUM(UQ9:UQ95)</f>
        <v>374.61</v>
      </c>
      <c r="UR96" s="230">
        <f t="shared" si="377"/>
        <v>374.61</v>
      </c>
      <c r="US96" s="230">
        <f t="shared" si="377"/>
        <v>374.61</v>
      </c>
      <c r="UT96" s="230">
        <f t="shared" si="377"/>
        <v>374.61</v>
      </c>
      <c r="UU96" s="230">
        <f t="shared" si="377"/>
        <v>374.61</v>
      </c>
      <c r="UV96" s="230">
        <f t="shared" si="377"/>
        <v>242.51999999999987</v>
      </c>
      <c r="UW96" s="230">
        <f t="shared" si="377"/>
        <v>242.51999999999987</v>
      </c>
      <c r="UX96" s="230">
        <f t="shared" si="377"/>
        <v>242.51999999999987</v>
      </c>
      <c r="UY96" s="230">
        <f t="shared" si="377"/>
        <v>242.51999999999987</v>
      </c>
      <c r="UZ96" s="230">
        <f t="shared" si="377"/>
        <v>242.51999999999987</v>
      </c>
      <c r="VA96" s="230">
        <f t="shared" si="377"/>
        <v>0</v>
      </c>
      <c r="VB96" s="230">
        <f t="shared" si="377"/>
        <v>0</v>
      </c>
      <c r="VC96" s="230">
        <f t="shared" si="377"/>
        <v>0</v>
      </c>
      <c r="VD96" s="230">
        <f t="shared" si="377"/>
        <v>0</v>
      </c>
      <c r="VE96" s="230">
        <f t="shared" si="377"/>
        <v>0</v>
      </c>
      <c r="VF96" s="230">
        <f t="shared" si="377"/>
        <v>0</v>
      </c>
      <c r="VG96" s="230">
        <f t="shared" si="377"/>
        <v>0</v>
      </c>
      <c r="VH96" s="230">
        <f t="shared" si="377"/>
        <v>0</v>
      </c>
      <c r="VI96" s="230">
        <f t="shared" si="377"/>
        <v>0</v>
      </c>
      <c r="VJ96" s="230">
        <f t="shared" si="377"/>
        <v>0</v>
      </c>
      <c r="VK96" s="230">
        <f t="shared" si="377"/>
        <v>0</v>
      </c>
      <c r="VL96" s="230">
        <f t="shared" si="377"/>
        <v>0</v>
      </c>
      <c r="VM96" s="230">
        <f t="shared" si="377"/>
        <v>0</v>
      </c>
      <c r="VN96" s="230">
        <f t="shared" si="377"/>
        <v>-3834.8700000000003</v>
      </c>
      <c r="VO96" s="230">
        <f t="shared" si="377"/>
        <v>-3834.8700000000003</v>
      </c>
      <c r="VP96" s="230">
        <f t="shared" si="377"/>
        <v>0</v>
      </c>
      <c r="VQ96" s="230">
        <f t="shared" si="377"/>
        <v>0</v>
      </c>
      <c r="VR96" s="230">
        <f t="shared" si="377"/>
        <v>0</v>
      </c>
      <c r="VS96" s="230">
        <f t="shared" si="377"/>
        <v>0</v>
      </c>
      <c r="VT96" s="230">
        <f t="shared" si="377"/>
        <v>0</v>
      </c>
      <c r="VU96" s="230">
        <f t="shared" si="377"/>
        <v>0</v>
      </c>
      <c r="VV96" s="230">
        <f t="shared" si="377"/>
        <v>0</v>
      </c>
      <c r="VW96" s="230">
        <f t="shared" si="377"/>
        <v>0</v>
      </c>
      <c r="VX96" s="230">
        <f t="shared" si="377"/>
        <v>0</v>
      </c>
      <c r="VY96" s="230">
        <f t="shared" si="377"/>
        <v>0</v>
      </c>
      <c r="VZ96" s="230">
        <f t="shared" si="377"/>
        <v>0</v>
      </c>
      <c r="WA96" s="230">
        <f t="shared" si="377"/>
        <v>0</v>
      </c>
      <c r="WB96" s="230">
        <f t="shared" si="377"/>
        <v>0</v>
      </c>
      <c r="WC96" s="230">
        <f t="shared" si="377"/>
        <v>0</v>
      </c>
      <c r="WD96" s="230">
        <f t="shared" si="377"/>
        <v>0</v>
      </c>
      <c r="WE96" s="230">
        <f t="shared" si="377"/>
        <v>0</v>
      </c>
      <c r="WF96" s="230">
        <f t="shared" si="377"/>
        <v>0</v>
      </c>
      <c r="WG96" s="230">
        <f t="shared" si="377"/>
        <v>0</v>
      </c>
      <c r="WH96" s="230">
        <f t="shared" si="377"/>
        <v>0</v>
      </c>
      <c r="WI96" s="230">
        <f t="shared" si="377"/>
        <v>0</v>
      </c>
      <c r="WJ96" s="230">
        <f t="shared" si="377"/>
        <v>0</v>
      </c>
      <c r="WK96" s="230">
        <f t="shared" si="377"/>
        <v>0</v>
      </c>
      <c r="WL96" s="230">
        <f t="shared" si="377"/>
        <v>0</v>
      </c>
      <c r="WM96" s="230">
        <f t="shared" si="377"/>
        <v>0</v>
      </c>
      <c r="WN96" s="230">
        <f t="shared" si="377"/>
        <v>0</v>
      </c>
      <c r="WO96" s="230">
        <f t="shared" si="377"/>
        <v>0</v>
      </c>
      <c r="WP96" s="230">
        <f t="shared" si="377"/>
        <v>0</v>
      </c>
      <c r="WQ96" s="230">
        <f t="shared" si="377"/>
        <v>0</v>
      </c>
      <c r="WR96" s="230">
        <f t="shared" si="377"/>
        <v>0</v>
      </c>
      <c r="WS96" s="230">
        <f t="shared" si="377"/>
        <v>0</v>
      </c>
      <c r="WT96" s="230">
        <f t="shared" si="377"/>
        <v>2341237.9899999988</v>
      </c>
      <c r="WU96" s="230">
        <f t="shared" si="377"/>
        <v>163113.16999999995</v>
      </c>
      <c r="WV96" s="230">
        <v>630114.84508445347</v>
      </c>
      <c r="WW96" s="230">
        <f t="shared" ref="WW96:YI96" si="378">SUM(WW9:WW95)</f>
        <v>163113.16999999995</v>
      </c>
      <c r="WX96" s="230">
        <f t="shared" si="378"/>
        <v>163113.16999999995</v>
      </c>
      <c r="WY96" s="230">
        <f t="shared" si="378"/>
        <v>163113.16999999995</v>
      </c>
      <c r="WZ96" s="230">
        <f t="shared" si="378"/>
        <v>163113.16999999995</v>
      </c>
      <c r="XA96" s="230">
        <f t="shared" si="378"/>
        <v>163113.16999999995</v>
      </c>
      <c r="XB96" s="230">
        <f t="shared" si="378"/>
        <v>239889.16</v>
      </c>
      <c r="XC96" s="230">
        <f t="shared" si="378"/>
        <v>239889.16</v>
      </c>
      <c r="XD96" s="230">
        <f t="shared" si="378"/>
        <v>239889.16</v>
      </c>
      <c r="XE96" s="230">
        <f t="shared" si="378"/>
        <v>239889.16</v>
      </c>
      <c r="XF96" s="230">
        <f t="shared" si="378"/>
        <v>239889.16</v>
      </c>
      <c r="XG96" s="230">
        <f t="shared" si="378"/>
        <v>2719680.5738216806</v>
      </c>
      <c r="XH96" s="230">
        <f t="shared" si="378"/>
        <v>222130.63022309126</v>
      </c>
      <c r="XI96" s="230">
        <f t="shared" si="378"/>
        <v>250225.01673953951</v>
      </c>
      <c r="XJ96" s="230">
        <f t="shared" si="378"/>
        <v>226481.20324348562</v>
      </c>
      <c r="XK96" s="230">
        <f t="shared" si="378"/>
        <v>19123.10635918098</v>
      </c>
      <c r="XL96" s="230">
        <f t="shared" si="378"/>
        <v>196296.84187612831</v>
      </c>
      <c r="XM96" s="230">
        <f t="shared" si="378"/>
        <v>182203.23864251759</v>
      </c>
      <c r="XN96" s="230">
        <f t="shared" si="378"/>
        <v>243661.35271560677</v>
      </c>
      <c r="XO96" s="230">
        <f t="shared" si="378"/>
        <v>271923.95433068863</v>
      </c>
      <c r="XP96" s="230">
        <f t="shared" si="378"/>
        <v>302847.46120663162</v>
      </c>
      <c r="XQ96" s="230">
        <f t="shared" si="378"/>
        <v>283300.43786047236</v>
      </c>
      <c r="XR96" s="230">
        <f t="shared" si="378"/>
        <v>264804.6460752766</v>
      </c>
      <c r="XS96" s="230">
        <f t="shared" si="378"/>
        <v>256682.68454906077</v>
      </c>
      <c r="XT96" s="230">
        <f t="shared" si="378"/>
        <v>378442.58382167987</v>
      </c>
      <c r="XU96" s="230">
        <f t="shared" si="378"/>
        <v>-19571.508233413992</v>
      </c>
      <c r="XV96" s="230">
        <f t="shared" si="378"/>
        <v>398014.0920550939</v>
      </c>
      <c r="XW96" s="230">
        <f t="shared" si="378"/>
        <v>1124114.2900000003</v>
      </c>
      <c r="XX96" s="230">
        <f t="shared" si="378"/>
        <v>74950.87</v>
      </c>
      <c r="XY96" s="230">
        <f t="shared" si="378"/>
        <v>74950.87</v>
      </c>
      <c r="XZ96" s="230">
        <f t="shared" si="378"/>
        <v>74950.87</v>
      </c>
      <c r="YA96" s="230">
        <f t="shared" si="378"/>
        <v>74950.87</v>
      </c>
      <c r="YB96" s="230">
        <f t="shared" si="378"/>
        <v>74950.87</v>
      </c>
      <c r="YC96" s="230">
        <f t="shared" si="378"/>
        <v>74950.87</v>
      </c>
      <c r="YD96" s="230">
        <f t="shared" si="378"/>
        <v>74950.87</v>
      </c>
      <c r="YE96" s="230">
        <f t="shared" si="378"/>
        <v>119891.64000000001</v>
      </c>
      <c r="YF96" s="230">
        <f t="shared" si="378"/>
        <v>119891.64000000001</v>
      </c>
      <c r="YG96" s="230">
        <f t="shared" si="378"/>
        <v>119891.64000000001</v>
      </c>
      <c r="YH96" s="230">
        <f t="shared" si="378"/>
        <v>119891.64000000001</v>
      </c>
      <c r="YI96" s="230">
        <f t="shared" si="378"/>
        <v>119891.64000000001</v>
      </c>
      <c r="YJ96" s="230">
        <f>SUM(YJ9:YJ95)</f>
        <v>1215199.4094352452</v>
      </c>
      <c r="YK96" s="230">
        <f t="shared" ref="YK96:ZA96" si="379">SUM(YK9:YK95)</f>
        <v>97723.692814582828</v>
      </c>
      <c r="YL96" s="230">
        <f t="shared" si="379"/>
        <v>85541.298735484059</v>
      </c>
      <c r="YM96" s="230">
        <f t="shared" si="379"/>
        <v>90005.066636828167</v>
      </c>
      <c r="YN96" s="230">
        <f t="shared" si="379"/>
        <v>91296.914149002885</v>
      </c>
      <c r="YO96" s="230">
        <f t="shared" si="379"/>
        <v>85183.414527311441</v>
      </c>
      <c r="YP96" s="230">
        <f t="shared" si="379"/>
        <v>87988.200737506777</v>
      </c>
      <c r="YQ96" s="230">
        <f t="shared" si="379"/>
        <v>95840.357722107074</v>
      </c>
      <c r="YR96" s="230">
        <f t="shared" si="379"/>
        <v>106201.71520077484</v>
      </c>
      <c r="YS96" s="230">
        <f t="shared" si="379"/>
        <v>111909.92830382957</v>
      </c>
      <c r="YT96" s="230">
        <f t="shared" si="379"/>
        <v>121471.31957500319</v>
      </c>
      <c r="YU96" s="230">
        <f t="shared" si="379"/>
        <v>115979.93613219968</v>
      </c>
      <c r="YV96" s="230">
        <f t="shared" si="379"/>
        <v>126057.56490061426</v>
      </c>
      <c r="YW96" s="230">
        <f t="shared" si="379"/>
        <v>91085.119435244764</v>
      </c>
      <c r="YX96" s="230">
        <f t="shared" si="379"/>
        <v>-30558.772879387034</v>
      </c>
      <c r="YY96" s="230">
        <f t="shared" si="379"/>
        <v>121643.89231463178</v>
      </c>
      <c r="YZ96" s="230">
        <f t="shared" si="379"/>
        <v>181326.15000000002</v>
      </c>
      <c r="ZA96" s="230">
        <f t="shared" si="379"/>
        <v>6140.05</v>
      </c>
      <c r="ZB96" s="230">
        <v>123130.35590887272</v>
      </c>
      <c r="ZC96" s="230">
        <v>123130.35590887272</v>
      </c>
      <c r="ZD96" s="230">
        <f t="shared" ref="ZD96:ZN96" si="380">SUM(ZD9:ZD95)</f>
        <v>6140.05</v>
      </c>
      <c r="ZE96" s="230">
        <f t="shared" si="380"/>
        <v>6140.05</v>
      </c>
      <c r="ZF96" s="230">
        <f t="shared" si="380"/>
        <v>6140.05</v>
      </c>
      <c r="ZG96" s="230">
        <f t="shared" si="380"/>
        <v>6140.05</v>
      </c>
      <c r="ZH96" s="230">
        <f t="shared" si="380"/>
        <v>27669.16</v>
      </c>
      <c r="ZI96" s="230">
        <f t="shared" si="380"/>
        <v>27669.16</v>
      </c>
      <c r="ZJ96" s="230">
        <f t="shared" si="380"/>
        <v>27669.16</v>
      </c>
      <c r="ZK96" s="230">
        <f t="shared" si="380"/>
        <v>27669.16</v>
      </c>
      <c r="ZL96" s="230">
        <f t="shared" si="380"/>
        <v>27669.16</v>
      </c>
      <c r="ZM96" s="230">
        <f>SUM(ZM9:ZM95)</f>
        <v>307570.57139990083</v>
      </c>
      <c r="ZN96" s="230">
        <f t="shared" si="380"/>
        <v>0</v>
      </c>
      <c r="ZO96" s="230">
        <v>25684.543500582899</v>
      </c>
      <c r="ZP96" s="230">
        <v>78668.046460292273</v>
      </c>
      <c r="ZQ96" s="230">
        <f t="shared" ref="ZQ96:AAR96" si="381">SUM(ZQ9:ZQ95)</f>
        <v>269137.89408124844</v>
      </c>
      <c r="ZR96" s="230">
        <f t="shared" si="381"/>
        <v>7248.5367802574974</v>
      </c>
      <c r="ZS96" s="230">
        <f t="shared" si="381"/>
        <v>0</v>
      </c>
      <c r="ZT96" s="230"/>
      <c r="ZU96" s="230"/>
      <c r="ZV96" s="230"/>
      <c r="ZW96" s="230"/>
      <c r="ZX96" s="230"/>
      <c r="ZY96" s="230"/>
      <c r="ZZ96" s="230">
        <f t="shared" si="381"/>
        <v>126244.42139990062</v>
      </c>
      <c r="AAA96" s="230">
        <f t="shared" si="381"/>
        <v>-8369.8990928304684</v>
      </c>
      <c r="AAB96" s="230">
        <f t="shared" si="381"/>
        <v>134614.32049273109</v>
      </c>
      <c r="AAC96" s="230">
        <f t="shared" si="381"/>
        <v>61466.080000000024</v>
      </c>
      <c r="AAD96" s="230">
        <f t="shared" si="381"/>
        <v>4431.54</v>
      </c>
      <c r="AAE96" s="230">
        <f t="shared" si="381"/>
        <v>4431.54</v>
      </c>
      <c r="AAF96" s="230">
        <f t="shared" si="381"/>
        <v>4431.54</v>
      </c>
      <c r="AAG96" s="230">
        <f t="shared" si="381"/>
        <v>4431.54</v>
      </c>
      <c r="AAH96" s="230">
        <f t="shared" si="381"/>
        <v>4431.54</v>
      </c>
      <c r="AAI96" s="230">
        <f t="shared" si="381"/>
        <v>4431.54</v>
      </c>
      <c r="AAJ96" s="230">
        <f t="shared" si="381"/>
        <v>4431.54</v>
      </c>
      <c r="AAK96" s="230">
        <f t="shared" si="381"/>
        <v>6089.0600000000022</v>
      </c>
      <c r="AAL96" s="230">
        <f t="shared" si="381"/>
        <v>6089.0600000000022</v>
      </c>
      <c r="AAM96" s="230">
        <f t="shared" si="381"/>
        <v>6089.0600000000022</v>
      </c>
      <c r="AAN96" s="230">
        <f t="shared" si="381"/>
        <v>6089.0600000000022</v>
      </c>
      <c r="AAO96" s="230"/>
      <c r="AAP96" s="230">
        <f t="shared" si="381"/>
        <v>75176.352521649053</v>
      </c>
      <c r="AAQ96" s="230">
        <f t="shared" si="381"/>
        <v>5935.0622104886597</v>
      </c>
      <c r="AAR96" s="230">
        <f t="shared" si="381"/>
        <v>5920.8560761840645</v>
      </c>
      <c r="AAS96" s="230">
        <v>19034.461851909244</v>
      </c>
      <c r="AAT96" s="230">
        <f t="shared" ref="AAT96:ABG96" si="382">SUM(AAT9:AAT95)</f>
        <v>5965.161851505999</v>
      </c>
      <c r="AAU96" s="230">
        <f t="shared" si="382"/>
        <v>6011.7380814568014</v>
      </c>
      <c r="AAV96" s="230">
        <f t="shared" si="382"/>
        <v>5943.649725384802</v>
      </c>
      <c r="AAW96" s="230">
        <f t="shared" si="382"/>
        <v>5837.5599323719216</v>
      </c>
      <c r="AAX96" s="230">
        <f t="shared" si="382"/>
        <v>6840.043983561598</v>
      </c>
      <c r="AAY96" s="230">
        <f t="shared" si="382"/>
        <v>6578.1371199726</v>
      </c>
      <c r="AAZ96" s="230">
        <f t="shared" si="382"/>
        <v>6699.2587168247992</v>
      </c>
      <c r="ABA96" s="230">
        <f t="shared" si="382"/>
        <v>6690.2830746670834</v>
      </c>
      <c r="ABB96" s="230">
        <f t="shared" si="382"/>
        <v>6813.8205829515437</v>
      </c>
      <c r="ABC96" s="230">
        <f t="shared" si="382"/>
        <v>13710.272521649038</v>
      </c>
      <c r="ABD96" s="230">
        <f t="shared" si="382"/>
        <v>-4618.9249434899757</v>
      </c>
      <c r="ABE96" s="230">
        <f t="shared" si="382"/>
        <v>18329.197465139012</v>
      </c>
      <c r="ABF96" s="230">
        <f t="shared" si="382"/>
        <v>8802.56</v>
      </c>
      <c r="ABG96" s="230">
        <f t="shared" si="382"/>
        <v>298.68</v>
      </c>
      <c r="ABH96" s="230">
        <v>2876.6570393565858</v>
      </c>
      <c r="ABI96" s="230">
        <f t="shared" ref="ABI96:ACB96" si="383">SUM(ABI9:ABI95)</f>
        <v>298.68</v>
      </c>
      <c r="ABJ96" s="230">
        <f t="shared" si="383"/>
        <v>298.68</v>
      </c>
      <c r="ABK96" s="230">
        <f t="shared" si="383"/>
        <v>298.68</v>
      </c>
      <c r="ABL96" s="230">
        <f t="shared" si="383"/>
        <v>298.68</v>
      </c>
      <c r="ABM96" s="230">
        <f t="shared" si="383"/>
        <v>298.68</v>
      </c>
      <c r="ABN96" s="230">
        <f t="shared" si="383"/>
        <v>1342.3599999999997</v>
      </c>
      <c r="ABO96" s="230">
        <f t="shared" si="383"/>
        <v>1342.3599999999997</v>
      </c>
      <c r="ABP96" s="230">
        <f t="shared" si="383"/>
        <v>1342.3599999999997</v>
      </c>
      <c r="ABQ96" s="230">
        <f t="shared" si="383"/>
        <v>1342.3599999999997</v>
      </c>
      <c r="ABR96" s="230"/>
      <c r="ABS96" s="230">
        <f t="shared" si="383"/>
        <v>16214.417000000003</v>
      </c>
      <c r="ABT96" s="230">
        <f t="shared" si="383"/>
        <v>0</v>
      </c>
      <c r="ABU96" s="230">
        <f t="shared" si="383"/>
        <v>0</v>
      </c>
      <c r="ABV96" s="230">
        <f t="shared" si="383"/>
        <v>0</v>
      </c>
      <c r="ABW96" s="230">
        <f t="shared" si="383"/>
        <v>0</v>
      </c>
      <c r="ABX96" s="230">
        <f t="shared" si="383"/>
        <v>0</v>
      </c>
      <c r="ABY96" s="230">
        <f t="shared" si="383"/>
        <v>0</v>
      </c>
      <c r="ABZ96" s="230">
        <f t="shared" si="383"/>
        <v>0</v>
      </c>
      <c r="ACA96" s="230">
        <f t="shared" si="383"/>
        <v>0</v>
      </c>
      <c r="ACB96" s="230">
        <f t="shared" si="383"/>
        <v>10748.53</v>
      </c>
      <c r="ACC96" s="230">
        <v>0</v>
      </c>
      <c r="ACD96" s="230">
        <v>0</v>
      </c>
      <c r="ACE96" s="230">
        <v>0</v>
      </c>
      <c r="ACF96" s="230">
        <f t="shared" ref="ACF96:ADC96" si="384">SUM(ACF9:ACF95)</f>
        <v>7411.857</v>
      </c>
      <c r="ACG96" s="230">
        <f t="shared" si="384"/>
        <v>-6904.05</v>
      </c>
      <c r="ACH96" s="230">
        <f t="shared" si="384"/>
        <v>14315.907000000001</v>
      </c>
      <c r="ACI96" s="230">
        <f t="shared" si="384"/>
        <v>916775.57000000007</v>
      </c>
      <c r="ACJ96" s="230">
        <f t="shared" si="384"/>
        <v>781051.2619481876</v>
      </c>
      <c r="ACK96" s="230">
        <f t="shared" si="384"/>
        <v>-135724.30805181208</v>
      </c>
      <c r="ACL96" s="230">
        <f t="shared" si="384"/>
        <v>-240644.51768581098</v>
      </c>
      <c r="ACM96" s="230">
        <f t="shared" si="384"/>
        <v>104920.20963399888</v>
      </c>
      <c r="ACN96" s="230">
        <f t="shared" si="384"/>
        <v>574559.49000000011</v>
      </c>
      <c r="ACO96" s="230">
        <f t="shared" si="384"/>
        <v>49421.67</v>
      </c>
      <c r="ACP96" s="230">
        <f t="shared" si="384"/>
        <v>49421.67</v>
      </c>
      <c r="ACQ96" s="230">
        <f t="shared" si="384"/>
        <v>49421.67</v>
      </c>
      <c r="ACR96" s="230">
        <f t="shared" si="384"/>
        <v>49421.67</v>
      </c>
      <c r="ACS96" s="230">
        <f t="shared" si="384"/>
        <v>49421.67</v>
      </c>
      <c r="ACT96" s="230">
        <f t="shared" si="384"/>
        <v>49421.67</v>
      </c>
      <c r="ACU96" s="230">
        <f t="shared" si="384"/>
        <v>49421.67</v>
      </c>
      <c r="ACV96" s="230">
        <f t="shared" si="384"/>
        <v>45721.560000000012</v>
      </c>
      <c r="ACW96" s="230">
        <f t="shared" si="384"/>
        <v>45721.560000000012</v>
      </c>
      <c r="ACX96" s="230">
        <f t="shared" si="384"/>
        <v>45721.560000000012</v>
      </c>
      <c r="ACY96" s="230">
        <f t="shared" si="384"/>
        <v>45721.560000000012</v>
      </c>
      <c r="ACZ96" s="230">
        <f t="shared" si="384"/>
        <v>45721.560000000012</v>
      </c>
      <c r="ADA96" s="230">
        <f>SUM(ADA9:ADA95)</f>
        <v>540930.19347517181</v>
      </c>
      <c r="ADB96" s="230">
        <f t="shared" si="384"/>
        <v>0</v>
      </c>
      <c r="ADC96" s="230">
        <f t="shared" si="384"/>
        <v>97531.842127104421</v>
      </c>
      <c r="ADD96" s="230">
        <v>264272.37608664384</v>
      </c>
      <c r="ADE96" s="230">
        <f t="shared" ref="ADE96:AED96" si="385">SUM(ADE9:ADE95)</f>
        <v>51582.723373999987</v>
      </c>
      <c r="ADF96" s="230">
        <f t="shared" si="385"/>
        <v>46506.014463999978</v>
      </c>
      <c r="ADG96" s="230">
        <f t="shared" si="385"/>
        <v>42564.003154400008</v>
      </c>
      <c r="ADH96" s="230">
        <f t="shared" si="385"/>
        <v>41140.534782176619</v>
      </c>
      <c r="ADI96" s="230">
        <f t="shared" si="385"/>
        <v>42733.736558649405</v>
      </c>
      <c r="ADJ96" s="230">
        <f t="shared" si="385"/>
        <v>37567.939600100013</v>
      </c>
      <c r="ADK96" s="230">
        <f t="shared" si="385"/>
        <v>40804.387601600014</v>
      </c>
      <c r="ADL96" s="230">
        <f t="shared" si="385"/>
        <v>40365.575495000005</v>
      </c>
      <c r="ADM96" s="230">
        <f t="shared" si="385"/>
        <v>49481.198678287692</v>
      </c>
      <c r="ADN96" s="230">
        <f t="shared" si="385"/>
        <v>-33629.296524828009</v>
      </c>
      <c r="ADO96" s="230">
        <f t="shared" si="385"/>
        <v>-140538.30070229055</v>
      </c>
      <c r="ADP96" s="230">
        <f t="shared" si="385"/>
        <v>106909.00417746256</v>
      </c>
      <c r="ADQ96" s="230">
        <f t="shared" si="385"/>
        <v>342216.07999999996</v>
      </c>
      <c r="ADR96" s="230">
        <f t="shared" si="385"/>
        <v>31285.09</v>
      </c>
      <c r="ADS96" s="230">
        <f t="shared" si="385"/>
        <v>31285.09</v>
      </c>
      <c r="ADT96" s="230">
        <f t="shared" si="385"/>
        <v>31285.09</v>
      </c>
      <c r="ADU96" s="230">
        <f t="shared" si="385"/>
        <v>31285.09</v>
      </c>
      <c r="ADV96" s="230">
        <f t="shared" si="385"/>
        <v>31285.09</v>
      </c>
      <c r="ADW96" s="230">
        <f t="shared" si="385"/>
        <v>31285.09</v>
      </c>
      <c r="ADX96" s="230">
        <f t="shared" si="385"/>
        <v>31285.09</v>
      </c>
      <c r="ADY96" s="230">
        <f t="shared" si="385"/>
        <v>24644.090000000004</v>
      </c>
      <c r="ADZ96" s="230">
        <f t="shared" si="385"/>
        <v>24644.090000000004</v>
      </c>
      <c r="AEA96" s="230">
        <f t="shared" si="385"/>
        <v>24644.090000000004</v>
      </c>
      <c r="AEB96" s="230">
        <f t="shared" si="385"/>
        <v>24644.090000000004</v>
      </c>
      <c r="AEC96" s="230">
        <f t="shared" si="385"/>
        <v>24644.090000000004</v>
      </c>
      <c r="AED96" s="230">
        <f t="shared" si="385"/>
        <v>240121.06847301591</v>
      </c>
      <c r="AEE96" s="230">
        <f>SUM(AEE9:AEE95)</f>
        <v>0</v>
      </c>
      <c r="AEF96" s="230">
        <f>SUM(AEF9:AEF95)</f>
        <v>37299.844441432935</v>
      </c>
      <c r="AEG96" s="230">
        <v>59408.075447173142</v>
      </c>
      <c r="AEH96" s="230">
        <f t="shared" ref="AEH96:AGP96" si="386">SUM(AEH9:AEH95)</f>
        <v>18199.980889999999</v>
      </c>
      <c r="AEI96" s="230">
        <f t="shared" si="386"/>
        <v>20622.670493599999</v>
      </c>
      <c r="AEJ96" s="230">
        <f t="shared" si="386"/>
        <v>18069.609084799999</v>
      </c>
      <c r="AEK96" s="230">
        <f t="shared" si="386"/>
        <v>18190.601718682643</v>
      </c>
      <c r="AEL96" s="230">
        <f t="shared" si="386"/>
        <v>22508.322668381661</v>
      </c>
      <c r="AEM96" s="230">
        <f t="shared" si="386"/>
        <v>18477.367981799998</v>
      </c>
      <c r="AEN96" s="230">
        <f t="shared" si="386"/>
        <v>19209.907556000002</v>
      </c>
      <c r="AEO96" s="230">
        <f t="shared" si="386"/>
        <v>24819.281054119998</v>
      </c>
      <c r="AEP96" s="230">
        <f t="shared" si="386"/>
        <v>21954.408044847449</v>
      </c>
      <c r="AEQ96" s="230">
        <f t="shared" si="386"/>
        <v>-102095.01152698408</v>
      </c>
      <c r="AER96" s="230">
        <f t="shared" si="386"/>
        <v>-124179.25344790846</v>
      </c>
      <c r="AES96" s="230">
        <f t="shared" si="386"/>
        <v>22084.241920924367</v>
      </c>
      <c r="AET96" s="230">
        <f t="shared" si="386"/>
        <v>38086.900000000009</v>
      </c>
      <c r="AEU96" s="230">
        <f t="shared" si="386"/>
        <v>2260.0500000000002</v>
      </c>
      <c r="AEV96" s="230">
        <f t="shared" si="386"/>
        <v>2260.0500000000002</v>
      </c>
      <c r="AEW96" s="230">
        <f t="shared" si="386"/>
        <v>2260.0500000000002</v>
      </c>
      <c r="AEX96" s="230">
        <f t="shared" si="386"/>
        <v>2260.0500000000002</v>
      </c>
      <c r="AEY96" s="230">
        <f t="shared" si="386"/>
        <v>2260.0500000000002</v>
      </c>
      <c r="AEZ96" s="230">
        <f t="shared" si="386"/>
        <v>2260.0500000000002</v>
      </c>
      <c r="AFA96" s="230">
        <f t="shared" si="386"/>
        <v>2260.0500000000002</v>
      </c>
      <c r="AFB96" s="230">
        <f t="shared" si="386"/>
        <v>4453.3100000000004</v>
      </c>
      <c r="AFC96" s="230">
        <f t="shared" si="386"/>
        <v>4453.3100000000004</v>
      </c>
      <c r="AFD96" s="230">
        <f t="shared" si="386"/>
        <v>4453.3100000000004</v>
      </c>
      <c r="AFE96" s="230">
        <f t="shared" si="386"/>
        <v>4453.3100000000004</v>
      </c>
      <c r="AFF96" s="230">
        <f t="shared" si="386"/>
        <v>4453.3100000000004</v>
      </c>
      <c r="AFG96" s="230">
        <f t="shared" si="386"/>
        <v>0</v>
      </c>
      <c r="AFH96" s="230">
        <f t="shared" si="386"/>
        <v>0</v>
      </c>
      <c r="AFI96" s="230">
        <f t="shared" si="386"/>
        <v>0</v>
      </c>
      <c r="AFJ96" s="230">
        <f t="shared" si="386"/>
        <v>0</v>
      </c>
      <c r="AFK96" s="230">
        <f t="shared" si="386"/>
        <v>0</v>
      </c>
      <c r="AFL96" s="230">
        <f t="shared" si="386"/>
        <v>0</v>
      </c>
      <c r="AFM96" s="230">
        <f t="shared" si="386"/>
        <v>0</v>
      </c>
      <c r="AFN96" s="230">
        <f t="shared" si="386"/>
        <v>0</v>
      </c>
      <c r="AFO96" s="230">
        <f t="shared" si="386"/>
        <v>0</v>
      </c>
      <c r="AFP96" s="230">
        <f t="shared" si="386"/>
        <v>0</v>
      </c>
      <c r="AFQ96" s="230">
        <f t="shared" si="386"/>
        <v>0</v>
      </c>
      <c r="AFR96" s="230">
        <f t="shared" si="386"/>
        <v>0</v>
      </c>
      <c r="AFS96" s="230">
        <f t="shared" si="386"/>
        <v>0</v>
      </c>
      <c r="AFT96" s="230">
        <f t="shared" si="386"/>
        <v>-38086.900000000009</v>
      </c>
      <c r="AFU96" s="230">
        <f t="shared" si="386"/>
        <v>-38086.900000000009</v>
      </c>
      <c r="AFV96" s="230">
        <f t="shared" si="386"/>
        <v>0</v>
      </c>
      <c r="AFW96" s="231">
        <f t="shared" si="386"/>
        <v>12043461.663099999</v>
      </c>
      <c r="AFX96" s="231">
        <f t="shared" si="386"/>
        <v>11067770.409388095</v>
      </c>
      <c r="AFY96" s="231">
        <f t="shared" si="386"/>
        <v>-975691.25371190277</v>
      </c>
      <c r="AFZ96" s="231">
        <f t="shared" si="386"/>
        <v>-1424492.8976782775</v>
      </c>
      <c r="AGA96" s="231">
        <f t="shared" si="386"/>
        <v>448801.6439663748</v>
      </c>
      <c r="AGB96" s="231">
        <f t="shared" si="386"/>
        <v>14452153.995719995</v>
      </c>
      <c r="AGC96" s="231">
        <f t="shared" si="386"/>
        <v>13281324.491265714</v>
      </c>
      <c r="AGD96" s="231">
        <f t="shared" si="386"/>
        <v>-1170829.5044542833</v>
      </c>
      <c r="AGE96" s="231">
        <f t="shared" si="386"/>
        <v>-1709391.4772139334</v>
      </c>
      <c r="AGF96" s="231">
        <f t="shared" si="386"/>
        <v>538561.97275964997</v>
      </c>
      <c r="AGG96" s="231">
        <f t="shared" si="386"/>
        <v>823775.66626290011</v>
      </c>
      <c r="AGH96" s="231">
        <f t="shared" si="386"/>
        <v>758270.20341801574</v>
      </c>
      <c r="AGI96" s="231">
        <f t="shared" si="386"/>
        <v>-65505.462844884569</v>
      </c>
      <c r="AGJ96" s="231">
        <f t="shared" si="386"/>
        <v>-97960.608332591568</v>
      </c>
      <c r="AGK96" s="231">
        <f t="shared" si="386"/>
        <v>32455.145487706941</v>
      </c>
      <c r="AGL96" s="231">
        <f t="shared" si="386"/>
        <v>15275929.661982896</v>
      </c>
      <c r="AGM96" s="231">
        <f t="shared" si="386"/>
        <v>14039594.694683734</v>
      </c>
      <c r="AGN96" s="231">
        <f t="shared" si="386"/>
        <v>-1236334.967299168</v>
      </c>
      <c r="AGO96" s="231">
        <f t="shared" si="386"/>
        <v>-1807352.0855465245</v>
      </c>
      <c r="AGP96" s="231">
        <f t="shared" si="386"/>
        <v>571017.11824735685</v>
      </c>
    </row>
    <row r="97" spans="3:865" x14ac:dyDescent="0.25">
      <c r="C97" s="302"/>
      <c r="D97" s="302"/>
      <c r="E97" s="302" t="s">
        <v>741</v>
      </c>
      <c r="F97" s="146">
        <f>F96-F98</f>
        <v>130297.67499999981</v>
      </c>
      <c r="G97" s="153">
        <f>G96-G98</f>
        <v>654509.98854476749</v>
      </c>
      <c r="H97" s="28"/>
      <c r="I97" s="28"/>
      <c r="J97" s="28"/>
      <c r="K97" s="147">
        <f>K96-K98</f>
        <v>715552.37000000023</v>
      </c>
      <c r="L97" s="23">
        <f t="shared" ref="L97:M97" si="387">L96-L98</f>
        <v>45281.060000000012</v>
      </c>
      <c r="M97" s="23">
        <f t="shared" si="387"/>
        <v>45281.060000000012</v>
      </c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101">
        <f>X96-X98</f>
        <v>275941.27031956968</v>
      </c>
      <c r="Y97" s="27">
        <f t="shared" ref="Y97:Z97" si="388">Y96-Y98</f>
        <v>40298.888527716357</v>
      </c>
      <c r="Z97" s="27">
        <f t="shared" si="388"/>
        <v>45080.11906650832</v>
      </c>
      <c r="AA97" s="27"/>
      <c r="AB97" s="27">
        <v>169093.76218295383</v>
      </c>
      <c r="AC97" s="27"/>
      <c r="AD97" s="27"/>
      <c r="AE97" s="27"/>
      <c r="AF97" s="27"/>
      <c r="AG97" s="27"/>
      <c r="AH97" s="27"/>
      <c r="AI97" s="27"/>
      <c r="AJ97" s="27"/>
      <c r="AK97" s="29"/>
      <c r="AL97" s="106"/>
      <c r="AM97" s="101"/>
      <c r="AN97" s="147">
        <f t="shared" ref="AN97:AP97" si="389">AN96-AN98</f>
        <v>144537.33000000005</v>
      </c>
      <c r="AO97" s="27">
        <f t="shared" si="389"/>
        <v>11130.340000000004</v>
      </c>
      <c r="AP97" s="27">
        <f t="shared" si="389"/>
        <v>11130.340000000004</v>
      </c>
      <c r="AQ97" s="27"/>
      <c r="AR97" s="27">
        <v>209.88</v>
      </c>
      <c r="AS97" s="27"/>
      <c r="AT97" s="27"/>
      <c r="AU97" s="27"/>
      <c r="AV97" s="27"/>
      <c r="AW97" s="27"/>
      <c r="AX97" s="27"/>
      <c r="AY97" s="27"/>
      <c r="AZ97" s="27"/>
      <c r="BA97" s="23">
        <f t="shared" ref="BA97:BC97" si="390">BA96-BA98</f>
        <v>2315.0598826630739</v>
      </c>
      <c r="BB97" s="23">
        <f t="shared" si="390"/>
        <v>7578.1411872608896</v>
      </c>
      <c r="BC97" s="23">
        <f t="shared" si="390"/>
        <v>8175.7750974676428</v>
      </c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9"/>
      <c r="BO97" s="106"/>
      <c r="BP97" s="29"/>
      <c r="BQ97" s="147">
        <f t="shared" ref="BQ97:BS97" si="391">BQ96-BQ98</f>
        <v>104558.66500000002</v>
      </c>
      <c r="BR97" s="23">
        <f t="shared" si="391"/>
        <v>8145.8</v>
      </c>
      <c r="BS97" s="23">
        <f t="shared" si="391"/>
        <v>70889.123545674636</v>
      </c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>
        <f t="shared" ref="CD97:CF97" si="392">CD96-CD98</f>
        <v>-84825.952512247983</v>
      </c>
      <c r="CE97" s="23">
        <f t="shared" si="392"/>
        <v>7003.579633522123</v>
      </c>
      <c r="CF97" s="23">
        <f t="shared" si="392"/>
        <v>8205.1788667639685</v>
      </c>
      <c r="CG97" s="23"/>
      <c r="CH97" s="23">
        <v>8779.5075194717338</v>
      </c>
      <c r="CI97" s="23"/>
      <c r="CJ97" s="23"/>
      <c r="CK97" s="23"/>
      <c r="CL97" s="23"/>
      <c r="CM97" s="23"/>
      <c r="CN97" s="23"/>
      <c r="CO97" s="23"/>
      <c r="CP97" s="23"/>
      <c r="CQ97" s="29"/>
      <c r="CR97" s="29"/>
      <c r="CS97" s="106"/>
      <c r="CT97" s="150">
        <f>CT96-CT98</f>
        <v>21867.460000000003</v>
      </c>
      <c r="CU97" s="24">
        <f t="shared" ref="CU97:CX97" si="393">CU96-CU98</f>
        <v>1716.38</v>
      </c>
      <c r="CV97" s="24">
        <f t="shared" si="393"/>
        <v>1716.38</v>
      </c>
      <c r="CW97" s="24">
        <f t="shared" si="393"/>
        <v>1716.38</v>
      </c>
      <c r="CX97" s="24">
        <f t="shared" si="393"/>
        <v>1716.38</v>
      </c>
      <c r="CY97" s="24"/>
      <c r="CZ97" s="24"/>
      <c r="DA97" s="24"/>
      <c r="DB97" s="24"/>
      <c r="DC97" s="24"/>
      <c r="DD97" s="24"/>
      <c r="DE97" s="24"/>
      <c r="DF97" s="24"/>
      <c r="DG97" s="151" t="e">
        <f t="shared" ref="DG97:DI97" si="394">DG96-DG98</f>
        <v>#REF!</v>
      </c>
      <c r="DH97" s="23">
        <f t="shared" si="394"/>
        <v>1382.63</v>
      </c>
      <c r="DI97" s="23">
        <f t="shared" si="394"/>
        <v>1772.3403307306733</v>
      </c>
      <c r="DJ97" s="23"/>
      <c r="DK97" s="23">
        <v>308.24402836865681</v>
      </c>
      <c r="DL97" s="23"/>
      <c r="DM97" s="23"/>
      <c r="DN97" s="23"/>
      <c r="DO97" s="23"/>
      <c r="DP97" s="23"/>
      <c r="DQ97" s="23"/>
      <c r="DR97" s="23"/>
      <c r="DS97" s="23"/>
      <c r="DT97" s="29"/>
      <c r="DU97" s="29"/>
      <c r="DV97" s="29"/>
      <c r="DW97" s="23">
        <f>DW96-DW98</f>
        <v>46042.59</v>
      </c>
      <c r="DX97" s="23">
        <f t="shared" ref="DX97:DY97" si="395">DX96-DX98</f>
        <v>3647.97</v>
      </c>
      <c r="DY97" s="23">
        <f t="shared" si="395"/>
        <v>3647.97</v>
      </c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>
        <f t="shared" ref="EK97:EM97" si="396">EK96-EK98</f>
        <v>11914.594214094152</v>
      </c>
      <c r="EL97" s="23">
        <f t="shared" si="396"/>
        <v>1627.9794905998228</v>
      </c>
      <c r="EM97" s="23">
        <f t="shared" si="396"/>
        <v>1720.8545752670955</v>
      </c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9"/>
      <c r="EY97" s="106"/>
      <c r="EZ97" s="106"/>
      <c r="FA97" s="23">
        <f t="shared" ref="FA97:FE97" si="397">FA96-FA98</f>
        <v>366117.02000000008</v>
      </c>
      <c r="FB97" s="23">
        <f t="shared" si="397"/>
        <v>27572.809999999998</v>
      </c>
      <c r="FC97" s="23">
        <f t="shared" si="397"/>
        <v>27572.809999999998</v>
      </c>
      <c r="FD97" s="23">
        <f t="shared" si="397"/>
        <v>27572.809999999998</v>
      </c>
      <c r="FE97" s="23">
        <f t="shared" si="397"/>
        <v>27572.809999999998</v>
      </c>
      <c r="FF97" s="23"/>
      <c r="FG97" s="23"/>
      <c r="FH97" s="23"/>
      <c r="FI97" s="23"/>
      <c r="FJ97" s="23"/>
      <c r="FK97" s="23"/>
      <c r="FL97" s="23"/>
      <c r="FM97" s="23"/>
      <c r="FN97" s="23">
        <f t="shared" ref="FN97:FP97" si="398">FN96-FN98</f>
        <v>90318.581097938528</v>
      </c>
      <c r="FO97" s="23">
        <f t="shared" si="398"/>
        <v>23001.867766380055</v>
      </c>
      <c r="FP97" s="23">
        <f t="shared" si="398"/>
        <v>28174.640566773822</v>
      </c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9"/>
      <c r="GB97" s="29"/>
      <c r="GC97" s="29"/>
      <c r="GD97" s="23">
        <f>GD96-GD98</f>
        <v>57000.180000000022</v>
      </c>
      <c r="GE97" s="30">
        <f t="shared" ref="GE97:GF97" si="399">GE96-GE98</f>
        <v>3610.6400000000008</v>
      </c>
      <c r="GF97" s="30">
        <f t="shared" si="399"/>
        <v>3610.6400000000008</v>
      </c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23">
        <f t="shared" ref="GQ97:GS97" si="400">GQ96-GQ98</f>
        <v>18307.522848309134</v>
      </c>
      <c r="GR97" s="23">
        <f t="shared" si="400"/>
        <v>1599.6861204131328</v>
      </c>
      <c r="GS97" s="23">
        <f t="shared" si="400"/>
        <v>10770.145293829999</v>
      </c>
      <c r="GT97" s="23"/>
      <c r="GU97" s="23"/>
      <c r="GV97" s="29"/>
      <c r="GW97" s="106"/>
      <c r="GX97" s="106"/>
      <c r="GY97" s="23">
        <f t="shared" ref="GY97:HC97" si="401">GY96-GY98</f>
        <v>608535.0199999999</v>
      </c>
      <c r="GZ97" s="23">
        <f t="shared" si="401"/>
        <v>33575.560000000012</v>
      </c>
      <c r="HA97" s="23">
        <f t="shared" si="401"/>
        <v>33575.560000000012</v>
      </c>
      <c r="HB97" s="23">
        <f t="shared" si="401"/>
        <v>33575.560000000012</v>
      </c>
      <c r="HC97" s="23">
        <f t="shared" si="401"/>
        <v>33575.560000000012</v>
      </c>
      <c r="HD97" s="23"/>
      <c r="HE97" s="23"/>
      <c r="HF97" s="23"/>
      <c r="HG97" s="23"/>
      <c r="HH97" s="23"/>
      <c r="HI97" s="23"/>
      <c r="HJ97" s="23"/>
      <c r="HK97" s="23"/>
      <c r="HL97" s="19">
        <f t="shared" ref="HL97" si="402">HL96-HL98</f>
        <v>319858.66114345117</v>
      </c>
      <c r="HM97" s="23">
        <f>HM96-HM98</f>
        <v>66429.033498491786</v>
      </c>
      <c r="HN97" s="23">
        <f>HN96-HN98</f>
        <v>301233.54208891164</v>
      </c>
      <c r="HO97" s="23"/>
      <c r="HP97" s="23">
        <v>205536.83174340401</v>
      </c>
      <c r="HQ97" s="23"/>
      <c r="HR97" s="23"/>
      <c r="HS97" s="23"/>
      <c r="HT97" s="23"/>
      <c r="HU97" s="23"/>
      <c r="HV97" s="23"/>
      <c r="HW97" s="23"/>
      <c r="HX97" s="23"/>
      <c r="HY97" s="29"/>
      <c r="HZ97" s="29"/>
      <c r="IA97" s="29"/>
      <c r="IB97" s="144">
        <f>IB96-IB98</f>
        <v>582623.67999999993</v>
      </c>
      <c r="IC97" s="30">
        <f t="shared" ref="IC97:ID97" si="403">IC96-IC98</f>
        <v>70294.469999999987</v>
      </c>
      <c r="ID97" s="30">
        <f t="shared" si="403"/>
        <v>70294.469999999987</v>
      </c>
      <c r="IE97" s="218">
        <v>827.18</v>
      </c>
      <c r="IF97" s="218">
        <v>127823.36</v>
      </c>
      <c r="IG97" s="218"/>
      <c r="IH97" s="218"/>
      <c r="II97" s="218"/>
      <c r="IJ97" s="218"/>
      <c r="IK97" s="218"/>
      <c r="IL97" s="218"/>
      <c r="IM97" s="218"/>
      <c r="IN97" s="218"/>
      <c r="IO97" s="30">
        <f>IO96-IO98</f>
        <v>513499.28259055002</v>
      </c>
      <c r="IP97" s="23">
        <f t="shared" ref="IP97:IQ97" si="404">IP96-IP98</f>
        <v>77400.778530825599</v>
      </c>
      <c r="IQ97" s="23">
        <f t="shared" si="404"/>
        <v>77280.076388863323</v>
      </c>
      <c r="IR97" s="23"/>
      <c r="IS97" s="23"/>
      <c r="IT97" s="23"/>
      <c r="IU97" s="23"/>
      <c r="IV97" s="23"/>
      <c r="IW97" s="23"/>
      <c r="IX97" s="23"/>
      <c r="IY97" s="23"/>
      <c r="IZ97" s="23"/>
      <c r="JA97" s="23"/>
      <c r="JB97" s="29"/>
      <c r="JC97" s="29"/>
      <c r="JD97" s="29"/>
      <c r="JE97" s="147">
        <f t="shared" ref="JE97:JG97" si="405">JE96-JE98</f>
        <v>24225.570000000003</v>
      </c>
      <c r="JF97" s="23">
        <f t="shared" si="405"/>
        <v>2617.96</v>
      </c>
      <c r="JG97" s="23">
        <f t="shared" si="405"/>
        <v>2617.96</v>
      </c>
      <c r="JH97" s="23"/>
      <c r="JI97" s="23"/>
      <c r="JJ97" s="23"/>
      <c r="JK97" s="23"/>
      <c r="JL97" s="23"/>
      <c r="JM97" s="23"/>
      <c r="JN97" s="23"/>
      <c r="JO97" s="23"/>
      <c r="JP97" s="23"/>
      <c r="JQ97" s="23"/>
      <c r="JR97" s="23">
        <f t="shared" ref="JR97:JT97" si="406">JR96-JR98</f>
        <v>19641.687442455077</v>
      </c>
      <c r="JS97" s="23">
        <f t="shared" si="406"/>
        <v>2659.4557919918543</v>
      </c>
      <c r="JT97" s="23">
        <f t="shared" si="406"/>
        <v>2653.0901323208595</v>
      </c>
      <c r="JU97" s="23"/>
      <c r="JV97" s="23"/>
      <c r="JW97" s="23"/>
      <c r="JX97" s="23"/>
      <c r="JY97" s="23"/>
      <c r="JZ97" s="23"/>
      <c r="KA97" s="23"/>
      <c r="KB97" s="23"/>
      <c r="KC97" s="23"/>
      <c r="KD97" s="23"/>
      <c r="KE97" s="29"/>
      <c r="KF97" s="29"/>
      <c r="KG97" s="29"/>
      <c r="KH97" s="23">
        <f t="shared" ref="KH97:KJ97" si="407">KH96-KH98</f>
        <v>60388.470000000118</v>
      </c>
      <c r="KI97" s="23">
        <f t="shared" si="407"/>
        <v>9377.0399999999972</v>
      </c>
      <c r="KJ97" s="23">
        <f t="shared" si="407"/>
        <v>9377.0399999999972</v>
      </c>
      <c r="KK97" s="23"/>
      <c r="KL97" s="23"/>
      <c r="KM97" s="23"/>
      <c r="KN97" s="23"/>
      <c r="KO97" s="23"/>
      <c r="KP97" s="23"/>
      <c r="KQ97" s="23"/>
      <c r="KR97" s="23"/>
      <c r="KS97" s="23"/>
      <c r="KT97" s="23"/>
      <c r="KU97" s="23">
        <f t="shared" ref="KU97:KW97" si="408">KU96-KU98</f>
        <v>-10238.380347897299</v>
      </c>
      <c r="KV97" s="23">
        <f t="shared" si="408"/>
        <v>11328.65112770473</v>
      </c>
      <c r="KW97" s="23">
        <f t="shared" si="408"/>
        <v>12200.542707873858</v>
      </c>
      <c r="KX97" s="23"/>
      <c r="KY97" s="23">
        <v>93162.951354530567</v>
      </c>
      <c r="KZ97" s="23"/>
      <c r="LA97" s="23"/>
      <c r="LB97" s="23"/>
      <c r="LC97" s="23"/>
      <c r="LD97" s="23"/>
      <c r="LE97" s="23"/>
      <c r="LF97" s="23"/>
      <c r="LG97" s="23"/>
      <c r="LH97" s="29"/>
      <c r="LI97" s="29"/>
      <c r="LJ97" s="29"/>
      <c r="LK97" s="147" t="e">
        <f>LK96-LK98</f>
        <v>#REF!</v>
      </c>
      <c r="LL97" s="23" t="e">
        <f t="shared" ref="LL97:LO97" si="409">LL96-LL98</f>
        <v>#REF!</v>
      </c>
      <c r="LM97" s="23" t="e">
        <f t="shared" si="409"/>
        <v>#REF!</v>
      </c>
      <c r="LN97" s="23">
        <f t="shared" si="409"/>
        <v>0</v>
      </c>
      <c r="LO97" s="23">
        <f t="shared" si="409"/>
        <v>0</v>
      </c>
      <c r="LP97" s="23">
        <f>LP96-LP98</f>
        <v>0</v>
      </c>
      <c r="LQ97" s="23">
        <f t="shared" ref="LQ97:LW97" si="410">LQ96-LQ98</f>
        <v>0</v>
      </c>
      <c r="LR97" s="23">
        <f t="shared" si="410"/>
        <v>0</v>
      </c>
      <c r="LS97" s="23">
        <f t="shared" si="410"/>
        <v>0</v>
      </c>
      <c r="LT97" s="23">
        <f t="shared" si="410"/>
        <v>0</v>
      </c>
      <c r="LU97" s="23">
        <f>LU96-LU98</f>
        <v>0</v>
      </c>
      <c r="LV97" s="23">
        <f t="shared" si="410"/>
        <v>0</v>
      </c>
      <c r="LW97" s="23">
        <f t="shared" si="410"/>
        <v>0</v>
      </c>
      <c r="LX97" s="23"/>
      <c r="LY97" s="23" t="e">
        <f t="shared" ref="LY97:MJ97" si="411">LY96-LY98</f>
        <v>#REF!</v>
      </c>
      <c r="LZ97" s="23" t="e">
        <f t="shared" si="411"/>
        <v>#REF!</v>
      </c>
      <c r="MA97" s="23">
        <f t="shared" si="411"/>
        <v>0</v>
      </c>
      <c r="MB97" s="23">
        <f t="shared" si="411"/>
        <v>0</v>
      </c>
      <c r="MC97" s="23">
        <f t="shared" si="411"/>
        <v>0</v>
      </c>
      <c r="MD97" s="23">
        <f>MD96</f>
        <v>0</v>
      </c>
      <c r="ME97" s="23">
        <f t="shared" si="411"/>
        <v>0</v>
      </c>
      <c r="MF97" s="23">
        <f t="shared" si="411"/>
        <v>0</v>
      </c>
      <c r="MG97" s="23">
        <f t="shared" si="411"/>
        <v>0</v>
      </c>
      <c r="MH97" s="23">
        <f t="shared" si="411"/>
        <v>0</v>
      </c>
      <c r="MI97" s="23">
        <f t="shared" si="411"/>
        <v>0</v>
      </c>
      <c r="MJ97" s="23">
        <f t="shared" si="411"/>
        <v>0</v>
      </c>
      <c r="MK97" s="29"/>
      <c r="ML97" s="29"/>
      <c r="MM97" s="29"/>
      <c r="MN97" s="147">
        <f t="shared" ref="MN97:MP97" si="412">MN96-MN98</f>
        <v>1456074.0780999998</v>
      </c>
      <c r="MO97" s="23">
        <f t="shared" si="412"/>
        <v>211143.37999999998</v>
      </c>
      <c r="MP97" s="23">
        <f t="shared" si="412"/>
        <v>211143.37999999998</v>
      </c>
      <c r="MQ97" s="23"/>
      <c r="MR97" s="23"/>
      <c r="MS97" s="23"/>
      <c r="MT97" s="23"/>
      <c r="MU97" s="23"/>
      <c r="MV97" s="23"/>
      <c r="MW97" s="23"/>
      <c r="MX97" s="23"/>
      <c r="MY97" s="23"/>
      <c r="MZ97" s="23"/>
      <c r="NA97" s="23">
        <f t="shared" ref="NA97:NC97" si="413">NA96-NA98</f>
        <v>260849.5650315613</v>
      </c>
      <c r="NB97" s="23">
        <f t="shared" si="413"/>
        <v>5766.7507319215874</v>
      </c>
      <c r="NC97" s="23">
        <f t="shared" si="413"/>
        <v>774923.6514900286</v>
      </c>
      <c r="ND97" s="23"/>
      <c r="NE97" s="23">
        <v>377468.11937939335</v>
      </c>
      <c r="NF97" s="23"/>
      <c r="NG97" s="23"/>
      <c r="NH97" s="23"/>
      <c r="NI97" s="23"/>
      <c r="NJ97" s="23"/>
      <c r="NK97" s="23"/>
      <c r="NL97" s="23"/>
      <c r="NM97" s="23"/>
      <c r="NN97" s="29"/>
      <c r="NO97" s="29"/>
      <c r="NP97" s="106"/>
      <c r="NQ97" s="147">
        <f>NQ96-NQ98</f>
        <v>265814.65000000049</v>
      </c>
      <c r="NR97" s="23">
        <f>NR96-NR98</f>
        <v>297357.58000000025</v>
      </c>
      <c r="NS97" s="25"/>
      <c r="NT97" s="25"/>
      <c r="NU97" s="25"/>
      <c r="NV97" s="23">
        <f t="shared" ref="NV97:NX97" si="414">NV96-NV98</f>
        <v>378958.78000000014</v>
      </c>
      <c r="NW97" s="23">
        <f t="shared" si="414"/>
        <v>40651.740000000013</v>
      </c>
      <c r="NX97" s="23">
        <f t="shared" si="414"/>
        <v>40651.740000000013</v>
      </c>
      <c r="NY97" s="23"/>
      <c r="NZ97" s="23"/>
      <c r="OA97" s="23"/>
      <c r="OB97" s="23"/>
      <c r="OC97" s="23"/>
      <c r="OD97" s="23"/>
      <c r="OE97" s="23"/>
      <c r="OF97" s="23"/>
      <c r="OG97" s="23"/>
      <c r="OH97" s="23"/>
      <c r="OI97" s="23">
        <f>OI96-OI98</f>
        <v>0</v>
      </c>
      <c r="OJ97" s="23">
        <f t="shared" ref="OJ97:OK97" si="415">OJ96-OJ98</f>
        <v>8772.35</v>
      </c>
      <c r="OK97" s="23">
        <f t="shared" si="415"/>
        <v>2155.04</v>
      </c>
      <c r="OL97" s="23"/>
      <c r="OM97" s="23">
        <v>88724.709999999992</v>
      </c>
      <c r="ON97" s="23"/>
      <c r="OO97" s="23"/>
      <c r="OP97" s="23"/>
      <c r="OQ97" s="23"/>
      <c r="OR97" s="23"/>
      <c r="OS97" s="23"/>
      <c r="OT97" s="23"/>
      <c r="OU97" s="23"/>
      <c r="OV97" s="29"/>
      <c r="OW97" s="29"/>
      <c r="OX97" s="29"/>
      <c r="OY97" s="23">
        <f t="shared" ref="OY97:PA97" si="416">OY96-OY98</f>
        <v>295456.09999999998</v>
      </c>
      <c r="OZ97" s="23">
        <f t="shared" si="416"/>
        <v>31959.850000000009</v>
      </c>
      <c r="PA97" s="23">
        <f t="shared" si="416"/>
        <v>31959.850000000009</v>
      </c>
      <c r="PB97" s="23"/>
      <c r="PC97" s="23"/>
      <c r="PD97" s="23"/>
      <c r="PE97" s="23"/>
      <c r="PF97" s="23"/>
      <c r="PG97" s="23"/>
      <c r="PH97" s="23"/>
      <c r="PI97" s="23"/>
      <c r="PJ97" s="23"/>
      <c r="PK97" s="23"/>
      <c r="PL97" s="23">
        <f t="shared" ref="PL97:PN97" si="417">PL96-PL98</f>
        <v>199862.35</v>
      </c>
      <c r="PM97" s="23">
        <f t="shared" si="417"/>
        <v>4934.75</v>
      </c>
      <c r="PN97" s="23">
        <f t="shared" si="417"/>
        <v>45406.11</v>
      </c>
      <c r="PO97" s="23"/>
      <c r="PP97" s="23"/>
      <c r="PQ97" s="23"/>
      <c r="PR97" s="23"/>
      <c r="PS97" s="23"/>
      <c r="PT97" s="23"/>
      <c r="PU97" s="23"/>
      <c r="PV97" s="23"/>
      <c r="PW97" s="23"/>
      <c r="PX97" s="23"/>
      <c r="PY97" s="29"/>
      <c r="PZ97" s="29"/>
      <c r="QA97" s="29"/>
      <c r="QB97" s="23">
        <f t="shared" ref="QB97" si="418">QB96-QB98</f>
        <v>84469.72</v>
      </c>
      <c r="QC97" s="23">
        <f>QC96-QC98</f>
        <v>8692.2600000000039</v>
      </c>
      <c r="QD97" s="23">
        <f>QD96-QD98</f>
        <v>8692.2600000000039</v>
      </c>
      <c r="QE97" s="23"/>
      <c r="QF97" s="23"/>
      <c r="QG97" s="23"/>
      <c r="QH97" s="23"/>
      <c r="QI97" s="23"/>
      <c r="QJ97" s="23"/>
      <c r="QK97" s="23"/>
      <c r="QL97" s="23"/>
      <c r="QM97" s="23"/>
      <c r="QN97" s="23"/>
      <c r="QO97" s="23">
        <f t="shared" ref="QO97:QQ97" si="419">QO96-QO98</f>
        <v>96376.95</v>
      </c>
      <c r="QP97" s="23">
        <f t="shared" si="419"/>
        <v>0</v>
      </c>
      <c r="QQ97" s="23">
        <f t="shared" si="419"/>
        <v>0</v>
      </c>
      <c r="QR97" s="23"/>
      <c r="QS97" s="23">
        <v>13953.64</v>
      </c>
      <c r="QT97" s="23"/>
      <c r="QU97" s="23"/>
      <c r="QV97" s="23"/>
      <c r="QW97" s="23"/>
      <c r="QX97" s="23"/>
      <c r="QY97" s="23"/>
      <c r="QZ97" s="23"/>
      <c r="RA97" s="23"/>
      <c r="RB97" s="29"/>
      <c r="RC97" s="29"/>
      <c r="RD97" s="29"/>
      <c r="SY97" s="1">
        <v>25032.329999999998</v>
      </c>
      <c r="WT97" s="147">
        <f>WT96-WT98</f>
        <v>901884.13999999873</v>
      </c>
      <c r="WU97" s="147">
        <f t="shared" ref="WU97:WV97" si="420">WU96-WU98</f>
        <v>163113.16999999995</v>
      </c>
      <c r="WV97" s="147">
        <f t="shared" si="420"/>
        <v>630114.84508445347</v>
      </c>
      <c r="WW97" s="147"/>
      <c r="WX97" s="147"/>
      <c r="WY97" s="147"/>
      <c r="WZ97" s="147"/>
      <c r="XA97" s="147"/>
      <c r="XB97" s="147"/>
      <c r="XC97" s="147"/>
      <c r="XD97" s="147"/>
      <c r="XE97" s="147"/>
      <c r="XF97" s="147"/>
      <c r="XG97" s="19">
        <f>XG96-XG98</f>
        <v>1000175.9838216805</v>
      </c>
      <c r="XH97" s="19">
        <f t="shared" ref="XH97:XI97" si="421">XH96-XH98</f>
        <v>222130.63022309126</v>
      </c>
      <c r="XI97" s="19">
        <f t="shared" si="421"/>
        <v>250225.01673953951</v>
      </c>
      <c r="XJ97" s="19"/>
      <c r="XK97" s="19"/>
      <c r="XL97" s="19"/>
      <c r="XM97" s="19"/>
      <c r="XN97" s="19"/>
      <c r="XO97" s="19"/>
      <c r="XP97" s="19"/>
      <c r="XQ97" s="19"/>
      <c r="XR97" s="19"/>
      <c r="XS97" s="19"/>
      <c r="XW97" s="147">
        <f>XW96-XW98</f>
        <v>229782.21000000031</v>
      </c>
      <c r="XX97" s="19">
        <f t="shared" ref="XX97:YJ97" si="422">XX96-XX98</f>
        <v>-706035.19999999995</v>
      </c>
      <c r="XY97" s="19">
        <f t="shared" si="422"/>
        <v>-706035.19999999995</v>
      </c>
      <c r="XZ97" s="19"/>
      <c r="YA97" s="19"/>
      <c r="YB97" s="19"/>
      <c r="YC97" s="19"/>
      <c r="YD97" s="19"/>
      <c r="YE97" s="19"/>
      <c r="YF97" s="19"/>
      <c r="YG97" s="19"/>
      <c r="YH97" s="19"/>
      <c r="YI97" s="19"/>
      <c r="YJ97" s="23">
        <f t="shared" si="422"/>
        <v>434213.33943524526</v>
      </c>
      <c r="YN97" s="202"/>
      <c r="YO97" s="202"/>
      <c r="YP97" s="202"/>
      <c r="YQ97" s="202"/>
      <c r="YR97" s="202"/>
      <c r="YS97" s="202"/>
      <c r="YT97" s="202"/>
      <c r="YU97" s="202"/>
      <c r="YV97" s="202"/>
      <c r="YW97" s="202"/>
      <c r="YZ97" s="147">
        <f>YZ96-YZ98</f>
        <v>-180258.06999999995</v>
      </c>
      <c r="ZA97" s="147">
        <f t="shared" ref="ZA97:ZM97" si="423">ZA96-ZA98</f>
        <v>6140.05</v>
      </c>
      <c r="ZB97" s="147">
        <f t="shared" si="423"/>
        <v>123130.35590887272</v>
      </c>
      <c r="ZC97" s="147"/>
      <c r="ZD97" s="147"/>
      <c r="ZE97" s="147"/>
      <c r="ZF97" s="147"/>
      <c r="ZG97" s="147"/>
      <c r="ZH97" s="147"/>
      <c r="ZI97" s="147"/>
      <c r="ZJ97" s="147"/>
      <c r="ZK97" s="147"/>
      <c r="ZL97" s="147"/>
      <c r="ZM97" s="23">
        <f t="shared" si="423"/>
        <v>307570.57139990083</v>
      </c>
      <c r="AAC97" s="147">
        <f>AAC96-AAC98</f>
        <v>16414.590000000026</v>
      </c>
      <c r="AAD97" s="147">
        <f t="shared" ref="AAD97:AAP97" si="424">AAD96-AAD98</f>
        <v>4431.54</v>
      </c>
      <c r="AAE97" s="147">
        <f t="shared" si="424"/>
        <v>4431.54</v>
      </c>
      <c r="AAF97" s="147"/>
      <c r="AAG97" s="147"/>
      <c r="AAH97" s="147"/>
      <c r="AAI97" s="147"/>
      <c r="AAJ97" s="147"/>
      <c r="AAK97" s="147"/>
      <c r="AAL97" s="147"/>
      <c r="AAM97" s="147"/>
      <c r="AAN97" s="147"/>
      <c r="AAO97" s="147"/>
      <c r="AAP97" s="23">
        <f t="shared" si="424"/>
        <v>47308.862521649047</v>
      </c>
      <c r="AAT97" s="1">
        <v>13707.4</v>
      </c>
      <c r="ABF97" s="147">
        <f>ABF96-ABF98</f>
        <v>893.31999999999971</v>
      </c>
      <c r="ABG97" s="147">
        <f t="shared" ref="ABG97:ABS97" si="425">ABG96-ABG98</f>
        <v>298.68</v>
      </c>
      <c r="ABH97" s="147">
        <f t="shared" si="425"/>
        <v>2876.6570393565858</v>
      </c>
      <c r="ABI97" s="147"/>
      <c r="ABJ97" s="147"/>
      <c r="ABK97" s="147"/>
      <c r="ABL97" s="147"/>
      <c r="ABM97" s="147"/>
      <c r="ABN97" s="147"/>
      <c r="ABO97" s="147"/>
      <c r="ABP97" s="147"/>
      <c r="ABQ97" s="147"/>
      <c r="ABR97" s="147"/>
      <c r="ABS97" s="23">
        <f t="shared" si="425"/>
        <v>12735.607000000004</v>
      </c>
      <c r="ABV97" s="202">
        <v>1009</v>
      </c>
      <c r="ABW97" s="202"/>
      <c r="ABX97" s="202"/>
      <c r="ABY97" s="202"/>
      <c r="ABZ97" s="202"/>
      <c r="ACA97" s="202"/>
      <c r="ACB97" s="202"/>
      <c r="ACC97" s="202"/>
      <c r="ACD97" s="202"/>
      <c r="ACE97" s="202"/>
      <c r="ACI97" s="148">
        <f>ACI96-ACI98</f>
        <v>-24687.509999999893</v>
      </c>
      <c r="ACJ97" s="148">
        <v>808468.98070699547</v>
      </c>
      <c r="ACN97" s="148">
        <f>ACN96-ACN98</f>
        <v>-215372.85999999987</v>
      </c>
      <c r="ADA97" s="148">
        <f>ADA96-ADA98</f>
        <v>-175544.77652482816</v>
      </c>
      <c r="ADE97" s="202"/>
      <c r="ADF97" s="202"/>
      <c r="ADG97" s="202"/>
      <c r="ADH97" s="202"/>
      <c r="ADI97" s="202"/>
      <c r="ADJ97" s="202"/>
      <c r="ADK97" s="202"/>
      <c r="ADL97" s="202"/>
      <c r="ADM97" s="202"/>
      <c r="ADQ97" s="147">
        <f>ADQ96-ADQ98</f>
        <v>190685.34999999995</v>
      </c>
      <c r="ADR97" s="147">
        <f t="shared" ref="ADR97:AED97" si="426">ADR96-ADR98</f>
        <v>31285.09</v>
      </c>
      <c r="ADS97" s="147">
        <f t="shared" si="426"/>
        <v>31285.09</v>
      </c>
      <c r="ADT97" s="147"/>
      <c r="ADU97" s="147"/>
      <c r="ADV97" s="147"/>
      <c r="ADW97" s="147"/>
      <c r="ADX97" s="147"/>
      <c r="ADY97" s="147"/>
      <c r="ADZ97" s="147"/>
      <c r="AEA97" s="147"/>
      <c r="AEB97" s="147"/>
      <c r="AEC97" s="147"/>
      <c r="AED97" s="19">
        <f t="shared" si="426"/>
        <v>119396.61847301591</v>
      </c>
      <c r="AET97" s="148">
        <f>AET96-AET98</f>
        <v>38086.900000000009</v>
      </c>
      <c r="AFW97" s="296">
        <f>9741151.76+2302309.9</f>
        <v>12043461.66</v>
      </c>
      <c r="AFX97" s="296">
        <f>9196505.07+924144.59+947120.74</f>
        <v>11067770.4</v>
      </c>
      <c r="AGG97" s="219"/>
    </row>
    <row r="98" spans="3:865" x14ac:dyDescent="0.25">
      <c r="E98" s="5" t="e">
        <f>E96-#REF!-#REF!</f>
        <v>#REF!</v>
      </c>
      <c r="F98" s="147">
        <v>1933912.96</v>
      </c>
      <c r="G98" s="130">
        <v>1662223.28</v>
      </c>
      <c r="H98" s="25"/>
      <c r="I98" s="25"/>
      <c r="J98" s="25"/>
      <c r="K98" s="145">
        <f>SUM(L98:M98)</f>
        <v>0</v>
      </c>
      <c r="L98" s="23">
        <f>'[2]11-д'!C551</f>
        <v>0</v>
      </c>
      <c r="M98" s="23">
        <f>'[2]12-д'!C550</f>
        <v>0</v>
      </c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102">
        <v>511883.56</v>
      </c>
      <c r="Y98" s="23">
        <f>'[2]11'!F555</f>
        <v>0</v>
      </c>
      <c r="Z98" s="23">
        <f>'[2]12'!F553</f>
        <v>0</v>
      </c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101"/>
      <c r="AM98" s="101"/>
      <c r="AN98" s="145">
        <f>SUM(AO98:AP98)</f>
        <v>0</v>
      </c>
      <c r="AO98" s="23">
        <f>'[2]11-д'!B551</f>
        <v>0</v>
      </c>
      <c r="AP98" s="23">
        <f>'[2]12-д'!B550</f>
        <v>0</v>
      </c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6">
        <v>106063.65</v>
      </c>
      <c r="BB98" s="23">
        <f>'[2]11'!G555</f>
        <v>0</v>
      </c>
      <c r="BC98" s="23">
        <f>'[2]12'!G553</f>
        <v>0</v>
      </c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101"/>
      <c r="BP98" s="23"/>
      <c r="BQ98" s="145">
        <f>SUM(BR98:BS98)</f>
        <v>0</v>
      </c>
      <c r="BR98" s="23">
        <f>'[2]11-д'!N551</f>
        <v>0</v>
      </c>
      <c r="BS98" s="23">
        <f>'[2]12-д'!N549</f>
        <v>0</v>
      </c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6">
        <v>184064.29</v>
      </c>
      <c r="CE98" s="23">
        <f>'[2]11'!H555</f>
        <v>0</v>
      </c>
      <c r="CF98" s="23">
        <f>'[2]12'!H553</f>
        <v>0</v>
      </c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101"/>
      <c r="CT98" s="145">
        <f>SUM(CU98:CV98)</f>
        <v>0</v>
      </c>
      <c r="CU98" s="24">
        <f>'[2]11-д'!O551</f>
        <v>0</v>
      </c>
      <c r="CV98" s="24">
        <f>'[2]12-д'!O550</f>
        <v>0</v>
      </c>
      <c r="CW98" s="24">
        <f>'[2]12-д'!P550</f>
        <v>0</v>
      </c>
      <c r="CX98" s="24">
        <f>'[2]12-д'!Q550</f>
        <v>0</v>
      </c>
      <c r="CY98" s="24"/>
      <c r="CZ98" s="24"/>
      <c r="DA98" s="24"/>
      <c r="DB98" s="24"/>
      <c r="DC98" s="24"/>
      <c r="DD98" s="24"/>
      <c r="DE98" s="24"/>
      <c r="DF98" s="24"/>
      <c r="DG98" s="130" t="e">
        <f>#REF!+#REF!+#REF!+#REF!+#REF!+#REF!+#REF!+#REF!+DH98+DI98</f>
        <v>#REF!</v>
      </c>
      <c r="DH98" s="23">
        <f>'[2]11'!I555</f>
        <v>0</v>
      </c>
      <c r="DI98" s="23">
        <f>'[2]12'!I553</f>
        <v>0</v>
      </c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6">
        <f>SUM(DX98:DY98)</f>
        <v>0</v>
      </c>
      <c r="DX98" s="23">
        <f>'[2]11-д'!D551</f>
        <v>0</v>
      </c>
      <c r="DY98" s="23">
        <f>'[2]12-д'!D550</f>
        <v>0</v>
      </c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6">
        <v>28512.48</v>
      </c>
      <c r="EL98" s="23">
        <f>'[2]11'!J555</f>
        <v>0</v>
      </c>
      <c r="EM98" s="23">
        <f>'[2]12'!J553</f>
        <v>0</v>
      </c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101"/>
      <c r="EZ98" s="101"/>
      <c r="FA98" s="26">
        <f>SUM(FB98:FC98)</f>
        <v>0</v>
      </c>
      <c r="FB98" s="23">
        <f>'[2]11-д'!E551</f>
        <v>0</v>
      </c>
      <c r="FC98" s="23">
        <f>'[2]12-д'!E550</f>
        <v>0</v>
      </c>
      <c r="FD98" s="23">
        <f>'[2]12-д'!F550</f>
        <v>0</v>
      </c>
      <c r="FE98" s="23">
        <f>'[2]12-д'!G550</f>
        <v>0</v>
      </c>
      <c r="FF98" s="23"/>
      <c r="FG98" s="23"/>
      <c r="FH98" s="23"/>
      <c r="FI98" s="23"/>
      <c r="FJ98" s="23"/>
      <c r="FK98" s="23"/>
      <c r="FL98" s="23"/>
      <c r="FM98" s="23"/>
      <c r="FN98" s="26">
        <v>284715.33</v>
      </c>
      <c r="FO98" s="23">
        <f>'[2]11'!K555</f>
        <v>0</v>
      </c>
      <c r="FP98" s="23">
        <f>'[2]12'!K553</f>
        <v>0</v>
      </c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6">
        <f>SUM(GE98:GF98)</f>
        <v>0</v>
      </c>
      <c r="GE98" s="23">
        <f>'[2]11-д'!F551</f>
        <v>0</v>
      </c>
      <c r="GF98" s="23">
        <f>'[2]12-д'!F550</f>
        <v>0</v>
      </c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6">
        <f>SUM(GR98:GS98)</f>
        <v>0</v>
      </c>
      <c r="GR98" s="23">
        <f>'[2]11'!L555</f>
        <v>0</v>
      </c>
      <c r="GS98" s="23">
        <f>'[2]12'!L553</f>
        <v>0</v>
      </c>
      <c r="GT98" s="23"/>
      <c r="GU98" s="23"/>
      <c r="GV98" s="23"/>
      <c r="GW98" s="101"/>
      <c r="GX98" s="101"/>
      <c r="GY98" s="26">
        <f>SUM(GZ98:HA98)</f>
        <v>0</v>
      </c>
      <c r="GZ98" s="23">
        <f>'[2]11-д'!G551</f>
        <v>0</v>
      </c>
      <c r="HA98" s="23">
        <f>'[2]12-д'!G550</f>
        <v>0</v>
      </c>
      <c r="HB98" s="23">
        <f>'[2]12-д'!H550</f>
        <v>0</v>
      </c>
      <c r="HC98" s="23">
        <f>'[2]12-д'!I550</f>
        <v>0</v>
      </c>
      <c r="HD98" s="23"/>
      <c r="HE98" s="23"/>
      <c r="HF98" s="23"/>
      <c r="HG98" s="23"/>
      <c r="HH98" s="23"/>
      <c r="HI98" s="23"/>
      <c r="HJ98" s="23"/>
      <c r="HK98" s="23"/>
      <c r="HL98" s="130">
        <v>523721.82</v>
      </c>
      <c r="HM98" s="23">
        <f>'[2]11'!M555</f>
        <v>0</v>
      </c>
      <c r="HN98" s="23">
        <f>'[2]12'!M553</f>
        <v>0</v>
      </c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145">
        <v>383822.73</v>
      </c>
      <c r="IC98" s="23">
        <f>'[2]11-д'!H551</f>
        <v>0</v>
      </c>
      <c r="ID98" s="23">
        <f>'[2]12-д'!H550</f>
        <v>0</v>
      </c>
      <c r="IE98" s="23">
        <f>'[2]12-д'!I550</f>
        <v>0</v>
      </c>
      <c r="IF98" s="23">
        <f>IF96-IF97</f>
        <v>-57586.360000000015</v>
      </c>
      <c r="IG98" s="23"/>
      <c r="IH98" s="23"/>
      <c r="II98" s="23"/>
      <c r="IJ98" s="23"/>
      <c r="IK98" s="23"/>
      <c r="IL98" s="23"/>
      <c r="IM98" s="23"/>
      <c r="IN98" s="23"/>
      <c r="IO98" s="26">
        <v>378301.63</v>
      </c>
      <c r="IP98" s="23">
        <f>'[2]11'!N555</f>
        <v>0</v>
      </c>
      <c r="IQ98" s="23">
        <f>'[2]12'!N553</f>
        <v>0</v>
      </c>
      <c r="IR98" s="23"/>
      <c r="IS98" s="23"/>
      <c r="IT98" s="23"/>
      <c r="IU98" s="23"/>
      <c r="IV98" s="23"/>
      <c r="IW98" s="23"/>
      <c r="IX98" s="23"/>
      <c r="IY98" s="23"/>
      <c r="IZ98" s="23"/>
      <c r="JA98" s="23"/>
      <c r="JB98" s="23"/>
      <c r="JC98" s="23"/>
      <c r="JD98" s="23"/>
      <c r="JE98" s="145">
        <v>10072.049999999999</v>
      </c>
      <c r="JF98" s="23">
        <f>'[2]11-д'!I551</f>
        <v>0</v>
      </c>
      <c r="JG98" s="23">
        <f>'[2]12-д'!I550</f>
        <v>0</v>
      </c>
      <c r="JH98" s="23"/>
      <c r="JI98" s="23"/>
      <c r="JJ98" s="23"/>
      <c r="JK98" s="23"/>
      <c r="JL98" s="23"/>
      <c r="JM98" s="23"/>
      <c r="JN98" s="23"/>
      <c r="JO98" s="23"/>
      <c r="JP98" s="23"/>
      <c r="JQ98" s="23"/>
      <c r="JR98" s="26">
        <v>9854.33</v>
      </c>
      <c r="JS98" s="23">
        <f>'[2]11'!O555</f>
        <v>0</v>
      </c>
      <c r="JT98" s="23">
        <f>'[2]12'!O553</f>
        <v>0</v>
      </c>
      <c r="JU98" s="23"/>
      <c r="JV98" s="23"/>
      <c r="JW98" s="23"/>
      <c r="JX98" s="23"/>
      <c r="JY98" s="23"/>
      <c r="JZ98" s="23"/>
      <c r="KA98" s="23"/>
      <c r="KB98" s="23"/>
      <c r="KC98" s="23"/>
      <c r="KD98" s="23"/>
      <c r="KE98" s="23"/>
      <c r="KF98" s="23"/>
      <c r="KG98" s="23"/>
      <c r="KH98" s="145">
        <v>137742.06</v>
      </c>
      <c r="KI98" s="23">
        <f>'[2]11-д'!P551</f>
        <v>0</v>
      </c>
      <c r="KJ98" s="23">
        <f>'[2]12-д'!P550</f>
        <v>0</v>
      </c>
      <c r="KK98" s="23"/>
      <c r="KL98" s="23"/>
      <c r="KM98" s="23"/>
      <c r="KN98" s="23"/>
      <c r="KO98" s="23"/>
      <c r="KP98" s="23"/>
      <c r="KQ98" s="23"/>
      <c r="KR98" s="23"/>
      <c r="KS98" s="23"/>
      <c r="KT98" s="23"/>
      <c r="KU98" s="26">
        <v>223892.54</v>
      </c>
      <c r="KV98" s="23">
        <f>'[2]11'!P555</f>
        <v>0</v>
      </c>
      <c r="KW98" s="23">
        <f>'[2]12'!P553</f>
        <v>0</v>
      </c>
      <c r="KX98" s="23"/>
      <c r="KY98" s="23"/>
      <c r="KZ98" s="23"/>
      <c r="LA98" s="23"/>
      <c r="LB98" s="23"/>
      <c r="LC98" s="23"/>
      <c r="LD98" s="23"/>
      <c r="LE98" s="23"/>
      <c r="LF98" s="23"/>
      <c r="LG98" s="23"/>
      <c r="LH98" s="23"/>
      <c r="LI98" s="23"/>
      <c r="LJ98" s="23"/>
      <c r="LK98" s="145" t="e">
        <f>SUM(LL98:LW98)</f>
        <v>#REF!</v>
      </c>
      <c r="LL98" s="23" t="e">
        <f>#REF!</f>
        <v>#REF!</v>
      </c>
      <c r="LM98" s="23" t="e">
        <f>#REF!</f>
        <v>#REF!</v>
      </c>
      <c r="LN98" s="23">
        <f>'[2]03-д'!M548</f>
        <v>0</v>
      </c>
      <c r="LO98" s="23">
        <f>'[2]04-д'!M548</f>
        <v>0</v>
      </c>
      <c r="LP98" s="23">
        <f>'[2]04-д'!N548</f>
        <v>0</v>
      </c>
      <c r="LQ98" s="23">
        <f>'[2]04-д'!O548</f>
        <v>0</v>
      </c>
      <c r="LR98" s="23">
        <f>'[2]04-д'!P548</f>
        <v>0</v>
      </c>
      <c r="LS98" s="23">
        <f>'[2]08-д'!N551</f>
        <v>0</v>
      </c>
      <c r="LT98" s="23">
        <f>'[2]09-д'!O551</f>
        <v>0</v>
      </c>
      <c r="LU98" s="23">
        <f>'[2]10-д'!P551</f>
        <v>0</v>
      </c>
      <c r="LV98" s="23">
        <f>'[2]11-д'!J551</f>
        <v>0</v>
      </c>
      <c r="LW98" s="23">
        <f>'[2]12-д'!J550</f>
        <v>0</v>
      </c>
      <c r="LX98" s="26" t="e">
        <f>SUM(LY98:MJ98)</f>
        <v>#REF!</v>
      </c>
      <c r="LY98" s="23" t="e">
        <f>#REF!</f>
        <v>#REF!</v>
      </c>
      <c r="LZ98" s="23" t="e">
        <f>#REF!</f>
        <v>#REF!</v>
      </c>
      <c r="MA98" s="23">
        <f>'[2]03'!Q552</f>
        <v>0</v>
      </c>
      <c r="MB98" s="23">
        <f>'[2]04'!Q551</f>
        <v>0</v>
      </c>
      <c r="MC98" s="23">
        <f>'[2]05'!P552</f>
        <v>0</v>
      </c>
      <c r="MD98" s="23">
        <f>'[2]05'!Q552</f>
        <v>0</v>
      </c>
      <c r="ME98" s="23">
        <f>'[2]05'!R552</f>
        <v>0</v>
      </c>
      <c r="MF98" s="23">
        <f>'[2]08'!Q556</f>
        <v>0</v>
      </c>
      <c r="MG98" s="23">
        <f>'[2]09'!Q555</f>
        <v>0</v>
      </c>
      <c r="MH98" s="23">
        <f>'[2]10'!Q555</f>
        <v>0</v>
      </c>
      <c r="MI98" s="23">
        <f>'[2]11'!Q555</f>
        <v>0</v>
      </c>
      <c r="MJ98" s="23">
        <f>'[2]12'!Q553</f>
        <v>0</v>
      </c>
      <c r="MK98" s="23"/>
      <c r="ML98" s="23"/>
      <c r="MM98" s="23"/>
      <c r="MN98" s="145">
        <v>1338783.32</v>
      </c>
      <c r="MO98" s="23">
        <f>'[2]11-д'!K551</f>
        <v>0</v>
      </c>
      <c r="MP98" s="23">
        <f>'[2]12-д'!K550</f>
        <v>0</v>
      </c>
      <c r="MQ98" s="23"/>
      <c r="MR98" s="23"/>
      <c r="MS98" s="23"/>
      <c r="MT98" s="23"/>
      <c r="MU98" s="23"/>
      <c r="MV98" s="23"/>
      <c r="MW98" s="23"/>
      <c r="MX98" s="23"/>
      <c r="MY98" s="23"/>
      <c r="MZ98" s="23"/>
      <c r="NA98" s="26">
        <v>1486359.39</v>
      </c>
      <c r="NB98" s="23">
        <f>'[2]11'!R555</f>
        <v>0</v>
      </c>
      <c r="NC98" s="23">
        <f>'[2]12'!R553</f>
        <v>0</v>
      </c>
      <c r="ND98" s="23"/>
      <c r="NE98" s="23"/>
      <c r="NF98" s="23"/>
      <c r="NG98" s="23"/>
      <c r="NH98" s="23"/>
      <c r="NI98" s="23"/>
      <c r="NJ98" s="23"/>
      <c r="NK98" s="23"/>
      <c r="NL98" s="23"/>
      <c r="NM98" s="23"/>
      <c r="NN98" s="23"/>
      <c r="NO98" s="23"/>
      <c r="NP98" s="101"/>
      <c r="NQ98" s="145">
        <v>1047894.88</v>
      </c>
      <c r="NR98" s="26">
        <v>456626.93</v>
      </c>
      <c r="NS98" s="26"/>
      <c r="NT98" s="26"/>
      <c r="NU98" s="26"/>
      <c r="NV98" s="26">
        <f>SUM(NW98:NX98)</f>
        <v>0</v>
      </c>
      <c r="NW98" s="23">
        <f>'[2]11-д'!L551</f>
        <v>0</v>
      </c>
      <c r="NX98" s="23">
        <f>'[2]12-д'!L550</f>
        <v>0</v>
      </c>
      <c r="NY98" s="23"/>
      <c r="NZ98" s="23"/>
      <c r="OA98" s="23"/>
      <c r="OB98" s="23"/>
      <c r="OC98" s="23"/>
      <c r="OD98" s="23"/>
      <c r="OE98" s="23"/>
      <c r="OF98" s="23"/>
      <c r="OG98" s="23"/>
      <c r="OH98" s="23"/>
      <c r="OI98" s="26">
        <f>OI96</f>
        <v>155662.05999999997</v>
      </c>
      <c r="OJ98" s="23">
        <f>'[2]11'!S555</f>
        <v>0</v>
      </c>
      <c r="OK98" s="23">
        <f>'[2]12'!S553</f>
        <v>0</v>
      </c>
      <c r="OL98" s="23"/>
      <c r="OM98" s="23"/>
      <c r="ON98" s="23"/>
      <c r="OO98" s="23"/>
      <c r="OP98" s="23"/>
      <c r="OQ98" s="23"/>
      <c r="OR98" s="23"/>
      <c r="OS98" s="23"/>
      <c r="OT98" s="23"/>
      <c r="OU98" s="23"/>
      <c r="OV98" s="23"/>
      <c r="OW98" s="23"/>
      <c r="OX98" s="23"/>
      <c r="OY98" s="26">
        <f>SUM(OZ98:PA98)</f>
        <v>0</v>
      </c>
      <c r="OZ98" s="23">
        <f>'[2]11-д'!M551</f>
        <v>0</v>
      </c>
      <c r="PA98" s="23">
        <f>'[2]12-д'!M550</f>
        <v>0</v>
      </c>
      <c r="PB98" s="23"/>
      <c r="PC98" s="23"/>
      <c r="PD98" s="23"/>
      <c r="PE98" s="23"/>
      <c r="PF98" s="23"/>
      <c r="PG98" s="23"/>
      <c r="PH98" s="23"/>
      <c r="PI98" s="23"/>
      <c r="PJ98" s="23"/>
      <c r="PK98" s="23"/>
      <c r="PL98" s="26">
        <f>SUM(PM98:PN98)</f>
        <v>0</v>
      </c>
      <c r="PM98" s="23">
        <f>'[2]11'!T555</f>
        <v>0</v>
      </c>
      <c r="PN98" s="23">
        <f>'[2]12'!T553</f>
        <v>0</v>
      </c>
      <c r="PO98" s="23"/>
      <c r="PP98" s="23"/>
      <c r="PQ98" s="23"/>
      <c r="PR98" s="23"/>
      <c r="PS98" s="23"/>
      <c r="PT98" s="23"/>
      <c r="PU98" s="23"/>
      <c r="PV98" s="23"/>
      <c r="PW98" s="23"/>
      <c r="PX98" s="23"/>
      <c r="PY98" s="23"/>
      <c r="PZ98" s="23"/>
      <c r="QA98" s="23"/>
      <c r="QB98" s="26">
        <f>SUM(QC98:QD98)</f>
        <v>0</v>
      </c>
      <c r="QC98" s="23">
        <f>'[2]11-д'!Q551</f>
        <v>0</v>
      </c>
      <c r="QD98" s="23">
        <f>'[2]12-д'!Q550</f>
        <v>0</v>
      </c>
      <c r="QE98" s="23"/>
      <c r="QF98" s="23"/>
      <c r="QG98" s="23"/>
      <c r="QH98" s="23"/>
      <c r="QI98" s="23"/>
      <c r="QJ98" s="23"/>
      <c r="QK98" s="23"/>
      <c r="QL98" s="23"/>
      <c r="QM98" s="23"/>
      <c r="QN98" s="23"/>
      <c r="QO98" s="26">
        <f>SUM(QP98:QQ98)</f>
        <v>0</v>
      </c>
      <c r="QP98" s="23">
        <f>'[2]11'!U555</f>
        <v>0</v>
      </c>
      <c r="QQ98" s="23">
        <f>'[2]12'!U553</f>
        <v>0</v>
      </c>
      <c r="QR98" s="23"/>
      <c r="QS98" s="23"/>
      <c r="QT98" s="23"/>
      <c r="QU98" s="23"/>
      <c r="QV98" s="23"/>
      <c r="QW98" s="23"/>
      <c r="QX98" s="23"/>
      <c r="QY98" s="23"/>
      <c r="QZ98" s="23"/>
      <c r="RA98" s="23"/>
      <c r="RB98" s="23" t="e">
        <f>#REF!+#REF!+#REF!+#REF!+#REF!+#REF!+#REF!+#REF!+#REF!+#REF!+#REF!+LR96+#REF!+#REF!+#REF!+#REF!</f>
        <v>#REF!</v>
      </c>
      <c r="RC98" s="23" t="e">
        <f>#REF!+#REF!+#REF!+#REF!+#REF!+#REF!+#REF!+#REF!+#REF!+#REF!+#REF!+LS96+#REF!+#REF!+#REF!+#REF!</f>
        <v>#REF!</v>
      </c>
      <c r="RD98" s="23" t="e">
        <f>#REF!+#REF!+#REF!+#REF!+#REF!+#REF!+#REF!+#REF!+#REF!+#REF!+#REF!+LT96+#REF!+#REF!+#REF!+#REF!</f>
        <v>#REF!</v>
      </c>
      <c r="RE98" s="5">
        <f>X96+BA96+CD96+DG96+EK96+FN96+GQ96+HL96+IO96+JR96+KU96+LX96+NA96+OI96+PL96+QO96</f>
        <v>5627158.3245204818</v>
      </c>
      <c r="RF98" s="5"/>
      <c r="WT98" s="143">
        <v>1439353.85</v>
      </c>
      <c r="XG98" s="152">
        <v>1719504.59</v>
      </c>
      <c r="XH98" s="152">
        <v>0</v>
      </c>
      <c r="XI98" s="152">
        <v>0</v>
      </c>
      <c r="XJ98" s="152"/>
      <c r="XK98" s="152"/>
      <c r="XL98" s="152"/>
      <c r="XM98" s="152"/>
      <c r="XN98" s="152"/>
      <c r="XO98" s="152"/>
      <c r="XP98" s="152"/>
      <c r="XQ98" s="152"/>
      <c r="XR98" s="152"/>
      <c r="XS98" s="152"/>
      <c r="XW98" s="143">
        <v>894332.08</v>
      </c>
      <c r="XX98" s="152">
        <v>780986.07</v>
      </c>
      <c r="XY98" s="152">
        <v>780986.07</v>
      </c>
      <c r="XZ98" s="152"/>
      <c r="YA98" s="152"/>
      <c r="YB98" s="152"/>
      <c r="YC98" s="152"/>
      <c r="YD98" s="152"/>
      <c r="YE98" s="152"/>
      <c r="YF98" s="152"/>
      <c r="YG98" s="152"/>
      <c r="YH98" s="152"/>
      <c r="YI98" s="152"/>
      <c r="YJ98" s="29">
        <v>780986.07</v>
      </c>
      <c r="YZ98" s="143">
        <v>361584.22</v>
      </c>
      <c r="ZM98" s="29">
        <v>0</v>
      </c>
      <c r="AAC98" s="143">
        <v>45051.49</v>
      </c>
      <c r="AAP98" s="29">
        <v>27867.49</v>
      </c>
      <c r="ABF98" s="143">
        <v>7909.24</v>
      </c>
      <c r="ABS98" s="29">
        <v>3478.81</v>
      </c>
      <c r="ACI98" s="142">
        <v>941463.08</v>
      </c>
      <c r="ACJ98" s="19">
        <f>ACJ96-ACJ97</f>
        <v>-27417.718758807867</v>
      </c>
      <c r="ACN98" s="152">
        <v>789932.35</v>
      </c>
      <c r="ADA98" s="152">
        <v>716474.97</v>
      </c>
      <c r="ADQ98" s="143">
        <v>151530.73000000001</v>
      </c>
      <c r="AED98" s="152">
        <v>120724.45</v>
      </c>
      <c r="AET98" s="149">
        <v>0</v>
      </c>
      <c r="AFW98" s="296"/>
      <c r="AFX98" s="297"/>
      <c r="AFZ98" s="5"/>
    </row>
    <row r="99" spans="3:865" x14ac:dyDescent="0.25">
      <c r="F99" s="5"/>
      <c r="G99" s="128"/>
      <c r="ID99" s="5"/>
      <c r="VO99" s="5"/>
      <c r="ACJ99" s="5">
        <f>ACJ98-163719.61</f>
        <v>-191137.32875880785</v>
      </c>
      <c r="AFV99" s="1" t="s">
        <v>841</v>
      </c>
      <c r="AFW99" s="298">
        <f>AFW96-AFW97</f>
        <v>3.0999984592199326E-3</v>
      </c>
      <c r="AFX99" s="298">
        <f>AFX96-AFX97</f>
        <v>9.3880947679281235E-3</v>
      </c>
    </row>
    <row r="100" spans="3:865" x14ac:dyDescent="0.25">
      <c r="F100" s="31"/>
      <c r="G100" s="129"/>
      <c r="K100" s="5"/>
      <c r="BA100" s="5"/>
      <c r="BP100" s="5"/>
      <c r="MM100" s="170" t="s">
        <v>742</v>
      </c>
      <c r="MN100" s="5" t="e">
        <f>#REF!</f>
        <v>#REF!</v>
      </c>
      <c r="NP100" s="170"/>
      <c r="NQ100" s="145" t="e">
        <f>#REF!+#REF!+#REF!+#REF!+#REF!+#REF!+#REF!</f>
        <v>#REF!</v>
      </c>
      <c r="OI100" s="5">
        <f>OI96+PL96+QO96+RR96+SU96+TX96+VA96</f>
        <v>753984.51</v>
      </c>
      <c r="AFW100" s="299"/>
      <c r="AFX100" s="202"/>
      <c r="AFZ100" s="5"/>
    </row>
    <row r="101" spans="3:865" x14ac:dyDescent="0.25">
      <c r="F101" s="19"/>
      <c r="G101" s="130"/>
      <c r="LI101" s="5"/>
      <c r="NW101" s="5">
        <f>NX96-NW96</f>
        <v>0</v>
      </c>
      <c r="RC101" s="5"/>
      <c r="AFW101" s="202"/>
      <c r="AFX101" s="5"/>
      <c r="AFZ101" s="5"/>
      <c r="AGE101" s="5"/>
    </row>
    <row r="102" spans="3:865" x14ac:dyDescent="0.25">
      <c r="F102" s="128"/>
      <c r="G102" s="128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103"/>
      <c r="AL102" s="103"/>
      <c r="AM102" s="103"/>
      <c r="BO102" s="103"/>
      <c r="BP102" s="5"/>
      <c r="CR102" s="5"/>
      <c r="CS102" s="103"/>
      <c r="DU102" s="5"/>
      <c r="DV102" s="5"/>
      <c r="EY102" s="103"/>
      <c r="EZ102" s="103"/>
      <c r="GB102" s="5"/>
      <c r="GC102" s="5"/>
      <c r="GW102" s="103"/>
      <c r="GX102" s="103"/>
      <c r="HZ102" s="5"/>
      <c r="IA102" s="5"/>
      <c r="JC102" s="5"/>
      <c r="JD102" s="5"/>
      <c r="KF102" s="5"/>
      <c r="KG102" s="5"/>
      <c r="LI102" s="5"/>
      <c r="LJ102" s="5"/>
      <c r="ML102" s="5"/>
      <c r="MM102" s="5"/>
      <c r="NO102" s="5"/>
      <c r="NP102" s="103"/>
      <c r="NQ102" s="128"/>
      <c r="NR102" s="128"/>
      <c r="NS102" s="128"/>
      <c r="NT102" s="128"/>
      <c r="NU102" s="128"/>
      <c r="OW102" s="5"/>
      <c r="OX102" s="5"/>
      <c r="PZ102" s="5"/>
      <c r="QA102" s="5"/>
      <c r="RC102" s="5"/>
      <c r="RD102" s="5"/>
      <c r="AFW102" s="202"/>
      <c r="AFX102" s="202"/>
    </row>
    <row r="103" spans="3:865" x14ac:dyDescent="0.25">
      <c r="H103" s="1"/>
      <c r="I103" s="1"/>
      <c r="J103" s="1"/>
      <c r="X103" s="1"/>
      <c r="AL103" s="1"/>
      <c r="AM103" s="1"/>
      <c r="BO103" s="1"/>
      <c r="CS103" s="1"/>
      <c r="EY103" s="1"/>
      <c r="EZ103" s="1"/>
      <c r="GW103" s="1"/>
      <c r="GX103" s="1"/>
      <c r="NP103" s="1"/>
      <c r="NQ103" s="1"/>
      <c r="NR103" s="1"/>
      <c r="NS103" s="1"/>
      <c r="NT103" s="1"/>
      <c r="NU103" s="1"/>
      <c r="AFW103" s="5"/>
      <c r="AFX103" s="5"/>
    </row>
    <row r="104" spans="3:865" x14ac:dyDescent="0.25">
      <c r="H104" s="1"/>
      <c r="I104" s="1"/>
      <c r="J104" s="1"/>
      <c r="X104" s="1"/>
      <c r="AL104" s="1"/>
      <c r="AM104" s="1"/>
      <c r="BO104" s="1"/>
      <c r="CS104" s="1"/>
      <c r="EY104" s="1"/>
      <c r="EZ104" s="1"/>
      <c r="GW104" s="1"/>
      <c r="GX104" s="1"/>
      <c r="NP104" s="1"/>
      <c r="NQ104" s="1"/>
      <c r="NR104" s="1"/>
      <c r="NS104" s="1"/>
      <c r="NT104" s="1"/>
      <c r="NU104" s="1"/>
      <c r="AFW104" s="22"/>
      <c r="AFX104" s="232"/>
    </row>
    <row r="105" spans="3:865" x14ac:dyDescent="0.25">
      <c r="F105" s="128"/>
      <c r="G105" s="128"/>
      <c r="H105" s="1"/>
      <c r="I105" s="1"/>
      <c r="J105" s="1"/>
      <c r="X105" s="1"/>
      <c r="AL105" s="1"/>
      <c r="AM105" s="1"/>
      <c r="BO105" s="1"/>
      <c r="CS105" s="1"/>
      <c r="EY105" s="1"/>
      <c r="EZ105" s="1"/>
      <c r="GW105" s="1"/>
      <c r="GX105" s="1"/>
      <c r="NP105" s="1"/>
      <c r="NQ105" s="1"/>
      <c r="NR105" s="1"/>
      <c r="NS105" s="1"/>
      <c r="NT105" s="1"/>
      <c r="NU105" s="1"/>
      <c r="AFX105" s="232"/>
    </row>
    <row r="106" spans="3:865" x14ac:dyDescent="0.25">
      <c r="F106" s="128"/>
      <c r="G106" s="128"/>
      <c r="H106" s="1"/>
      <c r="I106" s="1"/>
      <c r="J106" s="1"/>
      <c r="X106" s="1"/>
      <c r="AL106" s="1"/>
      <c r="AM106" s="1"/>
      <c r="BO106" s="1"/>
      <c r="CS106" s="1"/>
      <c r="EY106" s="1"/>
      <c r="EZ106" s="1"/>
      <c r="GW106" s="1"/>
      <c r="GX106" s="1"/>
      <c r="NP106" s="1"/>
      <c r="NQ106" s="1"/>
      <c r="NR106" s="1"/>
      <c r="NS106" s="1"/>
      <c r="NT106" s="1"/>
      <c r="NU106" s="1"/>
      <c r="AFW106" s="5"/>
      <c r="AFX106" s="5"/>
    </row>
    <row r="107" spans="3:865" x14ac:dyDescent="0.25">
      <c r="BE107" s="202">
        <v>31133.511836000598</v>
      </c>
      <c r="BF107" s="202"/>
      <c r="BG107" s="202"/>
      <c r="BH107" s="202"/>
      <c r="BI107" s="202"/>
      <c r="BJ107" s="202"/>
      <c r="BK107" s="202"/>
      <c r="BL107" s="202"/>
      <c r="BM107" s="202"/>
      <c r="AFW107" s="5"/>
      <c r="AFX107" s="5"/>
      <c r="AFZ107" s="5"/>
    </row>
    <row r="108" spans="3:865" x14ac:dyDescent="0.25">
      <c r="EO108" s="202">
        <v>9933.9539335064674</v>
      </c>
      <c r="EP108" s="202"/>
      <c r="EQ108" s="202"/>
      <c r="ER108" s="202"/>
      <c r="ES108" s="202"/>
      <c r="ET108" s="202"/>
      <c r="EU108" s="202"/>
      <c r="EV108" s="202"/>
      <c r="EW108" s="202"/>
      <c r="AFZ108" s="5"/>
      <c r="AGB108" s="5"/>
    </row>
    <row r="109" spans="3:865" x14ac:dyDescent="0.25">
      <c r="FR109" s="202">
        <v>87879.641721152497</v>
      </c>
      <c r="FS109" s="202"/>
      <c r="FT109" s="202"/>
      <c r="FU109" s="202"/>
      <c r="FV109" s="202"/>
      <c r="FW109" s="202"/>
      <c r="FX109" s="202"/>
      <c r="FY109" s="202"/>
      <c r="FZ109" s="202"/>
    </row>
    <row r="110" spans="3:865" x14ac:dyDescent="0.25">
      <c r="UB110" s="1">
        <v>228637.89000000004</v>
      </c>
      <c r="AFZ110" s="5"/>
    </row>
    <row r="111" spans="3:865" x14ac:dyDescent="0.25">
      <c r="AAT111" s="202"/>
      <c r="AAU111" s="202"/>
      <c r="AAV111" s="202"/>
      <c r="AAW111" s="202"/>
      <c r="AAX111" s="202"/>
      <c r="AAY111" s="202"/>
      <c r="AAZ111" s="202"/>
      <c r="ABA111" s="202"/>
      <c r="ABB111" s="202"/>
      <c r="AFZ111" s="5"/>
    </row>
    <row r="112" spans="3:865" x14ac:dyDescent="0.25">
      <c r="AEH112" s="202">
        <v>14268.140770690035</v>
      </c>
      <c r="AEI112" s="202"/>
      <c r="AEJ112" s="202"/>
      <c r="AEK112" s="202"/>
      <c r="AEL112" s="202"/>
      <c r="AEM112" s="202"/>
      <c r="AEN112" s="202"/>
      <c r="AEO112" s="202"/>
      <c r="AEP112" s="202"/>
    </row>
    <row r="114" spans="6:385" x14ac:dyDescent="0.25">
      <c r="F114" s="1"/>
      <c r="G114" s="1"/>
      <c r="H114" s="1"/>
      <c r="I114" s="1"/>
      <c r="J114" s="1"/>
      <c r="X114" s="1"/>
      <c r="AL114" s="1"/>
      <c r="AM114" s="1"/>
      <c r="BO114" s="1"/>
      <c r="CS114" s="1"/>
      <c r="EY114" s="1"/>
      <c r="EZ114" s="1"/>
      <c r="GW114" s="1"/>
      <c r="GX114" s="1"/>
      <c r="NP114" s="1"/>
      <c r="NQ114" s="1"/>
      <c r="NR114" s="1"/>
      <c r="NS114" s="1"/>
      <c r="NT114" s="1"/>
      <c r="NU114" s="1"/>
    </row>
    <row r="115" spans="6:385" x14ac:dyDescent="0.25">
      <c r="F115" s="1"/>
      <c r="G115" s="1"/>
      <c r="H115" s="1"/>
      <c r="I115" s="1"/>
      <c r="J115" s="1"/>
      <c r="X115" s="1"/>
      <c r="AL115" s="1"/>
      <c r="AM115" s="1"/>
      <c r="BO115" s="1"/>
      <c r="CS115" s="1"/>
      <c r="EY115" s="1"/>
      <c r="EZ115" s="1"/>
      <c r="GW115" s="1"/>
      <c r="GX115" s="1"/>
      <c r="NP115" s="1"/>
      <c r="NQ115" s="1"/>
      <c r="NR115" s="1"/>
      <c r="NS115" s="1"/>
      <c r="NT115" s="1"/>
      <c r="NU115" s="1"/>
    </row>
    <row r="116" spans="6:385" x14ac:dyDescent="0.25">
      <c r="F116" s="1"/>
      <c r="G116" s="1"/>
      <c r="H116" s="1"/>
      <c r="I116" s="1"/>
      <c r="J116" s="1"/>
      <c r="X116" s="1"/>
      <c r="AL116" s="1"/>
      <c r="AM116" s="1"/>
      <c r="BO116" s="1"/>
      <c r="CS116" s="1"/>
      <c r="EY116" s="1"/>
      <c r="EZ116" s="1"/>
      <c r="GW116" s="1"/>
      <c r="GX116" s="1"/>
      <c r="NP116" s="1"/>
      <c r="NQ116" s="1"/>
      <c r="NR116" s="1"/>
      <c r="NS116" s="1"/>
      <c r="NT116" s="1"/>
      <c r="NU116" s="1"/>
    </row>
    <row r="117" spans="6:385" x14ac:dyDescent="0.25">
      <c r="F117" s="1"/>
      <c r="G117" s="1"/>
      <c r="H117" s="1"/>
      <c r="I117" s="1"/>
      <c r="J117" s="1"/>
      <c r="X117" s="1"/>
      <c r="AL117" s="1"/>
      <c r="AM117" s="1"/>
      <c r="BO117" s="1"/>
      <c r="CS117" s="1"/>
      <c r="EY117" s="1"/>
      <c r="EZ117" s="1"/>
      <c r="GW117" s="1"/>
      <c r="GX117" s="1"/>
      <c r="NP117" s="1"/>
      <c r="NQ117" s="1"/>
      <c r="NR117" s="1"/>
      <c r="NS117" s="1"/>
      <c r="NT117" s="1"/>
      <c r="NU117" s="1"/>
    </row>
    <row r="118" spans="6:385" x14ac:dyDescent="0.25">
      <c r="F118" s="1"/>
      <c r="G118" s="1"/>
      <c r="H118" s="1"/>
      <c r="I118" s="1"/>
      <c r="J118" s="1"/>
      <c r="X118" s="1"/>
      <c r="AL118" s="1"/>
      <c r="AM118" s="1"/>
      <c r="BO118" s="1"/>
      <c r="CS118" s="1"/>
      <c r="EY118" s="1"/>
      <c r="EZ118" s="1"/>
      <c r="GW118" s="1"/>
      <c r="GX118" s="1"/>
      <c r="NP118" s="1"/>
      <c r="NQ118" s="1"/>
      <c r="NR118" s="1"/>
      <c r="NS118" s="1"/>
      <c r="NT118" s="1"/>
      <c r="NU118" s="1"/>
    </row>
    <row r="119" spans="6:385" x14ac:dyDescent="0.25">
      <c r="F119" s="1"/>
      <c r="G119" s="1"/>
      <c r="H119" s="1"/>
      <c r="I119" s="1"/>
      <c r="J119" s="1"/>
      <c r="X119" s="1"/>
      <c r="AL119" s="1"/>
      <c r="AM119" s="1"/>
      <c r="BO119" s="1"/>
      <c r="CS119" s="1"/>
      <c r="EY119" s="1"/>
      <c r="EZ119" s="1"/>
      <c r="GW119" s="1"/>
      <c r="GX119" s="1"/>
      <c r="NP119" s="1"/>
      <c r="NQ119" s="1"/>
      <c r="NR119" s="1"/>
      <c r="NS119" s="1"/>
      <c r="NT119" s="1"/>
      <c r="NU119" s="1"/>
    </row>
    <row r="120" spans="6:385" x14ac:dyDescent="0.25">
      <c r="F120" s="1"/>
      <c r="G120" s="1"/>
      <c r="H120" s="1"/>
      <c r="I120" s="1"/>
      <c r="J120" s="1"/>
      <c r="X120" s="1"/>
      <c r="AL120" s="1"/>
      <c r="AM120" s="1"/>
      <c r="BO120" s="1"/>
      <c r="CS120" s="1"/>
      <c r="EY120" s="1"/>
      <c r="EZ120" s="1"/>
      <c r="GW120" s="1"/>
      <c r="GX120" s="1"/>
      <c r="NP120" s="1"/>
      <c r="NQ120" s="1"/>
      <c r="NR120" s="1"/>
      <c r="NS120" s="1"/>
      <c r="NT120" s="1"/>
      <c r="NU120" s="1"/>
    </row>
    <row r="121" spans="6:385" x14ac:dyDescent="0.25">
      <c r="F121" s="1"/>
      <c r="G121" s="1"/>
      <c r="H121" s="1"/>
      <c r="I121" s="1"/>
      <c r="J121" s="1"/>
      <c r="X121" s="1"/>
      <c r="AL121" s="1"/>
      <c r="AM121" s="1"/>
      <c r="BO121" s="1"/>
      <c r="CS121" s="1"/>
      <c r="EY121" s="1"/>
      <c r="EZ121" s="1"/>
      <c r="GW121" s="1"/>
      <c r="GX121" s="1"/>
      <c r="NP121" s="1"/>
      <c r="NQ121" s="1"/>
      <c r="NR121" s="1"/>
      <c r="NS121" s="1"/>
      <c r="NT121" s="1"/>
      <c r="NU121" s="1"/>
    </row>
    <row r="122" spans="6:385" x14ac:dyDescent="0.25">
      <c r="F122" s="1"/>
      <c r="G122" s="1"/>
      <c r="H122" s="1"/>
      <c r="I122" s="1"/>
      <c r="J122" s="1"/>
      <c r="X122" s="1"/>
      <c r="AL122" s="1"/>
      <c r="AM122" s="1"/>
      <c r="BO122" s="1"/>
      <c r="CS122" s="1"/>
      <c r="EY122" s="1"/>
      <c r="EZ122" s="1"/>
      <c r="GW122" s="1"/>
      <c r="GX122" s="1"/>
      <c r="NP122" s="1"/>
      <c r="NQ122" s="1"/>
      <c r="NR122" s="1"/>
      <c r="NS122" s="1"/>
      <c r="NT122" s="1"/>
      <c r="NU122" s="1"/>
    </row>
    <row r="123" spans="6:385" x14ac:dyDescent="0.25">
      <c r="F123" s="1"/>
      <c r="G123" s="1"/>
      <c r="H123" s="1"/>
      <c r="I123" s="1"/>
      <c r="J123" s="1"/>
      <c r="X123" s="1"/>
      <c r="AL123" s="1"/>
      <c r="AM123" s="1"/>
      <c r="BO123" s="1"/>
      <c r="CS123" s="1"/>
      <c r="EY123" s="1"/>
      <c r="EZ123" s="1"/>
      <c r="GW123" s="1"/>
      <c r="GX123" s="1"/>
      <c r="NP123" s="1"/>
      <c r="NQ123" s="1"/>
      <c r="NR123" s="1"/>
      <c r="NS123" s="1"/>
      <c r="NT123" s="1"/>
      <c r="NU123" s="1"/>
    </row>
    <row r="124" spans="6:385" x14ac:dyDescent="0.25">
      <c r="F124" s="1"/>
      <c r="G124" s="1"/>
      <c r="H124" s="1"/>
      <c r="I124" s="1"/>
      <c r="J124" s="1"/>
      <c r="X124" s="1"/>
      <c r="AL124" s="1"/>
      <c r="AM124" s="1"/>
      <c r="BO124" s="1"/>
      <c r="CS124" s="1"/>
      <c r="EY124" s="1"/>
      <c r="EZ124" s="1"/>
      <c r="GW124" s="1"/>
      <c r="GX124" s="1"/>
      <c r="NP124" s="1"/>
      <c r="NQ124" s="1"/>
      <c r="NR124" s="1"/>
      <c r="NS124" s="1"/>
      <c r="NT124" s="1"/>
      <c r="NU124" s="1"/>
    </row>
    <row r="125" spans="6:385" x14ac:dyDescent="0.25">
      <c r="F125" s="1"/>
      <c r="G125" s="1"/>
      <c r="H125" s="1"/>
      <c r="I125" s="1"/>
      <c r="J125" s="1"/>
      <c r="X125" s="1"/>
      <c r="AL125" s="1"/>
      <c r="AM125" s="1"/>
      <c r="BO125" s="1"/>
      <c r="CS125" s="1"/>
      <c r="EY125" s="1"/>
      <c r="EZ125" s="1"/>
      <c r="GW125" s="1"/>
      <c r="GX125" s="1"/>
      <c r="NP125" s="1"/>
      <c r="NQ125" s="1"/>
      <c r="NR125" s="1"/>
      <c r="NS125" s="1"/>
      <c r="NT125" s="1"/>
      <c r="NU125" s="1"/>
    </row>
    <row r="126" spans="6:385" x14ac:dyDescent="0.25">
      <c r="F126" s="1"/>
      <c r="G126" s="1"/>
      <c r="H126" s="1"/>
      <c r="I126" s="1"/>
      <c r="J126" s="1"/>
      <c r="X126" s="1"/>
      <c r="AL126" s="1"/>
      <c r="AM126" s="1"/>
      <c r="BO126" s="1"/>
      <c r="CS126" s="1"/>
      <c r="EY126" s="1"/>
      <c r="EZ126" s="1"/>
      <c r="GW126" s="1"/>
      <c r="GX126" s="1"/>
      <c r="NP126" s="1"/>
      <c r="NQ126" s="1"/>
      <c r="NR126" s="1"/>
      <c r="NS126" s="1"/>
      <c r="NT126" s="1"/>
      <c r="NU126" s="1"/>
    </row>
    <row r="127" spans="6:385" x14ac:dyDescent="0.25">
      <c r="F127" s="1"/>
      <c r="G127" s="1"/>
      <c r="H127" s="1"/>
      <c r="I127" s="1"/>
      <c r="J127" s="1"/>
      <c r="X127" s="1"/>
      <c r="AL127" s="1"/>
      <c r="AM127" s="1"/>
      <c r="BO127" s="1"/>
      <c r="CS127" s="1"/>
      <c r="EY127" s="1"/>
      <c r="EZ127" s="1"/>
      <c r="GW127" s="1"/>
      <c r="GX127" s="1"/>
      <c r="NP127" s="1"/>
      <c r="NQ127" s="1"/>
      <c r="NR127" s="1"/>
      <c r="NS127" s="1"/>
      <c r="NT127" s="1"/>
      <c r="NU127" s="1"/>
    </row>
    <row r="128" spans="6:385" x14ac:dyDescent="0.25">
      <c r="F128" s="1"/>
      <c r="G128" s="1"/>
      <c r="H128" s="1"/>
      <c r="I128" s="1"/>
      <c r="J128" s="1"/>
      <c r="X128" s="1"/>
      <c r="AL128" s="1"/>
      <c r="AM128" s="1"/>
      <c r="BO128" s="1"/>
      <c r="CS128" s="1"/>
      <c r="EY128" s="1"/>
      <c r="EZ128" s="1"/>
      <c r="GW128" s="1"/>
      <c r="GX128" s="1"/>
      <c r="NP128" s="1"/>
      <c r="NQ128" s="1"/>
      <c r="NR128" s="1"/>
      <c r="NS128" s="1"/>
      <c r="NT128" s="1"/>
      <c r="NU128" s="1"/>
    </row>
    <row r="129" spans="6:385" x14ac:dyDescent="0.25">
      <c r="F129" s="1"/>
      <c r="G129" s="1"/>
      <c r="H129" s="1"/>
      <c r="I129" s="1"/>
      <c r="J129" s="1"/>
      <c r="X129" s="1"/>
      <c r="AL129" s="1"/>
      <c r="AM129" s="1"/>
      <c r="BO129" s="1"/>
      <c r="CS129" s="1"/>
      <c r="EY129" s="1"/>
      <c r="EZ129" s="1"/>
      <c r="GW129" s="1"/>
      <c r="GX129" s="1"/>
      <c r="NP129" s="1"/>
      <c r="NQ129" s="1"/>
      <c r="NR129" s="1"/>
      <c r="NS129" s="1"/>
      <c r="NT129" s="1"/>
      <c r="NU129" s="1"/>
    </row>
    <row r="130" spans="6:385" x14ac:dyDescent="0.25">
      <c r="F130" s="1"/>
      <c r="G130" s="1"/>
      <c r="H130" s="1"/>
      <c r="I130" s="1"/>
      <c r="J130" s="1"/>
      <c r="X130" s="1"/>
      <c r="AL130" s="1"/>
      <c r="AM130" s="1"/>
      <c r="BO130" s="1"/>
      <c r="CS130" s="1"/>
      <c r="EY130" s="1"/>
      <c r="EZ130" s="1"/>
      <c r="GW130" s="1"/>
      <c r="GX130" s="1"/>
      <c r="NP130" s="1"/>
      <c r="NQ130" s="1"/>
      <c r="NR130" s="1"/>
      <c r="NS130" s="1"/>
      <c r="NT130" s="1"/>
      <c r="NU130" s="1"/>
    </row>
    <row r="131" spans="6:385" x14ac:dyDescent="0.25">
      <c r="F131" s="1"/>
      <c r="G131" s="1"/>
      <c r="H131" s="1"/>
      <c r="I131" s="1"/>
      <c r="J131" s="1"/>
      <c r="X131" s="1"/>
      <c r="AL131" s="1"/>
      <c r="AM131" s="1"/>
      <c r="BO131" s="1"/>
      <c r="CS131" s="1"/>
      <c r="EY131" s="1"/>
      <c r="EZ131" s="1"/>
      <c r="GW131" s="1"/>
      <c r="GX131" s="1"/>
      <c r="NP131" s="1"/>
      <c r="NQ131" s="1"/>
      <c r="NR131" s="1"/>
      <c r="NS131" s="1"/>
      <c r="NT131" s="1"/>
      <c r="NU131" s="1"/>
    </row>
    <row r="132" spans="6:385" x14ac:dyDescent="0.25">
      <c r="F132" s="1"/>
      <c r="G132" s="1"/>
      <c r="H132" s="1"/>
      <c r="I132" s="1"/>
      <c r="J132" s="1"/>
      <c r="X132" s="1"/>
      <c r="AL132" s="1"/>
      <c r="AM132" s="1"/>
      <c r="BO132" s="1"/>
      <c r="CS132" s="1"/>
      <c r="EY132" s="1"/>
      <c r="EZ132" s="1"/>
      <c r="GW132" s="1"/>
      <c r="GX132" s="1"/>
      <c r="NP132" s="1"/>
      <c r="NQ132" s="1"/>
      <c r="NR132" s="1"/>
      <c r="NS132" s="1"/>
      <c r="NT132" s="1"/>
      <c r="NU132" s="1"/>
    </row>
    <row r="133" spans="6:385" x14ac:dyDescent="0.25">
      <c r="F133" s="1"/>
      <c r="G133" s="1"/>
      <c r="H133" s="1"/>
      <c r="I133" s="1"/>
      <c r="J133" s="1"/>
      <c r="X133" s="1"/>
      <c r="AL133" s="1"/>
      <c r="AM133" s="1"/>
      <c r="BO133" s="1"/>
      <c r="CS133" s="1"/>
      <c r="EY133" s="1"/>
      <c r="EZ133" s="1"/>
      <c r="GW133" s="1"/>
      <c r="GX133" s="1"/>
      <c r="NP133" s="1"/>
      <c r="NQ133" s="1"/>
      <c r="NR133" s="1"/>
      <c r="NS133" s="1"/>
      <c r="NT133" s="1"/>
      <c r="NU133" s="1"/>
    </row>
    <row r="134" spans="6:385" x14ac:dyDescent="0.25">
      <c r="F134" s="1"/>
      <c r="G134" s="1"/>
      <c r="H134" s="1"/>
      <c r="I134" s="1"/>
      <c r="J134" s="1"/>
      <c r="X134" s="1"/>
      <c r="AL134" s="1"/>
      <c r="AM134" s="1"/>
      <c r="BO134" s="1"/>
      <c r="CS134" s="1"/>
      <c r="EY134" s="1"/>
      <c r="EZ134" s="1"/>
      <c r="GW134" s="1"/>
      <c r="GX134" s="1"/>
      <c r="NP134" s="1"/>
      <c r="NQ134" s="1"/>
      <c r="NR134" s="1"/>
      <c r="NS134" s="1"/>
      <c r="NT134" s="1"/>
      <c r="NU134" s="1"/>
    </row>
    <row r="135" spans="6:385" x14ac:dyDescent="0.25">
      <c r="F135" s="1"/>
      <c r="G135" s="1"/>
      <c r="H135" s="1"/>
      <c r="I135" s="1"/>
      <c r="J135" s="1"/>
      <c r="X135" s="1"/>
      <c r="AL135" s="1"/>
      <c r="AM135" s="1"/>
      <c r="BO135" s="1"/>
      <c r="CS135" s="1"/>
      <c r="EY135" s="1"/>
      <c r="EZ135" s="1"/>
      <c r="GW135" s="1"/>
      <c r="GX135" s="1"/>
      <c r="NP135" s="1"/>
      <c r="NQ135" s="1"/>
      <c r="NR135" s="1"/>
      <c r="NS135" s="1"/>
      <c r="NT135" s="1"/>
      <c r="NU135" s="1"/>
    </row>
    <row r="136" spans="6:385" x14ac:dyDescent="0.25">
      <c r="F136" s="1"/>
      <c r="G136" s="1"/>
      <c r="H136" s="1"/>
      <c r="I136" s="1"/>
      <c r="J136" s="1"/>
      <c r="X136" s="1"/>
      <c r="AL136" s="1"/>
      <c r="AM136" s="1"/>
      <c r="BO136" s="1"/>
      <c r="CS136" s="1"/>
      <c r="EY136" s="1"/>
      <c r="EZ136" s="1"/>
      <c r="GW136" s="1"/>
      <c r="GX136" s="1"/>
      <c r="NP136" s="1"/>
      <c r="NQ136" s="1"/>
      <c r="NR136" s="1"/>
      <c r="NS136" s="1"/>
      <c r="NT136" s="1"/>
      <c r="NU136" s="1"/>
    </row>
    <row r="137" spans="6:385" x14ac:dyDescent="0.25">
      <c r="F137" s="1"/>
      <c r="G137" s="1"/>
      <c r="H137" s="1"/>
      <c r="I137" s="1"/>
      <c r="J137" s="1"/>
      <c r="X137" s="1"/>
      <c r="AL137" s="1"/>
      <c r="AM137" s="1"/>
      <c r="BO137" s="1"/>
      <c r="CS137" s="1"/>
      <c r="EY137" s="1"/>
      <c r="EZ137" s="1"/>
      <c r="GW137" s="1"/>
      <c r="GX137" s="1"/>
      <c r="NP137" s="1"/>
      <c r="NQ137" s="1"/>
      <c r="NR137" s="1"/>
      <c r="NS137" s="1"/>
      <c r="NT137" s="1"/>
      <c r="NU137" s="1"/>
    </row>
    <row r="138" spans="6:385" x14ac:dyDescent="0.25">
      <c r="F138" s="1"/>
      <c r="G138" s="1"/>
      <c r="H138" s="1"/>
      <c r="I138" s="1"/>
      <c r="J138" s="1"/>
      <c r="X138" s="1"/>
      <c r="AL138" s="1"/>
      <c r="AM138" s="1"/>
      <c r="BO138" s="1"/>
      <c r="CS138" s="1"/>
      <c r="EY138" s="1"/>
      <c r="EZ138" s="1"/>
      <c r="GW138" s="1"/>
      <c r="GX138" s="1"/>
      <c r="NP138" s="1"/>
      <c r="NQ138" s="1"/>
      <c r="NR138" s="1"/>
      <c r="NS138" s="1"/>
      <c r="NT138" s="1"/>
      <c r="NU138" s="1"/>
    </row>
    <row r="139" spans="6:385" ht="54" customHeight="1" x14ac:dyDescent="0.25">
      <c r="F139" s="1"/>
      <c r="G139" s="1"/>
      <c r="H139" s="1"/>
      <c r="I139" s="1"/>
      <c r="J139" s="1"/>
      <c r="X139" s="1"/>
      <c r="AL139" s="1"/>
      <c r="AM139" s="1"/>
      <c r="BO139" s="1"/>
      <c r="CS139" s="1"/>
      <c r="EY139" s="1"/>
      <c r="EZ139" s="1"/>
      <c r="GW139" s="1"/>
      <c r="GX139" s="1"/>
      <c r="NP139" s="1"/>
      <c r="NQ139" s="1"/>
      <c r="NR139" s="1"/>
      <c r="NS139" s="1"/>
      <c r="NT139" s="1"/>
      <c r="NU139" s="1"/>
    </row>
    <row r="140" spans="6:385" ht="14.25" customHeight="1" x14ac:dyDescent="0.25">
      <c r="F140" s="1"/>
      <c r="G140" s="1"/>
      <c r="H140" s="1"/>
      <c r="I140" s="1"/>
      <c r="J140" s="1"/>
      <c r="X140" s="1"/>
      <c r="AL140" s="1"/>
      <c r="AM140" s="1"/>
      <c r="BO140" s="1"/>
      <c r="CS140" s="1"/>
      <c r="EY140" s="1"/>
      <c r="EZ140" s="1"/>
      <c r="GW140" s="1"/>
      <c r="GX140" s="1"/>
      <c r="NP140" s="1"/>
      <c r="NQ140" s="1"/>
      <c r="NR140" s="1"/>
      <c r="NS140" s="1"/>
      <c r="NT140" s="1"/>
      <c r="NU140" s="1"/>
    </row>
    <row r="141" spans="6:385" ht="14.25" customHeight="1" x14ac:dyDescent="0.25">
      <c r="F141" s="1"/>
      <c r="G141" s="1"/>
      <c r="H141" s="1"/>
      <c r="I141" s="1"/>
      <c r="J141" s="1"/>
      <c r="X141" s="1"/>
      <c r="AL141" s="1"/>
      <c r="AM141" s="1"/>
      <c r="BO141" s="1"/>
      <c r="CS141" s="1"/>
      <c r="EY141" s="1"/>
      <c r="EZ141" s="1"/>
      <c r="GW141" s="1"/>
      <c r="GX141" s="1"/>
      <c r="NP141" s="1"/>
      <c r="NQ141" s="1"/>
      <c r="NR141" s="1"/>
      <c r="NS141" s="1"/>
      <c r="NT141" s="1"/>
      <c r="NU141" s="1"/>
    </row>
    <row r="142" spans="6:385" x14ac:dyDescent="0.25">
      <c r="F142" s="1"/>
      <c r="G142" s="1"/>
      <c r="H142" s="1"/>
      <c r="I142" s="1"/>
      <c r="J142" s="1"/>
      <c r="X142" s="1"/>
      <c r="AL142" s="1"/>
      <c r="AM142" s="1"/>
      <c r="BO142" s="1"/>
      <c r="CS142" s="1"/>
      <c r="EY142" s="1"/>
      <c r="EZ142" s="1"/>
      <c r="GW142" s="1"/>
      <c r="GX142" s="1"/>
      <c r="NP142" s="1"/>
      <c r="NQ142" s="1"/>
      <c r="NR142" s="1"/>
      <c r="NS142" s="1"/>
      <c r="NT142" s="1"/>
      <c r="NU142" s="1"/>
    </row>
    <row r="143" spans="6:385" x14ac:dyDescent="0.25">
      <c r="F143" s="1"/>
      <c r="G143" s="1"/>
      <c r="H143" s="1"/>
      <c r="I143" s="1"/>
      <c r="J143" s="1"/>
      <c r="X143" s="1"/>
      <c r="AL143" s="1"/>
      <c r="AM143" s="1"/>
      <c r="BO143" s="1"/>
      <c r="CS143" s="1"/>
      <c r="EY143" s="1"/>
      <c r="EZ143" s="1"/>
      <c r="GW143" s="1"/>
      <c r="GX143" s="1"/>
      <c r="NP143" s="1"/>
      <c r="NQ143" s="1"/>
      <c r="NR143" s="1"/>
      <c r="NS143" s="1"/>
      <c r="NT143" s="1"/>
      <c r="NU143" s="1"/>
    </row>
    <row r="144" spans="6:385" x14ac:dyDescent="0.25">
      <c r="F144" s="1"/>
      <c r="G144" s="1"/>
      <c r="H144" s="1"/>
      <c r="I144" s="1"/>
      <c r="J144" s="1"/>
      <c r="X144" s="1"/>
      <c r="AL144" s="1"/>
      <c r="AM144" s="1"/>
      <c r="BO144" s="1"/>
      <c r="CS144" s="1"/>
      <c r="EY144" s="1"/>
      <c r="EZ144" s="1"/>
      <c r="GW144" s="1"/>
      <c r="GX144" s="1"/>
      <c r="NP144" s="1"/>
      <c r="NQ144" s="1"/>
      <c r="NR144" s="1"/>
      <c r="NS144" s="1"/>
      <c r="NT144" s="1"/>
      <c r="NU144" s="1"/>
    </row>
    <row r="145" spans="6:385" x14ac:dyDescent="0.25">
      <c r="F145" s="1"/>
      <c r="G145" s="1"/>
      <c r="H145" s="1"/>
      <c r="I145" s="1"/>
      <c r="J145" s="1"/>
      <c r="X145" s="1"/>
      <c r="AL145" s="1"/>
      <c r="AM145" s="1"/>
      <c r="BO145" s="1"/>
      <c r="CS145" s="1"/>
      <c r="EY145" s="1"/>
      <c r="EZ145" s="1"/>
      <c r="GW145" s="1"/>
      <c r="GX145" s="1"/>
      <c r="NP145" s="1"/>
      <c r="NQ145" s="1"/>
      <c r="NR145" s="1"/>
      <c r="NS145" s="1"/>
      <c r="NT145" s="1"/>
      <c r="NU145" s="1"/>
    </row>
    <row r="146" spans="6:385" x14ac:dyDescent="0.25">
      <c r="F146" s="1"/>
      <c r="G146" s="1"/>
      <c r="H146" s="1"/>
      <c r="I146" s="1"/>
      <c r="J146" s="1"/>
      <c r="X146" s="1"/>
      <c r="AL146" s="1"/>
      <c r="AM146" s="1"/>
      <c r="BO146" s="1"/>
      <c r="CS146" s="1"/>
      <c r="EY146" s="1"/>
      <c r="EZ146" s="1"/>
      <c r="GW146" s="1"/>
      <c r="GX146" s="1"/>
      <c r="NP146" s="1"/>
      <c r="NQ146" s="1"/>
      <c r="NR146" s="1"/>
      <c r="NS146" s="1"/>
      <c r="NT146" s="1"/>
      <c r="NU146" s="1"/>
    </row>
    <row r="147" spans="6:385" x14ac:dyDescent="0.25">
      <c r="F147" s="1"/>
      <c r="G147" s="1"/>
      <c r="H147" s="1"/>
      <c r="I147" s="1"/>
      <c r="J147" s="1"/>
      <c r="X147" s="1"/>
      <c r="AL147" s="1"/>
      <c r="AM147" s="1"/>
      <c r="BO147" s="1"/>
      <c r="CS147" s="1"/>
      <c r="EY147" s="1"/>
      <c r="EZ147" s="1"/>
      <c r="GW147" s="1"/>
      <c r="GX147" s="1"/>
      <c r="NP147" s="1"/>
      <c r="NQ147" s="1"/>
      <c r="NR147" s="1"/>
      <c r="NS147" s="1"/>
      <c r="NT147" s="1"/>
      <c r="NU147" s="1"/>
    </row>
    <row r="148" spans="6:385" x14ac:dyDescent="0.25">
      <c r="F148" s="1"/>
      <c r="G148" s="1"/>
      <c r="H148" s="1"/>
      <c r="I148" s="1"/>
      <c r="J148" s="1"/>
      <c r="X148" s="1"/>
      <c r="AL148" s="1"/>
      <c r="AM148" s="1"/>
      <c r="BO148" s="1"/>
      <c r="CS148" s="1"/>
      <c r="EY148" s="1"/>
      <c r="EZ148" s="1"/>
      <c r="GW148" s="1"/>
      <c r="GX148" s="1"/>
      <c r="NP148" s="1"/>
      <c r="NQ148" s="1"/>
      <c r="NR148" s="1"/>
      <c r="NS148" s="1"/>
      <c r="NT148" s="1"/>
      <c r="NU148" s="1"/>
    </row>
    <row r="149" spans="6:385" x14ac:dyDescent="0.25">
      <c r="F149" s="1"/>
      <c r="G149" s="1"/>
      <c r="H149" s="1"/>
      <c r="I149" s="1"/>
      <c r="J149" s="1"/>
      <c r="X149" s="1"/>
      <c r="AL149" s="1"/>
      <c r="AM149" s="1"/>
      <c r="BO149" s="1"/>
      <c r="CS149" s="1"/>
      <c r="EY149" s="1"/>
      <c r="EZ149" s="1"/>
      <c r="GW149" s="1"/>
      <c r="GX149" s="1"/>
      <c r="NP149" s="1"/>
      <c r="NQ149" s="1"/>
      <c r="NR149" s="1"/>
      <c r="NS149" s="1"/>
      <c r="NT149" s="1"/>
      <c r="NU149" s="1"/>
    </row>
    <row r="150" spans="6:385" x14ac:dyDescent="0.25">
      <c r="F150" s="1"/>
      <c r="G150" s="1"/>
      <c r="H150" s="1"/>
      <c r="I150" s="1"/>
      <c r="J150" s="1"/>
      <c r="X150" s="1"/>
      <c r="AL150" s="1"/>
      <c r="AM150" s="1"/>
      <c r="BO150" s="1"/>
      <c r="CS150" s="1"/>
      <c r="EY150" s="1"/>
      <c r="EZ150" s="1"/>
      <c r="GW150" s="1"/>
      <c r="GX150" s="1"/>
      <c r="NP150" s="1"/>
      <c r="NQ150" s="1"/>
      <c r="NR150" s="1"/>
      <c r="NS150" s="1"/>
      <c r="NT150" s="1"/>
      <c r="NU150" s="1"/>
    </row>
    <row r="151" spans="6:385" x14ac:dyDescent="0.25">
      <c r="F151" s="1"/>
      <c r="G151" s="1"/>
      <c r="H151" s="1"/>
      <c r="I151" s="1"/>
      <c r="J151" s="1"/>
      <c r="X151" s="1"/>
      <c r="AL151" s="1"/>
      <c r="AM151" s="1"/>
      <c r="BO151" s="1"/>
      <c r="CS151" s="1"/>
      <c r="EY151" s="1"/>
      <c r="EZ151" s="1"/>
      <c r="GW151" s="1"/>
      <c r="GX151" s="1"/>
      <c r="NP151" s="1"/>
      <c r="NQ151" s="1"/>
      <c r="NR151" s="1"/>
      <c r="NS151" s="1"/>
      <c r="NT151" s="1"/>
      <c r="NU151" s="1"/>
    </row>
    <row r="152" spans="6:385" x14ac:dyDescent="0.25">
      <c r="F152" s="1"/>
      <c r="G152" s="1"/>
      <c r="H152" s="1"/>
      <c r="I152" s="1"/>
      <c r="J152" s="1"/>
      <c r="X152" s="1"/>
      <c r="AL152" s="1"/>
      <c r="AM152" s="1"/>
      <c r="BO152" s="1"/>
      <c r="CS152" s="1"/>
      <c r="EY152" s="1"/>
      <c r="EZ152" s="1"/>
      <c r="GW152" s="1"/>
      <c r="GX152" s="1"/>
      <c r="NP152" s="1"/>
      <c r="NQ152" s="1"/>
      <c r="NR152" s="1"/>
      <c r="NS152" s="1"/>
      <c r="NT152" s="1"/>
      <c r="NU152" s="1"/>
    </row>
    <row r="153" spans="6:385" x14ac:dyDescent="0.25">
      <c r="F153" s="1"/>
      <c r="G153" s="1"/>
      <c r="H153" s="1"/>
      <c r="I153" s="1"/>
      <c r="J153" s="1"/>
      <c r="X153" s="1"/>
      <c r="AL153" s="1"/>
      <c r="AM153" s="1"/>
      <c r="BO153" s="1"/>
      <c r="CS153" s="1"/>
      <c r="EY153" s="1"/>
      <c r="EZ153" s="1"/>
      <c r="GW153" s="1"/>
      <c r="GX153" s="1"/>
      <c r="NP153" s="1"/>
      <c r="NQ153" s="1"/>
      <c r="NR153" s="1"/>
      <c r="NS153" s="1"/>
      <c r="NT153" s="1"/>
      <c r="NU153" s="1"/>
    </row>
    <row r="154" spans="6:385" x14ac:dyDescent="0.25">
      <c r="F154" s="1"/>
      <c r="G154" s="1"/>
      <c r="H154" s="1"/>
      <c r="I154" s="1"/>
      <c r="J154" s="1"/>
      <c r="X154" s="1"/>
      <c r="AL154" s="1"/>
      <c r="AM154" s="1"/>
      <c r="BO154" s="1"/>
      <c r="CS154" s="1"/>
      <c r="EY154" s="1"/>
      <c r="EZ154" s="1"/>
      <c r="GW154" s="1"/>
      <c r="GX154" s="1"/>
      <c r="NP154" s="1"/>
      <c r="NQ154" s="1"/>
      <c r="NR154" s="1"/>
      <c r="NS154" s="1"/>
      <c r="NT154" s="1"/>
      <c r="NU154" s="1"/>
    </row>
    <row r="155" spans="6:385" x14ac:dyDescent="0.25">
      <c r="F155" s="1"/>
      <c r="G155" s="1"/>
      <c r="H155" s="1"/>
      <c r="I155" s="1"/>
      <c r="J155" s="1"/>
      <c r="X155" s="1"/>
      <c r="AL155" s="1"/>
      <c r="AM155" s="1"/>
      <c r="BO155" s="1"/>
      <c r="CS155" s="1"/>
      <c r="EY155" s="1"/>
      <c r="EZ155" s="1"/>
      <c r="GW155" s="1"/>
      <c r="GX155" s="1"/>
      <c r="NP155" s="1"/>
      <c r="NQ155" s="1"/>
      <c r="NR155" s="1"/>
      <c r="NS155" s="1"/>
      <c r="NT155" s="1"/>
      <c r="NU155" s="1"/>
    </row>
    <row r="156" spans="6:385" x14ac:dyDescent="0.25">
      <c r="F156" s="1"/>
      <c r="G156" s="1"/>
      <c r="H156" s="1"/>
      <c r="I156" s="1"/>
      <c r="J156" s="1"/>
      <c r="X156" s="1"/>
      <c r="AL156" s="1"/>
      <c r="AM156" s="1"/>
      <c r="BO156" s="1"/>
      <c r="CS156" s="1"/>
      <c r="EY156" s="1"/>
      <c r="EZ156" s="1"/>
      <c r="GW156" s="1"/>
      <c r="GX156" s="1"/>
      <c r="NP156" s="1"/>
      <c r="NQ156" s="1"/>
      <c r="NR156" s="1"/>
      <c r="NS156" s="1"/>
      <c r="NT156" s="1"/>
      <c r="NU156" s="1"/>
    </row>
    <row r="157" spans="6:385" x14ac:dyDescent="0.25">
      <c r="F157" s="1"/>
      <c r="G157" s="1"/>
      <c r="H157" s="1"/>
      <c r="I157" s="1"/>
      <c r="J157" s="1"/>
      <c r="X157" s="1"/>
      <c r="AL157" s="1"/>
      <c r="AM157" s="1"/>
      <c r="BO157" s="1"/>
      <c r="CS157" s="1"/>
      <c r="EY157" s="1"/>
      <c r="EZ157" s="1"/>
      <c r="GW157" s="1"/>
      <c r="GX157" s="1"/>
      <c r="NP157" s="1"/>
      <c r="NQ157" s="1"/>
      <c r="NR157" s="1"/>
      <c r="NS157" s="1"/>
      <c r="NT157" s="1"/>
      <c r="NU157" s="1"/>
    </row>
    <row r="158" spans="6:385" x14ac:dyDescent="0.25">
      <c r="F158" s="1"/>
      <c r="G158" s="1"/>
      <c r="H158" s="1"/>
      <c r="I158" s="1"/>
      <c r="J158" s="1"/>
      <c r="X158" s="1"/>
      <c r="AL158" s="1"/>
      <c r="AM158" s="1"/>
      <c r="BO158" s="1"/>
      <c r="CS158" s="1"/>
      <c r="EY158" s="1"/>
      <c r="EZ158" s="1"/>
      <c r="GW158" s="1"/>
      <c r="GX158" s="1"/>
      <c r="NP158" s="1"/>
      <c r="NQ158" s="1"/>
      <c r="NR158" s="1"/>
      <c r="NS158" s="1"/>
      <c r="NT158" s="1"/>
      <c r="NU158" s="1"/>
    </row>
    <row r="159" spans="6:385" x14ac:dyDescent="0.25">
      <c r="F159" s="1"/>
      <c r="G159" s="1"/>
      <c r="H159" s="1"/>
      <c r="I159" s="1"/>
      <c r="J159" s="1"/>
      <c r="X159" s="1"/>
      <c r="AL159" s="1"/>
      <c r="AM159" s="1"/>
      <c r="BO159" s="1"/>
      <c r="CS159" s="1"/>
      <c r="EY159" s="1"/>
      <c r="EZ159" s="1"/>
      <c r="GW159" s="1"/>
      <c r="GX159" s="1"/>
      <c r="NP159" s="1"/>
      <c r="NQ159" s="1"/>
      <c r="NR159" s="1"/>
      <c r="NS159" s="1"/>
      <c r="NT159" s="1"/>
      <c r="NU159" s="1"/>
    </row>
    <row r="160" spans="6:385" x14ac:dyDescent="0.25">
      <c r="F160" s="1"/>
      <c r="G160" s="1"/>
      <c r="H160" s="1"/>
      <c r="I160" s="1"/>
      <c r="J160" s="1"/>
      <c r="X160" s="1"/>
      <c r="AL160" s="1"/>
      <c r="AM160" s="1"/>
      <c r="BO160" s="1"/>
      <c r="CS160" s="1"/>
      <c r="EY160" s="1"/>
      <c r="EZ160" s="1"/>
      <c r="GW160" s="1"/>
      <c r="GX160" s="1"/>
      <c r="NP160" s="1"/>
      <c r="NQ160" s="1"/>
      <c r="NR160" s="1"/>
      <c r="NS160" s="1"/>
      <c r="NT160" s="1"/>
      <c r="NU160" s="1"/>
    </row>
    <row r="161" spans="6:385" x14ac:dyDescent="0.25">
      <c r="F161" s="1"/>
      <c r="G161" s="1"/>
      <c r="H161" s="1"/>
      <c r="I161" s="1"/>
      <c r="J161" s="1"/>
      <c r="X161" s="1"/>
      <c r="AL161" s="1"/>
      <c r="AM161" s="1"/>
      <c r="BO161" s="1"/>
      <c r="CS161" s="1"/>
      <c r="EY161" s="1"/>
      <c r="EZ161" s="1"/>
      <c r="GW161" s="1"/>
      <c r="GX161" s="1"/>
      <c r="NP161" s="1"/>
      <c r="NQ161" s="1"/>
      <c r="NR161" s="1"/>
      <c r="NS161" s="1"/>
      <c r="NT161" s="1"/>
      <c r="NU161" s="1"/>
    </row>
    <row r="162" spans="6:385" x14ac:dyDescent="0.25">
      <c r="F162" s="1"/>
      <c r="G162" s="1"/>
      <c r="H162" s="1"/>
      <c r="I162" s="1"/>
      <c r="J162" s="1"/>
      <c r="X162" s="1"/>
      <c r="AL162" s="1"/>
      <c r="AM162" s="1"/>
      <c r="BO162" s="1"/>
      <c r="CS162" s="1"/>
      <c r="EY162" s="1"/>
      <c r="EZ162" s="1"/>
      <c r="GW162" s="1"/>
      <c r="GX162" s="1"/>
      <c r="NP162" s="1"/>
      <c r="NQ162" s="1"/>
      <c r="NR162" s="1"/>
      <c r="NS162" s="1"/>
      <c r="NT162" s="1"/>
      <c r="NU162" s="1"/>
    </row>
    <row r="163" spans="6:385" x14ac:dyDescent="0.25">
      <c r="F163" s="1"/>
      <c r="G163" s="1"/>
      <c r="H163" s="1"/>
      <c r="I163" s="1"/>
      <c r="J163" s="1"/>
      <c r="X163" s="1"/>
      <c r="AL163" s="1"/>
      <c r="AM163" s="1"/>
      <c r="BO163" s="1"/>
      <c r="CS163" s="1"/>
      <c r="EY163" s="1"/>
      <c r="EZ163" s="1"/>
      <c r="GW163" s="1"/>
      <c r="GX163" s="1"/>
      <c r="NP163" s="1"/>
      <c r="NQ163" s="1"/>
      <c r="NR163" s="1"/>
      <c r="NS163" s="1"/>
      <c r="NT163" s="1"/>
      <c r="NU163" s="1"/>
    </row>
    <row r="164" spans="6:385" x14ac:dyDescent="0.25">
      <c r="F164" s="1"/>
      <c r="G164" s="1"/>
      <c r="H164" s="1"/>
      <c r="I164" s="1"/>
      <c r="J164" s="1"/>
      <c r="X164" s="1"/>
      <c r="AL164" s="1"/>
      <c r="AM164" s="1"/>
      <c r="BO164" s="1"/>
      <c r="CS164" s="1"/>
      <c r="EY164" s="1"/>
      <c r="EZ164" s="1"/>
      <c r="GW164" s="1"/>
      <c r="GX164" s="1"/>
      <c r="NP164" s="1"/>
      <c r="NQ164" s="1"/>
      <c r="NR164" s="1"/>
      <c r="NS164" s="1"/>
      <c r="NT164" s="1"/>
      <c r="NU164" s="1"/>
    </row>
    <row r="165" spans="6:385" x14ac:dyDescent="0.25">
      <c r="F165" s="1"/>
      <c r="G165" s="1"/>
      <c r="H165" s="1"/>
      <c r="I165" s="1"/>
      <c r="J165" s="1"/>
      <c r="X165" s="1"/>
      <c r="AL165" s="1"/>
      <c r="AM165" s="1"/>
      <c r="BO165" s="1"/>
      <c r="CS165" s="1"/>
      <c r="EY165" s="1"/>
      <c r="EZ165" s="1"/>
      <c r="GW165" s="1"/>
      <c r="GX165" s="1"/>
      <c r="NP165" s="1"/>
      <c r="NQ165" s="1"/>
      <c r="NR165" s="1"/>
      <c r="NS165" s="1"/>
      <c r="NT165" s="1"/>
      <c r="NU165" s="1"/>
    </row>
    <row r="166" spans="6:385" x14ac:dyDescent="0.25">
      <c r="F166" s="1"/>
      <c r="G166" s="1"/>
      <c r="H166" s="1"/>
      <c r="I166" s="1"/>
      <c r="J166" s="1"/>
      <c r="X166" s="1"/>
      <c r="AL166" s="1"/>
      <c r="AM166" s="1"/>
      <c r="BO166" s="1"/>
      <c r="CS166" s="1"/>
      <c r="EY166" s="1"/>
      <c r="EZ166" s="1"/>
      <c r="GW166" s="1"/>
      <c r="GX166" s="1"/>
      <c r="NP166" s="1"/>
      <c r="NQ166" s="1"/>
      <c r="NR166" s="1"/>
      <c r="NS166" s="1"/>
      <c r="NT166" s="1"/>
      <c r="NU166" s="1"/>
    </row>
    <row r="167" spans="6:385" x14ac:dyDescent="0.25">
      <c r="F167" s="1"/>
      <c r="G167" s="1"/>
      <c r="H167" s="1"/>
      <c r="I167" s="1"/>
      <c r="J167" s="1"/>
      <c r="X167" s="1"/>
      <c r="AL167" s="1"/>
      <c r="AM167" s="1"/>
      <c r="BO167" s="1"/>
      <c r="CS167" s="1"/>
      <c r="EY167" s="1"/>
      <c r="EZ167" s="1"/>
      <c r="GW167" s="1"/>
      <c r="GX167" s="1"/>
      <c r="NP167" s="1"/>
      <c r="NQ167" s="1"/>
      <c r="NR167" s="1"/>
      <c r="NS167" s="1"/>
      <c r="NT167" s="1"/>
      <c r="NU167" s="1"/>
    </row>
    <row r="168" spans="6:385" x14ac:dyDescent="0.25">
      <c r="F168" s="1"/>
      <c r="G168" s="1"/>
      <c r="H168" s="1"/>
      <c r="I168" s="1"/>
      <c r="J168" s="1"/>
      <c r="X168" s="1"/>
      <c r="AL168" s="1"/>
      <c r="AM168" s="1"/>
      <c r="BO168" s="1"/>
      <c r="CS168" s="1"/>
      <c r="EY168" s="1"/>
      <c r="EZ168" s="1"/>
      <c r="GW168" s="1"/>
      <c r="GX168" s="1"/>
      <c r="NP168" s="1"/>
      <c r="NQ168" s="1"/>
      <c r="NR168" s="1"/>
      <c r="NS168" s="1"/>
      <c r="NT168" s="1"/>
      <c r="NU168" s="1"/>
    </row>
    <row r="169" spans="6:385" x14ac:dyDescent="0.25">
      <c r="F169" s="1"/>
      <c r="G169" s="1"/>
      <c r="H169" s="1"/>
      <c r="I169" s="1"/>
      <c r="J169" s="1"/>
      <c r="X169" s="1"/>
      <c r="AL169" s="1"/>
      <c r="AM169" s="1"/>
      <c r="BO169" s="1"/>
      <c r="CS169" s="1"/>
      <c r="EY169" s="1"/>
      <c r="EZ169" s="1"/>
      <c r="GW169" s="1"/>
      <c r="GX169" s="1"/>
      <c r="NP169" s="1"/>
      <c r="NQ169" s="1"/>
      <c r="NR169" s="1"/>
      <c r="NS169" s="1"/>
      <c r="NT169" s="1"/>
      <c r="NU169" s="1"/>
    </row>
    <row r="170" spans="6:385" x14ac:dyDescent="0.25">
      <c r="F170" s="1"/>
      <c r="G170" s="1"/>
      <c r="H170" s="1"/>
      <c r="I170" s="1"/>
      <c r="J170" s="1"/>
      <c r="X170" s="1"/>
      <c r="AL170" s="1"/>
      <c r="AM170" s="1"/>
      <c r="BO170" s="1"/>
      <c r="CS170" s="1"/>
      <c r="EY170" s="1"/>
      <c r="EZ170" s="1"/>
      <c r="GW170" s="1"/>
      <c r="GX170" s="1"/>
      <c r="NP170" s="1"/>
      <c r="NQ170" s="1"/>
      <c r="NR170" s="1"/>
      <c r="NS170" s="1"/>
      <c r="NT170" s="1"/>
      <c r="NU170" s="1"/>
    </row>
    <row r="171" spans="6:385" x14ac:dyDescent="0.25">
      <c r="F171" s="1"/>
      <c r="G171" s="1"/>
      <c r="H171" s="1"/>
      <c r="I171" s="1"/>
      <c r="J171" s="1"/>
      <c r="X171" s="1"/>
      <c r="AL171" s="1"/>
      <c r="AM171" s="1"/>
      <c r="BO171" s="1"/>
      <c r="CS171" s="1"/>
      <c r="EY171" s="1"/>
      <c r="EZ171" s="1"/>
      <c r="GW171" s="1"/>
      <c r="GX171" s="1"/>
      <c r="NP171" s="1"/>
      <c r="NQ171" s="1"/>
      <c r="NR171" s="1"/>
      <c r="NS171" s="1"/>
      <c r="NT171" s="1"/>
      <c r="NU171" s="1"/>
    </row>
    <row r="172" spans="6:385" x14ac:dyDescent="0.25">
      <c r="F172" s="1"/>
      <c r="G172" s="1"/>
      <c r="H172" s="1"/>
      <c r="I172" s="1"/>
      <c r="J172" s="1"/>
      <c r="X172" s="1"/>
      <c r="AL172" s="1"/>
      <c r="AM172" s="1"/>
      <c r="BO172" s="1"/>
      <c r="CS172" s="1"/>
      <c r="EY172" s="1"/>
      <c r="EZ172" s="1"/>
      <c r="GW172" s="1"/>
      <c r="GX172" s="1"/>
      <c r="NP172" s="1"/>
      <c r="NQ172" s="1"/>
      <c r="NR172" s="1"/>
      <c r="NS172" s="1"/>
      <c r="NT172" s="1"/>
      <c r="NU172" s="1"/>
    </row>
    <row r="173" spans="6:385" x14ac:dyDescent="0.25">
      <c r="F173" s="1"/>
      <c r="G173" s="1"/>
      <c r="H173" s="1"/>
      <c r="I173" s="1"/>
      <c r="J173" s="1"/>
      <c r="X173" s="1"/>
      <c r="AL173" s="1"/>
      <c r="AM173" s="1"/>
      <c r="BO173" s="1"/>
      <c r="CS173" s="1"/>
      <c r="EY173" s="1"/>
      <c r="EZ173" s="1"/>
      <c r="GW173" s="1"/>
      <c r="GX173" s="1"/>
      <c r="NP173" s="1"/>
      <c r="NQ173" s="1"/>
      <c r="NR173" s="1"/>
      <c r="NS173" s="1"/>
      <c r="NT173" s="1"/>
      <c r="NU173" s="1"/>
    </row>
    <row r="174" spans="6:385" x14ac:dyDescent="0.25">
      <c r="F174" s="1"/>
      <c r="G174" s="1"/>
      <c r="H174" s="1"/>
      <c r="I174" s="1"/>
      <c r="J174" s="1"/>
      <c r="X174" s="1"/>
      <c r="AL174" s="1"/>
      <c r="AM174" s="1"/>
      <c r="BO174" s="1"/>
      <c r="CS174" s="1"/>
      <c r="EY174" s="1"/>
      <c r="EZ174" s="1"/>
      <c r="GW174" s="1"/>
      <c r="GX174" s="1"/>
      <c r="NP174" s="1"/>
      <c r="NQ174" s="1"/>
      <c r="NR174" s="1"/>
      <c r="NS174" s="1"/>
      <c r="NT174" s="1"/>
      <c r="NU174" s="1"/>
    </row>
    <row r="175" spans="6:385" x14ac:dyDescent="0.25">
      <c r="F175" s="1"/>
      <c r="G175" s="1"/>
      <c r="H175" s="1"/>
      <c r="I175" s="1"/>
      <c r="J175" s="1"/>
      <c r="X175" s="1"/>
      <c r="AL175" s="1"/>
      <c r="AM175" s="1"/>
      <c r="BO175" s="1"/>
      <c r="CS175" s="1"/>
      <c r="EY175" s="1"/>
      <c r="EZ175" s="1"/>
      <c r="GW175" s="1"/>
      <c r="GX175" s="1"/>
      <c r="NP175" s="1"/>
      <c r="NQ175" s="1"/>
      <c r="NR175" s="1"/>
      <c r="NS175" s="1"/>
      <c r="NT175" s="1"/>
      <c r="NU175" s="1"/>
    </row>
    <row r="176" spans="6:385" x14ac:dyDescent="0.25">
      <c r="F176" s="1"/>
      <c r="G176" s="1"/>
      <c r="H176" s="1"/>
      <c r="I176" s="1"/>
      <c r="J176" s="1"/>
      <c r="X176" s="1"/>
      <c r="AL176" s="1"/>
      <c r="AM176" s="1"/>
      <c r="BO176" s="1"/>
      <c r="CS176" s="1"/>
      <c r="EY176" s="1"/>
      <c r="EZ176" s="1"/>
      <c r="GW176" s="1"/>
      <c r="GX176" s="1"/>
      <c r="NP176" s="1"/>
      <c r="NQ176" s="1"/>
      <c r="NR176" s="1"/>
      <c r="NS176" s="1"/>
      <c r="NT176" s="1"/>
      <c r="NU176" s="1"/>
    </row>
    <row r="177" spans="6:385" x14ac:dyDescent="0.25">
      <c r="F177" s="1"/>
      <c r="G177" s="1"/>
      <c r="H177" s="1"/>
      <c r="I177" s="1"/>
      <c r="J177" s="1"/>
      <c r="X177" s="1"/>
      <c r="AL177" s="1"/>
      <c r="AM177" s="1"/>
      <c r="BO177" s="1"/>
      <c r="CS177" s="1"/>
      <c r="EY177" s="1"/>
      <c r="EZ177" s="1"/>
      <c r="GW177" s="1"/>
      <c r="GX177" s="1"/>
      <c r="NP177" s="1"/>
      <c r="NQ177" s="1"/>
      <c r="NR177" s="1"/>
      <c r="NS177" s="1"/>
      <c r="NT177" s="1"/>
      <c r="NU177" s="1"/>
    </row>
    <row r="178" spans="6:385" x14ac:dyDescent="0.25">
      <c r="F178" s="1"/>
      <c r="G178" s="1"/>
      <c r="H178" s="1"/>
      <c r="I178" s="1"/>
      <c r="J178" s="1"/>
      <c r="X178" s="1"/>
      <c r="AL178" s="1"/>
      <c r="AM178" s="1"/>
      <c r="BO178" s="1"/>
      <c r="CS178" s="1"/>
      <c r="EY178" s="1"/>
      <c r="EZ178" s="1"/>
      <c r="GW178" s="1"/>
      <c r="GX178" s="1"/>
      <c r="NP178" s="1"/>
      <c r="NQ178" s="1"/>
      <c r="NR178" s="1"/>
      <c r="NS178" s="1"/>
      <c r="NT178" s="1"/>
      <c r="NU178" s="1"/>
    </row>
    <row r="179" spans="6:385" x14ac:dyDescent="0.25">
      <c r="F179" s="1"/>
      <c r="G179" s="1"/>
      <c r="H179" s="1"/>
      <c r="I179" s="1"/>
      <c r="J179" s="1"/>
      <c r="X179" s="1"/>
      <c r="AL179" s="1"/>
      <c r="AM179" s="1"/>
      <c r="BO179" s="1"/>
      <c r="CS179" s="1"/>
      <c r="EY179" s="1"/>
      <c r="EZ179" s="1"/>
      <c r="GW179" s="1"/>
      <c r="GX179" s="1"/>
      <c r="NP179" s="1"/>
      <c r="NQ179" s="1"/>
      <c r="NR179" s="1"/>
      <c r="NS179" s="1"/>
      <c r="NT179" s="1"/>
      <c r="NU179" s="1"/>
    </row>
    <row r="180" spans="6:385" x14ac:dyDescent="0.25">
      <c r="F180" s="1"/>
      <c r="G180" s="1"/>
      <c r="H180" s="1"/>
      <c r="I180" s="1"/>
      <c r="J180" s="1"/>
      <c r="X180" s="1"/>
      <c r="AL180" s="1"/>
      <c r="AM180" s="1"/>
      <c r="BO180" s="1"/>
      <c r="CS180" s="1"/>
      <c r="EY180" s="1"/>
      <c r="EZ180" s="1"/>
      <c r="GW180" s="1"/>
      <c r="GX180" s="1"/>
      <c r="NP180" s="1"/>
      <c r="NQ180" s="1"/>
      <c r="NR180" s="1"/>
      <c r="NS180" s="1"/>
      <c r="NT180" s="1"/>
      <c r="NU180" s="1"/>
    </row>
    <row r="181" spans="6:385" x14ac:dyDescent="0.25">
      <c r="F181" s="1"/>
      <c r="G181" s="1"/>
      <c r="H181" s="1"/>
      <c r="I181" s="1"/>
      <c r="J181" s="1"/>
      <c r="X181" s="1"/>
      <c r="AL181" s="1"/>
      <c r="AM181" s="1"/>
      <c r="BO181" s="1"/>
      <c r="CS181" s="1"/>
      <c r="EY181" s="1"/>
      <c r="EZ181" s="1"/>
      <c r="GW181" s="1"/>
      <c r="GX181" s="1"/>
      <c r="NP181" s="1"/>
      <c r="NQ181" s="1"/>
      <c r="NR181" s="1"/>
      <c r="NS181" s="1"/>
      <c r="NT181" s="1"/>
      <c r="NU181" s="1"/>
    </row>
    <row r="182" spans="6:385" x14ac:dyDescent="0.25">
      <c r="F182" s="1"/>
      <c r="G182" s="1"/>
      <c r="H182" s="1"/>
      <c r="I182" s="1"/>
      <c r="J182" s="1"/>
      <c r="X182" s="1"/>
      <c r="AL182" s="1"/>
      <c r="AM182" s="1"/>
      <c r="BO182" s="1"/>
      <c r="CS182" s="1"/>
      <c r="EY182" s="1"/>
      <c r="EZ182" s="1"/>
      <c r="GW182" s="1"/>
      <c r="GX182" s="1"/>
      <c r="NP182" s="1"/>
      <c r="NQ182" s="1"/>
      <c r="NR182" s="1"/>
      <c r="NS182" s="1"/>
      <c r="NT182" s="1"/>
      <c r="NU182" s="1"/>
    </row>
    <row r="183" spans="6:385" x14ac:dyDescent="0.25">
      <c r="F183" s="1"/>
      <c r="G183" s="1"/>
      <c r="H183" s="1"/>
      <c r="I183" s="1"/>
      <c r="J183" s="1"/>
      <c r="X183" s="1"/>
      <c r="AL183" s="1"/>
      <c r="AM183" s="1"/>
      <c r="BO183" s="1"/>
      <c r="CS183" s="1"/>
      <c r="EY183" s="1"/>
      <c r="EZ183" s="1"/>
      <c r="GW183" s="1"/>
      <c r="GX183" s="1"/>
      <c r="NP183" s="1"/>
      <c r="NQ183" s="1"/>
      <c r="NR183" s="1"/>
      <c r="NS183" s="1"/>
      <c r="NT183" s="1"/>
      <c r="NU183" s="1"/>
    </row>
    <row r="184" spans="6:385" x14ac:dyDescent="0.25">
      <c r="F184" s="1"/>
      <c r="G184" s="1"/>
      <c r="H184" s="1"/>
      <c r="I184" s="1"/>
      <c r="J184" s="1"/>
      <c r="X184" s="1"/>
      <c r="AL184" s="1"/>
      <c r="AM184" s="1"/>
      <c r="BO184" s="1"/>
      <c r="CS184" s="1"/>
      <c r="EY184" s="1"/>
      <c r="EZ184" s="1"/>
      <c r="GW184" s="1"/>
      <c r="GX184" s="1"/>
      <c r="NP184" s="1"/>
      <c r="NQ184" s="1"/>
      <c r="NR184" s="1"/>
      <c r="NS184" s="1"/>
      <c r="NT184" s="1"/>
      <c r="NU184" s="1"/>
    </row>
    <row r="185" spans="6:385" x14ac:dyDescent="0.25">
      <c r="F185" s="1"/>
      <c r="G185" s="1"/>
      <c r="H185" s="1"/>
      <c r="I185" s="1"/>
      <c r="J185" s="1"/>
      <c r="X185" s="1"/>
      <c r="AL185" s="1"/>
      <c r="AM185" s="1"/>
      <c r="BO185" s="1"/>
      <c r="CS185" s="1"/>
      <c r="EY185" s="1"/>
      <c r="EZ185" s="1"/>
      <c r="GW185" s="1"/>
      <c r="GX185" s="1"/>
      <c r="NP185" s="1"/>
      <c r="NQ185" s="1"/>
      <c r="NR185" s="1"/>
      <c r="NS185" s="1"/>
      <c r="NT185" s="1"/>
      <c r="NU185" s="1"/>
    </row>
    <row r="186" spans="6:385" x14ac:dyDescent="0.25">
      <c r="F186" s="1"/>
      <c r="G186" s="1"/>
      <c r="H186" s="1"/>
      <c r="I186" s="1"/>
      <c r="J186" s="1"/>
      <c r="X186" s="1"/>
      <c r="AL186" s="1"/>
      <c r="AM186" s="1"/>
      <c r="BO186" s="1"/>
      <c r="CS186" s="1"/>
      <c r="EY186" s="1"/>
      <c r="EZ186" s="1"/>
      <c r="GW186" s="1"/>
      <c r="GX186" s="1"/>
      <c r="NP186" s="1"/>
      <c r="NQ186" s="1"/>
      <c r="NR186" s="1"/>
      <c r="NS186" s="1"/>
      <c r="NT186" s="1"/>
      <c r="NU186" s="1"/>
    </row>
    <row r="187" spans="6:385" x14ac:dyDescent="0.25">
      <c r="F187" s="1"/>
      <c r="G187" s="1"/>
      <c r="H187" s="1"/>
      <c r="I187" s="1"/>
      <c r="J187" s="1"/>
      <c r="X187" s="1"/>
      <c r="AL187" s="1"/>
      <c r="AM187" s="1"/>
      <c r="BO187" s="1"/>
      <c r="CS187" s="1"/>
      <c r="EY187" s="1"/>
      <c r="EZ187" s="1"/>
      <c r="GW187" s="1"/>
      <c r="GX187" s="1"/>
      <c r="NP187" s="1"/>
      <c r="NQ187" s="1"/>
      <c r="NR187" s="1"/>
      <c r="NS187" s="1"/>
      <c r="NT187" s="1"/>
      <c r="NU187" s="1"/>
    </row>
    <row r="188" spans="6:385" x14ac:dyDescent="0.25">
      <c r="F188" s="1"/>
      <c r="G188" s="1"/>
      <c r="H188" s="1"/>
      <c r="I188" s="1"/>
      <c r="J188" s="1"/>
      <c r="X188" s="1"/>
      <c r="AL188" s="1"/>
      <c r="AM188" s="1"/>
      <c r="BO188" s="1"/>
      <c r="CS188" s="1"/>
      <c r="EY188" s="1"/>
      <c r="EZ188" s="1"/>
      <c r="GW188" s="1"/>
      <c r="GX188" s="1"/>
      <c r="NP188" s="1"/>
      <c r="NQ188" s="1"/>
      <c r="NR188" s="1"/>
      <c r="NS188" s="1"/>
      <c r="NT188" s="1"/>
      <c r="NU188" s="1"/>
    </row>
    <row r="189" spans="6:385" x14ac:dyDescent="0.25">
      <c r="F189" s="1"/>
      <c r="G189" s="1"/>
      <c r="H189" s="1"/>
      <c r="I189" s="1"/>
      <c r="J189" s="1"/>
      <c r="X189" s="1"/>
      <c r="AL189" s="1"/>
      <c r="AM189" s="1"/>
      <c r="BO189" s="1"/>
      <c r="CS189" s="1"/>
      <c r="EY189" s="1"/>
      <c r="EZ189" s="1"/>
      <c r="GW189" s="1"/>
      <c r="GX189" s="1"/>
      <c r="NP189" s="1"/>
      <c r="NQ189" s="1"/>
      <c r="NR189" s="1"/>
      <c r="NS189" s="1"/>
      <c r="NT189" s="1"/>
      <c r="NU189" s="1"/>
    </row>
    <row r="190" spans="6:385" x14ac:dyDescent="0.25">
      <c r="F190" s="1"/>
      <c r="G190" s="1"/>
      <c r="H190" s="1"/>
      <c r="I190" s="1"/>
      <c r="J190" s="1"/>
      <c r="X190" s="1"/>
      <c r="AL190" s="1"/>
      <c r="AM190" s="1"/>
      <c r="BO190" s="1"/>
      <c r="CS190" s="1"/>
      <c r="EY190" s="1"/>
      <c r="EZ190" s="1"/>
      <c r="GW190" s="1"/>
      <c r="GX190" s="1"/>
      <c r="NP190" s="1"/>
      <c r="NQ190" s="1"/>
      <c r="NR190" s="1"/>
      <c r="NS190" s="1"/>
      <c r="NT190" s="1"/>
      <c r="NU190" s="1"/>
    </row>
    <row r="191" spans="6:385" x14ac:dyDescent="0.25">
      <c r="F191" s="1"/>
      <c r="G191" s="1"/>
      <c r="H191" s="1"/>
      <c r="I191" s="1"/>
      <c r="J191" s="1"/>
      <c r="X191" s="1"/>
      <c r="AL191" s="1"/>
      <c r="AM191" s="1"/>
      <c r="BO191" s="1"/>
      <c r="CS191" s="1"/>
      <c r="EY191" s="1"/>
      <c r="EZ191" s="1"/>
      <c r="GW191" s="1"/>
      <c r="GX191" s="1"/>
      <c r="NP191" s="1"/>
      <c r="NQ191" s="1"/>
      <c r="NR191" s="1"/>
      <c r="NS191" s="1"/>
      <c r="NT191" s="1"/>
      <c r="NU191" s="1"/>
    </row>
    <row r="192" spans="6:385" x14ac:dyDescent="0.25">
      <c r="F192" s="1"/>
      <c r="G192" s="1"/>
      <c r="H192" s="1"/>
      <c r="I192" s="1"/>
      <c r="J192" s="1"/>
      <c r="X192" s="1"/>
      <c r="AL192" s="1"/>
      <c r="AM192" s="1"/>
      <c r="BO192" s="1"/>
      <c r="CS192" s="1"/>
      <c r="EY192" s="1"/>
      <c r="EZ192" s="1"/>
      <c r="GW192" s="1"/>
      <c r="GX192" s="1"/>
      <c r="NP192" s="1"/>
      <c r="NQ192" s="1"/>
      <c r="NR192" s="1"/>
      <c r="NS192" s="1"/>
      <c r="NT192" s="1"/>
      <c r="NU192" s="1"/>
    </row>
    <row r="193" spans="6:385" x14ac:dyDescent="0.25">
      <c r="F193" s="1"/>
      <c r="G193" s="1"/>
      <c r="H193" s="1"/>
      <c r="I193" s="1"/>
      <c r="J193" s="1"/>
      <c r="X193" s="1"/>
      <c r="AL193" s="1"/>
      <c r="AM193" s="1"/>
      <c r="BO193" s="1"/>
      <c r="CS193" s="1"/>
      <c r="EY193" s="1"/>
      <c r="EZ193" s="1"/>
      <c r="GW193" s="1"/>
      <c r="GX193" s="1"/>
      <c r="NP193" s="1"/>
      <c r="NQ193" s="1"/>
      <c r="NR193" s="1"/>
      <c r="NS193" s="1"/>
      <c r="NT193" s="1"/>
      <c r="NU193" s="1"/>
    </row>
    <row r="194" spans="6:385" x14ac:dyDescent="0.25">
      <c r="F194" s="1"/>
      <c r="G194" s="1"/>
      <c r="H194" s="1"/>
      <c r="I194" s="1"/>
      <c r="J194" s="1"/>
      <c r="X194" s="1"/>
      <c r="AL194" s="1"/>
      <c r="AM194" s="1"/>
      <c r="BO194" s="1"/>
      <c r="CS194" s="1"/>
      <c r="EY194" s="1"/>
      <c r="EZ194" s="1"/>
      <c r="GW194" s="1"/>
      <c r="GX194" s="1"/>
      <c r="NP194" s="1"/>
      <c r="NQ194" s="1"/>
      <c r="NR194" s="1"/>
      <c r="NS194" s="1"/>
      <c r="NT194" s="1"/>
      <c r="NU194" s="1"/>
    </row>
    <row r="195" spans="6:385" x14ac:dyDescent="0.25">
      <c r="F195" s="1"/>
      <c r="G195" s="1"/>
      <c r="H195" s="1"/>
      <c r="I195" s="1"/>
      <c r="J195" s="1"/>
      <c r="X195" s="1"/>
      <c r="AL195" s="1"/>
      <c r="AM195" s="1"/>
      <c r="BO195" s="1"/>
      <c r="CS195" s="1"/>
      <c r="EY195" s="1"/>
      <c r="EZ195" s="1"/>
      <c r="GW195" s="1"/>
      <c r="GX195" s="1"/>
      <c r="NP195" s="1"/>
      <c r="NQ195" s="1"/>
      <c r="NR195" s="1"/>
      <c r="NS195" s="1"/>
      <c r="NT195" s="1"/>
      <c r="NU195" s="1"/>
    </row>
    <row r="196" spans="6:385" x14ac:dyDescent="0.25">
      <c r="F196" s="1"/>
      <c r="G196" s="1"/>
      <c r="H196" s="1"/>
      <c r="I196" s="1"/>
      <c r="J196" s="1"/>
      <c r="X196" s="1"/>
      <c r="AL196" s="1"/>
      <c r="AM196" s="1"/>
      <c r="BO196" s="1"/>
      <c r="CS196" s="1"/>
      <c r="EY196" s="1"/>
      <c r="EZ196" s="1"/>
      <c r="GW196" s="1"/>
      <c r="GX196" s="1"/>
      <c r="NP196" s="1"/>
      <c r="NQ196" s="1"/>
      <c r="NR196" s="1"/>
      <c r="NS196" s="1"/>
      <c r="NT196" s="1"/>
      <c r="NU196" s="1"/>
    </row>
    <row r="197" spans="6:385" x14ac:dyDescent="0.25">
      <c r="F197" s="1"/>
      <c r="G197" s="1"/>
      <c r="H197" s="1"/>
      <c r="I197" s="1"/>
      <c r="J197" s="1"/>
      <c r="X197" s="1"/>
      <c r="AL197" s="1"/>
      <c r="AM197" s="1"/>
      <c r="BO197" s="1"/>
      <c r="CS197" s="1"/>
      <c r="EY197" s="1"/>
      <c r="EZ197" s="1"/>
      <c r="GW197" s="1"/>
      <c r="GX197" s="1"/>
      <c r="NP197" s="1"/>
      <c r="NQ197" s="1"/>
      <c r="NR197" s="1"/>
      <c r="NS197" s="1"/>
      <c r="NT197" s="1"/>
      <c r="NU197" s="1"/>
    </row>
    <row r="198" spans="6:385" x14ac:dyDescent="0.25">
      <c r="F198" s="1"/>
      <c r="G198" s="1"/>
      <c r="H198" s="1"/>
      <c r="I198" s="1"/>
      <c r="J198" s="1"/>
      <c r="X198" s="1"/>
      <c r="AL198" s="1"/>
      <c r="AM198" s="1"/>
      <c r="BO198" s="1"/>
      <c r="CS198" s="1"/>
      <c r="EY198" s="1"/>
      <c r="EZ198" s="1"/>
      <c r="GW198" s="1"/>
      <c r="GX198" s="1"/>
      <c r="NP198" s="1"/>
      <c r="NQ198" s="1"/>
      <c r="NR198" s="1"/>
      <c r="NS198" s="1"/>
      <c r="NT198" s="1"/>
      <c r="NU198" s="1"/>
    </row>
    <row r="199" spans="6:385" x14ac:dyDescent="0.25">
      <c r="F199" s="1"/>
      <c r="G199" s="1"/>
      <c r="H199" s="1"/>
      <c r="I199" s="1"/>
      <c r="J199" s="1"/>
      <c r="X199" s="1"/>
      <c r="AL199" s="1"/>
      <c r="AM199" s="1"/>
      <c r="BO199" s="1"/>
      <c r="CS199" s="1"/>
      <c r="EY199" s="1"/>
      <c r="EZ199" s="1"/>
      <c r="GW199" s="1"/>
      <c r="GX199" s="1"/>
      <c r="NP199" s="1"/>
      <c r="NQ199" s="1"/>
      <c r="NR199" s="1"/>
      <c r="NS199" s="1"/>
      <c r="NT199" s="1"/>
      <c r="NU199" s="1"/>
    </row>
    <row r="200" spans="6:385" x14ac:dyDescent="0.25">
      <c r="F200" s="1"/>
      <c r="G200" s="1"/>
      <c r="H200" s="1"/>
      <c r="I200" s="1"/>
      <c r="J200" s="1"/>
      <c r="X200" s="1"/>
      <c r="AL200" s="1"/>
      <c r="AM200" s="1"/>
      <c r="BO200" s="1"/>
      <c r="CS200" s="1"/>
      <c r="EY200" s="1"/>
      <c r="EZ200" s="1"/>
      <c r="GW200" s="1"/>
      <c r="GX200" s="1"/>
      <c r="NP200" s="1"/>
      <c r="NQ200" s="1"/>
      <c r="NR200" s="1"/>
      <c r="NS200" s="1"/>
      <c r="NT200" s="1"/>
      <c r="NU200" s="1"/>
    </row>
    <row r="201" spans="6:385" x14ac:dyDescent="0.25">
      <c r="F201" s="1"/>
      <c r="G201" s="1"/>
      <c r="H201" s="1"/>
      <c r="I201" s="1"/>
      <c r="J201" s="1"/>
      <c r="X201" s="1"/>
      <c r="AL201" s="1"/>
      <c r="AM201" s="1"/>
      <c r="BO201" s="1"/>
      <c r="CS201" s="1"/>
      <c r="EY201" s="1"/>
      <c r="EZ201" s="1"/>
      <c r="GW201" s="1"/>
      <c r="GX201" s="1"/>
      <c r="NP201" s="1"/>
      <c r="NQ201" s="1"/>
      <c r="NR201" s="1"/>
      <c r="NS201" s="1"/>
      <c r="NT201" s="1"/>
      <c r="NU201" s="1"/>
    </row>
    <row r="202" spans="6:385" x14ac:dyDescent="0.25">
      <c r="F202" s="1"/>
      <c r="G202" s="1"/>
      <c r="H202" s="1"/>
      <c r="I202" s="1"/>
      <c r="J202" s="1"/>
      <c r="X202" s="1"/>
      <c r="AL202" s="1"/>
      <c r="AM202" s="1"/>
      <c r="BO202" s="1"/>
      <c r="CS202" s="1"/>
      <c r="EY202" s="1"/>
      <c r="EZ202" s="1"/>
      <c r="GW202" s="1"/>
      <c r="GX202" s="1"/>
      <c r="NP202" s="1"/>
      <c r="NQ202" s="1"/>
      <c r="NR202" s="1"/>
      <c r="NS202" s="1"/>
      <c r="NT202" s="1"/>
      <c r="NU202" s="1"/>
    </row>
    <row r="203" spans="6:385" x14ac:dyDescent="0.25">
      <c r="F203" s="1"/>
      <c r="G203" s="1"/>
      <c r="H203" s="1"/>
      <c r="I203" s="1"/>
      <c r="J203" s="1"/>
      <c r="X203" s="1"/>
      <c r="AL203" s="1"/>
      <c r="AM203" s="1"/>
      <c r="BO203" s="1"/>
      <c r="CS203" s="1"/>
      <c r="EY203" s="1"/>
      <c r="EZ203" s="1"/>
      <c r="GW203" s="1"/>
      <c r="GX203" s="1"/>
      <c r="NP203" s="1"/>
      <c r="NQ203" s="1"/>
      <c r="NR203" s="1"/>
      <c r="NS203" s="1"/>
      <c r="NT203" s="1"/>
      <c r="NU203" s="1"/>
    </row>
    <row r="204" spans="6:385" x14ac:dyDescent="0.25">
      <c r="F204" s="1"/>
      <c r="G204" s="1"/>
      <c r="H204" s="1"/>
      <c r="I204" s="1"/>
      <c r="J204" s="1"/>
      <c r="X204" s="1"/>
      <c r="AL204" s="1"/>
      <c r="AM204" s="1"/>
      <c r="BO204" s="1"/>
      <c r="CS204" s="1"/>
      <c r="EY204" s="1"/>
      <c r="EZ204" s="1"/>
      <c r="GW204" s="1"/>
      <c r="GX204" s="1"/>
      <c r="NP204" s="1"/>
      <c r="NQ204" s="1"/>
      <c r="NR204" s="1"/>
      <c r="NS204" s="1"/>
      <c r="NT204" s="1"/>
      <c r="NU204" s="1"/>
    </row>
    <row r="205" spans="6:385" x14ac:dyDescent="0.25">
      <c r="F205" s="1"/>
      <c r="G205" s="1"/>
      <c r="H205" s="1"/>
      <c r="I205" s="1"/>
      <c r="J205" s="1"/>
      <c r="X205" s="1"/>
      <c r="AL205" s="1"/>
      <c r="AM205" s="1"/>
      <c r="BO205" s="1"/>
      <c r="CS205" s="1"/>
      <c r="EY205" s="1"/>
      <c r="EZ205" s="1"/>
      <c r="GW205" s="1"/>
      <c r="GX205" s="1"/>
      <c r="NP205" s="1"/>
      <c r="NQ205" s="1"/>
      <c r="NR205" s="1"/>
      <c r="NS205" s="1"/>
      <c r="NT205" s="1"/>
      <c r="NU205" s="1"/>
    </row>
    <row r="206" spans="6:385" x14ac:dyDescent="0.25">
      <c r="F206" s="1"/>
      <c r="G206" s="1"/>
      <c r="H206" s="1"/>
      <c r="I206" s="1"/>
      <c r="J206" s="1"/>
      <c r="X206" s="1"/>
      <c r="AL206" s="1"/>
      <c r="AM206" s="1"/>
      <c r="BO206" s="1"/>
      <c r="CS206" s="1"/>
      <c r="EY206" s="1"/>
      <c r="EZ206" s="1"/>
      <c r="GW206" s="1"/>
      <c r="GX206" s="1"/>
      <c r="NP206" s="1"/>
      <c r="NQ206" s="1"/>
      <c r="NR206" s="1"/>
      <c r="NS206" s="1"/>
      <c r="NT206" s="1"/>
      <c r="NU206" s="1"/>
    </row>
    <row r="207" spans="6:385" x14ac:dyDescent="0.25">
      <c r="F207" s="1"/>
      <c r="G207" s="1"/>
      <c r="H207" s="1"/>
      <c r="I207" s="1"/>
      <c r="J207" s="1"/>
      <c r="X207" s="1"/>
      <c r="AL207" s="1"/>
      <c r="AM207" s="1"/>
      <c r="BO207" s="1"/>
      <c r="CS207" s="1"/>
      <c r="EY207" s="1"/>
      <c r="EZ207" s="1"/>
      <c r="GW207" s="1"/>
      <c r="GX207" s="1"/>
      <c r="NP207" s="1"/>
      <c r="NQ207" s="1"/>
      <c r="NR207" s="1"/>
      <c r="NS207" s="1"/>
      <c r="NT207" s="1"/>
      <c r="NU207" s="1"/>
    </row>
    <row r="208" spans="6:385" x14ac:dyDescent="0.25">
      <c r="F208" s="1"/>
      <c r="G208" s="1"/>
      <c r="H208" s="1"/>
      <c r="I208" s="1"/>
      <c r="J208" s="1"/>
      <c r="X208" s="1"/>
      <c r="AL208" s="1"/>
      <c r="AM208" s="1"/>
      <c r="BO208" s="1"/>
      <c r="CS208" s="1"/>
      <c r="EY208" s="1"/>
      <c r="EZ208" s="1"/>
      <c r="GW208" s="1"/>
      <c r="GX208" s="1"/>
      <c r="NP208" s="1"/>
      <c r="NQ208" s="1"/>
      <c r="NR208" s="1"/>
      <c r="NS208" s="1"/>
      <c r="NT208" s="1"/>
      <c r="NU208" s="1"/>
    </row>
    <row r="209" spans="6:385" x14ac:dyDescent="0.25">
      <c r="F209" s="1"/>
      <c r="G209" s="1"/>
      <c r="H209" s="1"/>
      <c r="I209" s="1"/>
      <c r="J209" s="1"/>
      <c r="X209" s="1"/>
      <c r="AL209" s="1"/>
      <c r="AM209" s="1"/>
      <c r="BO209" s="1"/>
      <c r="CS209" s="1"/>
      <c r="EY209" s="1"/>
      <c r="EZ209" s="1"/>
      <c r="GW209" s="1"/>
      <c r="GX209" s="1"/>
      <c r="NP209" s="1"/>
      <c r="NQ209" s="1"/>
      <c r="NR209" s="1"/>
      <c r="NS209" s="1"/>
      <c r="NT209" s="1"/>
      <c r="NU209" s="1"/>
    </row>
    <row r="210" spans="6:385" x14ac:dyDescent="0.25">
      <c r="F210" s="1"/>
      <c r="G210" s="1"/>
      <c r="H210" s="1"/>
      <c r="I210" s="1"/>
      <c r="J210" s="1"/>
      <c r="X210" s="1"/>
      <c r="AL210" s="1"/>
      <c r="AM210" s="1"/>
      <c r="BO210" s="1"/>
      <c r="CS210" s="1"/>
      <c r="EY210" s="1"/>
      <c r="EZ210" s="1"/>
      <c r="GW210" s="1"/>
      <c r="GX210" s="1"/>
      <c r="NP210" s="1"/>
      <c r="NQ210" s="1"/>
      <c r="NR210" s="1"/>
      <c r="NS210" s="1"/>
      <c r="NT210" s="1"/>
      <c r="NU210" s="1"/>
    </row>
    <row r="211" spans="6:385" x14ac:dyDescent="0.25">
      <c r="F211" s="1"/>
      <c r="G211" s="1"/>
      <c r="H211" s="1"/>
      <c r="I211" s="1"/>
      <c r="J211" s="1"/>
      <c r="X211" s="1"/>
      <c r="AL211" s="1"/>
      <c r="AM211" s="1"/>
      <c r="BO211" s="1"/>
      <c r="CS211" s="1"/>
      <c r="EY211" s="1"/>
      <c r="EZ211" s="1"/>
      <c r="GW211" s="1"/>
      <c r="GX211" s="1"/>
      <c r="NP211" s="1"/>
      <c r="NQ211" s="1"/>
      <c r="NR211" s="1"/>
      <c r="NS211" s="1"/>
      <c r="NT211" s="1"/>
      <c r="NU211" s="1"/>
    </row>
    <row r="212" spans="6:385" x14ac:dyDescent="0.25">
      <c r="F212" s="1"/>
      <c r="G212" s="1"/>
      <c r="H212" s="1"/>
      <c r="I212" s="1"/>
      <c r="J212" s="1"/>
      <c r="X212" s="1"/>
      <c r="AL212" s="1"/>
      <c r="AM212" s="1"/>
      <c r="BO212" s="1"/>
      <c r="CS212" s="1"/>
      <c r="EY212" s="1"/>
      <c r="EZ212" s="1"/>
      <c r="GW212" s="1"/>
      <c r="GX212" s="1"/>
      <c r="NP212" s="1"/>
      <c r="NQ212" s="1"/>
      <c r="NR212" s="1"/>
      <c r="NS212" s="1"/>
      <c r="NT212" s="1"/>
      <c r="NU212" s="1"/>
    </row>
    <row r="213" spans="6:385" x14ac:dyDescent="0.25">
      <c r="F213" s="1"/>
      <c r="G213" s="1"/>
      <c r="H213" s="1"/>
      <c r="I213" s="1"/>
      <c r="J213" s="1"/>
      <c r="X213" s="1"/>
      <c r="AL213" s="1"/>
      <c r="AM213" s="1"/>
      <c r="BO213" s="1"/>
      <c r="CS213" s="1"/>
      <c r="EY213" s="1"/>
      <c r="EZ213" s="1"/>
      <c r="GW213" s="1"/>
      <c r="GX213" s="1"/>
      <c r="NP213" s="1"/>
      <c r="NQ213" s="1"/>
      <c r="NR213" s="1"/>
      <c r="NS213" s="1"/>
      <c r="NT213" s="1"/>
      <c r="NU213" s="1"/>
    </row>
    <row r="214" spans="6:385" x14ac:dyDescent="0.25">
      <c r="F214" s="1"/>
      <c r="G214" s="1"/>
      <c r="H214" s="1"/>
      <c r="I214" s="1"/>
      <c r="J214" s="1"/>
      <c r="X214" s="1"/>
      <c r="AL214" s="1"/>
      <c r="AM214" s="1"/>
      <c r="BO214" s="1"/>
      <c r="CS214" s="1"/>
      <c r="EY214" s="1"/>
      <c r="EZ214" s="1"/>
      <c r="GW214" s="1"/>
      <c r="GX214" s="1"/>
      <c r="NP214" s="1"/>
      <c r="NQ214" s="1"/>
      <c r="NR214" s="1"/>
      <c r="NS214" s="1"/>
      <c r="NT214" s="1"/>
      <c r="NU214" s="1"/>
    </row>
    <row r="215" spans="6:385" x14ac:dyDescent="0.25">
      <c r="F215" s="1"/>
      <c r="G215" s="1"/>
      <c r="H215" s="1"/>
      <c r="I215" s="1"/>
      <c r="J215" s="1"/>
      <c r="X215" s="1"/>
      <c r="AL215" s="1"/>
      <c r="AM215" s="1"/>
      <c r="BO215" s="1"/>
      <c r="CS215" s="1"/>
      <c r="EY215" s="1"/>
      <c r="EZ215" s="1"/>
      <c r="GW215" s="1"/>
      <c r="GX215" s="1"/>
      <c r="NP215" s="1"/>
      <c r="NQ215" s="1"/>
      <c r="NR215" s="1"/>
      <c r="NS215" s="1"/>
      <c r="NT215" s="1"/>
      <c r="NU215" s="1"/>
    </row>
    <row r="216" spans="6:385" x14ac:dyDescent="0.25">
      <c r="F216" s="1"/>
      <c r="G216" s="1"/>
      <c r="H216" s="1"/>
      <c r="I216" s="1"/>
      <c r="J216" s="1"/>
      <c r="X216" s="1"/>
      <c r="AL216" s="1"/>
      <c r="AM216" s="1"/>
      <c r="BO216" s="1"/>
      <c r="CS216" s="1"/>
      <c r="EY216" s="1"/>
      <c r="EZ216" s="1"/>
      <c r="GW216" s="1"/>
      <c r="GX216" s="1"/>
      <c r="NP216" s="1"/>
      <c r="NQ216" s="1"/>
      <c r="NR216" s="1"/>
      <c r="NS216" s="1"/>
      <c r="NT216" s="1"/>
      <c r="NU216" s="1"/>
    </row>
    <row r="217" spans="6:385" x14ac:dyDescent="0.25">
      <c r="F217" s="1"/>
      <c r="G217" s="1"/>
      <c r="H217" s="1"/>
      <c r="I217" s="1"/>
      <c r="J217" s="1"/>
      <c r="X217" s="1"/>
      <c r="AL217" s="1"/>
      <c r="AM217" s="1"/>
      <c r="BO217" s="1"/>
      <c r="CS217" s="1"/>
      <c r="EY217" s="1"/>
      <c r="EZ217" s="1"/>
      <c r="GW217" s="1"/>
      <c r="GX217" s="1"/>
      <c r="NP217" s="1"/>
      <c r="NQ217" s="1"/>
      <c r="NR217" s="1"/>
      <c r="NS217" s="1"/>
      <c r="NT217" s="1"/>
      <c r="NU217" s="1"/>
    </row>
    <row r="218" spans="6:385" x14ac:dyDescent="0.25">
      <c r="F218" s="1"/>
      <c r="G218" s="1"/>
      <c r="H218" s="1"/>
      <c r="I218" s="1"/>
      <c r="J218" s="1"/>
      <c r="X218" s="1"/>
      <c r="AL218" s="1"/>
      <c r="AM218" s="1"/>
      <c r="BO218" s="1"/>
      <c r="CS218" s="1"/>
      <c r="EY218" s="1"/>
      <c r="EZ218" s="1"/>
      <c r="GW218" s="1"/>
      <c r="GX218" s="1"/>
      <c r="NP218" s="1"/>
      <c r="NQ218" s="1"/>
      <c r="NR218" s="1"/>
      <c r="NS218" s="1"/>
      <c r="NT218" s="1"/>
      <c r="NU218" s="1"/>
    </row>
    <row r="219" spans="6:385" x14ac:dyDescent="0.25">
      <c r="F219" s="1"/>
      <c r="G219" s="1"/>
      <c r="H219" s="1"/>
      <c r="I219" s="1"/>
      <c r="J219" s="1"/>
      <c r="X219" s="1"/>
      <c r="AL219" s="1"/>
      <c r="AM219" s="1"/>
      <c r="BO219" s="1"/>
      <c r="CS219" s="1"/>
      <c r="EY219" s="1"/>
      <c r="EZ219" s="1"/>
      <c r="GW219" s="1"/>
      <c r="GX219" s="1"/>
      <c r="NP219" s="1"/>
      <c r="NQ219" s="1"/>
      <c r="NR219" s="1"/>
      <c r="NS219" s="1"/>
      <c r="NT219" s="1"/>
      <c r="NU219" s="1"/>
    </row>
    <row r="220" spans="6:385" x14ac:dyDescent="0.25">
      <c r="F220" s="1"/>
      <c r="G220" s="1"/>
      <c r="H220" s="1"/>
      <c r="I220" s="1"/>
      <c r="J220" s="1"/>
      <c r="X220" s="1"/>
      <c r="AL220" s="1"/>
      <c r="AM220" s="1"/>
      <c r="BO220" s="1"/>
      <c r="CS220" s="1"/>
      <c r="EY220" s="1"/>
      <c r="EZ220" s="1"/>
      <c r="GW220" s="1"/>
      <c r="GX220" s="1"/>
      <c r="NP220" s="1"/>
      <c r="NQ220" s="1"/>
      <c r="NR220" s="1"/>
      <c r="NS220" s="1"/>
      <c r="NT220" s="1"/>
      <c r="NU220" s="1"/>
    </row>
    <row r="221" spans="6:385" x14ac:dyDescent="0.25">
      <c r="F221" s="1"/>
      <c r="G221" s="1"/>
      <c r="H221" s="1"/>
      <c r="I221" s="1"/>
      <c r="J221" s="1"/>
      <c r="X221" s="1"/>
      <c r="AL221" s="1"/>
      <c r="AM221" s="1"/>
      <c r="BO221" s="1"/>
      <c r="CS221" s="1"/>
      <c r="EY221" s="1"/>
      <c r="EZ221" s="1"/>
      <c r="GW221" s="1"/>
      <c r="GX221" s="1"/>
      <c r="NP221" s="1"/>
      <c r="NQ221" s="1"/>
      <c r="NR221" s="1"/>
      <c r="NS221" s="1"/>
      <c r="NT221" s="1"/>
      <c r="NU221" s="1"/>
    </row>
    <row r="222" spans="6:385" x14ac:dyDescent="0.25">
      <c r="F222" s="1"/>
      <c r="G222" s="1"/>
      <c r="H222" s="1"/>
      <c r="I222" s="1"/>
      <c r="J222" s="1"/>
      <c r="X222" s="1"/>
      <c r="AL222" s="1"/>
      <c r="AM222" s="1"/>
      <c r="BO222" s="1"/>
      <c r="CS222" s="1"/>
      <c r="EY222" s="1"/>
      <c r="EZ222" s="1"/>
      <c r="GW222" s="1"/>
      <c r="GX222" s="1"/>
      <c r="NP222" s="1"/>
      <c r="NQ222" s="1"/>
      <c r="NR222" s="1"/>
      <c r="NS222" s="1"/>
      <c r="NT222" s="1"/>
      <c r="NU222" s="1"/>
    </row>
    <row r="223" spans="6:385" x14ac:dyDescent="0.25">
      <c r="F223" s="1"/>
      <c r="G223" s="1"/>
      <c r="H223" s="1"/>
      <c r="I223" s="1"/>
      <c r="J223" s="1"/>
      <c r="X223" s="1"/>
      <c r="AL223" s="1"/>
      <c r="AM223" s="1"/>
      <c r="BO223" s="1"/>
      <c r="CS223" s="1"/>
      <c r="EY223" s="1"/>
      <c r="EZ223" s="1"/>
      <c r="GW223" s="1"/>
      <c r="GX223" s="1"/>
      <c r="NP223" s="1"/>
      <c r="NQ223" s="1"/>
      <c r="NR223" s="1"/>
      <c r="NS223" s="1"/>
      <c r="NT223" s="1"/>
      <c r="NU223" s="1"/>
    </row>
    <row r="224" spans="6:385" x14ac:dyDescent="0.25">
      <c r="F224" s="1"/>
      <c r="G224" s="1"/>
      <c r="H224" s="1"/>
      <c r="I224" s="1"/>
      <c r="J224" s="1"/>
      <c r="X224" s="1"/>
      <c r="AL224" s="1"/>
      <c r="AM224" s="1"/>
      <c r="BO224" s="1"/>
      <c r="CS224" s="1"/>
      <c r="EY224" s="1"/>
      <c r="EZ224" s="1"/>
      <c r="GW224" s="1"/>
      <c r="GX224" s="1"/>
      <c r="NP224" s="1"/>
      <c r="NQ224" s="1"/>
      <c r="NR224" s="1"/>
      <c r="NS224" s="1"/>
      <c r="NT224" s="1"/>
      <c r="NU224" s="1"/>
    </row>
    <row r="225" spans="6:385" x14ac:dyDescent="0.25">
      <c r="F225" s="1"/>
      <c r="G225" s="1"/>
      <c r="H225" s="1"/>
      <c r="I225" s="1"/>
      <c r="J225" s="1"/>
      <c r="X225" s="1"/>
      <c r="AL225" s="1"/>
      <c r="AM225" s="1"/>
      <c r="BO225" s="1"/>
      <c r="CS225" s="1"/>
      <c r="EY225" s="1"/>
      <c r="EZ225" s="1"/>
      <c r="GW225" s="1"/>
      <c r="GX225" s="1"/>
      <c r="NP225" s="1"/>
      <c r="NQ225" s="1"/>
      <c r="NR225" s="1"/>
      <c r="NS225" s="1"/>
      <c r="NT225" s="1"/>
      <c r="NU225" s="1"/>
    </row>
    <row r="226" spans="6:385" x14ac:dyDescent="0.25">
      <c r="F226" s="1"/>
      <c r="G226" s="1"/>
      <c r="H226" s="1"/>
      <c r="I226" s="1"/>
      <c r="J226" s="1"/>
      <c r="X226" s="1"/>
      <c r="AL226" s="1"/>
      <c r="AM226" s="1"/>
      <c r="BO226" s="1"/>
      <c r="CS226" s="1"/>
      <c r="EY226" s="1"/>
      <c r="EZ226" s="1"/>
      <c r="GW226" s="1"/>
      <c r="GX226" s="1"/>
      <c r="NP226" s="1"/>
      <c r="NQ226" s="1"/>
      <c r="NR226" s="1"/>
      <c r="NS226" s="1"/>
      <c r="NT226" s="1"/>
      <c r="NU226" s="1"/>
    </row>
    <row r="227" spans="6:385" x14ac:dyDescent="0.25">
      <c r="F227" s="1"/>
      <c r="G227" s="1"/>
      <c r="H227" s="1"/>
      <c r="I227" s="1"/>
      <c r="J227" s="1"/>
      <c r="X227" s="1"/>
      <c r="AL227" s="1"/>
      <c r="AM227" s="1"/>
      <c r="BO227" s="1"/>
      <c r="CS227" s="1"/>
      <c r="EY227" s="1"/>
      <c r="EZ227" s="1"/>
      <c r="GW227" s="1"/>
      <c r="GX227" s="1"/>
      <c r="NP227" s="1"/>
      <c r="NQ227" s="1"/>
      <c r="NR227" s="1"/>
      <c r="NS227" s="1"/>
      <c r="NT227" s="1"/>
      <c r="NU227" s="1"/>
    </row>
    <row r="228" spans="6:385" x14ac:dyDescent="0.25">
      <c r="F228" s="1"/>
      <c r="G228" s="1"/>
      <c r="H228" s="1"/>
      <c r="I228" s="1"/>
      <c r="J228" s="1"/>
      <c r="X228" s="1"/>
      <c r="AL228" s="1"/>
      <c r="AM228" s="1"/>
      <c r="BO228" s="1"/>
      <c r="CS228" s="1"/>
      <c r="EY228" s="1"/>
      <c r="EZ228" s="1"/>
      <c r="GW228" s="1"/>
      <c r="GX228" s="1"/>
      <c r="NP228" s="1"/>
      <c r="NQ228" s="1"/>
      <c r="NR228" s="1"/>
      <c r="NS228" s="1"/>
      <c r="NT228" s="1"/>
      <c r="NU228" s="1"/>
    </row>
    <row r="229" spans="6:385" x14ac:dyDescent="0.25">
      <c r="F229" s="1"/>
      <c r="G229" s="1"/>
      <c r="H229" s="1"/>
      <c r="I229" s="1"/>
      <c r="J229" s="1"/>
      <c r="X229" s="1"/>
      <c r="AL229" s="1"/>
      <c r="AM229" s="1"/>
      <c r="BO229" s="1"/>
      <c r="CS229" s="1"/>
      <c r="EY229" s="1"/>
      <c r="EZ229" s="1"/>
      <c r="GW229" s="1"/>
      <c r="GX229" s="1"/>
      <c r="NP229" s="1"/>
      <c r="NQ229" s="1"/>
      <c r="NR229" s="1"/>
      <c r="NS229" s="1"/>
      <c r="NT229" s="1"/>
      <c r="NU229" s="1"/>
    </row>
    <row r="230" spans="6:385" x14ac:dyDescent="0.25">
      <c r="F230" s="1"/>
      <c r="G230" s="1"/>
      <c r="H230" s="1"/>
      <c r="I230" s="1"/>
      <c r="J230" s="1"/>
      <c r="X230" s="1"/>
      <c r="AL230" s="1"/>
      <c r="AM230" s="1"/>
      <c r="BO230" s="1"/>
      <c r="CS230" s="1"/>
      <c r="EY230" s="1"/>
      <c r="EZ230" s="1"/>
      <c r="GW230" s="1"/>
      <c r="GX230" s="1"/>
      <c r="NP230" s="1"/>
      <c r="NQ230" s="1"/>
      <c r="NR230" s="1"/>
      <c r="NS230" s="1"/>
      <c r="NT230" s="1"/>
      <c r="NU230" s="1"/>
    </row>
    <row r="231" spans="6:385" x14ac:dyDescent="0.25">
      <c r="F231" s="1"/>
      <c r="G231" s="1"/>
      <c r="H231" s="1"/>
      <c r="I231" s="1"/>
      <c r="J231" s="1"/>
      <c r="X231" s="1"/>
      <c r="AL231" s="1"/>
      <c r="AM231" s="1"/>
      <c r="BO231" s="1"/>
      <c r="CS231" s="1"/>
      <c r="EY231" s="1"/>
      <c r="EZ231" s="1"/>
      <c r="GW231" s="1"/>
      <c r="GX231" s="1"/>
      <c r="NP231" s="1"/>
      <c r="NQ231" s="1"/>
      <c r="NR231" s="1"/>
      <c r="NS231" s="1"/>
      <c r="NT231" s="1"/>
      <c r="NU231" s="1"/>
    </row>
    <row r="232" spans="6:385" x14ac:dyDescent="0.25">
      <c r="F232" s="1"/>
      <c r="G232" s="1"/>
      <c r="H232" s="1"/>
      <c r="I232" s="1"/>
      <c r="J232" s="1"/>
      <c r="X232" s="1"/>
      <c r="AL232" s="1"/>
      <c r="AM232" s="1"/>
      <c r="BO232" s="1"/>
      <c r="CS232" s="1"/>
      <c r="EY232" s="1"/>
      <c r="EZ232" s="1"/>
      <c r="GW232" s="1"/>
      <c r="GX232" s="1"/>
      <c r="NP232" s="1"/>
      <c r="NQ232" s="1"/>
      <c r="NR232" s="1"/>
      <c r="NS232" s="1"/>
      <c r="NT232" s="1"/>
      <c r="NU232" s="1"/>
    </row>
    <row r="233" spans="6:385" x14ac:dyDescent="0.25">
      <c r="F233" s="1"/>
      <c r="G233" s="1"/>
      <c r="H233" s="1"/>
      <c r="I233" s="1"/>
      <c r="J233" s="1"/>
      <c r="X233" s="1"/>
      <c r="AL233" s="1"/>
      <c r="AM233" s="1"/>
      <c r="BO233" s="1"/>
      <c r="CS233" s="1"/>
      <c r="EY233" s="1"/>
      <c r="EZ233" s="1"/>
      <c r="GW233" s="1"/>
      <c r="GX233" s="1"/>
      <c r="NP233" s="1"/>
      <c r="NQ233" s="1"/>
      <c r="NR233" s="1"/>
      <c r="NS233" s="1"/>
      <c r="NT233" s="1"/>
      <c r="NU233" s="1"/>
    </row>
    <row r="234" spans="6:385" x14ac:dyDescent="0.25">
      <c r="F234" s="1"/>
      <c r="G234" s="1"/>
      <c r="H234" s="1"/>
      <c r="I234" s="1"/>
      <c r="J234" s="1"/>
      <c r="X234" s="1"/>
      <c r="AL234" s="1"/>
      <c r="AM234" s="1"/>
      <c r="BO234" s="1"/>
      <c r="CS234" s="1"/>
      <c r="EY234" s="1"/>
      <c r="EZ234" s="1"/>
      <c r="GW234" s="1"/>
      <c r="GX234" s="1"/>
      <c r="NP234" s="1"/>
      <c r="NQ234" s="1"/>
      <c r="NR234" s="1"/>
      <c r="NS234" s="1"/>
      <c r="NT234" s="1"/>
      <c r="NU234" s="1"/>
    </row>
    <row r="235" spans="6:385" x14ac:dyDescent="0.25">
      <c r="F235" s="1"/>
      <c r="G235" s="1"/>
      <c r="H235" s="1"/>
      <c r="I235" s="1"/>
      <c r="J235" s="1"/>
      <c r="X235" s="1"/>
      <c r="AL235" s="1"/>
      <c r="AM235" s="1"/>
      <c r="BO235" s="1"/>
      <c r="CS235" s="1"/>
      <c r="EY235" s="1"/>
      <c r="EZ235" s="1"/>
      <c r="GW235" s="1"/>
      <c r="GX235" s="1"/>
      <c r="NP235" s="1"/>
      <c r="NQ235" s="1"/>
      <c r="NR235" s="1"/>
      <c r="NS235" s="1"/>
      <c r="NT235" s="1"/>
      <c r="NU235" s="1"/>
    </row>
    <row r="236" spans="6:385" x14ac:dyDescent="0.25">
      <c r="F236" s="1"/>
      <c r="G236" s="1"/>
      <c r="H236" s="1"/>
      <c r="I236" s="1"/>
      <c r="J236" s="1"/>
      <c r="X236" s="1"/>
      <c r="AL236" s="1"/>
      <c r="AM236" s="1"/>
      <c r="BO236" s="1"/>
      <c r="CS236" s="1"/>
      <c r="EY236" s="1"/>
      <c r="EZ236" s="1"/>
      <c r="GW236" s="1"/>
      <c r="GX236" s="1"/>
      <c r="NP236" s="1"/>
      <c r="NQ236" s="1"/>
      <c r="NR236" s="1"/>
      <c r="NS236" s="1"/>
      <c r="NT236" s="1"/>
      <c r="NU236" s="1"/>
    </row>
    <row r="237" spans="6:385" x14ac:dyDescent="0.25">
      <c r="F237" s="1"/>
      <c r="G237" s="1"/>
      <c r="H237" s="1"/>
      <c r="I237" s="1"/>
      <c r="J237" s="1"/>
      <c r="X237" s="1"/>
      <c r="AL237" s="1"/>
      <c r="AM237" s="1"/>
      <c r="BO237" s="1"/>
      <c r="CS237" s="1"/>
      <c r="EY237" s="1"/>
      <c r="EZ237" s="1"/>
      <c r="GW237" s="1"/>
      <c r="GX237" s="1"/>
      <c r="NP237" s="1"/>
      <c r="NQ237" s="1"/>
      <c r="NR237" s="1"/>
      <c r="NS237" s="1"/>
      <c r="NT237" s="1"/>
      <c r="NU237" s="1"/>
    </row>
    <row r="238" spans="6:385" x14ac:dyDescent="0.25">
      <c r="F238" s="1"/>
      <c r="G238" s="1"/>
      <c r="H238" s="1"/>
      <c r="I238" s="1"/>
      <c r="J238" s="1"/>
      <c r="X238" s="1"/>
      <c r="AL238" s="1"/>
      <c r="AM238" s="1"/>
      <c r="BO238" s="1"/>
      <c r="CS238" s="1"/>
      <c r="EY238" s="1"/>
      <c r="EZ238" s="1"/>
      <c r="GW238" s="1"/>
      <c r="GX238" s="1"/>
      <c r="NP238" s="1"/>
      <c r="NQ238" s="1"/>
      <c r="NR238" s="1"/>
      <c r="NS238" s="1"/>
      <c r="NT238" s="1"/>
      <c r="NU238" s="1"/>
    </row>
    <row r="239" spans="6:385" x14ac:dyDescent="0.25">
      <c r="F239" s="1"/>
      <c r="G239" s="1"/>
      <c r="H239" s="1"/>
      <c r="I239" s="1"/>
      <c r="J239" s="1"/>
      <c r="X239" s="1"/>
      <c r="AL239" s="1"/>
      <c r="AM239" s="1"/>
      <c r="BO239" s="1"/>
      <c r="CS239" s="1"/>
      <c r="EY239" s="1"/>
      <c r="EZ239" s="1"/>
      <c r="GW239" s="1"/>
      <c r="GX239" s="1"/>
      <c r="NP239" s="1"/>
      <c r="NQ239" s="1"/>
      <c r="NR239" s="1"/>
      <c r="NS239" s="1"/>
      <c r="NT239" s="1"/>
      <c r="NU239" s="1"/>
    </row>
    <row r="240" spans="6:385" x14ac:dyDescent="0.25">
      <c r="F240" s="1"/>
      <c r="G240" s="1"/>
      <c r="H240" s="1"/>
      <c r="I240" s="1"/>
      <c r="J240" s="1"/>
      <c r="X240" s="1"/>
      <c r="AL240" s="1"/>
      <c r="AM240" s="1"/>
      <c r="BO240" s="1"/>
      <c r="CS240" s="1"/>
      <c r="EY240" s="1"/>
      <c r="EZ240" s="1"/>
      <c r="GW240" s="1"/>
      <c r="GX240" s="1"/>
      <c r="NP240" s="1"/>
      <c r="NQ240" s="1"/>
      <c r="NR240" s="1"/>
      <c r="NS240" s="1"/>
      <c r="NT240" s="1"/>
      <c r="NU240" s="1"/>
    </row>
    <row r="241" spans="6:385" x14ac:dyDescent="0.25">
      <c r="F241" s="1"/>
      <c r="G241" s="1"/>
      <c r="H241" s="1"/>
      <c r="I241" s="1"/>
      <c r="J241" s="1"/>
      <c r="X241" s="1"/>
      <c r="AL241" s="1"/>
      <c r="AM241" s="1"/>
      <c r="BO241" s="1"/>
      <c r="CS241" s="1"/>
      <c r="EY241" s="1"/>
      <c r="EZ241" s="1"/>
      <c r="GW241" s="1"/>
      <c r="GX241" s="1"/>
      <c r="NP241" s="1"/>
      <c r="NQ241" s="1"/>
      <c r="NR241" s="1"/>
      <c r="NS241" s="1"/>
      <c r="NT241" s="1"/>
      <c r="NU241" s="1"/>
    </row>
    <row r="242" spans="6:385" x14ac:dyDescent="0.25">
      <c r="F242" s="1"/>
      <c r="G242" s="1"/>
      <c r="H242" s="1"/>
      <c r="I242" s="1"/>
      <c r="J242" s="1"/>
      <c r="X242" s="1"/>
      <c r="AL242" s="1"/>
      <c r="AM242" s="1"/>
      <c r="BO242" s="1"/>
      <c r="CS242" s="1"/>
      <c r="EY242" s="1"/>
      <c r="EZ242" s="1"/>
      <c r="GW242" s="1"/>
      <c r="GX242" s="1"/>
      <c r="NP242" s="1"/>
      <c r="NQ242" s="1"/>
      <c r="NR242" s="1"/>
      <c r="NS242" s="1"/>
      <c r="NT242" s="1"/>
      <c r="NU242" s="1"/>
    </row>
    <row r="243" spans="6:385" x14ac:dyDescent="0.25">
      <c r="F243" s="1"/>
      <c r="G243" s="1"/>
      <c r="H243" s="1"/>
      <c r="I243" s="1"/>
      <c r="J243" s="1"/>
      <c r="X243" s="1"/>
      <c r="AL243" s="1"/>
      <c r="AM243" s="1"/>
      <c r="BO243" s="1"/>
      <c r="CS243" s="1"/>
      <c r="EY243" s="1"/>
      <c r="EZ243" s="1"/>
      <c r="GW243" s="1"/>
      <c r="GX243" s="1"/>
      <c r="NP243" s="1"/>
      <c r="NQ243" s="1"/>
      <c r="NR243" s="1"/>
      <c r="NS243" s="1"/>
      <c r="NT243" s="1"/>
      <c r="NU243" s="1"/>
    </row>
    <row r="244" spans="6:385" x14ac:dyDescent="0.25">
      <c r="F244" s="1"/>
      <c r="G244" s="1"/>
      <c r="H244" s="1"/>
      <c r="I244" s="1"/>
      <c r="J244" s="1"/>
      <c r="X244" s="1"/>
      <c r="AL244" s="1"/>
      <c r="AM244" s="1"/>
      <c r="BO244" s="1"/>
      <c r="CS244" s="1"/>
      <c r="EY244" s="1"/>
      <c r="EZ244" s="1"/>
      <c r="GW244" s="1"/>
      <c r="GX244" s="1"/>
      <c r="NP244" s="1"/>
      <c r="NQ244" s="1"/>
      <c r="NR244" s="1"/>
      <c r="NS244" s="1"/>
      <c r="NT244" s="1"/>
      <c r="NU244" s="1"/>
    </row>
    <row r="245" spans="6:385" x14ac:dyDescent="0.25">
      <c r="F245" s="1"/>
      <c r="G245" s="1"/>
      <c r="H245" s="1"/>
      <c r="I245" s="1"/>
      <c r="J245" s="1"/>
      <c r="X245" s="1"/>
      <c r="AL245" s="1"/>
      <c r="AM245" s="1"/>
      <c r="BO245" s="1"/>
      <c r="CS245" s="1"/>
      <c r="EY245" s="1"/>
      <c r="EZ245" s="1"/>
      <c r="GW245" s="1"/>
      <c r="GX245" s="1"/>
      <c r="NP245" s="1"/>
      <c r="NQ245" s="1"/>
      <c r="NR245" s="1"/>
      <c r="NS245" s="1"/>
      <c r="NT245" s="1"/>
      <c r="NU245" s="1"/>
    </row>
    <row r="246" spans="6:385" x14ac:dyDescent="0.25">
      <c r="F246" s="1"/>
      <c r="G246" s="1"/>
      <c r="H246" s="1"/>
      <c r="I246" s="1"/>
      <c r="J246" s="1"/>
      <c r="X246" s="1"/>
      <c r="AL246" s="1"/>
      <c r="AM246" s="1"/>
      <c r="BO246" s="1"/>
      <c r="CS246" s="1"/>
      <c r="EY246" s="1"/>
      <c r="EZ246" s="1"/>
      <c r="GW246" s="1"/>
      <c r="GX246" s="1"/>
      <c r="NP246" s="1"/>
      <c r="NQ246" s="1"/>
      <c r="NR246" s="1"/>
      <c r="NS246" s="1"/>
      <c r="NT246" s="1"/>
      <c r="NU246" s="1"/>
    </row>
    <row r="247" spans="6:385" x14ac:dyDescent="0.25">
      <c r="F247" s="1"/>
      <c r="G247" s="1"/>
      <c r="H247" s="1"/>
      <c r="I247" s="1"/>
      <c r="J247" s="1"/>
      <c r="X247" s="1"/>
      <c r="AL247" s="1"/>
      <c r="AM247" s="1"/>
      <c r="BO247" s="1"/>
      <c r="CS247" s="1"/>
      <c r="EY247" s="1"/>
      <c r="EZ247" s="1"/>
      <c r="GW247" s="1"/>
      <c r="GX247" s="1"/>
      <c r="NP247" s="1"/>
      <c r="NQ247" s="1"/>
      <c r="NR247" s="1"/>
      <c r="NS247" s="1"/>
      <c r="NT247" s="1"/>
      <c r="NU247" s="1"/>
    </row>
    <row r="248" spans="6:385" x14ac:dyDescent="0.25">
      <c r="F248" s="1"/>
      <c r="G248" s="1"/>
      <c r="H248" s="1"/>
      <c r="I248" s="1"/>
      <c r="J248" s="1"/>
      <c r="X248" s="1"/>
      <c r="AL248" s="1"/>
      <c r="AM248" s="1"/>
      <c r="BO248" s="1"/>
      <c r="CS248" s="1"/>
      <c r="EY248" s="1"/>
      <c r="EZ248" s="1"/>
      <c r="GW248" s="1"/>
      <c r="GX248" s="1"/>
      <c r="NP248" s="1"/>
      <c r="NQ248" s="1"/>
      <c r="NR248" s="1"/>
      <c r="NS248" s="1"/>
      <c r="NT248" s="1"/>
      <c r="NU248" s="1"/>
    </row>
    <row r="249" spans="6:385" x14ac:dyDescent="0.25">
      <c r="F249" s="1"/>
      <c r="G249" s="1"/>
      <c r="H249" s="1"/>
      <c r="I249" s="1"/>
      <c r="J249" s="1"/>
      <c r="X249" s="1"/>
      <c r="AL249" s="1"/>
      <c r="AM249" s="1"/>
      <c r="BO249" s="1"/>
      <c r="CS249" s="1"/>
      <c r="EY249" s="1"/>
      <c r="EZ249" s="1"/>
      <c r="GW249" s="1"/>
      <c r="GX249" s="1"/>
      <c r="NP249" s="1"/>
      <c r="NQ249" s="1"/>
      <c r="NR249" s="1"/>
      <c r="NS249" s="1"/>
      <c r="NT249" s="1"/>
      <c r="NU249" s="1"/>
    </row>
    <row r="250" spans="6:385" x14ac:dyDescent="0.25">
      <c r="F250" s="1"/>
      <c r="G250" s="1"/>
      <c r="H250" s="1"/>
      <c r="I250" s="1"/>
      <c r="J250" s="1"/>
      <c r="X250" s="1"/>
      <c r="AL250" s="1"/>
      <c r="AM250" s="1"/>
      <c r="BO250" s="1"/>
      <c r="CS250" s="1"/>
      <c r="EY250" s="1"/>
      <c r="EZ250" s="1"/>
      <c r="GW250" s="1"/>
      <c r="GX250" s="1"/>
      <c r="NP250" s="1"/>
      <c r="NQ250" s="1"/>
      <c r="NR250" s="1"/>
      <c r="NS250" s="1"/>
      <c r="NT250" s="1"/>
      <c r="NU250" s="1"/>
    </row>
    <row r="251" spans="6:385" x14ac:dyDescent="0.25">
      <c r="F251" s="1"/>
      <c r="G251" s="1"/>
      <c r="H251" s="1"/>
      <c r="I251" s="1"/>
      <c r="J251" s="1"/>
      <c r="X251" s="1"/>
      <c r="AL251" s="1"/>
      <c r="AM251" s="1"/>
      <c r="BO251" s="1"/>
      <c r="CS251" s="1"/>
      <c r="EY251" s="1"/>
      <c r="EZ251" s="1"/>
      <c r="GW251" s="1"/>
      <c r="GX251" s="1"/>
      <c r="NP251" s="1"/>
      <c r="NQ251" s="1"/>
      <c r="NR251" s="1"/>
      <c r="NS251" s="1"/>
      <c r="NT251" s="1"/>
      <c r="NU251" s="1"/>
    </row>
    <row r="252" spans="6:385" x14ac:dyDescent="0.25">
      <c r="F252" s="1"/>
      <c r="G252" s="1"/>
      <c r="H252" s="1"/>
      <c r="I252" s="1"/>
      <c r="J252" s="1"/>
      <c r="X252" s="1"/>
      <c r="AL252" s="1"/>
      <c r="AM252" s="1"/>
      <c r="BO252" s="1"/>
      <c r="CS252" s="1"/>
      <c r="EY252" s="1"/>
      <c r="EZ252" s="1"/>
      <c r="GW252" s="1"/>
      <c r="GX252" s="1"/>
      <c r="NP252" s="1"/>
      <c r="NQ252" s="1"/>
      <c r="NR252" s="1"/>
      <c r="NS252" s="1"/>
      <c r="NT252" s="1"/>
      <c r="NU252" s="1"/>
    </row>
    <row r="253" spans="6:385" x14ac:dyDescent="0.25">
      <c r="F253" s="1"/>
      <c r="G253" s="1"/>
      <c r="H253" s="1"/>
      <c r="I253" s="1"/>
      <c r="J253" s="1"/>
      <c r="X253" s="1"/>
      <c r="AL253" s="1"/>
      <c r="AM253" s="1"/>
      <c r="BO253" s="1"/>
      <c r="CS253" s="1"/>
      <c r="EY253" s="1"/>
      <c r="EZ253" s="1"/>
      <c r="GW253" s="1"/>
      <c r="GX253" s="1"/>
      <c r="NP253" s="1"/>
      <c r="NQ253" s="1"/>
      <c r="NR253" s="1"/>
      <c r="NS253" s="1"/>
      <c r="NT253" s="1"/>
      <c r="NU253" s="1"/>
    </row>
    <row r="254" spans="6:385" x14ac:dyDescent="0.25">
      <c r="F254" s="1"/>
      <c r="G254" s="1"/>
      <c r="H254" s="1"/>
      <c r="I254" s="1"/>
      <c r="J254" s="1"/>
      <c r="X254" s="1"/>
      <c r="AL254" s="1"/>
      <c r="AM254" s="1"/>
      <c r="BO254" s="1"/>
      <c r="CS254" s="1"/>
      <c r="EY254" s="1"/>
      <c r="EZ254" s="1"/>
      <c r="GW254" s="1"/>
      <c r="GX254" s="1"/>
      <c r="NP254" s="1"/>
      <c r="NQ254" s="1"/>
      <c r="NR254" s="1"/>
      <c r="NS254" s="1"/>
      <c r="NT254" s="1"/>
      <c r="NU254" s="1"/>
    </row>
    <row r="255" spans="6:385" x14ac:dyDescent="0.25">
      <c r="F255" s="1"/>
      <c r="G255" s="1"/>
      <c r="H255" s="1"/>
      <c r="I255" s="1"/>
      <c r="J255" s="1"/>
      <c r="X255" s="1"/>
      <c r="AL255" s="1"/>
      <c r="AM255" s="1"/>
      <c r="BO255" s="1"/>
      <c r="CS255" s="1"/>
      <c r="EY255" s="1"/>
      <c r="EZ255" s="1"/>
      <c r="GW255" s="1"/>
      <c r="GX255" s="1"/>
      <c r="NP255" s="1"/>
      <c r="NQ255" s="1"/>
      <c r="NR255" s="1"/>
      <c r="NS255" s="1"/>
      <c r="NT255" s="1"/>
      <c r="NU255" s="1"/>
    </row>
    <row r="256" spans="6:385" x14ac:dyDescent="0.25">
      <c r="F256" s="1"/>
      <c r="G256" s="1"/>
      <c r="H256" s="1"/>
      <c r="I256" s="1"/>
      <c r="J256" s="1"/>
      <c r="X256" s="1"/>
      <c r="AL256" s="1"/>
      <c r="AM256" s="1"/>
      <c r="BO256" s="1"/>
      <c r="CS256" s="1"/>
      <c r="EY256" s="1"/>
      <c r="EZ256" s="1"/>
      <c r="GW256" s="1"/>
      <c r="GX256" s="1"/>
      <c r="NP256" s="1"/>
      <c r="NQ256" s="1"/>
      <c r="NR256" s="1"/>
      <c r="NS256" s="1"/>
      <c r="NT256" s="1"/>
      <c r="NU256" s="1"/>
    </row>
    <row r="257" spans="6:385" x14ac:dyDescent="0.25">
      <c r="F257" s="1"/>
      <c r="G257" s="1"/>
      <c r="H257" s="1"/>
      <c r="I257" s="1"/>
      <c r="J257" s="1"/>
      <c r="X257" s="1"/>
      <c r="AL257" s="1"/>
      <c r="AM257" s="1"/>
      <c r="BO257" s="1"/>
      <c r="CS257" s="1"/>
      <c r="EY257" s="1"/>
      <c r="EZ257" s="1"/>
      <c r="GW257" s="1"/>
      <c r="GX257" s="1"/>
      <c r="NP257" s="1"/>
      <c r="NQ257" s="1"/>
      <c r="NR257" s="1"/>
      <c r="NS257" s="1"/>
      <c r="NT257" s="1"/>
      <c r="NU257" s="1"/>
    </row>
    <row r="258" spans="6:385" x14ac:dyDescent="0.25">
      <c r="F258" s="1"/>
      <c r="G258" s="1"/>
      <c r="H258" s="1"/>
      <c r="I258" s="1"/>
      <c r="J258" s="1"/>
      <c r="X258" s="1"/>
      <c r="AL258" s="1"/>
      <c r="AM258" s="1"/>
      <c r="BO258" s="1"/>
      <c r="CS258" s="1"/>
      <c r="EY258" s="1"/>
      <c r="EZ258" s="1"/>
      <c r="GW258" s="1"/>
      <c r="GX258" s="1"/>
      <c r="NP258" s="1"/>
      <c r="NQ258" s="1"/>
      <c r="NR258" s="1"/>
      <c r="NS258" s="1"/>
      <c r="NT258" s="1"/>
      <c r="NU258" s="1"/>
    </row>
    <row r="259" spans="6:385" x14ac:dyDescent="0.25">
      <c r="F259" s="1"/>
      <c r="G259" s="1"/>
      <c r="H259" s="1"/>
      <c r="I259" s="1"/>
      <c r="J259" s="1"/>
      <c r="X259" s="1"/>
      <c r="AL259" s="1"/>
      <c r="AM259" s="1"/>
      <c r="BO259" s="1"/>
      <c r="CS259" s="1"/>
      <c r="EY259" s="1"/>
      <c r="EZ259" s="1"/>
      <c r="GW259" s="1"/>
      <c r="GX259" s="1"/>
      <c r="NP259" s="1"/>
      <c r="NQ259" s="1"/>
      <c r="NR259" s="1"/>
      <c r="NS259" s="1"/>
      <c r="NT259" s="1"/>
      <c r="NU259" s="1"/>
    </row>
    <row r="260" spans="6:385" x14ac:dyDescent="0.25">
      <c r="F260" s="1"/>
      <c r="G260" s="1"/>
      <c r="H260" s="1"/>
      <c r="I260" s="1"/>
      <c r="J260" s="1"/>
      <c r="X260" s="1"/>
      <c r="AL260" s="1"/>
      <c r="AM260" s="1"/>
      <c r="BO260" s="1"/>
      <c r="CS260" s="1"/>
      <c r="EY260" s="1"/>
      <c r="EZ260" s="1"/>
      <c r="GW260" s="1"/>
      <c r="GX260" s="1"/>
      <c r="NP260" s="1"/>
      <c r="NQ260" s="1"/>
      <c r="NR260" s="1"/>
      <c r="NS260" s="1"/>
      <c r="NT260" s="1"/>
      <c r="NU260" s="1"/>
    </row>
    <row r="261" spans="6:385" x14ac:dyDescent="0.25">
      <c r="F261" s="1"/>
      <c r="G261" s="1"/>
      <c r="H261" s="1"/>
      <c r="I261" s="1"/>
      <c r="J261" s="1"/>
      <c r="X261" s="1"/>
      <c r="AL261" s="1"/>
      <c r="AM261" s="1"/>
      <c r="BO261" s="1"/>
      <c r="CS261" s="1"/>
      <c r="EY261" s="1"/>
      <c r="EZ261" s="1"/>
      <c r="GW261" s="1"/>
      <c r="GX261" s="1"/>
      <c r="NP261" s="1"/>
      <c r="NQ261" s="1"/>
      <c r="NR261" s="1"/>
      <c r="NS261" s="1"/>
      <c r="NT261" s="1"/>
      <c r="NU261" s="1"/>
    </row>
    <row r="262" spans="6:385" x14ac:dyDescent="0.25">
      <c r="F262" s="1"/>
      <c r="G262" s="1"/>
      <c r="H262" s="1"/>
      <c r="I262" s="1"/>
      <c r="J262" s="1"/>
      <c r="X262" s="1"/>
      <c r="AL262" s="1"/>
      <c r="AM262" s="1"/>
      <c r="BO262" s="1"/>
      <c r="CS262" s="1"/>
      <c r="EY262" s="1"/>
      <c r="EZ262" s="1"/>
      <c r="GW262" s="1"/>
      <c r="GX262" s="1"/>
      <c r="NP262" s="1"/>
      <c r="NQ262" s="1"/>
      <c r="NR262" s="1"/>
      <c r="NS262" s="1"/>
      <c r="NT262" s="1"/>
      <c r="NU262" s="1"/>
    </row>
    <row r="263" spans="6:385" x14ac:dyDescent="0.25">
      <c r="F263" s="1"/>
      <c r="G263" s="1"/>
      <c r="H263" s="1"/>
      <c r="I263" s="1"/>
      <c r="J263" s="1"/>
      <c r="X263" s="1"/>
      <c r="AL263" s="1"/>
      <c r="AM263" s="1"/>
      <c r="BO263" s="1"/>
      <c r="CS263" s="1"/>
      <c r="EY263" s="1"/>
      <c r="EZ263" s="1"/>
      <c r="GW263" s="1"/>
      <c r="GX263" s="1"/>
      <c r="NP263" s="1"/>
      <c r="NQ263" s="1"/>
      <c r="NR263" s="1"/>
      <c r="NS263" s="1"/>
      <c r="NT263" s="1"/>
      <c r="NU263" s="1"/>
    </row>
    <row r="264" spans="6:385" x14ac:dyDescent="0.25">
      <c r="F264" s="1"/>
      <c r="G264" s="1"/>
      <c r="H264" s="1"/>
      <c r="I264" s="1"/>
      <c r="J264" s="1"/>
      <c r="X264" s="1"/>
      <c r="AL264" s="1"/>
      <c r="AM264" s="1"/>
      <c r="BO264" s="1"/>
      <c r="CS264" s="1"/>
      <c r="EY264" s="1"/>
      <c r="EZ264" s="1"/>
      <c r="GW264" s="1"/>
      <c r="GX264" s="1"/>
      <c r="NP264" s="1"/>
      <c r="NQ264" s="1"/>
      <c r="NR264" s="1"/>
      <c r="NS264" s="1"/>
      <c r="NT264" s="1"/>
      <c r="NU264" s="1"/>
    </row>
    <row r="265" spans="6:385" x14ac:dyDescent="0.25">
      <c r="F265" s="1"/>
      <c r="G265" s="1"/>
      <c r="H265" s="1"/>
      <c r="I265" s="1"/>
      <c r="J265" s="1"/>
      <c r="X265" s="1"/>
      <c r="AL265" s="1"/>
      <c r="AM265" s="1"/>
      <c r="BO265" s="1"/>
      <c r="CS265" s="1"/>
      <c r="EY265" s="1"/>
      <c r="EZ265" s="1"/>
      <c r="GW265" s="1"/>
      <c r="GX265" s="1"/>
      <c r="NP265" s="1"/>
      <c r="NQ265" s="1"/>
      <c r="NR265" s="1"/>
      <c r="NS265" s="1"/>
      <c r="NT265" s="1"/>
      <c r="NU265" s="1"/>
    </row>
    <row r="266" spans="6:385" x14ac:dyDescent="0.25">
      <c r="F266" s="1"/>
      <c r="G266" s="1"/>
      <c r="H266" s="1"/>
      <c r="I266" s="1"/>
      <c r="J266" s="1"/>
      <c r="X266" s="1"/>
      <c r="AL266" s="1"/>
      <c r="AM266" s="1"/>
      <c r="BO266" s="1"/>
      <c r="CS266" s="1"/>
      <c r="EY266" s="1"/>
      <c r="EZ266" s="1"/>
      <c r="GW266" s="1"/>
      <c r="GX266" s="1"/>
      <c r="NP266" s="1"/>
      <c r="NQ266" s="1"/>
      <c r="NR266" s="1"/>
      <c r="NS266" s="1"/>
      <c r="NT266" s="1"/>
      <c r="NU266" s="1"/>
    </row>
    <row r="267" spans="6:385" x14ac:dyDescent="0.25">
      <c r="F267" s="1"/>
      <c r="G267" s="1"/>
      <c r="H267" s="1"/>
      <c r="I267" s="1"/>
      <c r="J267" s="1"/>
      <c r="X267" s="1"/>
      <c r="AL267" s="1"/>
      <c r="AM267" s="1"/>
      <c r="BO267" s="1"/>
      <c r="CS267" s="1"/>
      <c r="EY267" s="1"/>
      <c r="EZ267" s="1"/>
      <c r="GW267" s="1"/>
      <c r="GX267" s="1"/>
      <c r="NP267" s="1"/>
      <c r="NQ267" s="1"/>
      <c r="NR267" s="1"/>
      <c r="NS267" s="1"/>
      <c r="NT267" s="1"/>
      <c r="NU267" s="1"/>
    </row>
    <row r="268" spans="6:385" x14ac:dyDescent="0.25">
      <c r="F268" s="1"/>
      <c r="G268" s="1"/>
      <c r="H268" s="1"/>
      <c r="I268" s="1"/>
      <c r="J268" s="1"/>
      <c r="X268" s="1"/>
      <c r="AL268" s="1"/>
      <c r="AM268" s="1"/>
      <c r="BO268" s="1"/>
      <c r="CS268" s="1"/>
      <c r="EY268" s="1"/>
      <c r="EZ268" s="1"/>
      <c r="GW268" s="1"/>
      <c r="GX268" s="1"/>
      <c r="NP268" s="1"/>
      <c r="NQ268" s="1"/>
      <c r="NR268" s="1"/>
      <c r="NS268" s="1"/>
      <c r="NT268" s="1"/>
      <c r="NU268" s="1"/>
    </row>
    <row r="269" spans="6:385" x14ac:dyDescent="0.25">
      <c r="F269" s="1"/>
      <c r="G269" s="1"/>
      <c r="H269" s="1"/>
      <c r="I269" s="1"/>
      <c r="J269" s="1"/>
      <c r="X269" s="1"/>
      <c r="AL269" s="1"/>
      <c r="AM269" s="1"/>
      <c r="BO269" s="1"/>
      <c r="CS269" s="1"/>
      <c r="EY269" s="1"/>
      <c r="EZ269" s="1"/>
      <c r="GW269" s="1"/>
      <c r="GX269" s="1"/>
      <c r="NP269" s="1"/>
      <c r="NQ269" s="1"/>
      <c r="NR269" s="1"/>
      <c r="NS269" s="1"/>
      <c r="NT269" s="1"/>
      <c r="NU269" s="1"/>
    </row>
    <row r="270" spans="6:385" x14ac:dyDescent="0.25">
      <c r="F270" s="1"/>
      <c r="G270" s="1"/>
      <c r="H270" s="1"/>
      <c r="I270" s="1"/>
      <c r="J270" s="1"/>
      <c r="X270" s="1"/>
      <c r="AL270" s="1"/>
      <c r="AM270" s="1"/>
      <c r="BO270" s="1"/>
      <c r="CS270" s="1"/>
      <c r="EY270" s="1"/>
      <c r="EZ270" s="1"/>
      <c r="GW270" s="1"/>
      <c r="GX270" s="1"/>
      <c r="NP270" s="1"/>
      <c r="NQ270" s="1"/>
      <c r="NR270" s="1"/>
      <c r="NS270" s="1"/>
      <c r="NT270" s="1"/>
      <c r="NU270" s="1"/>
    </row>
    <row r="271" spans="6:385" x14ac:dyDescent="0.25">
      <c r="F271" s="1"/>
      <c r="G271" s="1"/>
      <c r="H271" s="1"/>
      <c r="I271" s="1"/>
      <c r="J271" s="1"/>
      <c r="X271" s="1"/>
      <c r="AL271" s="1"/>
      <c r="AM271" s="1"/>
      <c r="BO271" s="1"/>
      <c r="CS271" s="1"/>
      <c r="EY271" s="1"/>
      <c r="EZ271" s="1"/>
      <c r="GW271" s="1"/>
      <c r="GX271" s="1"/>
      <c r="NP271" s="1"/>
      <c r="NQ271" s="1"/>
      <c r="NR271" s="1"/>
      <c r="NS271" s="1"/>
      <c r="NT271" s="1"/>
      <c r="NU271" s="1"/>
    </row>
    <row r="272" spans="6:385" x14ac:dyDescent="0.25">
      <c r="F272" s="1"/>
      <c r="G272" s="1"/>
      <c r="H272" s="1"/>
      <c r="I272" s="1"/>
      <c r="J272" s="1"/>
      <c r="X272" s="1"/>
      <c r="AL272" s="1"/>
      <c r="AM272" s="1"/>
      <c r="BO272" s="1"/>
      <c r="CS272" s="1"/>
      <c r="EY272" s="1"/>
      <c r="EZ272" s="1"/>
      <c r="GW272" s="1"/>
      <c r="GX272" s="1"/>
      <c r="NP272" s="1"/>
      <c r="NQ272" s="1"/>
      <c r="NR272" s="1"/>
      <c r="NS272" s="1"/>
      <c r="NT272" s="1"/>
      <c r="NU272" s="1"/>
    </row>
    <row r="273" spans="6:385" x14ac:dyDescent="0.25">
      <c r="F273" s="1"/>
      <c r="G273" s="1"/>
      <c r="H273" s="1"/>
      <c r="I273" s="1"/>
      <c r="J273" s="1"/>
      <c r="X273" s="1"/>
      <c r="AL273" s="1"/>
      <c r="AM273" s="1"/>
      <c r="BO273" s="1"/>
      <c r="CS273" s="1"/>
      <c r="EY273" s="1"/>
      <c r="EZ273" s="1"/>
      <c r="GW273" s="1"/>
      <c r="GX273" s="1"/>
      <c r="NP273" s="1"/>
      <c r="NQ273" s="1"/>
      <c r="NR273" s="1"/>
      <c r="NS273" s="1"/>
      <c r="NT273" s="1"/>
      <c r="NU273" s="1"/>
    </row>
    <row r="274" spans="6:385" x14ac:dyDescent="0.25">
      <c r="F274" s="1"/>
      <c r="G274" s="1"/>
      <c r="H274" s="1"/>
      <c r="I274" s="1"/>
      <c r="J274" s="1"/>
      <c r="X274" s="1"/>
      <c r="AL274" s="1"/>
      <c r="AM274" s="1"/>
      <c r="BO274" s="1"/>
      <c r="CS274" s="1"/>
      <c r="EY274" s="1"/>
      <c r="EZ274" s="1"/>
      <c r="GW274" s="1"/>
      <c r="GX274" s="1"/>
      <c r="NP274" s="1"/>
      <c r="NQ274" s="1"/>
      <c r="NR274" s="1"/>
      <c r="NS274" s="1"/>
      <c r="NT274" s="1"/>
      <c r="NU274" s="1"/>
    </row>
    <row r="275" spans="6:385" x14ac:dyDescent="0.25">
      <c r="F275" s="1"/>
      <c r="G275" s="1"/>
      <c r="H275" s="1"/>
      <c r="I275" s="1"/>
      <c r="J275" s="1"/>
      <c r="X275" s="1"/>
      <c r="AL275" s="1"/>
      <c r="AM275" s="1"/>
      <c r="BO275" s="1"/>
      <c r="CS275" s="1"/>
      <c r="EY275" s="1"/>
      <c r="EZ275" s="1"/>
      <c r="GW275" s="1"/>
      <c r="GX275" s="1"/>
      <c r="NP275" s="1"/>
      <c r="NQ275" s="1"/>
      <c r="NR275" s="1"/>
      <c r="NS275" s="1"/>
      <c r="NT275" s="1"/>
      <c r="NU275" s="1"/>
    </row>
    <row r="276" spans="6:385" x14ac:dyDescent="0.25">
      <c r="F276" s="1"/>
      <c r="G276" s="1"/>
      <c r="H276" s="1"/>
      <c r="I276" s="1"/>
      <c r="J276" s="1"/>
      <c r="X276" s="1"/>
      <c r="AL276" s="1"/>
      <c r="AM276" s="1"/>
      <c r="BO276" s="1"/>
      <c r="CS276" s="1"/>
      <c r="EY276" s="1"/>
      <c r="EZ276" s="1"/>
      <c r="GW276" s="1"/>
      <c r="GX276" s="1"/>
      <c r="NP276" s="1"/>
      <c r="NQ276" s="1"/>
      <c r="NR276" s="1"/>
      <c r="NS276" s="1"/>
      <c r="NT276" s="1"/>
      <c r="NU276" s="1"/>
    </row>
    <row r="277" spans="6:385" x14ac:dyDescent="0.25">
      <c r="F277" s="1"/>
      <c r="G277" s="1"/>
      <c r="H277" s="1"/>
      <c r="I277" s="1"/>
      <c r="J277" s="1"/>
      <c r="X277" s="1"/>
      <c r="AL277" s="1"/>
      <c r="AM277" s="1"/>
      <c r="BO277" s="1"/>
      <c r="CS277" s="1"/>
      <c r="EY277" s="1"/>
      <c r="EZ277" s="1"/>
      <c r="GW277" s="1"/>
      <c r="GX277" s="1"/>
      <c r="NP277" s="1"/>
      <c r="NQ277" s="1"/>
      <c r="NR277" s="1"/>
      <c r="NS277" s="1"/>
      <c r="NT277" s="1"/>
      <c r="NU277" s="1"/>
    </row>
    <row r="278" spans="6:385" x14ac:dyDescent="0.25">
      <c r="F278" s="1"/>
      <c r="G278" s="1"/>
      <c r="H278" s="1"/>
      <c r="I278" s="1"/>
      <c r="J278" s="1"/>
      <c r="X278" s="1"/>
      <c r="AL278" s="1"/>
      <c r="AM278" s="1"/>
      <c r="BO278" s="1"/>
      <c r="CS278" s="1"/>
      <c r="EY278" s="1"/>
      <c r="EZ278" s="1"/>
      <c r="GW278" s="1"/>
      <c r="GX278" s="1"/>
      <c r="NP278" s="1"/>
      <c r="NQ278" s="1"/>
      <c r="NR278" s="1"/>
      <c r="NS278" s="1"/>
      <c r="NT278" s="1"/>
      <c r="NU278" s="1"/>
    </row>
    <row r="279" spans="6:385" x14ac:dyDescent="0.25">
      <c r="F279" s="1"/>
      <c r="G279" s="1"/>
      <c r="H279" s="1"/>
      <c r="I279" s="1"/>
      <c r="J279" s="1"/>
      <c r="X279" s="1"/>
      <c r="AL279" s="1"/>
      <c r="AM279" s="1"/>
      <c r="BO279" s="1"/>
      <c r="CS279" s="1"/>
      <c r="EY279" s="1"/>
      <c r="EZ279" s="1"/>
      <c r="GW279" s="1"/>
      <c r="GX279" s="1"/>
      <c r="NP279" s="1"/>
      <c r="NQ279" s="1"/>
      <c r="NR279" s="1"/>
      <c r="NS279" s="1"/>
      <c r="NT279" s="1"/>
      <c r="NU279" s="1"/>
    </row>
    <row r="280" spans="6:385" x14ac:dyDescent="0.25">
      <c r="F280" s="1"/>
      <c r="G280" s="1"/>
      <c r="H280" s="1"/>
      <c r="I280" s="1"/>
      <c r="J280" s="1"/>
      <c r="X280" s="1"/>
      <c r="AL280" s="1"/>
      <c r="AM280" s="1"/>
      <c r="BO280" s="1"/>
      <c r="CS280" s="1"/>
      <c r="EY280" s="1"/>
      <c r="EZ280" s="1"/>
      <c r="GW280" s="1"/>
      <c r="GX280" s="1"/>
      <c r="NP280" s="1"/>
      <c r="NQ280" s="1"/>
      <c r="NR280" s="1"/>
      <c r="NS280" s="1"/>
      <c r="NT280" s="1"/>
      <c r="NU280" s="1"/>
    </row>
    <row r="281" spans="6:385" x14ac:dyDescent="0.25">
      <c r="F281" s="1"/>
      <c r="G281" s="1"/>
      <c r="H281" s="1"/>
      <c r="I281" s="1"/>
      <c r="J281" s="1"/>
      <c r="X281" s="1"/>
      <c r="AL281" s="1"/>
      <c r="AM281" s="1"/>
      <c r="BO281" s="1"/>
      <c r="CS281" s="1"/>
      <c r="EY281" s="1"/>
      <c r="EZ281" s="1"/>
      <c r="GW281" s="1"/>
      <c r="GX281" s="1"/>
      <c r="NP281" s="1"/>
      <c r="NQ281" s="1"/>
      <c r="NR281" s="1"/>
      <c r="NS281" s="1"/>
      <c r="NT281" s="1"/>
      <c r="NU281" s="1"/>
    </row>
    <row r="282" spans="6:385" x14ac:dyDescent="0.25">
      <c r="F282" s="1"/>
      <c r="G282" s="1"/>
      <c r="H282" s="1"/>
      <c r="I282" s="1"/>
      <c r="J282" s="1"/>
      <c r="X282" s="1"/>
      <c r="AL282" s="1"/>
      <c r="AM282" s="1"/>
      <c r="BO282" s="1"/>
      <c r="CS282" s="1"/>
      <c r="EY282" s="1"/>
      <c r="EZ282" s="1"/>
      <c r="GW282" s="1"/>
      <c r="GX282" s="1"/>
      <c r="NP282" s="1"/>
      <c r="NQ282" s="1"/>
      <c r="NR282" s="1"/>
      <c r="NS282" s="1"/>
      <c r="NT282" s="1"/>
      <c r="NU282" s="1"/>
    </row>
    <row r="283" spans="6:385" x14ac:dyDescent="0.25">
      <c r="F283" s="1"/>
      <c r="G283" s="1"/>
      <c r="H283" s="1"/>
      <c r="I283" s="1"/>
      <c r="J283" s="1"/>
      <c r="X283" s="1"/>
      <c r="AL283" s="1"/>
      <c r="AM283" s="1"/>
      <c r="BO283" s="1"/>
      <c r="CS283" s="1"/>
      <c r="EY283" s="1"/>
      <c r="EZ283" s="1"/>
      <c r="GW283" s="1"/>
      <c r="GX283" s="1"/>
      <c r="NP283" s="1"/>
      <c r="NQ283" s="1"/>
      <c r="NR283" s="1"/>
      <c r="NS283" s="1"/>
      <c r="NT283" s="1"/>
      <c r="NU283" s="1"/>
    </row>
    <row r="284" spans="6:385" x14ac:dyDescent="0.25">
      <c r="F284" s="1"/>
      <c r="G284" s="1"/>
      <c r="H284" s="1"/>
      <c r="I284" s="1"/>
      <c r="J284" s="1"/>
      <c r="X284" s="1"/>
      <c r="AL284" s="1"/>
      <c r="AM284" s="1"/>
      <c r="BO284" s="1"/>
      <c r="CS284" s="1"/>
      <c r="EY284" s="1"/>
      <c r="EZ284" s="1"/>
      <c r="GW284" s="1"/>
      <c r="GX284" s="1"/>
      <c r="NP284" s="1"/>
      <c r="NQ284" s="1"/>
      <c r="NR284" s="1"/>
      <c r="NS284" s="1"/>
      <c r="NT284" s="1"/>
      <c r="NU284" s="1"/>
    </row>
    <row r="285" spans="6:385" x14ac:dyDescent="0.25">
      <c r="F285" s="1"/>
      <c r="G285" s="1"/>
      <c r="H285" s="1"/>
      <c r="I285" s="1"/>
      <c r="J285" s="1"/>
      <c r="X285" s="1"/>
      <c r="AL285" s="1"/>
      <c r="AM285" s="1"/>
      <c r="BO285" s="1"/>
      <c r="CS285" s="1"/>
      <c r="EY285" s="1"/>
      <c r="EZ285" s="1"/>
      <c r="GW285" s="1"/>
      <c r="GX285" s="1"/>
      <c r="NP285" s="1"/>
      <c r="NQ285" s="1"/>
      <c r="NR285" s="1"/>
      <c r="NS285" s="1"/>
      <c r="NT285" s="1"/>
      <c r="NU285" s="1"/>
    </row>
    <row r="286" spans="6:385" x14ac:dyDescent="0.25">
      <c r="F286" s="1"/>
      <c r="G286" s="1"/>
      <c r="H286" s="1"/>
      <c r="I286" s="1"/>
      <c r="J286" s="1"/>
      <c r="X286" s="1"/>
      <c r="AL286" s="1"/>
      <c r="AM286" s="1"/>
      <c r="BO286" s="1"/>
      <c r="CS286" s="1"/>
      <c r="EY286" s="1"/>
      <c r="EZ286" s="1"/>
      <c r="GW286" s="1"/>
      <c r="GX286" s="1"/>
      <c r="NP286" s="1"/>
      <c r="NQ286" s="1"/>
      <c r="NR286" s="1"/>
      <c r="NS286" s="1"/>
      <c r="NT286" s="1"/>
      <c r="NU286" s="1"/>
    </row>
    <row r="287" spans="6:385" x14ac:dyDescent="0.25">
      <c r="F287" s="1"/>
      <c r="G287" s="1"/>
      <c r="H287" s="1"/>
      <c r="I287" s="1"/>
      <c r="J287" s="1"/>
      <c r="X287" s="1"/>
      <c r="AL287" s="1"/>
      <c r="AM287" s="1"/>
      <c r="BO287" s="1"/>
      <c r="CS287" s="1"/>
      <c r="EY287" s="1"/>
      <c r="EZ287" s="1"/>
      <c r="GW287" s="1"/>
      <c r="GX287" s="1"/>
      <c r="NP287" s="1"/>
      <c r="NQ287" s="1"/>
      <c r="NR287" s="1"/>
      <c r="NS287" s="1"/>
      <c r="NT287" s="1"/>
      <c r="NU287" s="1"/>
    </row>
    <row r="288" spans="6:385" x14ac:dyDescent="0.25">
      <c r="F288" s="1"/>
      <c r="G288" s="1"/>
      <c r="H288" s="1"/>
      <c r="I288" s="1"/>
      <c r="J288" s="1"/>
      <c r="X288" s="1"/>
      <c r="AL288" s="1"/>
      <c r="AM288" s="1"/>
      <c r="BO288" s="1"/>
      <c r="CS288" s="1"/>
      <c r="EY288" s="1"/>
      <c r="EZ288" s="1"/>
      <c r="GW288" s="1"/>
      <c r="GX288" s="1"/>
      <c r="NP288" s="1"/>
      <c r="NQ288" s="1"/>
      <c r="NR288" s="1"/>
      <c r="NS288" s="1"/>
      <c r="NT288" s="1"/>
      <c r="NU288" s="1"/>
    </row>
    <row r="289" spans="6:385" x14ac:dyDescent="0.25">
      <c r="F289" s="1"/>
      <c r="G289" s="1"/>
      <c r="H289" s="1"/>
      <c r="I289" s="1"/>
      <c r="J289" s="1"/>
      <c r="X289" s="1"/>
      <c r="AL289" s="1"/>
      <c r="AM289" s="1"/>
      <c r="BO289" s="1"/>
      <c r="CS289" s="1"/>
      <c r="EY289" s="1"/>
      <c r="EZ289" s="1"/>
      <c r="GW289" s="1"/>
      <c r="GX289" s="1"/>
      <c r="NP289" s="1"/>
      <c r="NQ289" s="1"/>
      <c r="NR289" s="1"/>
      <c r="NS289" s="1"/>
      <c r="NT289" s="1"/>
      <c r="NU289" s="1"/>
    </row>
    <row r="290" spans="6:385" x14ac:dyDescent="0.25">
      <c r="F290" s="1"/>
      <c r="G290" s="1"/>
      <c r="H290" s="1"/>
      <c r="I290" s="1"/>
      <c r="J290" s="1"/>
      <c r="X290" s="1"/>
      <c r="AL290" s="1"/>
      <c r="AM290" s="1"/>
      <c r="BO290" s="1"/>
      <c r="CS290" s="1"/>
      <c r="EY290" s="1"/>
      <c r="EZ290" s="1"/>
      <c r="GW290" s="1"/>
      <c r="GX290" s="1"/>
      <c r="NP290" s="1"/>
      <c r="NQ290" s="1"/>
      <c r="NR290" s="1"/>
      <c r="NS290" s="1"/>
      <c r="NT290" s="1"/>
      <c r="NU290" s="1"/>
    </row>
    <row r="291" spans="6:385" x14ac:dyDescent="0.25">
      <c r="F291" s="1"/>
      <c r="G291" s="1"/>
      <c r="H291" s="1"/>
      <c r="I291" s="1"/>
      <c r="J291" s="1"/>
      <c r="X291" s="1"/>
      <c r="AL291" s="1"/>
      <c r="AM291" s="1"/>
      <c r="BO291" s="1"/>
      <c r="CS291" s="1"/>
      <c r="EY291" s="1"/>
      <c r="EZ291" s="1"/>
      <c r="GW291" s="1"/>
      <c r="GX291" s="1"/>
      <c r="NP291" s="1"/>
      <c r="NQ291" s="1"/>
      <c r="NR291" s="1"/>
      <c r="NS291" s="1"/>
      <c r="NT291" s="1"/>
      <c r="NU291" s="1"/>
    </row>
    <row r="292" spans="6:385" x14ac:dyDescent="0.25">
      <c r="F292" s="1"/>
      <c r="G292" s="1"/>
      <c r="H292" s="1"/>
      <c r="I292" s="1"/>
      <c r="J292" s="1"/>
      <c r="X292" s="1"/>
      <c r="AL292" s="1"/>
      <c r="AM292" s="1"/>
      <c r="BO292" s="1"/>
      <c r="CS292" s="1"/>
      <c r="EY292" s="1"/>
      <c r="EZ292" s="1"/>
      <c r="GW292" s="1"/>
      <c r="GX292" s="1"/>
      <c r="NP292" s="1"/>
      <c r="NQ292" s="1"/>
      <c r="NR292" s="1"/>
      <c r="NS292" s="1"/>
      <c r="NT292" s="1"/>
      <c r="NU292" s="1"/>
    </row>
    <row r="293" spans="6:385" x14ac:dyDescent="0.25">
      <c r="F293" s="1"/>
      <c r="G293" s="1"/>
      <c r="H293" s="1"/>
      <c r="I293" s="1"/>
      <c r="J293" s="1"/>
      <c r="X293" s="1"/>
      <c r="AL293" s="1"/>
      <c r="AM293" s="1"/>
      <c r="BO293" s="1"/>
      <c r="CS293" s="1"/>
      <c r="EY293" s="1"/>
      <c r="EZ293" s="1"/>
      <c r="GW293" s="1"/>
      <c r="GX293" s="1"/>
      <c r="NP293" s="1"/>
      <c r="NQ293" s="1"/>
      <c r="NR293" s="1"/>
      <c r="NS293" s="1"/>
      <c r="NT293" s="1"/>
      <c r="NU293" s="1"/>
    </row>
    <row r="294" spans="6:385" x14ac:dyDescent="0.25">
      <c r="F294" s="1"/>
      <c r="G294" s="1"/>
      <c r="H294" s="1"/>
      <c r="I294" s="1"/>
      <c r="J294" s="1"/>
      <c r="X294" s="1"/>
      <c r="AL294" s="1"/>
      <c r="AM294" s="1"/>
      <c r="BO294" s="1"/>
      <c r="CS294" s="1"/>
      <c r="EY294" s="1"/>
      <c r="EZ294" s="1"/>
      <c r="GW294" s="1"/>
      <c r="GX294" s="1"/>
      <c r="NP294" s="1"/>
      <c r="NQ294" s="1"/>
      <c r="NR294" s="1"/>
      <c r="NS294" s="1"/>
      <c r="NT294" s="1"/>
      <c r="NU294" s="1"/>
    </row>
    <row r="295" spans="6:385" x14ac:dyDescent="0.25">
      <c r="F295" s="1"/>
      <c r="G295" s="1"/>
      <c r="H295" s="1"/>
      <c r="I295" s="1"/>
      <c r="J295" s="1"/>
      <c r="X295" s="1"/>
      <c r="AL295" s="1"/>
      <c r="AM295" s="1"/>
      <c r="BO295" s="1"/>
      <c r="CS295" s="1"/>
      <c r="EY295" s="1"/>
      <c r="EZ295" s="1"/>
      <c r="GW295" s="1"/>
      <c r="GX295" s="1"/>
      <c r="NP295" s="1"/>
      <c r="NQ295" s="1"/>
      <c r="NR295" s="1"/>
      <c r="NS295" s="1"/>
      <c r="NT295" s="1"/>
      <c r="NU295" s="1"/>
    </row>
    <row r="296" spans="6:385" x14ac:dyDescent="0.25">
      <c r="F296" s="1"/>
      <c r="G296" s="1"/>
      <c r="H296" s="1"/>
      <c r="I296" s="1"/>
      <c r="J296" s="1"/>
      <c r="X296" s="1"/>
      <c r="AL296" s="1"/>
      <c r="AM296" s="1"/>
      <c r="BO296" s="1"/>
      <c r="CS296" s="1"/>
      <c r="EY296" s="1"/>
      <c r="EZ296" s="1"/>
      <c r="GW296" s="1"/>
      <c r="GX296" s="1"/>
      <c r="NP296" s="1"/>
      <c r="NQ296" s="1"/>
      <c r="NR296" s="1"/>
      <c r="NS296" s="1"/>
      <c r="NT296" s="1"/>
      <c r="NU296" s="1"/>
    </row>
    <row r="297" spans="6:385" x14ac:dyDescent="0.25">
      <c r="F297" s="1"/>
      <c r="G297" s="1"/>
      <c r="H297" s="1"/>
      <c r="I297" s="1"/>
      <c r="J297" s="1"/>
      <c r="X297" s="1"/>
      <c r="AL297" s="1"/>
      <c r="AM297" s="1"/>
      <c r="BO297" s="1"/>
      <c r="CS297" s="1"/>
      <c r="EY297" s="1"/>
      <c r="EZ297" s="1"/>
      <c r="GW297" s="1"/>
      <c r="GX297" s="1"/>
      <c r="NP297" s="1"/>
      <c r="NQ297" s="1"/>
      <c r="NR297" s="1"/>
      <c r="NS297" s="1"/>
      <c r="NT297" s="1"/>
      <c r="NU297" s="1"/>
    </row>
    <row r="298" spans="6:385" x14ac:dyDescent="0.25">
      <c r="F298" s="1"/>
      <c r="G298" s="1"/>
      <c r="H298" s="1"/>
      <c r="I298" s="1"/>
      <c r="J298" s="1"/>
      <c r="X298" s="1"/>
      <c r="AL298" s="1"/>
      <c r="AM298" s="1"/>
      <c r="BO298" s="1"/>
      <c r="CS298" s="1"/>
      <c r="EY298" s="1"/>
      <c r="EZ298" s="1"/>
      <c r="GW298" s="1"/>
      <c r="GX298" s="1"/>
      <c r="NP298" s="1"/>
      <c r="NQ298" s="1"/>
      <c r="NR298" s="1"/>
      <c r="NS298" s="1"/>
      <c r="NT298" s="1"/>
      <c r="NU298" s="1"/>
    </row>
    <row r="299" spans="6:385" x14ac:dyDescent="0.25">
      <c r="F299" s="1"/>
      <c r="G299" s="1"/>
      <c r="H299" s="1"/>
      <c r="I299" s="1"/>
      <c r="J299" s="1"/>
      <c r="X299" s="1"/>
      <c r="AL299" s="1"/>
      <c r="AM299" s="1"/>
      <c r="BO299" s="1"/>
      <c r="CS299" s="1"/>
      <c r="EY299" s="1"/>
      <c r="EZ299" s="1"/>
      <c r="GW299" s="1"/>
      <c r="GX299" s="1"/>
      <c r="NP299" s="1"/>
      <c r="NQ299" s="1"/>
      <c r="NR299" s="1"/>
      <c r="NS299" s="1"/>
      <c r="NT299" s="1"/>
      <c r="NU299" s="1"/>
    </row>
    <row r="300" spans="6:385" x14ac:dyDescent="0.25">
      <c r="F300" s="1"/>
      <c r="G300" s="1"/>
      <c r="H300" s="1"/>
      <c r="I300" s="1"/>
      <c r="J300" s="1"/>
      <c r="X300" s="1"/>
      <c r="AL300" s="1"/>
      <c r="AM300" s="1"/>
      <c r="BO300" s="1"/>
      <c r="CS300" s="1"/>
      <c r="EY300" s="1"/>
      <c r="EZ300" s="1"/>
      <c r="GW300" s="1"/>
      <c r="GX300" s="1"/>
      <c r="NP300" s="1"/>
      <c r="NQ300" s="1"/>
      <c r="NR300" s="1"/>
      <c r="NS300" s="1"/>
      <c r="NT300" s="1"/>
      <c r="NU300" s="1"/>
    </row>
    <row r="301" spans="6:385" x14ac:dyDescent="0.25">
      <c r="F301" s="1"/>
      <c r="G301" s="1"/>
      <c r="H301" s="1"/>
      <c r="I301" s="1"/>
      <c r="J301" s="1"/>
      <c r="X301" s="1"/>
      <c r="AL301" s="1"/>
      <c r="AM301" s="1"/>
      <c r="BO301" s="1"/>
      <c r="CS301" s="1"/>
      <c r="EY301" s="1"/>
      <c r="EZ301" s="1"/>
      <c r="GW301" s="1"/>
      <c r="GX301" s="1"/>
      <c r="NP301" s="1"/>
      <c r="NQ301" s="1"/>
      <c r="NR301" s="1"/>
      <c r="NS301" s="1"/>
      <c r="NT301" s="1"/>
      <c r="NU301" s="1"/>
    </row>
    <row r="302" spans="6:385" x14ac:dyDescent="0.25">
      <c r="F302" s="1"/>
      <c r="G302" s="1"/>
      <c r="H302" s="1"/>
      <c r="I302" s="1"/>
      <c r="J302" s="1"/>
      <c r="X302" s="1"/>
      <c r="AL302" s="1"/>
      <c r="AM302" s="1"/>
      <c r="BO302" s="1"/>
      <c r="CS302" s="1"/>
      <c r="EY302" s="1"/>
      <c r="EZ302" s="1"/>
      <c r="GW302" s="1"/>
      <c r="GX302" s="1"/>
      <c r="NP302" s="1"/>
      <c r="NQ302" s="1"/>
      <c r="NR302" s="1"/>
      <c r="NS302" s="1"/>
      <c r="NT302" s="1"/>
      <c r="NU302" s="1"/>
    </row>
    <row r="303" spans="6:385" x14ac:dyDescent="0.25">
      <c r="F303" s="1"/>
      <c r="G303" s="1"/>
      <c r="H303" s="1"/>
      <c r="I303" s="1"/>
      <c r="J303" s="1"/>
      <c r="X303" s="1"/>
      <c r="AL303" s="1"/>
      <c r="AM303" s="1"/>
      <c r="BO303" s="1"/>
      <c r="CS303" s="1"/>
      <c r="EY303" s="1"/>
      <c r="EZ303" s="1"/>
      <c r="GW303" s="1"/>
      <c r="GX303" s="1"/>
      <c r="NP303" s="1"/>
      <c r="NQ303" s="1"/>
      <c r="NR303" s="1"/>
      <c r="NS303" s="1"/>
      <c r="NT303" s="1"/>
      <c r="NU303" s="1"/>
    </row>
    <row r="304" spans="6:385" x14ac:dyDescent="0.25">
      <c r="F304" s="1"/>
      <c r="G304" s="1"/>
      <c r="H304" s="1"/>
      <c r="I304" s="1"/>
      <c r="J304" s="1"/>
      <c r="X304" s="1"/>
      <c r="AL304" s="1"/>
      <c r="AM304" s="1"/>
      <c r="BO304" s="1"/>
      <c r="CS304" s="1"/>
      <c r="EY304" s="1"/>
      <c r="EZ304" s="1"/>
      <c r="GW304" s="1"/>
      <c r="GX304" s="1"/>
      <c r="NP304" s="1"/>
      <c r="NQ304" s="1"/>
      <c r="NR304" s="1"/>
      <c r="NS304" s="1"/>
      <c r="NT304" s="1"/>
      <c r="NU304" s="1"/>
    </row>
    <row r="305" spans="6:385" x14ac:dyDescent="0.25">
      <c r="F305" s="1"/>
      <c r="G305" s="1"/>
      <c r="H305" s="1"/>
      <c r="I305" s="1"/>
      <c r="J305" s="1"/>
      <c r="X305" s="1"/>
      <c r="AL305" s="1"/>
      <c r="AM305" s="1"/>
      <c r="BO305" s="1"/>
      <c r="CS305" s="1"/>
      <c r="EY305" s="1"/>
      <c r="EZ305" s="1"/>
      <c r="GW305" s="1"/>
      <c r="GX305" s="1"/>
      <c r="NP305" s="1"/>
      <c r="NQ305" s="1"/>
      <c r="NR305" s="1"/>
      <c r="NS305" s="1"/>
      <c r="NT305" s="1"/>
      <c r="NU305" s="1"/>
    </row>
    <row r="306" spans="6:385" x14ac:dyDescent="0.25">
      <c r="F306" s="1"/>
      <c r="G306" s="1"/>
      <c r="H306" s="1"/>
      <c r="I306" s="1"/>
      <c r="J306" s="1"/>
      <c r="X306" s="1"/>
      <c r="AL306" s="1"/>
      <c r="AM306" s="1"/>
      <c r="BO306" s="1"/>
      <c r="CS306" s="1"/>
      <c r="EY306" s="1"/>
      <c r="EZ306" s="1"/>
      <c r="GW306" s="1"/>
      <c r="GX306" s="1"/>
      <c r="NP306" s="1"/>
      <c r="NQ306" s="1"/>
      <c r="NR306" s="1"/>
      <c r="NS306" s="1"/>
      <c r="NT306" s="1"/>
      <c r="NU306" s="1"/>
    </row>
    <row r="307" spans="6:385" x14ac:dyDescent="0.25">
      <c r="F307" s="1"/>
      <c r="G307" s="1"/>
      <c r="H307" s="1"/>
      <c r="I307" s="1"/>
      <c r="J307" s="1"/>
      <c r="X307" s="1"/>
      <c r="AL307" s="1"/>
      <c r="AM307" s="1"/>
      <c r="BO307" s="1"/>
      <c r="CS307" s="1"/>
      <c r="EY307" s="1"/>
      <c r="EZ307" s="1"/>
      <c r="GW307" s="1"/>
      <c r="GX307" s="1"/>
      <c r="NP307" s="1"/>
      <c r="NQ307" s="1"/>
      <c r="NR307" s="1"/>
      <c r="NS307" s="1"/>
      <c r="NT307" s="1"/>
      <c r="NU307" s="1"/>
    </row>
    <row r="308" spans="6:385" x14ac:dyDescent="0.25">
      <c r="F308" s="1"/>
      <c r="G308" s="1"/>
      <c r="H308" s="1"/>
      <c r="I308" s="1"/>
      <c r="J308" s="1"/>
      <c r="X308" s="1"/>
      <c r="AL308" s="1"/>
      <c r="AM308" s="1"/>
      <c r="BO308" s="1"/>
      <c r="CS308" s="1"/>
      <c r="EY308" s="1"/>
      <c r="EZ308" s="1"/>
      <c r="GW308" s="1"/>
      <c r="GX308" s="1"/>
      <c r="NP308" s="1"/>
      <c r="NQ308" s="1"/>
      <c r="NR308" s="1"/>
      <c r="NS308" s="1"/>
      <c r="NT308" s="1"/>
      <c r="NU308" s="1"/>
    </row>
    <row r="309" spans="6:385" x14ac:dyDescent="0.25">
      <c r="F309" s="1"/>
      <c r="G309" s="1"/>
      <c r="H309" s="1"/>
      <c r="I309" s="1"/>
      <c r="J309" s="1"/>
      <c r="X309" s="1"/>
      <c r="AL309" s="1"/>
      <c r="AM309" s="1"/>
      <c r="BO309" s="1"/>
      <c r="CS309" s="1"/>
      <c r="EY309" s="1"/>
      <c r="EZ309" s="1"/>
      <c r="GW309" s="1"/>
      <c r="GX309" s="1"/>
      <c r="NP309" s="1"/>
      <c r="NQ309" s="1"/>
      <c r="NR309" s="1"/>
      <c r="NS309" s="1"/>
      <c r="NT309" s="1"/>
      <c r="NU309" s="1"/>
    </row>
    <row r="310" spans="6:385" x14ac:dyDescent="0.25">
      <c r="F310" s="1"/>
      <c r="G310" s="1"/>
      <c r="H310" s="1"/>
      <c r="I310" s="1"/>
      <c r="J310" s="1"/>
      <c r="X310" s="1"/>
      <c r="AL310" s="1"/>
      <c r="AM310" s="1"/>
      <c r="BO310" s="1"/>
      <c r="CS310" s="1"/>
      <c r="EY310" s="1"/>
      <c r="EZ310" s="1"/>
      <c r="GW310" s="1"/>
      <c r="GX310" s="1"/>
      <c r="NP310" s="1"/>
      <c r="NQ310" s="1"/>
      <c r="NR310" s="1"/>
      <c r="NS310" s="1"/>
      <c r="NT310" s="1"/>
      <c r="NU310" s="1"/>
    </row>
    <row r="311" spans="6:385" x14ac:dyDescent="0.25">
      <c r="F311" s="1"/>
      <c r="G311" s="1"/>
      <c r="H311" s="1"/>
      <c r="I311" s="1"/>
      <c r="J311" s="1"/>
      <c r="X311" s="1"/>
      <c r="AL311" s="1"/>
      <c r="AM311" s="1"/>
      <c r="BO311" s="1"/>
      <c r="CS311" s="1"/>
      <c r="EY311" s="1"/>
      <c r="EZ311" s="1"/>
      <c r="GW311" s="1"/>
      <c r="GX311" s="1"/>
      <c r="NP311" s="1"/>
      <c r="NQ311" s="1"/>
      <c r="NR311" s="1"/>
      <c r="NS311" s="1"/>
      <c r="NT311" s="1"/>
      <c r="NU311" s="1"/>
    </row>
    <row r="312" spans="6:385" x14ac:dyDescent="0.25">
      <c r="F312" s="1"/>
      <c r="G312" s="1"/>
      <c r="H312" s="1"/>
      <c r="I312" s="1"/>
      <c r="J312" s="1"/>
      <c r="X312" s="1"/>
      <c r="AL312" s="1"/>
      <c r="AM312" s="1"/>
      <c r="BO312" s="1"/>
      <c r="CS312" s="1"/>
      <c r="EY312" s="1"/>
      <c r="EZ312" s="1"/>
      <c r="GW312" s="1"/>
      <c r="GX312" s="1"/>
      <c r="NP312" s="1"/>
      <c r="NQ312" s="1"/>
      <c r="NR312" s="1"/>
      <c r="NS312" s="1"/>
      <c r="NT312" s="1"/>
      <c r="NU312" s="1"/>
    </row>
    <row r="313" spans="6:385" x14ac:dyDescent="0.25">
      <c r="F313" s="1"/>
      <c r="G313" s="1"/>
      <c r="H313" s="1"/>
      <c r="I313" s="1"/>
      <c r="J313" s="1"/>
      <c r="X313" s="1"/>
      <c r="AL313" s="1"/>
      <c r="AM313" s="1"/>
      <c r="BO313" s="1"/>
      <c r="CS313" s="1"/>
      <c r="EY313" s="1"/>
      <c r="EZ313" s="1"/>
      <c r="GW313" s="1"/>
      <c r="GX313" s="1"/>
      <c r="NP313" s="1"/>
      <c r="NQ313" s="1"/>
      <c r="NR313" s="1"/>
      <c r="NS313" s="1"/>
      <c r="NT313" s="1"/>
      <c r="NU313" s="1"/>
    </row>
    <row r="314" spans="6:385" x14ac:dyDescent="0.25">
      <c r="F314" s="1"/>
      <c r="G314" s="1"/>
      <c r="H314" s="1"/>
      <c r="I314" s="1"/>
      <c r="J314" s="1"/>
      <c r="X314" s="1"/>
      <c r="AL314" s="1"/>
      <c r="AM314" s="1"/>
      <c r="BO314" s="1"/>
      <c r="CS314" s="1"/>
      <c r="EY314" s="1"/>
      <c r="EZ314" s="1"/>
      <c r="GW314" s="1"/>
      <c r="GX314" s="1"/>
      <c r="NP314" s="1"/>
      <c r="NQ314" s="1"/>
      <c r="NR314" s="1"/>
      <c r="NS314" s="1"/>
      <c r="NT314" s="1"/>
      <c r="NU314" s="1"/>
    </row>
    <row r="315" spans="6:385" x14ac:dyDescent="0.25">
      <c r="F315" s="1"/>
      <c r="G315" s="1"/>
      <c r="H315" s="1"/>
      <c r="I315" s="1"/>
      <c r="J315" s="1"/>
      <c r="X315" s="1"/>
      <c r="AL315" s="1"/>
      <c r="AM315" s="1"/>
      <c r="BO315" s="1"/>
      <c r="CS315" s="1"/>
      <c r="EY315" s="1"/>
      <c r="EZ315" s="1"/>
      <c r="GW315" s="1"/>
      <c r="GX315" s="1"/>
      <c r="NP315" s="1"/>
      <c r="NQ315" s="1"/>
      <c r="NR315" s="1"/>
      <c r="NS315" s="1"/>
      <c r="NT315" s="1"/>
      <c r="NU315" s="1"/>
    </row>
    <row r="316" spans="6:385" x14ac:dyDescent="0.25">
      <c r="F316" s="1"/>
      <c r="G316" s="1"/>
      <c r="H316" s="1"/>
      <c r="I316" s="1"/>
      <c r="J316" s="1"/>
      <c r="X316" s="1"/>
      <c r="AL316" s="1"/>
      <c r="AM316" s="1"/>
      <c r="BO316" s="1"/>
      <c r="CS316" s="1"/>
      <c r="EY316" s="1"/>
      <c r="EZ316" s="1"/>
      <c r="GW316" s="1"/>
      <c r="GX316" s="1"/>
      <c r="NP316" s="1"/>
      <c r="NQ316" s="1"/>
      <c r="NR316" s="1"/>
      <c r="NS316" s="1"/>
      <c r="NT316" s="1"/>
      <c r="NU316" s="1"/>
    </row>
    <row r="317" spans="6:385" x14ac:dyDescent="0.25">
      <c r="F317" s="1"/>
      <c r="G317" s="1"/>
      <c r="H317" s="1"/>
      <c r="I317" s="1"/>
      <c r="J317" s="1"/>
      <c r="X317" s="1"/>
      <c r="AL317" s="1"/>
      <c r="AM317" s="1"/>
      <c r="BO317" s="1"/>
      <c r="CS317" s="1"/>
      <c r="EY317" s="1"/>
      <c r="EZ317" s="1"/>
      <c r="GW317" s="1"/>
      <c r="GX317" s="1"/>
      <c r="NP317" s="1"/>
      <c r="NQ317" s="1"/>
      <c r="NR317" s="1"/>
      <c r="NS317" s="1"/>
      <c r="NT317" s="1"/>
      <c r="NU317" s="1"/>
    </row>
    <row r="318" spans="6:385" x14ac:dyDescent="0.25">
      <c r="F318" s="1"/>
      <c r="G318" s="1"/>
      <c r="H318" s="1"/>
      <c r="I318" s="1"/>
      <c r="J318" s="1"/>
      <c r="X318" s="1"/>
      <c r="AL318" s="1"/>
      <c r="AM318" s="1"/>
      <c r="BO318" s="1"/>
      <c r="CS318" s="1"/>
      <c r="EY318" s="1"/>
      <c r="EZ318" s="1"/>
      <c r="GW318" s="1"/>
      <c r="GX318" s="1"/>
      <c r="NP318" s="1"/>
      <c r="NQ318" s="1"/>
      <c r="NR318" s="1"/>
      <c r="NS318" s="1"/>
      <c r="NT318" s="1"/>
      <c r="NU318" s="1"/>
    </row>
    <row r="319" spans="6:385" x14ac:dyDescent="0.25">
      <c r="F319" s="1"/>
      <c r="G319" s="1"/>
      <c r="H319" s="1"/>
      <c r="I319" s="1"/>
      <c r="J319" s="1"/>
      <c r="X319" s="1"/>
      <c r="AL319" s="1"/>
      <c r="AM319" s="1"/>
      <c r="BO319" s="1"/>
      <c r="CS319" s="1"/>
      <c r="EY319" s="1"/>
      <c r="EZ319" s="1"/>
      <c r="GW319" s="1"/>
      <c r="GX319" s="1"/>
      <c r="NP319" s="1"/>
      <c r="NQ319" s="1"/>
      <c r="NR319" s="1"/>
      <c r="NS319" s="1"/>
      <c r="NT319" s="1"/>
      <c r="NU319" s="1"/>
    </row>
    <row r="320" spans="6:385" x14ac:dyDescent="0.25">
      <c r="F320" s="1"/>
      <c r="G320" s="1"/>
      <c r="H320" s="1"/>
      <c r="I320" s="1"/>
      <c r="J320" s="1"/>
      <c r="X320" s="1"/>
      <c r="AL320" s="1"/>
      <c r="AM320" s="1"/>
      <c r="BO320" s="1"/>
      <c r="CS320" s="1"/>
      <c r="EY320" s="1"/>
      <c r="EZ320" s="1"/>
      <c r="GW320" s="1"/>
      <c r="GX320" s="1"/>
      <c r="NP320" s="1"/>
      <c r="NQ320" s="1"/>
      <c r="NR320" s="1"/>
      <c r="NS320" s="1"/>
      <c r="NT320" s="1"/>
      <c r="NU320" s="1"/>
    </row>
    <row r="321" spans="6:385" x14ac:dyDescent="0.25">
      <c r="F321" s="1"/>
      <c r="G321" s="1"/>
      <c r="H321" s="1"/>
      <c r="I321" s="1"/>
      <c r="J321" s="1"/>
      <c r="X321" s="1"/>
      <c r="AL321" s="1"/>
      <c r="AM321" s="1"/>
      <c r="BO321" s="1"/>
      <c r="CS321" s="1"/>
      <c r="EY321" s="1"/>
      <c r="EZ321" s="1"/>
      <c r="GW321" s="1"/>
      <c r="GX321" s="1"/>
      <c r="NP321" s="1"/>
      <c r="NQ321" s="1"/>
      <c r="NR321" s="1"/>
      <c r="NS321" s="1"/>
      <c r="NT321" s="1"/>
      <c r="NU321" s="1"/>
    </row>
    <row r="322" spans="6:385" x14ac:dyDescent="0.25">
      <c r="F322" s="1"/>
      <c r="G322" s="1"/>
      <c r="H322" s="1"/>
      <c r="I322" s="1"/>
      <c r="J322" s="1"/>
      <c r="X322" s="1"/>
      <c r="AL322" s="1"/>
      <c r="AM322" s="1"/>
      <c r="BO322" s="1"/>
      <c r="CS322" s="1"/>
      <c r="EY322" s="1"/>
      <c r="EZ322" s="1"/>
      <c r="GW322" s="1"/>
      <c r="GX322" s="1"/>
      <c r="NP322" s="1"/>
      <c r="NQ322" s="1"/>
      <c r="NR322" s="1"/>
      <c r="NS322" s="1"/>
      <c r="NT322" s="1"/>
      <c r="NU322" s="1"/>
    </row>
    <row r="323" spans="6:385" x14ac:dyDescent="0.25">
      <c r="F323" s="1"/>
      <c r="G323" s="1"/>
      <c r="H323" s="1"/>
      <c r="I323" s="1"/>
      <c r="J323" s="1"/>
      <c r="X323" s="1"/>
      <c r="AL323" s="1"/>
      <c r="AM323" s="1"/>
      <c r="BO323" s="1"/>
      <c r="CS323" s="1"/>
      <c r="EY323" s="1"/>
      <c r="EZ323" s="1"/>
      <c r="GW323" s="1"/>
      <c r="GX323" s="1"/>
      <c r="NP323" s="1"/>
      <c r="NQ323" s="1"/>
      <c r="NR323" s="1"/>
      <c r="NS323" s="1"/>
      <c r="NT323" s="1"/>
      <c r="NU323" s="1"/>
    </row>
    <row r="324" spans="6:385" x14ac:dyDescent="0.25">
      <c r="F324" s="1"/>
      <c r="G324" s="1"/>
      <c r="H324" s="1"/>
      <c r="I324" s="1"/>
      <c r="J324" s="1"/>
      <c r="X324" s="1"/>
      <c r="AL324" s="1"/>
      <c r="AM324" s="1"/>
      <c r="BO324" s="1"/>
      <c r="CS324" s="1"/>
      <c r="EY324" s="1"/>
      <c r="EZ324" s="1"/>
      <c r="GW324" s="1"/>
      <c r="GX324" s="1"/>
      <c r="NP324" s="1"/>
      <c r="NQ324" s="1"/>
      <c r="NR324" s="1"/>
      <c r="NS324" s="1"/>
      <c r="NT324" s="1"/>
      <c r="NU324" s="1"/>
    </row>
    <row r="325" spans="6:385" x14ac:dyDescent="0.25">
      <c r="F325" s="1"/>
      <c r="G325" s="1"/>
      <c r="H325" s="1"/>
      <c r="I325" s="1"/>
      <c r="J325" s="1"/>
      <c r="X325" s="1"/>
      <c r="AL325" s="1"/>
      <c r="AM325" s="1"/>
      <c r="BO325" s="1"/>
      <c r="CS325" s="1"/>
      <c r="EY325" s="1"/>
      <c r="EZ325" s="1"/>
      <c r="GW325" s="1"/>
      <c r="GX325" s="1"/>
      <c r="NP325" s="1"/>
      <c r="NQ325" s="1"/>
      <c r="NR325" s="1"/>
      <c r="NS325" s="1"/>
      <c r="NT325" s="1"/>
      <c r="NU325" s="1"/>
    </row>
    <row r="326" spans="6:385" x14ac:dyDescent="0.25">
      <c r="F326" s="1"/>
      <c r="G326" s="1"/>
      <c r="H326" s="1"/>
      <c r="I326" s="1"/>
      <c r="J326" s="1"/>
      <c r="X326" s="1"/>
      <c r="AL326" s="1"/>
      <c r="AM326" s="1"/>
      <c r="BO326" s="1"/>
      <c r="CS326" s="1"/>
      <c r="EY326" s="1"/>
      <c r="EZ326" s="1"/>
      <c r="GW326" s="1"/>
      <c r="GX326" s="1"/>
      <c r="NP326" s="1"/>
      <c r="NQ326" s="1"/>
      <c r="NR326" s="1"/>
      <c r="NS326" s="1"/>
      <c r="NT326" s="1"/>
      <c r="NU326" s="1"/>
    </row>
    <row r="327" spans="6:385" x14ac:dyDescent="0.25">
      <c r="F327" s="1"/>
      <c r="G327" s="1"/>
      <c r="H327" s="1"/>
      <c r="I327" s="1"/>
      <c r="J327" s="1"/>
      <c r="X327" s="1"/>
      <c r="AL327" s="1"/>
      <c r="AM327" s="1"/>
      <c r="BO327" s="1"/>
      <c r="CS327" s="1"/>
      <c r="EY327" s="1"/>
      <c r="EZ327" s="1"/>
      <c r="GW327" s="1"/>
      <c r="GX327" s="1"/>
      <c r="NP327" s="1"/>
      <c r="NQ327" s="1"/>
      <c r="NR327" s="1"/>
      <c r="NS327" s="1"/>
      <c r="NT327" s="1"/>
      <c r="NU327" s="1"/>
    </row>
    <row r="328" spans="6:385" x14ac:dyDescent="0.25">
      <c r="F328" s="1"/>
      <c r="G328" s="1"/>
      <c r="H328" s="1"/>
      <c r="I328" s="1"/>
      <c r="J328" s="1"/>
      <c r="X328" s="1"/>
      <c r="AL328" s="1"/>
      <c r="AM328" s="1"/>
      <c r="BO328" s="1"/>
      <c r="CS328" s="1"/>
      <c r="EY328" s="1"/>
      <c r="EZ328" s="1"/>
      <c r="GW328" s="1"/>
      <c r="GX328" s="1"/>
      <c r="NP328" s="1"/>
      <c r="NQ328" s="1"/>
      <c r="NR328" s="1"/>
      <c r="NS328" s="1"/>
      <c r="NT328" s="1"/>
      <c r="NU328" s="1"/>
    </row>
    <row r="329" spans="6:385" x14ac:dyDescent="0.25">
      <c r="F329" s="1"/>
      <c r="G329" s="1"/>
      <c r="H329" s="1"/>
      <c r="I329" s="1"/>
      <c r="J329" s="1"/>
      <c r="X329" s="1"/>
      <c r="AL329" s="1"/>
      <c r="AM329" s="1"/>
      <c r="BO329" s="1"/>
      <c r="CS329" s="1"/>
      <c r="EY329" s="1"/>
      <c r="EZ329" s="1"/>
      <c r="GW329" s="1"/>
      <c r="GX329" s="1"/>
      <c r="NP329" s="1"/>
      <c r="NQ329" s="1"/>
      <c r="NR329" s="1"/>
      <c r="NS329" s="1"/>
      <c r="NT329" s="1"/>
      <c r="NU329" s="1"/>
    </row>
    <row r="330" spans="6:385" x14ac:dyDescent="0.25">
      <c r="F330" s="1"/>
      <c r="G330" s="1"/>
      <c r="H330" s="1"/>
      <c r="I330" s="1"/>
      <c r="J330" s="1"/>
      <c r="X330" s="1"/>
      <c r="AL330" s="1"/>
      <c r="AM330" s="1"/>
      <c r="BO330" s="1"/>
      <c r="CS330" s="1"/>
      <c r="EY330" s="1"/>
      <c r="EZ330" s="1"/>
      <c r="GW330" s="1"/>
      <c r="GX330" s="1"/>
      <c r="NP330" s="1"/>
      <c r="NQ330" s="1"/>
      <c r="NR330" s="1"/>
      <c r="NS330" s="1"/>
      <c r="NT330" s="1"/>
      <c r="NU330" s="1"/>
    </row>
    <row r="331" spans="6:385" x14ac:dyDescent="0.25">
      <c r="F331" s="1"/>
      <c r="G331" s="1"/>
      <c r="H331" s="1"/>
      <c r="I331" s="1"/>
      <c r="J331" s="1"/>
      <c r="X331" s="1"/>
      <c r="AL331" s="1"/>
      <c r="AM331" s="1"/>
      <c r="BO331" s="1"/>
      <c r="CS331" s="1"/>
      <c r="EY331" s="1"/>
      <c r="EZ331" s="1"/>
      <c r="GW331" s="1"/>
      <c r="GX331" s="1"/>
      <c r="NP331" s="1"/>
      <c r="NQ331" s="1"/>
      <c r="NR331" s="1"/>
      <c r="NS331" s="1"/>
      <c r="NT331" s="1"/>
      <c r="NU331" s="1"/>
    </row>
    <row r="332" spans="6:385" x14ac:dyDescent="0.25">
      <c r="F332" s="1"/>
      <c r="G332" s="1"/>
      <c r="H332" s="1"/>
      <c r="I332" s="1"/>
      <c r="J332" s="1"/>
      <c r="X332" s="1"/>
      <c r="AL332" s="1"/>
      <c r="AM332" s="1"/>
      <c r="BO332" s="1"/>
      <c r="CS332" s="1"/>
      <c r="EY332" s="1"/>
      <c r="EZ332" s="1"/>
      <c r="GW332" s="1"/>
      <c r="GX332" s="1"/>
      <c r="NP332" s="1"/>
      <c r="NQ332" s="1"/>
      <c r="NR332" s="1"/>
      <c r="NS332" s="1"/>
      <c r="NT332" s="1"/>
      <c r="NU332" s="1"/>
    </row>
    <row r="333" spans="6:385" x14ac:dyDescent="0.25">
      <c r="F333" s="1"/>
      <c r="G333" s="1"/>
      <c r="H333" s="1"/>
      <c r="I333" s="1"/>
      <c r="J333" s="1"/>
      <c r="X333" s="1"/>
      <c r="AL333" s="1"/>
      <c r="AM333" s="1"/>
      <c r="BO333" s="1"/>
      <c r="CS333" s="1"/>
      <c r="EY333" s="1"/>
      <c r="EZ333" s="1"/>
      <c r="GW333" s="1"/>
      <c r="GX333" s="1"/>
      <c r="NP333" s="1"/>
      <c r="NQ333" s="1"/>
      <c r="NR333" s="1"/>
      <c r="NS333" s="1"/>
      <c r="NT333" s="1"/>
      <c r="NU333" s="1"/>
    </row>
    <row r="334" spans="6:385" x14ac:dyDescent="0.25">
      <c r="F334" s="1"/>
      <c r="G334" s="1"/>
      <c r="H334" s="1"/>
      <c r="I334" s="1"/>
      <c r="J334" s="1"/>
      <c r="X334" s="1"/>
      <c r="AL334" s="1"/>
      <c r="AM334" s="1"/>
      <c r="BO334" s="1"/>
      <c r="CS334" s="1"/>
      <c r="EY334" s="1"/>
      <c r="EZ334" s="1"/>
      <c r="GW334" s="1"/>
      <c r="GX334" s="1"/>
      <c r="NP334" s="1"/>
      <c r="NQ334" s="1"/>
      <c r="NR334" s="1"/>
      <c r="NS334" s="1"/>
      <c r="NT334" s="1"/>
      <c r="NU334" s="1"/>
    </row>
    <row r="335" spans="6:385" x14ac:dyDescent="0.25">
      <c r="F335" s="1"/>
      <c r="G335" s="1"/>
      <c r="H335" s="1"/>
      <c r="I335" s="1"/>
      <c r="J335" s="1"/>
      <c r="X335" s="1"/>
      <c r="AL335" s="1"/>
      <c r="AM335" s="1"/>
      <c r="BO335" s="1"/>
      <c r="CS335" s="1"/>
      <c r="EY335" s="1"/>
      <c r="EZ335" s="1"/>
      <c r="GW335" s="1"/>
      <c r="GX335" s="1"/>
      <c r="NP335" s="1"/>
      <c r="NQ335" s="1"/>
      <c r="NR335" s="1"/>
      <c r="NS335" s="1"/>
      <c r="NT335" s="1"/>
      <c r="NU335" s="1"/>
    </row>
    <row r="336" spans="6:385" x14ac:dyDescent="0.25">
      <c r="F336" s="1"/>
      <c r="G336" s="1"/>
      <c r="H336" s="1"/>
      <c r="I336" s="1"/>
      <c r="J336" s="1"/>
      <c r="X336" s="1"/>
      <c r="AL336" s="1"/>
      <c r="AM336" s="1"/>
      <c r="BO336" s="1"/>
      <c r="CS336" s="1"/>
      <c r="EY336" s="1"/>
      <c r="EZ336" s="1"/>
      <c r="GW336" s="1"/>
      <c r="GX336" s="1"/>
      <c r="NP336" s="1"/>
      <c r="NQ336" s="1"/>
      <c r="NR336" s="1"/>
      <c r="NS336" s="1"/>
      <c r="NT336" s="1"/>
      <c r="NU336" s="1"/>
    </row>
    <row r="337" spans="6:385" x14ac:dyDescent="0.25">
      <c r="F337" s="1"/>
      <c r="G337" s="1"/>
      <c r="H337" s="1"/>
      <c r="I337" s="1"/>
      <c r="J337" s="1"/>
      <c r="X337" s="1"/>
      <c r="AL337" s="1"/>
      <c r="AM337" s="1"/>
      <c r="BO337" s="1"/>
      <c r="CS337" s="1"/>
      <c r="EY337" s="1"/>
      <c r="EZ337" s="1"/>
      <c r="GW337" s="1"/>
      <c r="GX337" s="1"/>
      <c r="NP337" s="1"/>
      <c r="NQ337" s="1"/>
      <c r="NR337" s="1"/>
      <c r="NS337" s="1"/>
      <c r="NT337" s="1"/>
      <c r="NU337" s="1"/>
    </row>
    <row r="338" spans="6:385" ht="15" customHeight="1" x14ac:dyDescent="0.25">
      <c r="F338" s="1"/>
      <c r="G338" s="1"/>
      <c r="H338" s="1"/>
      <c r="I338" s="1"/>
      <c r="J338" s="1"/>
      <c r="X338" s="1"/>
      <c r="AL338" s="1"/>
      <c r="AM338" s="1"/>
      <c r="BO338" s="1"/>
      <c r="CS338" s="1"/>
      <c r="EY338" s="1"/>
      <c r="EZ338" s="1"/>
      <c r="GW338" s="1"/>
      <c r="GX338" s="1"/>
      <c r="NP338" s="1"/>
      <c r="NQ338" s="1"/>
      <c r="NR338" s="1"/>
      <c r="NS338" s="1"/>
      <c r="NT338" s="1"/>
      <c r="NU338" s="1"/>
    </row>
    <row r="339" spans="6:385" x14ac:dyDescent="0.25">
      <c r="F339" s="1"/>
      <c r="G339" s="1"/>
      <c r="H339" s="1"/>
      <c r="I339" s="1"/>
      <c r="J339" s="1"/>
      <c r="X339" s="1"/>
      <c r="AL339" s="1"/>
      <c r="AM339" s="1"/>
      <c r="BO339" s="1"/>
      <c r="CS339" s="1"/>
      <c r="EY339" s="1"/>
      <c r="EZ339" s="1"/>
      <c r="GW339" s="1"/>
      <c r="GX339" s="1"/>
      <c r="NP339" s="1"/>
      <c r="NQ339" s="1"/>
      <c r="NR339" s="1"/>
      <c r="NS339" s="1"/>
      <c r="NT339" s="1"/>
      <c r="NU339" s="1"/>
    </row>
    <row r="340" spans="6:385" x14ac:dyDescent="0.25">
      <c r="F340" s="1"/>
      <c r="G340" s="1"/>
      <c r="H340" s="1"/>
      <c r="I340" s="1"/>
      <c r="J340" s="1"/>
      <c r="X340" s="1"/>
      <c r="AL340" s="1"/>
      <c r="AM340" s="1"/>
      <c r="BO340" s="1"/>
      <c r="CS340" s="1"/>
      <c r="EY340" s="1"/>
      <c r="EZ340" s="1"/>
      <c r="GW340" s="1"/>
      <c r="GX340" s="1"/>
      <c r="NP340" s="1"/>
      <c r="NQ340" s="1"/>
      <c r="NR340" s="1"/>
      <c r="NS340" s="1"/>
      <c r="NT340" s="1"/>
      <c r="NU340" s="1"/>
    </row>
    <row r="341" spans="6:385" x14ac:dyDescent="0.25">
      <c r="F341" s="1"/>
      <c r="G341" s="1"/>
      <c r="H341" s="1"/>
      <c r="I341" s="1"/>
      <c r="J341" s="1"/>
      <c r="X341" s="1"/>
      <c r="AL341" s="1"/>
      <c r="AM341" s="1"/>
      <c r="BO341" s="1"/>
      <c r="CS341" s="1"/>
      <c r="EY341" s="1"/>
      <c r="EZ341" s="1"/>
      <c r="GW341" s="1"/>
      <c r="GX341" s="1"/>
      <c r="NP341" s="1"/>
      <c r="NQ341" s="1"/>
      <c r="NR341" s="1"/>
      <c r="NS341" s="1"/>
      <c r="NT341" s="1"/>
      <c r="NU341" s="1"/>
    </row>
    <row r="342" spans="6:385" x14ac:dyDescent="0.25">
      <c r="F342" s="1"/>
      <c r="G342" s="1"/>
      <c r="H342" s="1"/>
      <c r="I342" s="1"/>
      <c r="J342" s="1"/>
      <c r="X342" s="1"/>
      <c r="AL342" s="1"/>
      <c r="AM342" s="1"/>
      <c r="BO342" s="1"/>
      <c r="CS342" s="1"/>
      <c r="EY342" s="1"/>
      <c r="EZ342" s="1"/>
      <c r="GW342" s="1"/>
      <c r="GX342" s="1"/>
      <c r="NP342" s="1"/>
      <c r="NQ342" s="1"/>
      <c r="NR342" s="1"/>
      <c r="NS342" s="1"/>
      <c r="NT342" s="1"/>
      <c r="NU342" s="1"/>
    </row>
    <row r="343" spans="6:385" x14ac:dyDescent="0.25">
      <c r="F343" s="1"/>
      <c r="G343" s="1"/>
      <c r="H343" s="1"/>
      <c r="I343" s="1"/>
      <c r="J343" s="1"/>
      <c r="X343" s="1"/>
      <c r="AL343" s="1"/>
      <c r="AM343" s="1"/>
      <c r="BO343" s="1"/>
      <c r="CS343" s="1"/>
      <c r="EY343" s="1"/>
      <c r="EZ343" s="1"/>
      <c r="GW343" s="1"/>
      <c r="GX343" s="1"/>
      <c r="NP343" s="1"/>
      <c r="NQ343" s="1"/>
      <c r="NR343" s="1"/>
      <c r="NS343" s="1"/>
      <c r="NT343" s="1"/>
      <c r="NU343" s="1"/>
    </row>
    <row r="344" spans="6:385" x14ac:dyDescent="0.25">
      <c r="F344" s="1"/>
      <c r="G344" s="1"/>
      <c r="H344" s="1"/>
      <c r="I344" s="1"/>
      <c r="J344" s="1"/>
      <c r="X344" s="1"/>
      <c r="AL344" s="1"/>
      <c r="AM344" s="1"/>
      <c r="BO344" s="1"/>
      <c r="CS344" s="1"/>
      <c r="EY344" s="1"/>
      <c r="EZ344" s="1"/>
      <c r="GW344" s="1"/>
      <c r="GX344" s="1"/>
      <c r="NP344" s="1"/>
      <c r="NQ344" s="1"/>
      <c r="NR344" s="1"/>
      <c r="NS344" s="1"/>
      <c r="NT344" s="1"/>
      <c r="NU344" s="1"/>
    </row>
    <row r="345" spans="6:385" x14ac:dyDescent="0.25">
      <c r="F345" s="1"/>
      <c r="G345" s="1"/>
      <c r="H345" s="1"/>
      <c r="I345" s="1"/>
      <c r="J345" s="1"/>
      <c r="X345" s="1"/>
      <c r="AL345" s="1"/>
      <c r="AM345" s="1"/>
      <c r="BO345" s="1"/>
      <c r="CS345" s="1"/>
      <c r="EY345" s="1"/>
      <c r="EZ345" s="1"/>
      <c r="GW345" s="1"/>
      <c r="GX345" s="1"/>
      <c r="NP345" s="1"/>
      <c r="NQ345" s="1"/>
      <c r="NR345" s="1"/>
      <c r="NS345" s="1"/>
      <c r="NT345" s="1"/>
      <c r="NU345" s="1"/>
    </row>
    <row r="346" spans="6:385" x14ac:dyDescent="0.25">
      <c r="F346" s="1"/>
      <c r="G346" s="1"/>
      <c r="H346" s="1"/>
      <c r="I346" s="1"/>
      <c r="J346" s="1"/>
      <c r="X346" s="1"/>
      <c r="AL346" s="1"/>
      <c r="AM346" s="1"/>
      <c r="BO346" s="1"/>
      <c r="CS346" s="1"/>
      <c r="EY346" s="1"/>
      <c r="EZ346" s="1"/>
      <c r="GW346" s="1"/>
      <c r="GX346" s="1"/>
      <c r="NP346" s="1"/>
      <c r="NQ346" s="1"/>
      <c r="NR346" s="1"/>
      <c r="NS346" s="1"/>
      <c r="NT346" s="1"/>
      <c r="NU346" s="1"/>
    </row>
    <row r="347" spans="6:385" x14ac:dyDescent="0.25">
      <c r="F347" s="1"/>
      <c r="G347" s="1"/>
      <c r="H347" s="1"/>
      <c r="I347" s="1"/>
      <c r="J347" s="1"/>
      <c r="X347" s="1"/>
      <c r="AL347" s="1"/>
      <c r="AM347" s="1"/>
      <c r="BO347" s="1"/>
      <c r="CS347" s="1"/>
      <c r="EY347" s="1"/>
      <c r="EZ347" s="1"/>
      <c r="GW347" s="1"/>
      <c r="GX347" s="1"/>
      <c r="NP347" s="1"/>
      <c r="NQ347" s="1"/>
      <c r="NR347" s="1"/>
      <c r="NS347" s="1"/>
      <c r="NT347" s="1"/>
      <c r="NU347" s="1"/>
    </row>
    <row r="348" spans="6:385" x14ac:dyDescent="0.25">
      <c r="F348" s="1"/>
      <c r="G348" s="1"/>
      <c r="H348" s="1"/>
      <c r="I348" s="1"/>
      <c r="J348" s="1"/>
      <c r="X348" s="1"/>
      <c r="AL348" s="1"/>
      <c r="AM348" s="1"/>
      <c r="BO348" s="1"/>
      <c r="CS348" s="1"/>
      <c r="EY348" s="1"/>
      <c r="EZ348" s="1"/>
      <c r="GW348" s="1"/>
      <c r="GX348" s="1"/>
      <c r="NP348" s="1"/>
      <c r="NQ348" s="1"/>
      <c r="NR348" s="1"/>
      <c r="NS348" s="1"/>
      <c r="NT348" s="1"/>
      <c r="NU348" s="1"/>
    </row>
    <row r="349" spans="6:385" x14ac:dyDescent="0.25">
      <c r="F349" s="1"/>
      <c r="G349" s="1"/>
      <c r="H349" s="1"/>
      <c r="I349" s="1"/>
      <c r="J349" s="1"/>
      <c r="X349" s="1"/>
      <c r="AL349" s="1"/>
      <c r="AM349" s="1"/>
      <c r="BO349" s="1"/>
      <c r="CS349" s="1"/>
      <c r="EY349" s="1"/>
      <c r="EZ349" s="1"/>
      <c r="GW349" s="1"/>
      <c r="GX349" s="1"/>
      <c r="NP349" s="1"/>
      <c r="NQ349" s="1"/>
      <c r="NR349" s="1"/>
      <c r="NS349" s="1"/>
      <c r="NT349" s="1"/>
      <c r="NU349" s="1"/>
    </row>
    <row r="350" spans="6:385" x14ac:dyDescent="0.25">
      <c r="F350" s="1"/>
      <c r="G350" s="1"/>
      <c r="H350" s="1"/>
      <c r="I350" s="1"/>
      <c r="J350" s="1"/>
      <c r="X350" s="1"/>
      <c r="AL350" s="1"/>
      <c r="AM350" s="1"/>
      <c r="BO350" s="1"/>
      <c r="CS350" s="1"/>
      <c r="EY350" s="1"/>
      <c r="EZ350" s="1"/>
      <c r="GW350" s="1"/>
      <c r="GX350" s="1"/>
      <c r="NP350" s="1"/>
      <c r="NQ350" s="1"/>
      <c r="NR350" s="1"/>
      <c r="NS350" s="1"/>
      <c r="NT350" s="1"/>
      <c r="NU350" s="1"/>
    </row>
    <row r="351" spans="6:385" x14ac:dyDescent="0.25">
      <c r="F351" s="1"/>
      <c r="G351" s="1"/>
      <c r="H351" s="1"/>
      <c r="I351" s="1"/>
      <c r="J351" s="1"/>
      <c r="X351" s="1"/>
      <c r="AL351" s="1"/>
      <c r="AM351" s="1"/>
      <c r="BO351" s="1"/>
      <c r="CS351" s="1"/>
      <c r="EY351" s="1"/>
      <c r="EZ351" s="1"/>
      <c r="GW351" s="1"/>
      <c r="GX351" s="1"/>
      <c r="NP351" s="1"/>
      <c r="NQ351" s="1"/>
      <c r="NR351" s="1"/>
      <c r="NS351" s="1"/>
      <c r="NT351" s="1"/>
      <c r="NU351" s="1"/>
    </row>
    <row r="352" spans="6:385" x14ac:dyDescent="0.25">
      <c r="F352" s="1"/>
      <c r="G352" s="1"/>
      <c r="H352" s="1"/>
      <c r="I352" s="1"/>
      <c r="J352" s="1"/>
      <c r="X352" s="1"/>
      <c r="AL352" s="1"/>
      <c r="AM352" s="1"/>
      <c r="BO352" s="1"/>
      <c r="CS352" s="1"/>
      <c r="EY352" s="1"/>
      <c r="EZ352" s="1"/>
      <c r="GW352" s="1"/>
      <c r="GX352" s="1"/>
      <c r="NP352" s="1"/>
      <c r="NQ352" s="1"/>
      <c r="NR352" s="1"/>
      <c r="NS352" s="1"/>
      <c r="NT352" s="1"/>
      <c r="NU352" s="1"/>
    </row>
    <row r="353" spans="6:385" x14ac:dyDescent="0.25">
      <c r="F353" s="1"/>
      <c r="G353" s="1"/>
      <c r="H353" s="1"/>
      <c r="I353" s="1"/>
      <c r="J353" s="1"/>
      <c r="X353" s="1"/>
      <c r="AL353" s="1"/>
      <c r="AM353" s="1"/>
      <c r="BO353" s="1"/>
      <c r="CS353" s="1"/>
      <c r="EY353" s="1"/>
      <c r="EZ353" s="1"/>
      <c r="GW353" s="1"/>
      <c r="GX353" s="1"/>
      <c r="NP353" s="1"/>
      <c r="NQ353" s="1"/>
      <c r="NR353" s="1"/>
      <c r="NS353" s="1"/>
      <c r="NT353" s="1"/>
      <c r="NU353" s="1"/>
    </row>
    <row r="354" spans="6:385" x14ac:dyDescent="0.25">
      <c r="F354" s="1"/>
      <c r="G354" s="1"/>
      <c r="H354" s="1"/>
      <c r="I354" s="1"/>
      <c r="J354" s="1"/>
      <c r="X354" s="1"/>
      <c r="AL354" s="1"/>
      <c r="AM354" s="1"/>
      <c r="BO354" s="1"/>
      <c r="CS354" s="1"/>
      <c r="EY354" s="1"/>
      <c r="EZ354" s="1"/>
      <c r="GW354" s="1"/>
      <c r="GX354" s="1"/>
      <c r="NP354" s="1"/>
      <c r="NQ354" s="1"/>
      <c r="NR354" s="1"/>
      <c r="NS354" s="1"/>
      <c r="NT354" s="1"/>
      <c r="NU354" s="1"/>
    </row>
    <row r="355" spans="6:385" x14ac:dyDescent="0.25">
      <c r="F355" s="1"/>
      <c r="G355" s="1"/>
      <c r="H355" s="1"/>
      <c r="I355" s="1"/>
      <c r="J355" s="1"/>
      <c r="X355" s="1"/>
      <c r="AL355" s="1"/>
      <c r="AM355" s="1"/>
      <c r="BO355" s="1"/>
      <c r="CS355" s="1"/>
      <c r="EY355" s="1"/>
      <c r="EZ355" s="1"/>
      <c r="GW355" s="1"/>
      <c r="GX355" s="1"/>
      <c r="NP355" s="1"/>
      <c r="NQ355" s="1"/>
      <c r="NR355" s="1"/>
      <c r="NS355" s="1"/>
      <c r="NT355" s="1"/>
      <c r="NU355" s="1"/>
    </row>
    <row r="356" spans="6:385" x14ac:dyDescent="0.25">
      <c r="F356" s="1"/>
      <c r="G356" s="1"/>
      <c r="H356" s="1"/>
      <c r="I356" s="1"/>
      <c r="J356" s="1"/>
      <c r="X356" s="1"/>
      <c r="AL356" s="1"/>
      <c r="AM356" s="1"/>
      <c r="BO356" s="1"/>
      <c r="CS356" s="1"/>
      <c r="EY356" s="1"/>
      <c r="EZ356" s="1"/>
      <c r="GW356" s="1"/>
      <c r="GX356" s="1"/>
      <c r="NP356" s="1"/>
      <c r="NQ356" s="1"/>
      <c r="NR356" s="1"/>
      <c r="NS356" s="1"/>
      <c r="NT356" s="1"/>
      <c r="NU356" s="1"/>
    </row>
    <row r="357" spans="6:385" x14ac:dyDescent="0.25">
      <c r="F357" s="1"/>
      <c r="G357" s="1"/>
      <c r="H357" s="1"/>
      <c r="I357" s="1"/>
      <c r="J357" s="1"/>
      <c r="X357" s="1"/>
      <c r="AL357" s="1"/>
      <c r="AM357" s="1"/>
      <c r="BO357" s="1"/>
      <c r="CS357" s="1"/>
      <c r="EY357" s="1"/>
      <c r="EZ357" s="1"/>
      <c r="GW357" s="1"/>
      <c r="GX357" s="1"/>
      <c r="NP357" s="1"/>
      <c r="NQ357" s="1"/>
      <c r="NR357" s="1"/>
      <c r="NS357" s="1"/>
      <c r="NT357" s="1"/>
      <c r="NU357" s="1"/>
    </row>
    <row r="358" spans="6:385" x14ac:dyDescent="0.25">
      <c r="F358" s="1"/>
      <c r="G358" s="1"/>
      <c r="H358" s="1"/>
      <c r="I358" s="1"/>
      <c r="J358" s="1"/>
      <c r="X358" s="1"/>
      <c r="AL358" s="1"/>
      <c r="AM358" s="1"/>
      <c r="BO358" s="1"/>
      <c r="CS358" s="1"/>
      <c r="EY358" s="1"/>
      <c r="EZ358" s="1"/>
      <c r="GW358" s="1"/>
      <c r="GX358" s="1"/>
      <c r="NP358" s="1"/>
      <c r="NQ358" s="1"/>
      <c r="NR358" s="1"/>
      <c r="NS358" s="1"/>
      <c r="NT358" s="1"/>
      <c r="NU358" s="1"/>
    </row>
    <row r="359" spans="6:385" x14ac:dyDescent="0.25">
      <c r="F359" s="1"/>
      <c r="G359" s="1"/>
      <c r="H359" s="1"/>
      <c r="I359" s="1"/>
      <c r="J359" s="1"/>
      <c r="X359" s="1"/>
      <c r="AL359" s="1"/>
      <c r="AM359" s="1"/>
      <c r="BO359" s="1"/>
      <c r="CS359" s="1"/>
      <c r="EY359" s="1"/>
      <c r="EZ359" s="1"/>
      <c r="GW359" s="1"/>
      <c r="GX359" s="1"/>
      <c r="NP359" s="1"/>
      <c r="NQ359" s="1"/>
      <c r="NR359" s="1"/>
      <c r="NS359" s="1"/>
      <c r="NT359" s="1"/>
      <c r="NU359" s="1"/>
    </row>
    <row r="360" spans="6:385" x14ac:dyDescent="0.25">
      <c r="F360" s="1"/>
      <c r="G360" s="1"/>
      <c r="H360" s="1"/>
      <c r="I360" s="1"/>
      <c r="J360" s="1"/>
      <c r="X360" s="1"/>
      <c r="AL360" s="1"/>
      <c r="AM360" s="1"/>
      <c r="BO360" s="1"/>
      <c r="CS360" s="1"/>
      <c r="EY360" s="1"/>
      <c r="EZ360" s="1"/>
      <c r="GW360" s="1"/>
      <c r="GX360" s="1"/>
      <c r="NP360" s="1"/>
      <c r="NQ360" s="1"/>
      <c r="NR360" s="1"/>
      <c r="NS360" s="1"/>
      <c r="NT360" s="1"/>
      <c r="NU360" s="1"/>
    </row>
    <row r="361" spans="6:385" x14ac:dyDescent="0.25">
      <c r="F361" s="1"/>
      <c r="G361" s="1"/>
      <c r="H361" s="1"/>
      <c r="I361" s="1"/>
      <c r="J361" s="1"/>
      <c r="X361" s="1"/>
      <c r="AL361" s="1"/>
      <c r="AM361" s="1"/>
      <c r="BO361" s="1"/>
      <c r="CS361" s="1"/>
      <c r="EY361" s="1"/>
      <c r="EZ361" s="1"/>
      <c r="GW361" s="1"/>
      <c r="GX361" s="1"/>
      <c r="NP361" s="1"/>
      <c r="NQ361" s="1"/>
      <c r="NR361" s="1"/>
      <c r="NS361" s="1"/>
      <c r="NT361" s="1"/>
      <c r="NU361" s="1"/>
    </row>
    <row r="362" spans="6:385" x14ac:dyDescent="0.25">
      <c r="F362" s="1"/>
      <c r="G362" s="1"/>
      <c r="H362" s="1"/>
      <c r="I362" s="1"/>
      <c r="J362" s="1"/>
      <c r="X362" s="1"/>
      <c r="AL362" s="1"/>
      <c r="AM362" s="1"/>
      <c r="BO362" s="1"/>
      <c r="CS362" s="1"/>
      <c r="EY362" s="1"/>
      <c r="EZ362" s="1"/>
      <c r="GW362" s="1"/>
      <c r="GX362" s="1"/>
      <c r="NP362" s="1"/>
      <c r="NQ362" s="1"/>
      <c r="NR362" s="1"/>
      <c r="NS362" s="1"/>
      <c r="NT362" s="1"/>
      <c r="NU362" s="1"/>
    </row>
    <row r="363" spans="6:385" x14ac:dyDescent="0.25">
      <c r="F363" s="1"/>
      <c r="G363" s="1"/>
      <c r="H363" s="1"/>
      <c r="I363" s="1"/>
      <c r="J363" s="1"/>
      <c r="X363" s="1"/>
      <c r="AL363" s="1"/>
      <c r="AM363" s="1"/>
      <c r="BO363" s="1"/>
      <c r="CS363" s="1"/>
      <c r="EY363" s="1"/>
      <c r="EZ363" s="1"/>
      <c r="GW363" s="1"/>
      <c r="GX363" s="1"/>
      <c r="NP363" s="1"/>
      <c r="NQ363" s="1"/>
      <c r="NR363" s="1"/>
      <c r="NS363" s="1"/>
      <c r="NT363" s="1"/>
      <c r="NU363" s="1"/>
    </row>
    <row r="364" spans="6:385" x14ac:dyDescent="0.25">
      <c r="F364" s="1"/>
      <c r="G364" s="1"/>
      <c r="H364" s="1"/>
      <c r="I364" s="1"/>
      <c r="J364" s="1"/>
      <c r="X364" s="1"/>
      <c r="AL364" s="1"/>
      <c r="AM364" s="1"/>
      <c r="BO364" s="1"/>
      <c r="CS364" s="1"/>
      <c r="EY364" s="1"/>
      <c r="EZ364" s="1"/>
      <c r="GW364" s="1"/>
      <c r="GX364" s="1"/>
      <c r="NP364" s="1"/>
      <c r="NQ364" s="1"/>
      <c r="NR364" s="1"/>
      <c r="NS364" s="1"/>
      <c r="NT364" s="1"/>
      <c r="NU364" s="1"/>
    </row>
    <row r="365" spans="6:385" x14ac:dyDescent="0.25">
      <c r="F365" s="1"/>
      <c r="G365" s="1"/>
      <c r="H365" s="1"/>
      <c r="I365" s="1"/>
      <c r="J365" s="1"/>
      <c r="X365" s="1"/>
      <c r="AL365" s="1"/>
      <c r="AM365" s="1"/>
      <c r="BO365" s="1"/>
      <c r="CS365" s="1"/>
      <c r="EY365" s="1"/>
      <c r="EZ365" s="1"/>
      <c r="GW365" s="1"/>
      <c r="GX365" s="1"/>
      <c r="NP365" s="1"/>
      <c r="NQ365" s="1"/>
      <c r="NR365" s="1"/>
      <c r="NS365" s="1"/>
      <c r="NT365" s="1"/>
      <c r="NU365" s="1"/>
    </row>
    <row r="366" spans="6:385" x14ac:dyDescent="0.25">
      <c r="F366" s="1"/>
      <c r="G366" s="1"/>
      <c r="H366" s="1"/>
      <c r="I366" s="1"/>
      <c r="J366" s="1"/>
      <c r="X366" s="1"/>
      <c r="AL366" s="1"/>
      <c r="AM366" s="1"/>
      <c r="BO366" s="1"/>
      <c r="CS366" s="1"/>
      <c r="EY366" s="1"/>
      <c r="EZ366" s="1"/>
      <c r="GW366" s="1"/>
      <c r="GX366" s="1"/>
      <c r="NP366" s="1"/>
      <c r="NQ366" s="1"/>
      <c r="NR366" s="1"/>
      <c r="NS366" s="1"/>
      <c r="NT366" s="1"/>
      <c r="NU366" s="1"/>
    </row>
    <row r="367" spans="6:385" x14ac:dyDescent="0.25">
      <c r="F367" s="1"/>
      <c r="G367" s="1"/>
      <c r="H367" s="1"/>
      <c r="I367" s="1"/>
      <c r="J367" s="1"/>
      <c r="X367" s="1"/>
      <c r="AL367" s="1"/>
      <c r="AM367" s="1"/>
      <c r="BO367" s="1"/>
      <c r="CS367" s="1"/>
      <c r="EY367" s="1"/>
      <c r="EZ367" s="1"/>
      <c r="GW367" s="1"/>
      <c r="GX367" s="1"/>
      <c r="NP367" s="1"/>
      <c r="NQ367" s="1"/>
      <c r="NR367" s="1"/>
      <c r="NS367" s="1"/>
      <c r="NT367" s="1"/>
      <c r="NU367" s="1"/>
    </row>
    <row r="368" spans="6:385" x14ac:dyDescent="0.25">
      <c r="F368" s="1"/>
      <c r="G368" s="1"/>
      <c r="H368" s="1"/>
      <c r="I368" s="1"/>
      <c r="J368" s="1"/>
      <c r="X368" s="1"/>
      <c r="AL368" s="1"/>
      <c r="AM368" s="1"/>
      <c r="BO368" s="1"/>
      <c r="CS368" s="1"/>
      <c r="EY368" s="1"/>
      <c r="EZ368" s="1"/>
      <c r="GW368" s="1"/>
      <c r="GX368" s="1"/>
      <c r="NP368" s="1"/>
      <c r="NQ368" s="1"/>
      <c r="NR368" s="1"/>
      <c r="NS368" s="1"/>
      <c r="NT368" s="1"/>
      <c r="NU368" s="1"/>
    </row>
    <row r="369" spans="6:385" x14ac:dyDescent="0.25">
      <c r="F369" s="1"/>
      <c r="G369" s="1"/>
      <c r="H369" s="1"/>
      <c r="I369" s="1"/>
      <c r="J369" s="1"/>
      <c r="X369" s="1"/>
      <c r="AL369" s="1"/>
      <c r="AM369" s="1"/>
      <c r="BO369" s="1"/>
      <c r="CS369" s="1"/>
      <c r="EY369" s="1"/>
      <c r="EZ369" s="1"/>
      <c r="GW369" s="1"/>
      <c r="GX369" s="1"/>
      <c r="NP369" s="1"/>
      <c r="NQ369" s="1"/>
      <c r="NR369" s="1"/>
      <c r="NS369" s="1"/>
      <c r="NT369" s="1"/>
      <c r="NU369" s="1"/>
    </row>
    <row r="370" spans="6:385" x14ac:dyDescent="0.25">
      <c r="F370" s="1"/>
      <c r="G370" s="1"/>
      <c r="H370" s="1"/>
      <c r="I370" s="1"/>
      <c r="J370" s="1"/>
      <c r="X370" s="1"/>
      <c r="AL370" s="1"/>
      <c r="AM370" s="1"/>
      <c r="BO370" s="1"/>
      <c r="CS370" s="1"/>
      <c r="EY370" s="1"/>
      <c r="EZ370" s="1"/>
      <c r="GW370" s="1"/>
      <c r="GX370" s="1"/>
      <c r="NP370" s="1"/>
      <c r="NQ370" s="1"/>
      <c r="NR370" s="1"/>
      <c r="NS370" s="1"/>
      <c r="NT370" s="1"/>
      <c r="NU370" s="1"/>
    </row>
    <row r="371" spans="6:385" x14ac:dyDescent="0.25">
      <c r="F371" s="1"/>
      <c r="G371" s="1"/>
      <c r="H371" s="1"/>
      <c r="I371" s="1"/>
      <c r="J371" s="1"/>
      <c r="X371" s="1"/>
      <c r="AL371" s="1"/>
      <c r="AM371" s="1"/>
      <c r="BO371" s="1"/>
      <c r="CS371" s="1"/>
      <c r="EY371" s="1"/>
      <c r="EZ371" s="1"/>
      <c r="GW371" s="1"/>
      <c r="GX371" s="1"/>
      <c r="NP371" s="1"/>
      <c r="NQ371" s="1"/>
      <c r="NR371" s="1"/>
      <c r="NS371" s="1"/>
      <c r="NT371" s="1"/>
      <c r="NU371" s="1"/>
    </row>
    <row r="372" spans="6:385" x14ac:dyDescent="0.25">
      <c r="F372" s="1"/>
      <c r="G372" s="1"/>
      <c r="H372" s="1"/>
      <c r="I372" s="1"/>
      <c r="J372" s="1"/>
      <c r="X372" s="1"/>
      <c r="AL372" s="1"/>
      <c r="AM372" s="1"/>
      <c r="BO372" s="1"/>
      <c r="CS372" s="1"/>
      <c r="EY372" s="1"/>
      <c r="EZ372" s="1"/>
      <c r="GW372" s="1"/>
      <c r="GX372" s="1"/>
      <c r="NP372" s="1"/>
      <c r="NQ372" s="1"/>
      <c r="NR372" s="1"/>
      <c r="NS372" s="1"/>
      <c r="NT372" s="1"/>
      <c r="NU372" s="1"/>
    </row>
    <row r="373" spans="6:385" ht="22.5" customHeight="1" x14ac:dyDescent="0.25">
      <c r="F373" s="1"/>
      <c r="G373" s="1"/>
      <c r="H373" s="1"/>
      <c r="I373" s="1"/>
      <c r="J373" s="1"/>
      <c r="X373" s="1"/>
      <c r="AL373" s="1"/>
      <c r="AM373" s="1"/>
      <c r="BO373" s="1"/>
      <c r="CS373" s="1"/>
      <c r="EY373" s="1"/>
      <c r="EZ373" s="1"/>
      <c r="GW373" s="1"/>
      <c r="GX373" s="1"/>
      <c r="NP373" s="1"/>
      <c r="NQ373" s="1"/>
      <c r="NR373" s="1"/>
      <c r="NS373" s="1"/>
      <c r="NT373" s="1"/>
      <c r="NU373" s="1"/>
    </row>
    <row r="374" spans="6:385" x14ac:dyDescent="0.25">
      <c r="F374" s="1"/>
      <c r="G374" s="1"/>
      <c r="H374" s="1"/>
      <c r="I374" s="1"/>
      <c r="J374" s="1"/>
      <c r="X374" s="1"/>
      <c r="AL374" s="1"/>
      <c r="AM374" s="1"/>
      <c r="BO374" s="1"/>
      <c r="CS374" s="1"/>
      <c r="EY374" s="1"/>
      <c r="EZ374" s="1"/>
      <c r="GW374" s="1"/>
      <c r="GX374" s="1"/>
      <c r="NP374" s="1"/>
      <c r="NQ374" s="1"/>
      <c r="NR374" s="1"/>
      <c r="NS374" s="1"/>
      <c r="NT374" s="1"/>
      <c r="NU374" s="1"/>
    </row>
    <row r="375" spans="6:385" x14ac:dyDescent="0.25">
      <c r="F375" s="1"/>
      <c r="G375" s="1"/>
      <c r="H375" s="1"/>
      <c r="I375" s="1"/>
      <c r="J375" s="1"/>
      <c r="X375" s="1"/>
      <c r="AL375" s="1"/>
      <c r="AM375" s="1"/>
      <c r="BO375" s="1"/>
      <c r="CS375" s="1"/>
      <c r="EY375" s="1"/>
      <c r="EZ375" s="1"/>
      <c r="GW375" s="1"/>
      <c r="GX375" s="1"/>
      <c r="NP375" s="1"/>
      <c r="NQ375" s="1"/>
      <c r="NR375" s="1"/>
      <c r="NS375" s="1"/>
      <c r="NT375" s="1"/>
      <c r="NU375" s="1"/>
    </row>
    <row r="376" spans="6:385" x14ac:dyDescent="0.25">
      <c r="F376" s="1"/>
      <c r="G376" s="1"/>
      <c r="H376" s="1"/>
      <c r="I376" s="1"/>
      <c r="J376" s="1"/>
      <c r="X376" s="1"/>
      <c r="AL376" s="1"/>
      <c r="AM376" s="1"/>
      <c r="BO376" s="1"/>
      <c r="CS376" s="1"/>
      <c r="EY376" s="1"/>
      <c r="EZ376" s="1"/>
      <c r="GW376" s="1"/>
      <c r="GX376" s="1"/>
      <c r="NP376" s="1"/>
      <c r="NQ376" s="1"/>
      <c r="NR376" s="1"/>
      <c r="NS376" s="1"/>
      <c r="NT376" s="1"/>
      <c r="NU376" s="1"/>
    </row>
    <row r="377" spans="6:385" x14ac:dyDescent="0.25">
      <c r="F377" s="1"/>
      <c r="G377" s="1"/>
      <c r="H377" s="1"/>
      <c r="I377" s="1"/>
      <c r="J377" s="1"/>
      <c r="X377" s="1"/>
      <c r="AL377" s="1"/>
      <c r="AM377" s="1"/>
      <c r="BO377" s="1"/>
      <c r="CS377" s="1"/>
      <c r="EY377" s="1"/>
      <c r="EZ377" s="1"/>
      <c r="GW377" s="1"/>
      <c r="GX377" s="1"/>
      <c r="NP377" s="1"/>
      <c r="NQ377" s="1"/>
      <c r="NR377" s="1"/>
      <c r="NS377" s="1"/>
      <c r="NT377" s="1"/>
      <c r="NU377" s="1"/>
    </row>
    <row r="378" spans="6:385" x14ac:dyDescent="0.25">
      <c r="F378" s="1"/>
      <c r="G378" s="1"/>
      <c r="H378" s="1"/>
      <c r="I378" s="1"/>
      <c r="J378" s="1"/>
      <c r="X378" s="1"/>
      <c r="AL378" s="1"/>
      <c r="AM378" s="1"/>
      <c r="BO378" s="1"/>
      <c r="CS378" s="1"/>
      <c r="EY378" s="1"/>
      <c r="EZ378" s="1"/>
      <c r="GW378" s="1"/>
      <c r="GX378" s="1"/>
      <c r="NP378" s="1"/>
      <c r="NQ378" s="1"/>
      <c r="NR378" s="1"/>
      <c r="NS378" s="1"/>
      <c r="NT378" s="1"/>
      <c r="NU378" s="1"/>
    </row>
    <row r="379" spans="6:385" x14ac:dyDescent="0.25">
      <c r="F379" s="1"/>
      <c r="G379" s="1"/>
      <c r="H379" s="1"/>
      <c r="I379" s="1"/>
      <c r="J379" s="1"/>
      <c r="X379" s="1"/>
      <c r="AL379" s="1"/>
      <c r="AM379" s="1"/>
      <c r="BO379" s="1"/>
      <c r="CS379" s="1"/>
      <c r="EY379" s="1"/>
      <c r="EZ379" s="1"/>
      <c r="GW379" s="1"/>
      <c r="GX379" s="1"/>
      <c r="NP379" s="1"/>
      <c r="NQ379" s="1"/>
      <c r="NR379" s="1"/>
      <c r="NS379" s="1"/>
      <c r="NT379" s="1"/>
      <c r="NU379" s="1"/>
    </row>
    <row r="380" spans="6:385" x14ac:dyDescent="0.25">
      <c r="F380" s="1"/>
      <c r="G380" s="1"/>
      <c r="H380" s="1"/>
      <c r="I380" s="1"/>
      <c r="J380" s="1"/>
      <c r="X380" s="1"/>
      <c r="AL380" s="1"/>
      <c r="AM380" s="1"/>
      <c r="BO380" s="1"/>
      <c r="CS380" s="1"/>
      <c r="EY380" s="1"/>
      <c r="EZ380" s="1"/>
      <c r="GW380" s="1"/>
      <c r="GX380" s="1"/>
      <c r="NP380" s="1"/>
      <c r="NQ380" s="1"/>
      <c r="NR380" s="1"/>
      <c r="NS380" s="1"/>
      <c r="NT380" s="1"/>
      <c r="NU380" s="1"/>
    </row>
    <row r="381" spans="6:385" x14ac:dyDescent="0.25">
      <c r="F381" s="1"/>
      <c r="G381" s="1"/>
      <c r="H381" s="1"/>
      <c r="I381" s="1"/>
      <c r="J381" s="1"/>
      <c r="X381" s="1"/>
      <c r="AL381" s="1"/>
      <c r="AM381" s="1"/>
      <c r="BO381" s="1"/>
      <c r="CS381" s="1"/>
      <c r="EY381" s="1"/>
      <c r="EZ381" s="1"/>
      <c r="GW381" s="1"/>
      <c r="GX381" s="1"/>
      <c r="NP381" s="1"/>
      <c r="NQ381" s="1"/>
      <c r="NR381" s="1"/>
      <c r="NS381" s="1"/>
      <c r="NT381" s="1"/>
      <c r="NU381" s="1"/>
    </row>
    <row r="382" spans="6:385" x14ac:dyDescent="0.25">
      <c r="F382" s="1"/>
      <c r="G382" s="1"/>
      <c r="H382" s="1"/>
      <c r="I382" s="1"/>
      <c r="J382" s="1"/>
      <c r="X382" s="1"/>
      <c r="AL382" s="1"/>
      <c r="AM382" s="1"/>
      <c r="BO382" s="1"/>
      <c r="CS382" s="1"/>
      <c r="EY382" s="1"/>
      <c r="EZ382" s="1"/>
      <c r="GW382" s="1"/>
      <c r="GX382" s="1"/>
      <c r="NP382" s="1"/>
      <c r="NQ382" s="1"/>
      <c r="NR382" s="1"/>
      <c r="NS382" s="1"/>
      <c r="NT382" s="1"/>
      <c r="NU382" s="1"/>
    </row>
    <row r="383" spans="6:385" x14ac:dyDescent="0.25">
      <c r="F383" s="1"/>
      <c r="G383" s="1"/>
      <c r="H383" s="1"/>
      <c r="I383" s="1"/>
      <c r="J383" s="1"/>
      <c r="X383" s="1"/>
      <c r="AL383" s="1"/>
      <c r="AM383" s="1"/>
      <c r="BO383" s="1"/>
      <c r="CS383" s="1"/>
      <c r="EY383" s="1"/>
      <c r="EZ383" s="1"/>
      <c r="GW383" s="1"/>
      <c r="GX383" s="1"/>
      <c r="NP383" s="1"/>
      <c r="NQ383" s="1"/>
      <c r="NR383" s="1"/>
      <c r="NS383" s="1"/>
      <c r="NT383" s="1"/>
      <c r="NU383" s="1"/>
    </row>
    <row r="384" spans="6:385" x14ac:dyDescent="0.25">
      <c r="F384" s="1"/>
      <c r="G384" s="1"/>
      <c r="H384" s="1"/>
      <c r="I384" s="1"/>
      <c r="J384" s="1"/>
      <c r="X384" s="1"/>
      <c r="AL384" s="1"/>
      <c r="AM384" s="1"/>
      <c r="BO384" s="1"/>
      <c r="CS384" s="1"/>
      <c r="EY384" s="1"/>
      <c r="EZ384" s="1"/>
      <c r="GW384" s="1"/>
      <c r="GX384" s="1"/>
      <c r="NP384" s="1"/>
      <c r="NQ384" s="1"/>
      <c r="NR384" s="1"/>
      <c r="NS384" s="1"/>
      <c r="NT384" s="1"/>
      <c r="NU384" s="1"/>
    </row>
    <row r="385" spans="6:385" x14ac:dyDescent="0.25">
      <c r="F385" s="1"/>
      <c r="G385" s="1"/>
      <c r="H385" s="1"/>
      <c r="I385" s="1"/>
      <c r="J385" s="1"/>
      <c r="X385" s="1"/>
      <c r="AL385" s="1"/>
      <c r="AM385" s="1"/>
      <c r="BO385" s="1"/>
      <c r="CS385" s="1"/>
      <c r="EY385" s="1"/>
      <c r="EZ385" s="1"/>
      <c r="GW385" s="1"/>
      <c r="GX385" s="1"/>
      <c r="NP385" s="1"/>
      <c r="NQ385" s="1"/>
      <c r="NR385" s="1"/>
      <c r="NS385" s="1"/>
      <c r="NT385" s="1"/>
      <c r="NU385" s="1"/>
    </row>
    <row r="386" spans="6:385" x14ac:dyDescent="0.25">
      <c r="F386" s="1"/>
      <c r="G386" s="1"/>
      <c r="H386" s="1"/>
      <c r="I386" s="1"/>
      <c r="J386" s="1"/>
      <c r="X386" s="1"/>
      <c r="AL386" s="1"/>
      <c r="AM386" s="1"/>
      <c r="BO386" s="1"/>
      <c r="CS386" s="1"/>
      <c r="EY386" s="1"/>
      <c r="EZ386" s="1"/>
      <c r="GW386" s="1"/>
      <c r="GX386" s="1"/>
      <c r="NP386" s="1"/>
      <c r="NQ386" s="1"/>
      <c r="NR386" s="1"/>
      <c r="NS386" s="1"/>
      <c r="NT386" s="1"/>
      <c r="NU386" s="1"/>
    </row>
    <row r="387" spans="6:385" x14ac:dyDescent="0.25">
      <c r="F387" s="1"/>
      <c r="G387" s="1"/>
      <c r="H387" s="1"/>
      <c r="I387" s="1"/>
      <c r="J387" s="1"/>
      <c r="X387" s="1"/>
      <c r="AL387" s="1"/>
      <c r="AM387" s="1"/>
      <c r="BO387" s="1"/>
      <c r="CS387" s="1"/>
      <c r="EY387" s="1"/>
      <c r="EZ387" s="1"/>
      <c r="GW387" s="1"/>
      <c r="GX387" s="1"/>
      <c r="NP387" s="1"/>
      <c r="NQ387" s="1"/>
      <c r="NR387" s="1"/>
      <c r="NS387" s="1"/>
      <c r="NT387" s="1"/>
      <c r="NU387" s="1"/>
    </row>
    <row r="388" spans="6:385" x14ac:dyDescent="0.25">
      <c r="F388" s="1"/>
      <c r="G388" s="1"/>
      <c r="H388" s="1"/>
      <c r="I388" s="1"/>
      <c r="J388" s="1"/>
      <c r="X388" s="1"/>
      <c r="AL388" s="1"/>
      <c r="AM388" s="1"/>
      <c r="BO388" s="1"/>
      <c r="CS388" s="1"/>
      <c r="EY388" s="1"/>
      <c r="EZ388" s="1"/>
      <c r="GW388" s="1"/>
      <c r="GX388" s="1"/>
      <c r="NP388" s="1"/>
      <c r="NQ388" s="1"/>
      <c r="NR388" s="1"/>
      <c r="NS388" s="1"/>
      <c r="NT388" s="1"/>
      <c r="NU388" s="1"/>
    </row>
    <row r="389" spans="6:385" x14ac:dyDescent="0.25">
      <c r="F389" s="1"/>
      <c r="G389" s="1"/>
      <c r="H389" s="1"/>
      <c r="I389" s="1"/>
      <c r="J389" s="1"/>
      <c r="X389" s="1"/>
      <c r="AL389" s="1"/>
      <c r="AM389" s="1"/>
      <c r="BO389" s="1"/>
      <c r="CS389" s="1"/>
      <c r="EY389" s="1"/>
      <c r="EZ389" s="1"/>
      <c r="GW389" s="1"/>
      <c r="GX389" s="1"/>
      <c r="NP389" s="1"/>
      <c r="NQ389" s="1"/>
      <c r="NR389" s="1"/>
      <c r="NS389" s="1"/>
      <c r="NT389" s="1"/>
      <c r="NU389" s="1"/>
    </row>
    <row r="390" spans="6:385" x14ac:dyDescent="0.25">
      <c r="F390" s="1"/>
      <c r="G390" s="1"/>
      <c r="H390" s="1"/>
      <c r="I390" s="1"/>
      <c r="J390" s="1"/>
      <c r="X390" s="1"/>
      <c r="AL390" s="1"/>
      <c r="AM390" s="1"/>
      <c r="BO390" s="1"/>
      <c r="CS390" s="1"/>
      <c r="EY390" s="1"/>
      <c r="EZ390" s="1"/>
      <c r="GW390" s="1"/>
      <c r="GX390" s="1"/>
      <c r="NP390" s="1"/>
      <c r="NQ390" s="1"/>
      <c r="NR390" s="1"/>
      <c r="NS390" s="1"/>
      <c r="NT390" s="1"/>
      <c r="NU390" s="1"/>
    </row>
    <row r="391" spans="6:385" x14ac:dyDescent="0.25">
      <c r="F391" s="1"/>
      <c r="G391" s="1"/>
      <c r="H391" s="1"/>
      <c r="I391" s="1"/>
      <c r="J391" s="1"/>
      <c r="X391" s="1"/>
      <c r="AL391" s="1"/>
      <c r="AM391" s="1"/>
      <c r="BO391" s="1"/>
      <c r="CS391" s="1"/>
      <c r="EY391" s="1"/>
      <c r="EZ391" s="1"/>
      <c r="GW391" s="1"/>
      <c r="GX391" s="1"/>
      <c r="NP391" s="1"/>
      <c r="NQ391" s="1"/>
      <c r="NR391" s="1"/>
      <c r="NS391" s="1"/>
      <c r="NT391" s="1"/>
      <c r="NU391" s="1"/>
    </row>
    <row r="392" spans="6:385" x14ac:dyDescent="0.25">
      <c r="F392" s="1"/>
      <c r="G392" s="1"/>
      <c r="H392" s="1"/>
      <c r="I392" s="1"/>
      <c r="J392" s="1"/>
      <c r="X392" s="1"/>
      <c r="AL392" s="1"/>
      <c r="AM392" s="1"/>
      <c r="BO392" s="1"/>
      <c r="CS392" s="1"/>
      <c r="EY392" s="1"/>
      <c r="EZ392" s="1"/>
      <c r="GW392" s="1"/>
      <c r="GX392" s="1"/>
      <c r="NP392" s="1"/>
      <c r="NQ392" s="1"/>
      <c r="NR392" s="1"/>
      <c r="NS392" s="1"/>
      <c r="NT392" s="1"/>
      <c r="NU392" s="1"/>
    </row>
    <row r="393" spans="6:385" x14ac:dyDescent="0.25">
      <c r="F393" s="1"/>
      <c r="G393" s="1"/>
      <c r="H393" s="1"/>
      <c r="I393" s="1"/>
      <c r="J393" s="1"/>
      <c r="X393" s="1"/>
      <c r="AL393" s="1"/>
      <c r="AM393" s="1"/>
      <c r="BO393" s="1"/>
      <c r="CS393" s="1"/>
      <c r="EY393" s="1"/>
      <c r="EZ393" s="1"/>
      <c r="GW393" s="1"/>
      <c r="GX393" s="1"/>
      <c r="NP393" s="1"/>
      <c r="NQ393" s="1"/>
      <c r="NR393" s="1"/>
      <c r="NS393" s="1"/>
      <c r="NT393" s="1"/>
      <c r="NU393" s="1"/>
    </row>
    <row r="394" spans="6:385" x14ac:dyDescent="0.25">
      <c r="F394" s="1"/>
      <c r="G394" s="1"/>
      <c r="H394" s="1"/>
      <c r="I394" s="1"/>
      <c r="J394" s="1"/>
      <c r="X394" s="1"/>
      <c r="AL394" s="1"/>
      <c r="AM394" s="1"/>
      <c r="BO394" s="1"/>
      <c r="CS394" s="1"/>
      <c r="EY394" s="1"/>
      <c r="EZ394" s="1"/>
      <c r="GW394" s="1"/>
      <c r="GX394" s="1"/>
      <c r="NP394" s="1"/>
      <c r="NQ394" s="1"/>
      <c r="NR394" s="1"/>
      <c r="NS394" s="1"/>
      <c r="NT394" s="1"/>
      <c r="NU394" s="1"/>
    </row>
    <row r="395" spans="6:385" x14ac:dyDescent="0.25">
      <c r="F395" s="1"/>
      <c r="G395" s="1"/>
      <c r="H395" s="1"/>
      <c r="I395" s="1"/>
      <c r="J395" s="1"/>
      <c r="X395" s="1"/>
      <c r="AL395" s="1"/>
      <c r="AM395" s="1"/>
      <c r="BO395" s="1"/>
      <c r="CS395" s="1"/>
      <c r="EY395" s="1"/>
      <c r="EZ395" s="1"/>
      <c r="GW395" s="1"/>
      <c r="GX395" s="1"/>
      <c r="NP395" s="1"/>
      <c r="NQ395" s="1"/>
      <c r="NR395" s="1"/>
      <c r="NS395" s="1"/>
      <c r="NT395" s="1"/>
      <c r="NU395" s="1"/>
    </row>
    <row r="396" spans="6:385" x14ac:dyDescent="0.25">
      <c r="F396" s="1"/>
      <c r="G396" s="1"/>
      <c r="H396" s="1"/>
      <c r="I396" s="1"/>
      <c r="J396" s="1"/>
      <c r="X396" s="1"/>
      <c r="AL396" s="1"/>
      <c r="AM396" s="1"/>
      <c r="BO396" s="1"/>
      <c r="CS396" s="1"/>
      <c r="EY396" s="1"/>
      <c r="EZ396" s="1"/>
      <c r="GW396" s="1"/>
      <c r="GX396" s="1"/>
      <c r="NP396" s="1"/>
      <c r="NQ396" s="1"/>
      <c r="NR396" s="1"/>
      <c r="NS396" s="1"/>
      <c r="NT396" s="1"/>
      <c r="NU396" s="1"/>
    </row>
    <row r="397" spans="6:385" x14ac:dyDescent="0.25">
      <c r="F397" s="1"/>
      <c r="G397" s="1"/>
      <c r="H397" s="1"/>
      <c r="I397" s="1"/>
      <c r="J397" s="1"/>
      <c r="X397" s="1"/>
      <c r="AL397" s="1"/>
      <c r="AM397" s="1"/>
      <c r="BO397" s="1"/>
      <c r="CS397" s="1"/>
      <c r="EY397" s="1"/>
      <c r="EZ397" s="1"/>
      <c r="GW397" s="1"/>
      <c r="GX397" s="1"/>
      <c r="NP397" s="1"/>
      <c r="NQ397" s="1"/>
      <c r="NR397" s="1"/>
      <c r="NS397" s="1"/>
      <c r="NT397" s="1"/>
      <c r="NU397" s="1"/>
    </row>
    <row r="398" spans="6:385" x14ac:dyDescent="0.25">
      <c r="F398" s="1"/>
      <c r="G398" s="1"/>
      <c r="H398" s="1"/>
      <c r="I398" s="1"/>
      <c r="J398" s="1"/>
      <c r="X398" s="1"/>
      <c r="AL398" s="1"/>
      <c r="AM398" s="1"/>
      <c r="BO398" s="1"/>
      <c r="CS398" s="1"/>
      <c r="EY398" s="1"/>
      <c r="EZ398" s="1"/>
      <c r="GW398" s="1"/>
      <c r="GX398" s="1"/>
      <c r="NP398" s="1"/>
      <c r="NQ398" s="1"/>
      <c r="NR398" s="1"/>
      <c r="NS398" s="1"/>
      <c r="NT398" s="1"/>
      <c r="NU398" s="1"/>
    </row>
    <row r="399" spans="6:385" x14ac:dyDescent="0.25">
      <c r="F399" s="1"/>
      <c r="G399" s="1"/>
      <c r="H399" s="1"/>
      <c r="I399" s="1"/>
      <c r="J399" s="1"/>
      <c r="X399" s="1"/>
      <c r="AL399" s="1"/>
      <c r="AM399" s="1"/>
      <c r="BO399" s="1"/>
      <c r="CS399" s="1"/>
      <c r="EY399" s="1"/>
      <c r="EZ399" s="1"/>
      <c r="GW399" s="1"/>
      <c r="GX399" s="1"/>
      <c r="NP399" s="1"/>
      <c r="NQ399" s="1"/>
      <c r="NR399" s="1"/>
      <c r="NS399" s="1"/>
      <c r="NT399" s="1"/>
      <c r="NU399" s="1"/>
    </row>
    <row r="400" spans="6:385" x14ac:dyDescent="0.25">
      <c r="F400" s="1"/>
      <c r="G400" s="1"/>
      <c r="H400" s="1"/>
      <c r="I400" s="1"/>
      <c r="J400" s="1"/>
      <c r="X400" s="1"/>
      <c r="AL400" s="1"/>
      <c r="AM400" s="1"/>
      <c r="BO400" s="1"/>
      <c r="CS400" s="1"/>
      <c r="EY400" s="1"/>
      <c r="EZ400" s="1"/>
      <c r="GW400" s="1"/>
      <c r="GX400" s="1"/>
      <c r="NP400" s="1"/>
      <c r="NQ400" s="1"/>
      <c r="NR400" s="1"/>
      <c r="NS400" s="1"/>
      <c r="NT400" s="1"/>
      <c r="NU400" s="1"/>
    </row>
    <row r="401" spans="6:385" x14ac:dyDescent="0.25">
      <c r="F401" s="1"/>
      <c r="G401" s="1"/>
      <c r="H401" s="1"/>
      <c r="I401" s="1"/>
      <c r="J401" s="1"/>
      <c r="X401" s="1"/>
      <c r="AL401" s="1"/>
      <c r="AM401" s="1"/>
      <c r="BO401" s="1"/>
      <c r="CS401" s="1"/>
      <c r="EY401" s="1"/>
      <c r="EZ401" s="1"/>
      <c r="GW401" s="1"/>
      <c r="GX401" s="1"/>
      <c r="NP401" s="1"/>
      <c r="NQ401" s="1"/>
      <c r="NR401" s="1"/>
      <c r="NS401" s="1"/>
      <c r="NT401" s="1"/>
      <c r="NU401" s="1"/>
    </row>
    <row r="402" spans="6:385" x14ac:dyDescent="0.25">
      <c r="F402" s="1"/>
      <c r="G402" s="1"/>
      <c r="H402" s="1"/>
      <c r="I402" s="1"/>
      <c r="J402" s="1"/>
      <c r="X402" s="1"/>
      <c r="AL402" s="1"/>
      <c r="AM402" s="1"/>
      <c r="BO402" s="1"/>
      <c r="CS402" s="1"/>
      <c r="EY402" s="1"/>
      <c r="EZ402" s="1"/>
      <c r="GW402" s="1"/>
      <c r="GX402" s="1"/>
      <c r="NP402" s="1"/>
      <c r="NQ402" s="1"/>
      <c r="NR402" s="1"/>
      <c r="NS402" s="1"/>
      <c r="NT402" s="1"/>
      <c r="NU402" s="1"/>
    </row>
    <row r="403" spans="6:385" x14ac:dyDescent="0.25">
      <c r="F403" s="1"/>
      <c r="G403" s="1"/>
      <c r="H403" s="1"/>
      <c r="I403" s="1"/>
      <c r="J403" s="1"/>
      <c r="X403" s="1"/>
      <c r="AL403" s="1"/>
      <c r="AM403" s="1"/>
      <c r="BO403" s="1"/>
      <c r="CS403" s="1"/>
      <c r="EY403" s="1"/>
      <c r="EZ403" s="1"/>
      <c r="GW403" s="1"/>
      <c r="GX403" s="1"/>
      <c r="NP403" s="1"/>
      <c r="NQ403" s="1"/>
      <c r="NR403" s="1"/>
      <c r="NS403" s="1"/>
      <c r="NT403" s="1"/>
      <c r="NU403" s="1"/>
    </row>
    <row r="404" spans="6:385" x14ac:dyDescent="0.25">
      <c r="F404" s="1"/>
      <c r="G404" s="1"/>
      <c r="H404" s="1"/>
      <c r="I404" s="1"/>
      <c r="J404" s="1"/>
      <c r="X404" s="1"/>
      <c r="AL404" s="1"/>
      <c r="AM404" s="1"/>
      <c r="BO404" s="1"/>
      <c r="CS404" s="1"/>
      <c r="EY404" s="1"/>
      <c r="EZ404" s="1"/>
      <c r="GW404" s="1"/>
      <c r="GX404" s="1"/>
      <c r="NP404" s="1"/>
      <c r="NQ404" s="1"/>
      <c r="NR404" s="1"/>
      <c r="NS404" s="1"/>
      <c r="NT404" s="1"/>
      <c r="NU404" s="1"/>
    </row>
    <row r="405" spans="6:385" x14ac:dyDescent="0.25">
      <c r="F405" s="1"/>
      <c r="G405" s="1"/>
      <c r="H405" s="1"/>
      <c r="I405" s="1"/>
      <c r="J405" s="1"/>
      <c r="X405" s="1"/>
      <c r="AL405" s="1"/>
      <c r="AM405" s="1"/>
      <c r="BO405" s="1"/>
      <c r="CS405" s="1"/>
      <c r="EY405" s="1"/>
      <c r="EZ405" s="1"/>
      <c r="GW405" s="1"/>
      <c r="GX405" s="1"/>
      <c r="NP405" s="1"/>
      <c r="NQ405" s="1"/>
      <c r="NR405" s="1"/>
      <c r="NS405" s="1"/>
      <c r="NT405" s="1"/>
      <c r="NU405" s="1"/>
    </row>
    <row r="406" spans="6:385" x14ac:dyDescent="0.25">
      <c r="F406" s="1"/>
      <c r="G406" s="1"/>
      <c r="H406" s="1"/>
      <c r="I406" s="1"/>
      <c r="J406" s="1"/>
      <c r="X406" s="1"/>
      <c r="AL406" s="1"/>
      <c r="AM406" s="1"/>
      <c r="BO406" s="1"/>
      <c r="CS406" s="1"/>
      <c r="EY406" s="1"/>
      <c r="EZ406" s="1"/>
      <c r="GW406" s="1"/>
      <c r="GX406" s="1"/>
      <c r="NP406" s="1"/>
      <c r="NQ406" s="1"/>
      <c r="NR406" s="1"/>
      <c r="NS406" s="1"/>
      <c r="NT406" s="1"/>
      <c r="NU406" s="1"/>
    </row>
    <row r="407" spans="6:385" x14ac:dyDescent="0.25">
      <c r="F407" s="1"/>
      <c r="G407" s="1"/>
      <c r="H407" s="1"/>
      <c r="I407" s="1"/>
      <c r="J407" s="1"/>
      <c r="X407" s="1"/>
      <c r="AL407" s="1"/>
      <c r="AM407" s="1"/>
      <c r="BO407" s="1"/>
      <c r="CS407" s="1"/>
      <c r="EY407" s="1"/>
      <c r="EZ407" s="1"/>
      <c r="GW407" s="1"/>
      <c r="GX407" s="1"/>
      <c r="NP407" s="1"/>
      <c r="NQ407" s="1"/>
      <c r="NR407" s="1"/>
      <c r="NS407" s="1"/>
      <c r="NT407" s="1"/>
      <c r="NU407" s="1"/>
    </row>
    <row r="408" spans="6:385" x14ac:dyDescent="0.25">
      <c r="F408" s="1"/>
      <c r="G408" s="1"/>
      <c r="H408" s="1"/>
      <c r="I408" s="1"/>
      <c r="J408" s="1"/>
      <c r="X408" s="1"/>
      <c r="AL408" s="1"/>
      <c r="AM408" s="1"/>
      <c r="BO408" s="1"/>
      <c r="CS408" s="1"/>
      <c r="EY408" s="1"/>
      <c r="EZ408" s="1"/>
      <c r="GW408" s="1"/>
      <c r="GX408" s="1"/>
      <c r="NP408" s="1"/>
      <c r="NQ408" s="1"/>
      <c r="NR408" s="1"/>
      <c r="NS408" s="1"/>
      <c r="NT408" s="1"/>
      <c r="NU408" s="1"/>
    </row>
    <row r="409" spans="6:385" x14ac:dyDescent="0.25">
      <c r="F409" s="1"/>
      <c r="G409" s="1"/>
      <c r="H409" s="1"/>
      <c r="I409" s="1"/>
      <c r="J409" s="1"/>
      <c r="X409" s="1"/>
      <c r="AL409" s="1"/>
      <c r="AM409" s="1"/>
      <c r="BO409" s="1"/>
      <c r="CS409" s="1"/>
      <c r="EY409" s="1"/>
      <c r="EZ409" s="1"/>
      <c r="GW409" s="1"/>
      <c r="GX409" s="1"/>
      <c r="NP409" s="1"/>
      <c r="NQ409" s="1"/>
      <c r="NR409" s="1"/>
      <c r="NS409" s="1"/>
      <c r="NT409" s="1"/>
      <c r="NU409" s="1"/>
    </row>
    <row r="410" spans="6:385" x14ac:dyDescent="0.25">
      <c r="F410" s="1"/>
      <c r="G410" s="1"/>
      <c r="H410" s="1"/>
      <c r="I410" s="1"/>
      <c r="J410" s="1"/>
      <c r="X410" s="1"/>
      <c r="AL410" s="1"/>
      <c r="AM410" s="1"/>
      <c r="BO410" s="1"/>
      <c r="CS410" s="1"/>
      <c r="EY410" s="1"/>
      <c r="EZ410" s="1"/>
      <c r="GW410" s="1"/>
      <c r="GX410" s="1"/>
      <c r="NP410" s="1"/>
      <c r="NQ410" s="1"/>
      <c r="NR410" s="1"/>
      <c r="NS410" s="1"/>
      <c r="NT410" s="1"/>
      <c r="NU410" s="1"/>
    </row>
    <row r="411" spans="6:385" x14ac:dyDescent="0.25">
      <c r="F411" s="1"/>
      <c r="G411" s="1"/>
      <c r="H411" s="1"/>
      <c r="I411" s="1"/>
      <c r="J411" s="1"/>
      <c r="X411" s="1"/>
      <c r="AL411" s="1"/>
      <c r="AM411" s="1"/>
      <c r="BO411" s="1"/>
      <c r="CS411" s="1"/>
      <c r="EY411" s="1"/>
      <c r="EZ411" s="1"/>
      <c r="GW411" s="1"/>
      <c r="GX411" s="1"/>
      <c r="NP411" s="1"/>
      <c r="NQ411" s="1"/>
      <c r="NR411" s="1"/>
      <c r="NS411" s="1"/>
      <c r="NT411" s="1"/>
      <c r="NU411" s="1"/>
    </row>
    <row r="412" spans="6:385" x14ac:dyDescent="0.25">
      <c r="F412" s="1"/>
      <c r="G412" s="1"/>
      <c r="H412" s="1"/>
      <c r="I412" s="1"/>
      <c r="J412" s="1"/>
      <c r="X412" s="1"/>
      <c r="AL412" s="1"/>
      <c r="AM412" s="1"/>
      <c r="BO412" s="1"/>
      <c r="CS412" s="1"/>
      <c r="EY412" s="1"/>
      <c r="EZ412" s="1"/>
      <c r="GW412" s="1"/>
      <c r="GX412" s="1"/>
      <c r="NP412" s="1"/>
      <c r="NQ412" s="1"/>
      <c r="NR412" s="1"/>
      <c r="NS412" s="1"/>
      <c r="NT412" s="1"/>
      <c r="NU412" s="1"/>
    </row>
    <row r="413" spans="6:385" x14ac:dyDescent="0.25">
      <c r="F413" s="1"/>
      <c r="G413" s="1"/>
      <c r="H413" s="1"/>
      <c r="I413" s="1"/>
      <c r="J413" s="1"/>
      <c r="X413" s="1"/>
      <c r="AL413" s="1"/>
      <c r="AM413" s="1"/>
      <c r="BO413" s="1"/>
      <c r="CS413" s="1"/>
      <c r="EY413" s="1"/>
      <c r="EZ413" s="1"/>
      <c r="GW413" s="1"/>
      <c r="GX413" s="1"/>
      <c r="NP413" s="1"/>
      <c r="NQ413" s="1"/>
      <c r="NR413" s="1"/>
      <c r="NS413" s="1"/>
      <c r="NT413" s="1"/>
      <c r="NU413" s="1"/>
    </row>
    <row r="414" spans="6:385" x14ac:dyDescent="0.25">
      <c r="F414" s="1"/>
      <c r="G414" s="1"/>
      <c r="H414" s="1"/>
      <c r="I414" s="1"/>
      <c r="J414" s="1"/>
      <c r="X414" s="1"/>
      <c r="AL414" s="1"/>
      <c r="AM414" s="1"/>
      <c r="BO414" s="1"/>
      <c r="CS414" s="1"/>
      <c r="EY414" s="1"/>
      <c r="EZ414" s="1"/>
      <c r="GW414" s="1"/>
      <c r="GX414" s="1"/>
      <c r="NP414" s="1"/>
      <c r="NQ414" s="1"/>
      <c r="NR414" s="1"/>
      <c r="NS414" s="1"/>
      <c r="NT414" s="1"/>
      <c r="NU414" s="1"/>
    </row>
    <row r="415" spans="6:385" x14ac:dyDescent="0.25">
      <c r="F415" s="1"/>
      <c r="G415" s="1"/>
      <c r="H415" s="1"/>
      <c r="I415" s="1"/>
      <c r="J415" s="1"/>
      <c r="X415" s="1"/>
      <c r="AL415" s="1"/>
      <c r="AM415" s="1"/>
      <c r="BO415" s="1"/>
      <c r="CS415" s="1"/>
      <c r="EY415" s="1"/>
      <c r="EZ415" s="1"/>
      <c r="GW415" s="1"/>
      <c r="GX415" s="1"/>
      <c r="NP415" s="1"/>
      <c r="NQ415" s="1"/>
      <c r="NR415" s="1"/>
      <c r="NS415" s="1"/>
      <c r="NT415" s="1"/>
      <c r="NU415" s="1"/>
    </row>
    <row r="416" spans="6:385" x14ac:dyDescent="0.25">
      <c r="F416" s="1"/>
      <c r="G416" s="1"/>
      <c r="H416" s="1"/>
      <c r="I416" s="1"/>
      <c r="J416" s="1"/>
      <c r="X416" s="1"/>
      <c r="AL416" s="1"/>
      <c r="AM416" s="1"/>
      <c r="BO416" s="1"/>
      <c r="CS416" s="1"/>
      <c r="EY416" s="1"/>
      <c r="EZ416" s="1"/>
      <c r="GW416" s="1"/>
      <c r="GX416" s="1"/>
      <c r="NP416" s="1"/>
      <c r="NQ416" s="1"/>
      <c r="NR416" s="1"/>
      <c r="NS416" s="1"/>
      <c r="NT416" s="1"/>
      <c r="NU416" s="1"/>
    </row>
    <row r="417" spans="6:385" x14ac:dyDescent="0.25">
      <c r="F417" s="1"/>
      <c r="G417" s="1"/>
      <c r="H417" s="1"/>
      <c r="I417" s="1"/>
      <c r="J417" s="1"/>
      <c r="X417" s="1"/>
      <c r="AL417" s="1"/>
      <c r="AM417" s="1"/>
      <c r="BO417" s="1"/>
      <c r="CS417" s="1"/>
      <c r="EY417" s="1"/>
      <c r="EZ417" s="1"/>
      <c r="GW417" s="1"/>
      <c r="GX417" s="1"/>
      <c r="NP417" s="1"/>
      <c r="NQ417" s="1"/>
      <c r="NR417" s="1"/>
      <c r="NS417" s="1"/>
      <c r="NT417" s="1"/>
      <c r="NU417" s="1"/>
    </row>
    <row r="418" spans="6:385" x14ac:dyDescent="0.25">
      <c r="F418" s="1"/>
      <c r="G418" s="1"/>
      <c r="H418" s="1"/>
      <c r="I418" s="1"/>
      <c r="J418" s="1"/>
      <c r="X418" s="1"/>
      <c r="AL418" s="1"/>
      <c r="AM418" s="1"/>
      <c r="BO418" s="1"/>
      <c r="CS418" s="1"/>
      <c r="EY418" s="1"/>
      <c r="EZ418" s="1"/>
      <c r="GW418" s="1"/>
      <c r="GX418" s="1"/>
      <c r="NP418" s="1"/>
      <c r="NQ418" s="1"/>
      <c r="NR418" s="1"/>
      <c r="NS418" s="1"/>
      <c r="NT418" s="1"/>
      <c r="NU418" s="1"/>
    </row>
    <row r="419" spans="6:385" x14ac:dyDescent="0.25">
      <c r="F419" s="1"/>
      <c r="G419" s="1"/>
      <c r="H419" s="1"/>
      <c r="I419" s="1"/>
      <c r="J419" s="1"/>
      <c r="X419" s="1"/>
      <c r="AL419" s="1"/>
      <c r="AM419" s="1"/>
      <c r="BO419" s="1"/>
      <c r="CS419" s="1"/>
      <c r="EY419" s="1"/>
      <c r="EZ419" s="1"/>
      <c r="GW419" s="1"/>
      <c r="GX419" s="1"/>
      <c r="NP419" s="1"/>
      <c r="NQ419" s="1"/>
      <c r="NR419" s="1"/>
      <c r="NS419" s="1"/>
      <c r="NT419" s="1"/>
      <c r="NU419" s="1"/>
    </row>
    <row r="420" spans="6:385" x14ac:dyDescent="0.25">
      <c r="F420" s="1"/>
      <c r="G420" s="1"/>
      <c r="H420" s="1"/>
      <c r="I420" s="1"/>
      <c r="J420" s="1"/>
      <c r="X420" s="1"/>
      <c r="AL420" s="1"/>
      <c r="AM420" s="1"/>
      <c r="BO420" s="1"/>
      <c r="CS420" s="1"/>
      <c r="EY420" s="1"/>
      <c r="EZ420" s="1"/>
      <c r="GW420" s="1"/>
      <c r="GX420" s="1"/>
      <c r="NP420" s="1"/>
      <c r="NQ420" s="1"/>
      <c r="NR420" s="1"/>
      <c r="NS420" s="1"/>
      <c r="NT420" s="1"/>
      <c r="NU420" s="1"/>
    </row>
    <row r="421" spans="6:385" x14ac:dyDescent="0.25">
      <c r="F421" s="1"/>
      <c r="G421" s="1"/>
      <c r="H421" s="1"/>
      <c r="I421" s="1"/>
      <c r="J421" s="1"/>
      <c r="X421" s="1"/>
      <c r="AL421" s="1"/>
      <c r="AM421" s="1"/>
      <c r="BO421" s="1"/>
      <c r="CS421" s="1"/>
      <c r="EY421" s="1"/>
      <c r="EZ421" s="1"/>
      <c r="GW421" s="1"/>
      <c r="GX421" s="1"/>
      <c r="NP421" s="1"/>
      <c r="NQ421" s="1"/>
      <c r="NR421" s="1"/>
      <c r="NS421" s="1"/>
      <c r="NT421" s="1"/>
      <c r="NU421" s="1"/>
    </row>
    <row r="422" spans="6:385" x14ac:dyDescent="0.25">
      <c r="F422" s="1"/>
      <c r="G422" s="1"/>
      <c r="H422" s="1"/>
      <c r="I422" s="1"/>
      <c r="J422" s="1"/>
      <c r="X422" s="1"/>
      <c r="AL422" s="1"/>
      <c r="AM422" s="1"/>
      <c r="BO422" s="1"/>
      <c r="CS422" s="1"/>
      <c r="EY422" s="1"/>
      <c r="EZ422" s="1"/>
      <c r="GW422" s="1"/>
      <c r="GX422" s="1"/>
      <c r="NP422" s="1"/>
      <c r="NQ422" s="1"/>
      <c r="NR422" s="1"/>
      <c r="NS422" s="1"/>
      <c r="NT422" s="1"/>
      <c r="NU422" s="1"/>
    </row>
    <row r="423" spans="6:385" x14ac:dyDescent="0.25">
      <c r="F423" s="1"/>
      <c r="G423" s="1"/>
      <c r="H423" s="1"/>
      <c r="I423" s="1"/>
      <c r="J423" s="1"/>
      <c r="X423" s="1"/>
      <c r="AL423" s="1"/>
      <c r="AM423" s="1"/>
      <c r="BO423" s="1"/>
      <c r="CS423" s="1"/>
      <c r="EY423" s="1"/>
      <c r="EZ423" s="1"/>
      <c r="GW423" s="1"/>
      <c r="GX423" s="1"/>
      <c r="NP423" s="1"/>
      <c r="NQ423" s="1"/>
      <c r="NR423" s="1"/>
      <c r="NS423" s="1"/>
      <c r="NT423" s="1"/>
      <c r="NU423" s="1"/>
    </row>
    <row r="424" spans="6:385" x14ac:dyDescent="0.25">
      <c r="F424" s="1"/>
      <c r="G424" s="1"/>
      <c r="H424" s="1"/>
      <c r="I424" s="1"/>
      <c r="J424" s="1"/>
      <c r="X424" s="1"/>
      <c r="AL424" s="1"/>
      <c r="AM424" s="1"/>
      <c r="BO424" s="1"/>
      <c r="CS424" s="1"/>
      <c r="EY424" s="1"/>
      <c r="EZ424" s="1"/>
      <c r="GW424" s="1"/>
      <c r="GX424" s="1"/>
      <c r="NP424" s="1"/>
      <c r="NQ424" s="1"/>
      <c r="NR424" s="1"/>
      <c r="NS424" s="1"/>
      <c r="NT424" s="1"/>
      <c r="NU424" s="1"/>
    </row>
    <row r="425" spans="6:385" x14ac:dyDescent="0.25">
      <c r="F425" s="1"/>
      <c r="G425" s="1"/>
      <c r="H425" s="1"/>
      <c r="I425" s="1"/>
      <c r="J425" s="1"/>
      <c r="X425" s="1"/>
      <c r="AL425" s="1"/>
      <c r="AM425" s="1"/>
      <c r="BO425" s="1"/>
      <c r="CS425" s="1"/>
      <c r="EY425" s="1"/>
      <c r="EZ425" s="1"/>
      <c r="GW425" s="1"/>
      <c r="GX425" s="1"/>
      <c r="NP425" s="1"/>
      <c r="NQ425" s="1"/>
      <c r="NR425" s="1"/>
      <c r="NS425" s="1"/>
      <c r="NT425" s="1"/>
      <c r="NU425" s="1"/>
    </row>
    <row r="426" spans="6:385" x14ac:dyDescent="0.25">
      <c r="F426" s="1"/>
      <c r="G426" s="1"/>
      <c r="H426" s="1"/>
      <c r="I426" s="1"/>
      <c r="J426" s="1"/>
      <c r="X426" s="1"/>
      <c r="AL426" s="1"/>
      <c r="AM426" s="1"/>
      <c r="BO426" s="1"/>
      <c r="CS426" s="1"/>
      <c r="EY426" s="1"/>
      <c r="EZ426" s="1"/>
      <c r="GW426" s="1"/>
      <c r="GX426" s="1"/>
      <c r="NP426" s="1"/>
      <c r="NQ426" s="1"/>
      <c r="NR426" s="1"/>
      <c r="NS426" s="1"/>
      <c r="NT426" s="1"/>
      <c r="NU426" s="1"/>
    </row>
    <row r="427" spans="6:385" x14ac:dyDescent="0.25">
      <c r="F427" s="1"/>
      <c r="G427" s="1"/>
      <c r="H427" s="1"/>
      <c r="I427" s="1"/>
      <c r="J427" s="1"/>
      <c r="X427" s="1"/>
      <c r="AL427" s="1"/>
      <c r="AM427" s="1"/>
      <c r="BO427" s="1"/>
      <c r="CS427" s="1"/>
      <c r="EY427" s="1"/>
      <c r="EZ427" s="1"/>
      <c r="GW427" s="1"/>
      <c r="GX427" s="1"/>
      <c r="NP427" s="1"/>
      <c r="NQ427" s="1"/>
      <c r="NR427" s="1"/>
      <c r="NS427" s="1"/>
      <c r="NT427" s="1"/>
      <c r="NU427" s="1"/>
    </row>
    <row r="428" spans="6:385" x14ac:dyDescent="0.25">
      <c r="F428" s="1"/>
      <c r="G428" s="1"/>
      <c r="H428" s="1"/>
      <c r="I428" s="1"/>
      <c r="J428" s="1"/>
      <c r="X428" s="1"/>
      <c r="AL428" s="1"/>
      <c r="AM428" s="1"/>
      <c r="BO428" s="1"/>
      <c r="CS428" s="1"/>
      <c r="EY428" s="1"/>
      <c r="EZ428" s="1"/>
      <c r="GW428" s="1"/>
      <c r="GX428" s="1"/>
      <c r="NP428" s="1"/>
      <c r="NQ428" s="1"/>
      <c r="NR428" s="1"/>
      <c r="NS428" s="1"/>
      <c r="NT428" s="1"/>
      <c r="NU428" s="1"/>
    </row>
    <row r="429" spans="6:385" x14ac:dyDescent="0.25">
      <c r="F429" s="1"/>
      <c r="G429" s="1"/>
      <c r="H429" s="1"/>
      <c r="I429" s="1"/>
      <c r="J429" s="1"/>
      <c r="X429" s="1"/>
      <c r="AL429" s="1"/>
      <c r="AM429" s="1"/>
      <c r="BO429" s="1"/>
      <c r="CS429" s="1"/>
      <c r="EY429" s="1"/>
      <c r="EZ429" s="1"/>
      <c r="GW429" s="1"/>
      <c r="GX429" s="1"/>
      <c r="NP429" s="1"/>
      <c r="NQ429" s="1"/>
      <c r="NR429" s="1"/>
      <c r="NS429" s="1"/>
      <c r="NT429" s="1"/>
      <c r="NU429" s="1"/>
    </row>
    <row r="430" spans="6:385" x14ac:dyDescent="0.25">
      <c r="F430" s="1"/>
      <c r="G430" s="1"/>
      <c r="H430" s="1"/>
      <c r="I430" s="1"/>
      <c r="J430" s="1"/>
      <c r="X430" s="1"/>
      <c r="AL430" s="1"/>
      <c r="AM430" s="1"/>
      <c r="BO430" s="1"/>
      <c r="CS430" s="1"/>
      <c r="EY430" s="1"/>
      <c r="EZ430" s="1"/>
      <c r="GW430" s="1"/>
      <c r="GX430" s="1"/>
      <c r="NP430" s="1"/>
      <c r="NQ430" s="1"/>
      <c r="NR430" s="1"/>
      <c r="NS430" s="1"/>
      <c r="NT430" s="1"/>
      <c r="NU430" s="1"/>
    </row>
    <row r="431" spans="6:385" x14ac:dyDescent="0.25">
      <c r="F431" s="1"/>
      <c r="G431" s="1"/>
      <c r="H431" s="1"/>
      <c r="I431" s="1"/>
      <c r="J431" s="1"/>
      <c r="X431" s="1"/>
      <c r="AL431" s="1"/>
      <c r="AM431" s="1"/>
      <c r="BO431" s="1"/>
      <c r="CS431" s="1"/>
      <c r="EY431" s="1"/>
      <c r="EZ431" s="1"/>
      <c r="GW431" s="1"/>
      <c r="GX431" s="1"/>
      <c r="NP431" s="1"/>
      <c r="NQ431" s="1"/>
      <c r="NR431" s="1"/>
      <c r="NS431" s="1"/>
      <c r="NT431" s="1"/>
      <c r="NU431" s="1"/>
    </row>
    <row r="432" spans="6:385" x14ac:dyDescent="0.25">
      <c r="F432" s="1"/>
      <c r="G432" s="1"/>
      <c r="H432" s="1"/>
      <c r="I432" s="1"/>
      <c r="J432" s="1"/>
      <c r="X432" s="1"/>
      <c r="AL432" s="1"/>
      <c r="AM432" s="1"/>
      <c r="BO432" s="1"/>
      <c r="CS432" s="1"/>
      <c r="EY432" s="1"/>
      <c r="EZ432" s="1"/>
      <c r="GW432" s="1"/>
      <c r="GX432" s="1"/>
      <c r="NP432" s="1"/>
      <c r="NQ432" s="1"/>
      <c r="NR432" s="1"/>
      <c r="NS432" s="1"/>
      <c r="NT432" s="1"/>
      <c r="NU432" s="1"/>
    </row>
    <row r="433" spans="6:385" x14ac:dyDescent="0.25">
      <c r="F433" s="1"/>
      <c r="G433" s="1"/>
      <c r="H433" s="1"/>
      <c r="I433" s="1"/>
      <c r="J433" s="1"/>
      <c r="X433" s="1"/>
      <c r="AL433" s="1"/>
      <c r="AM433" s="1"/>
      <c r="BO433" s="1"/>
      <c r="CS433" s="1"/>
      <c r="EY433" s="1"/>
      <c r="EZ433" s="1"/>
      <c r="GW433" s="1"/>
      <c r="GX433" s="1"/>
      <c r="NP433" s="1"/>
      <c r="NQ433" s="1"/>
      <c r="NR433" s="1"/>
      <c r="NS433" s="1"/>
      <c r="NT433" s="1"/>
      <c r="NU433" s="1"/>
    </row>
    <row r="434" spans="6:385" x14ac:dyDescent="0.25">
      <c r="F434" s="1"/>
      <c r="G434" s="1"/>
      <c r="H434" s="1"/>
      <c r="I434" s="1"/>
      <c r="J434" s="1"/>
      <c r="X434" s="1"/>
      <c r="AL434" s="1"/>
      <c r="AM434" s="1"/>
      <c r="BO434" s="1"/>
      <c r="CS434" s="1"/>
      <c r="EY434" s="1"/>
      <c r="EZ434" s="1"/>
      <c r="GW434" s="1"/>
      <c r="GX434" s="1"/>
      <c r="NP434" s="1"/>
      <c r="NQ434" s="1"/>
      <c r="NR434" s="1"/>
      <c r="NS434" s="1"/>
      <c r="NT434" s="1"/>
      <c r="NU434" s="1"/>
    </row>
    <row r="435" spans="6:385" x14ac:dyDescent="0.25">
      <c r="F435" s="1"/>
      <c r="G435" s="1"/>
      <c r="H435" s="1"/>
      <c r="I435" s="1"/>
      <c r="J435" s="1"/>
      <c r="X435" s="1"/>
      <c r="AL435" s="1"/>
      <c r="AM435" s="1"/>
      <c r="BO435" s="1"/>
      <c r="CS435" s="1"/>
      <c r="EY435" s="1"/>
      <c r="EZ435" s="1"/>
      <c r="GW435" s="1"/>
      <c r="GX435" s="1"/>
      <c r="NP435" s="1"/>
      <c r="NQ435" s="1"/>
      <c r="NR435" s="1"/>
      <c r="NS435" s="1"/>
      <c r="NT435" s="1"/>
      <c r="NU435" s="1"/>
    </row>
    <row r="436" spans="6:385" x14ac:dyDescent="0.25">
      <c r="F436" s="1"/>
      <c r="G436" s="1"/>
      <c r="H436" s="1"/>
      <c r="I436" s="1"/>
      <c r="J436" s="1"/>
      <c r="X436" s="1"/>
      <c r="AL436" s="1"/>
      <c r="AM436" s="1"/>
      <c r="BO436" s="1"/>
      <c r="CS436" s="1"/>
      <c r="EY436" s="1"/>
      <c r="EZ436" s="1"/>
      <c r="GW436" s="1"/>
      <c r="GX436" s="1"/>
      <c r="NP436" s="1"/>
      <c r="NQ436" s="1"/>
      <c r="NR436" s="1"/>
      <c r="NS436" s="1"/>
      <c r="NT436" s="1"/>
      <c r="NU436" s="1"/>
    </row>
    <row r="437" spans="6:385" x14ac:dyDescent="0.25">
      <c r="F437" s="1"/>
      <c r="G437" s="1"/>
      <c r="H437" s="1"/>
      <c r="I437" s="1"/>
      <c r="J437" s="1"/>
      <c r="X437" s="1"/>
      <c r="AL437" s="1"/>
      <c r="AM437" s="1"/>
      <c r="BO437" s="1"/>
      <c r="CS437" s="1"/>
      <c r="EY437" s="1"/>
      <c r="EZ437" s="1"/>
      <c r="GW437" s="1"/>
      <c r="GX437" s="1"/>
      <c r="NP437" s="1"/>
      <c r="NQ437" s="1"/>
      <c r="NR437" s="1"/>
      <c r="NS437" s="1"/>
      <c r="NT437" s="1"/>
      <c r="NU437" s="1"/>
    </row>
    <row r="438" spans="6:385" x14ac:dyDescent="0.25">
      <c r="F438" s="1"/>
      <c r="G438" s="1"/>
      <c r="H438" s="1"/>
      <c r="I438" s="1"/>
      <c r="J438" s="1"/>
      <c r="X438" s="1"/>
      <c r="AL438" s="1"/>
      <c r="AM438" s="1"/>
      <c r="BO438" s="1"/>
      <c r="CS438" s="1"/>
      <c r="EY438" s="1"/>
      <c r="EZ438" s="1"/>
      <c r="GW438" s="1"/>
      <c r="GX438" s="1"/>
      <c r="NP438" s="1"/>
      <c r="NQ438" s="1"/>
      <c r="NR438" s="1"/>
      <c r="NS438" s="1"/>
      <c r="NT438" s="1"/>
      <c r="NU438" s="1"/>
    </row>
    <row r="439" spans="6:385" x14ac:dyDescent="0.25">
      <c r="F439" s="1"/>
      <c r="G439" s="1"/>
      <c r="H439" s="1"/>
      <c r="I439" s="1"/>
      <c r="J439" s="1"/>
      <c r="X439" s="1"/>
      <c r="AL439" s="1"/>
      <c r="AM439" s="1"/>
      <c r="BO439" s="1"/>
      <c r="CS439" s="1"/>
      <c r="EY439" s="1"/>
      <c r="EZ439" s="1"/>
      <c r="GW439" s="1"/>
      <c r="GX439" s="1"/>
      <c r="NP439" s="1"/>
      <c r="NQ439" s="1"/>
      <c r="NR439" s="1"/>
      <c r="NS439" s="1"/>
      <c r="NT439" s="1"/>
      <c r="NU439" s="1"/>
    </row>
    <row r="440" spans="6:385" x14ac:dyDescent="0.25">
      <c r="F440" s="1"/>
      <c r="G440" s="1"/>
      <c r="H440" s="1"/>
      <c r="I440" s="1"/>
      <c r="J440" s="1"/>
      <c r="X440" s="1"/>
      <c r="AL440" s="1"/>
      <c r="AM440" s="1"/>
      <c r="BO440" s="1"/>
      <c r="CS440" s="1"/>
      <c r="EY440" s="1"/>
      <c r="EZ440" s="1"/>
      <c r="GW440" s="1"/>
      <c r="GX440" s="1"/>
      <c r="NP440" s="1"/>
      <c r="NQ440" s="1"/>
      <c r="NR440" s="1"/>
      <c r="NS440" s="1"/>
      <c r="NT440" s="1"/>
      <c r="NU440" s="1"/>
    </row>
    <row r="441" spans="6:385" x14ac:dyDescent="0.25">
      <c r="F441" s="1"/>
      <c r="G441" s="1"/>
      <c r="H441" s="1"/>
      <c r="I441" s="1"/>
      <c r="J441" s="1"/>
      <c r="X441" s="1"/>
      <c r="AL441" s="1"/>
      <c r="AM441" s="1"/>
      <c r="BO441" s="1"/>
      <c r="CS441" s="1"/>
      <c r="EY441" s="1"/>
      <c r="EZ441" s="1"/>
      <c r="GW441" s="1"/>
      <c r="GX441" s="1"/>
      <c r="NP441" s="1"/>
      <c r="NQ441" s="1"/>
      <c r="NR441" s="1"/>
      <c r="NS441" s="1"/>
      <c r="NT441" s="1"/>
      <c r="NU441" s="1"/>
    </row>
    <row r="442" spans="6:385" x14ac:dyDescent="0.25">
      <c r="F442" s="1"/>
      <c r="G442" s="1"/>
      <c r="H442" s="1"/>
      <c r="I442" s="1"/>
      <c r="J442" s="1"/>
      <c r="X442" s="1"/>
      <c r="AL442" s="1"/>
      <c r="AM442" s="1"/>
      <c r="BO442" s="1"/>
      <c r="CS442" s="1"/>
      <c r="EY442" s="1"/>
      <c r="EZ442" s="1"/>
      <c r="GW442" s="1"/>
      <c r="GX442" s="1"/>
      <c r="NP442" s="1"/>
      <c r="NQ442" s="1"/>
      <c r="NR442" s="1"/>
      <c r="NS442" s="1"/>
      <c r="NT442" s="1"/>
      <c r="NU442" s="1"/>
    </row>
    <row r="443" spans="6:385" x14ac:dyDescent="0.25">
      <c r="F443" s="1"/>
      <c r="G443" s="1"/>
      <c r="H443" s="1"/>
      <c r="I443" s="1"/>
      <c r="J443" s="1"/>
      <c r="X443" s="1"/>
      <c r="AL443" s="1"/>
      <c r="AM443" s="1"/>
      <c r="BO443" s="1"/>
      <c r="CS443" s="1"/>
      <c r="EY443" s="1"/>
      <c r="EZ443" s="1"/>
      <c r="GW443" s="1"/>
      <c r="GX443" s="1"/>
      <c r="NP443" s="1"/>
      <c r="NQ443" s="1"/>
      <c r="NR443" s="1"/>
      <c r="NS443" s="1"/>
      <c r="NT443" s="1"/>
      <c r="NU443" s="1"/>
    </row>
    <row r="444" spans="6:385" x14ac:dyDescent="0.25">
      <c r="F444" s="1"/>
      <c r="G444" s="1"/>
      <c r="H444" s="1"/>
      <c r="I444" s="1"/>
      <c r="J444" s="1"/>
      <c r="X444" s="1"/>
      <c r="AL444" s="1"/>
      <c r="AM444" s="1"/>
      <c r="BO444" s="1"/>
      <c r="CS444" s="1"/>
      <c r="EY444" s="1"/>
      <c r="EZ444" s="1"/>
      <c r="GW444" s="1"/>
      <c r="GX444" s="1"/>
      <c r="NP444" s="1"/>
      <c r="NQ444" s="1"/>
      <c r="NR444" s="1"/>
      <c r="NS444" s="1"/>
      <c r="NT444" s="1"/>
      <c r="NU444" s="1"/>
    </row>
    <row r="445" spans="6:385" x14ac:dyDescent="0.25">
      <c r="F445" s="1"/>
      <c r="G445" s="1"/>
      <c r="H445" s="1"/>
      <c r="I445" s="1"/>
      <c r="J445" s="1"/>
      <c r="X445" s="1"/>
      <c r="AL445" s="1"/>
      <c r="AM445" s="1"/>
      <c r="BO445" s="1"/>
      <c r="CS445" s="1"/>
      <c r="EY445" s="1"/>
      <c r="EZ445" s="1"/>
      <c r="GW445" s="1"/>
      <c r="GX445" s="1"/>
      <c r="NP445" s="1"/>
      <c r="NQ445" s="1"/>
      <c r="NR445" s="1"/>
      <c r="NS445" s="1"/>
      <c r="NT445" s="1"/>
      <c r="NU445" s="1"/>
    </row>
    <row r="446" spans="6:385" x14ac:dyDescent="0.25">
      <c r="F446" s="1"/>
      <c r="G446" s="1"/>
      <c r="H446" s="1"/>
      <c r="I446" s="1"/>
      <c r="J446" s="1"/>
      <c r="X446" s="1"/>
      <c r="AL446" s="1"/>
      <c r="AM446" s="1"/>
      <c r="BO446" s="1"/>
      <c r="CS446" s="1"/>
      <c r="EY446" s="1"/>
      <c r="EZ446" s="1"/>
      <c r="GW446" s="1"/>
      <c r="GX446" s="1"/>
      <c r="NP446" s="1"/>
      <c r="NQ446" s="1"/>
      <c r="NR446" s="1"/>
      <c r="NS446" s="1"/>
      <c r="NT446" s="1"/>
      <c r="NU446" s="1"/>
    </row>
    <row r="447" spans="6:385" x14ac:dyDescent="0.25">
      <c r="F447" s="1"/>
      <c r="G447" s="1"/>
      <c r="H447" s="1"/>
      <c r="I447" s="1"/>
      <c r="J447" s="1"/>
      <c r="X447" s="1"/>
      <c r="AL447" s="1"/>
      <c r="AM447" s="1"/>
      <c r="BO447" s="1"/>
      <c r="CS447" s="1"/>
      <c r="EY447" s="1"/>
      <c r="EZ447" s="1"/>
      <c r="GW447" s="1"/>
      <c r="GX447" s="1"/>
      <c r="NP447" s="1"/>
      <c r="NQ447" s="1"/>
      <c r="NR447" s="1"/>
      <c r="NS447" s="1"/>
      <c r="NT447" s="1"/>
      <c r="NU447" s="1"/>
    </row>
    <row r="448" spans="6:385" x14ac:dyDescent="0.25">
      <c r="F448" s="1"/>
      <c r="G448" s="1"/>
      <c r="H448" s="1"/>
      <c r="I448" s="1"/>
      <c r="J448" s="1"/>
      <c r="X448" s="1"/>
      <c r="AL448" s="1"/>
      <c r="AM448" s="1"/>
      <c r="BO448" s="1"/>
      <c r="CS448" s="1"/>
      <c r="EY448" s="1"/>
      <c r="EZ448" s="1"/>
      <c r="GW448" s="1"/>
      <c r="GX448" s="1"/>
      <c r="NP448" s="1"/>
      <c r="NQ448" s="1"/>
      <c r="NR448" s="1"/>
      <c r="NS448" s="1"/>
      <c r="NT448" s="1"/>
      <c r="NU448" s="1"/>
    </row>
    <row r="449" spans="6:385" x14ac:dyDescent="0.25">
      <c r="F449" s="1"/>
      <c r="G449" s="1"/>
      <c r="H449" s="1"/>
      <c r="I449" s="1"/>
      <c r="J449" s="1"/>
      <c r="X449" s="1"/>
      <c r="AL449" s="1"/>
      <c r="AM449" s="1"/>
      <c r="BO449" s="1"/>
      <c r="CS449" s="1"/>
      <c r="EY449" s="1"/>
      <c r="EZ449" s="1"/>
      <c r="GW449" s="1"/>
      <c r="GX449" s="1"/>
      <c r="NP449" s="1"/>
      <c r="NQ449" s="1"/>
      <c r="NR449" s="1"/>
      <c r="NS449" s="1"/>
      <c r="NT449" s="1"/>
      <c r="NU449" s="1"/>
    </row>
    <row r="450" spans="6:385" x14ac:dyDescent="0.25">
      <c r="F450" s="1"/>
      <c r="G450" s="1"/>
      <c r="H450" s="1"/>
      <c r="I450" s="1"/>
      <c r="J450" s="1"/>
      <c r="X450" s="1"/>
      <c r="AL450" s="1"/>
      <c r="AM450" s="1"/>
      <c r="BO450" s="1"/>
      <c r="CS450" s="1"/>
      <c r="EY450" s="1"/>
      <c r="EZ450" s="1"/>
      <c r="GW450" s="1"/>
      <c r="GX450" s="1"/>
      <c r="NP450" s="1"/>
      <c r="NQ450" s="1"/>
      <c r="NR450" s="1"/>
      <c r="NS450" s="1"/>
      <c r="NT450" s="1"/>
      <c r="NU450" s="1"/>
    </row>
    <row r="451" spans="6:385" x14ac:dyDescent="0.25">
      <c r="F451" s="1"/>
      <c r="G451" s="1"/>
      <c r="H451" s="1"/>
      <c r="I451" s="1"/>
      <c r="J451" s="1"/>
      <c r="X451" s="1"/>
      <c r="AL451" s="1"/>
      <c r="AM451" s="1"/>
      <c r="BO451" s="1"/>
      <c r="CS451" s="1"/>
      <c r="EY451" s="1"/>
      <c r="EZ451" s="1"/>
      <c r="GW451" s="1"/>
      <c r="GX451" s="1"/>
      <c r="NP451" s="1"/>
      <c r="NQ451" s="1"/>
      <c r="NR451" s="1"/>
      <c r="NS451" s="1"/>
      <c r="NT451" s="1"/>
      <c r="NU451" s="1"/>
    </row>
    <row r="452" spans="6:385" x14ac:dyDescent="0.25">
      <c r="F452" s="1"/>
      <c r="G452" s="1"/>
      <c r="H452" s="1"/>
      <c r="I452" s="1"/>
      <c r="J452" s="1"/>
      <c r="X452" s="1"/>
      <c r="AL452" s="1"/>
      <c r="AM452" s="1"/>
      <c r="BO452" s="1"/>
      <c r="CS452" s="1"/>
      <c r="EY452" s="1"/>
      <c r="EZ452" s="1"/>
      <c r="GW452" s="1"/>
      <c r="GX452" s="1"/>
      <c r="NP452" s="1"/>
      <c r="NQ452" s="1"/>
      <c r="NR452" s="1"/>
      <c r="NS452" s="1"/>
      <c r="NT452" s="1"/>
      <c r="NU452" s="1"/>
    </row>
    <row r="453" spans="6:385" x14ac:dyDescent="0.25">
      <c r="F453" s="1"/>
      <c r="G453" s="1"/>
      <c r="H453" s="1"/>
      <c r="I453" s="1"/>
      <c r="J453" s="1"/>
      <c r="X453" s="1"/>
      <c r="AL453" s="1"/>
      <c r="AM453" s="1"/>
      <c r="BO453" s="1"/>
      <c r="CS453" s="1"/>
      <c r="EY453" s="1"/>
      <c r="EZ453" s="1"/>
      <c r="GW453" s="1"/>
      <c r="GX453" s="1"/>
      <c r="NP453" s="1"/>
      <c r="NQ453" s="1"/>
      <c r="NR453" s="1"/>
      <c r="NS453" s="1"/>
      <c r="NT453" s="1"/>
      <c r="NU453" s="1"/>
    </row>
    <row r="454" spans="6:385" x14ac:dyDescent="0.25">
      <c r="F454" s="1"/>
      <c r="G454" s="1"/>
      <c r="H454" s="1"/>
      <c r="I454" s="1"/>
      <c r="J454" s="1"/>
      <c r="X454" s="1"/>
      <c r="AL454" s="1"/>
      <c r="AM454" s="1"/>
      <c r="BO454" s="1"/>
      <c r="CS454" s="1"/>
      <c r="EY454" s="1"/>
      <c r="EZ454" s="1"/>
      <c r="GW454" s="1"/>
      <c r="GX454" s="1"/>
      <c r="NP454" s="1"/>
      <c r="NQ454" s="1"/>
      <c r="NR454" s="1"/>
      <c r="NS454" s="1"/>
      <c r="NT454" s="1"/>
      <c r="NU454" s="1"/>
    </row>
    <row r="455" spans="6:385" x14ac:dyDescent="0.25">
      <c r="F455" s="1"/>
      <c r="G455" s="1"/>
      <c r="H455" s="1"/>
      <c r="I455" s="1"/>
      <c r="J455" s="1"/>
      <c r="X455" s="1"/>
      <c r="AL455" s="1"/>
      <c r="AM455" s="1"/>
      <c r="BO455" s="1"/>
      <c r="CS455" s="1"/>
      <c r="EY455" s="1"/>
      <c r="EZ455" s="1"/>
      <c r="GW455" s="1"/>
      <c r="GX455" s="1"/>
      <c r="NP455" s="1"/>
      <c r="NQ455" s="1"/>
      <c r="NR455" s="1"/>
      <c r="NS455" s="1"/>
      <c r="NT455" s="1"/>
      <c r="NU455" s="1"/>
    </row>
    <row r="456" spans="6:385" x14ac:dyDescent="0.25">
      <c r="F456" s="1"/>
      <c r="G456" s="1"/>
      <c r="H456" s="1"/>
      <c r="I456" s="1"/>
      <c r="J456" s="1"/>
      <c r="X456" s="1"/>
      <c r="AL456" s="1"/>
      <c r="AM456" s="1"/>
      <c r="BO456" s="1"/>
      <c r="CS456" s="1"/>
      <c r="EY456" s="1"/>
      <c r="EZ456" s="1"/>
      <c r="GW456" s="1"/>
      <c r="GX456" s="1"/>
      <c r="NP456" s="1"/>
      <c r="NQ456" s="1"/>
      <c r="NR456" s="1"/>
      <c r="NS456" s="1"/>
      <c r="NT456" s="1"/>
      <c r="NU456" s="1"/>
    </row>
    <row r="457" spans="6:385" x14ac:dyDescent="0.25">
      <c r="F457" s="1"/>
      <c r="G457" s="1"/>
      <c r="H457" s="1"/>
      <c r="I457" s="1"/>
      <c r="J457" s="1"/>
      <c r="X457" s="1"/>
      <c r="AL457" s="1"/>
      <c r="AM457" s="1"/>
      <c r="BO457" s="1"/>
      <c r="CS457" s="1"/>
      <c r="EY457" s="1"/>
      <c r="EZ457" s="1"/>
      <c r="GW457" s="1"/>
      <c r="GX457" s="1"/>
      <c r="NP457" s="1"/>
      <c r="NQ457" s="1"/>
      <c r="NR457" s="1"/>
      <c r="NS457" s="1"/>
      <c r="NT457" s="1"/>
      <c r="NU457" s="1"/>
    </row>
    <row r="458" spans="6:385" x14ac:dyDescent="0.25">
      <c r="F458" s="1"/>
      <c r="G458" s="1"/>
      <c r="H458" s="1"/>
      <c r="I458" s="1"/>
      <c r="J458" s="1"/>
      <c r="X458" s="1"/>
      <c r="AL458" s="1"/>
      <c r="AM458" s="1"/>
      <c r="BO458" s="1"/>
      <c r="CS458" s="1"/>
      <c r="EY458" s="1"/>
      <c r="EZ458" s="1"/>
      <c r="GW458" s="1"/>
      <c r="GX458" s="1"/>
      <c r="NP458" s="1"/>
      <c r="NQ458" s="1"/>
      <c r="NR458" s="1"/>
      <c r="NS458" s="1"/>
      <c r="NT458" s="1"/>
      <c r="NU458" s="1"/>
    </row>
    <row r="459" spans="6:385" x14ac:dyDescent="0.25">
      <c r="F459" s="1"/>
      <c r="G459" s="1"/>
      <c r="H459" s="1"/>
      <c r="I459" s="1"/>
      <c r="J459" s="1"/>
      <c r="X459" s="1"/>
      <c r="AL459" s="1"/>
      <c r="AM459" s="1"/>
      <c r="BO459" s="1"/>
      <c r="CS459" s="1"/>
      <c r="EY459" s="1"/>
      <c r="EZ459" s="1"/>
      <c r="GW459" s="1"/>
      <c r="GX459" s="1"/>
      <c r="NP459" s="1"/>
      <c r="NQ459" s="1"/>
      <c r="NR459" s="1"/>
      <c r="NS459" s="1"/>
      <c r="NT459" s="1"/>
      <c r="NU459" s="1"/>
    </row>
    <row r="460" spans="6:385" x14ac:dyDescent="0.25">
      <c r="F460" s="1"/>
      <c r="G460" s="1"/>
      <c r="H460" s="1"/>
      <c r="I460" s="1"/>
      <c r="J460" s="1"/>
      <c r="X460" s="1"/>
      <c r="AL460" s="1"/>
      <c r="AM460" s="1"/>
      <c r="BO460" s="1"/>
      <c r="CS460" s="1"/>
      <c r="EY460" s="1"/>
      <c r="EZ460" s="1"/>
      <c r="GW460" s="1"/>
      <c r="GX460" s="1"/>
      <c r="NP460" s="1"/>
      <c r="NQ460" s="1"/>
      <c r="NR460" s="1"/>
      <c r="NS460" s="1"/>
      <c r="NT460" s="1"/>
      <c r="NU460" s="1"/>
    </row>
    <row r="461" spans="6:385" ht="15.75" customHeight="1" x14ac:dyDescent="0.25">
      <c r="F461" s="1"/>
      <c r="G461" s="1"/>
      <c r="H461" s="1"/>
      <c r="I461" s="1"/>
      <c r="J461" s="1"/>
      <c r="X461" s="1"/>
      <c r="AL461" s="1"/>
      <c r="AM461" s="1"/>
      <c r="BO461" s="1"/>
      <c r="CS461" s="1"/>
      <c r="EY461" s="1"/>
      <c r="EZ461" s="1"/>
      <c r="GW461" s="1"/>
      <c r="GX461" s="1"/>
      <c r="NP461" s="1"/>
      <c r="NQ461" s="1"/>
      <c r="NR461" s="1"/>
      <c r="NS461" s="1"/>
      <c r="NT461" s="1"/>
      <c r="NU461" s="1"/>
    </row>
    <row r="462" spans="6:385" x14ac:dyDescent="0.25">
      <c r="F462" s="1"/>
      <c r="G462" s="1"/>
      <c r="H462" s="1"/>
      <c r="I462" s="1"/>
      <c r="J462" s="1"/>
      <c r="X462" s="1"/>
      <c r="AL462" s="1"/>
      <c r="AM462" s="1"/>
      <c r="BO462" s="1"/>
      <c r="CS462" s="1"/>
      <c r="EY462" s="1"/>
      <c r="EZ462" s="1"/>
      <c r="GW462" s="1"/>
      <c r="GX462" s="1"/>
      <c r="NP462" s="1"/>
      <c r="NQ462" s="1"/>
      <c r="NR462" s="1"/>
      <c r="NS462" s="1"/>
      <c r="NT462" s="1"/>
      <c r="NU462" s="1"/>
    </row>
    <row r="463" spans="6:385" x14ac:dyDescent="0.25">
      <c r="F463" s="1"/>
      <c r="G463" s="1"/>
      <c r="H463" s="1"/>
      <c r="I463" s="1"/>
      <c r="J463" s="1"/>
      <c r="X463" s="1"/>
      <c r="AL463" s="1"/>
      <c r="AM463" s="1"/>
      <c r="BO463" s="1"/>
      <c r="CS463" s="1"/>
      <c r="EY463" s="1"/>
      <c r="EZ463" s="1"/>
      <c r="GW463" s="1"/>
      <c r="GX463" s="1"/>
      <c r="NP463" s="1"/>
      <c r="NQ463" s="1"/>
      <c r="NR463" s="1"/>
      <c r="NS463" s="1"/>
      <c r="NT463" s="1"/>
      <c r="NU463" s="1"/>
    </row>
    <row r="467" spans="6:385" x14ac:dyDescent="0.25">
      <c r="F467" s="1"/>
      <c r="G467" s="1"/>
      <c r="H467" s="1"/>
      <c r="I467" s="1"/>
      <c r="J467" s="1"/>
      <c r="X467" s="1"/>
      <c r="AL467" s="1"/>
      <c r="AM467" s="1"/>
      <c r="BO467" s="1"/>
      <c r="CS467" s="1"/>
      <c r="EY467" s="1"/>
      <c r="EZ467" s="1"/>
      <c r="GW467" s="1"/>
      <c r="GX467" s="1"/>
      <c r="NP467" s="1"/>
      <c r="NQ467" s="1"/>
      <c r="NR467" s="1"/>
      <c r="NS467" s="1"/>
      <c r="NT467" s="1"/>
      <c r="NU467" s="1"/>
    </row>
    <row r="468" spans="6:385" x14ac:dyDescent="0.25">
      <c r="F468" s="1"/>
      <c r="G468" s="1"/>
      <c r="H468" s="1"/>
      <c r="I468" s="1"/>
      <c r="J468" s="1"/>
      <c r="X468" s="1"/>
      <c r="AL468" s="1"/>
      <c r="AM468" s="1"/>
      <c r="BO468" s="1"/>
      <c r="CS468" s="1"/>
      <c r="EY468" s="1"/>
      <c r="EZ468" s="1"/>
      <c r="GW468" s="1"/>
      <c r="GX468" s="1"/>
      <c r="NP468" s="1"/>
      <c r="NQ468" s="1"/>
      <c r="NR468" s="1"/>
      <c r="NS468" s="1"/>
      <c r="NT468" s="1"/>
      <c r="NU468" s="1"/>
    </row>
    <row r="469" spans="6:385" x14ac:dyDescent="0.25">
      <c r="F469" s="1"/>
      <c r="G469" s="1"/>
      <c r="H469" s="1"/>
      <c r="I469" s="1"/>
      <c r="J469" s="1"/>
      <c r="X469" s="1"/>
      <c r="AL469" s="1"/>
      <c r="AM469" s="1"/>
      <c r="BO469" s="1"/>
      <c r="CS469" s="1"/>
      <c r="EY469" s="1"/>
      <c r="EZ469" s="1"/>
      <c r="GW469" s="1"/>
      <c r="GX469" s="1"/>
      <c r="NP469" s="1"/>
      <c r="NQ469" s="1"/>
      <c r="NR469" s="1"/>
      <c r="NS469" s="1"/>
      <c r="NT469" s="1"/>
      <c r="NU469" s="1"/>
    </row>
    <row r="470" spans="6:385" x14ac:dyDescent="0.25">
      <c r="F470" s="1"/>
      <c r="G470" s="1"/>
      <c r="H470" s="1"/>
      <c r="I470" s="1"/>
      <c r="J470" s="1"/>
      <c r="X470" s="1"/>
      <c r="AL470" s="1"/>
      <c r="AM470" s="1"/>
      <c r="BO470" s="1"/>
      <c r="CS470" s="1"/>
      <c r="EY470" s="1"/>
      <c r="EZ470" s="1"/>
      <c r="GW470" s="1"/>
      <c r="GX470" s="1"/>
      <c r="NP470" s="1"/>
      <c r="NQ470" s="1"/>
      <c r="NR470" s="1"/>
      <c r="NS470" s="1"/>
      <c r="NT470" s="1"/>
      <c r="NU470" s="1"/>
    </row>
    <row r="471" spans="6:385" x14ac:dyDescent="0.25">
      <c r="F471" s="1"/>
      <c r="G471" s="1"/>
      <c r="H471" s="1"/>
      <c r="I471" s="1"/>
      <c r="J471" s="1"/>
      <c r="X471" s="1"/>
      <c r="AL471" s="1"/>
      <c r="AM471" s="1"/>
      <c r="BO471" s="1"/>
      <c r="CS471" s="1"/>
      <c r="EY471" s="1"/>
      <c r="EZ471" s="1"/>
      <c r="GW471" s="1"/>
      <c r="GX471" s="1"/>
      <c r="NP471" s="1"/>
      <c r="NQ471" s="1"/>
      <c r="NR471" s="1"/>
      <c r="NS471" s="1"/>
      <c r="NT471" s="1"/>
      <c r="NU471" s="1"/>
    </row>
    <row r="472" spans="6:385" x14ac:dyDescent="0.25">
      <c r="F472" s="1"/>
      <c r="G472" s="1"/>
      <c r="H472" s="1"/>
      <c r="I472" s="1"/>
      <c r="J472" s="1"/>
      <c r="X472" s="1"/>
      <c r="AL472" s="1"/>
      <c r="AM472" s="1"/>
      <c r="BO472" s="1"/>
      <c r="CS472" s="1"/>
      <c r="EY472" s="1"/>
      <c r="EZ472" s="1"/>
      <c r="GW472" s="1"/>
      <c r="GX472" s="1"/>
      <c r="NP472" s="1"/>
      <c r="NQ472" s="1"/>
      <c r="NR472" s="1"/>
      <c r="NS472" s="1"/>
      <c r="NT472" s="1"/>
      <c r="NU472" s="1"/>
    </row>
    <row r="473" spans="6:385" x14ac:dyDescent="0.25">
      <c r="F473" s="1"/>
      <c r="G473" s="1"/>
      <c r="H473" s="1"/>
      <c r="I473" s="1"/>
      <c r="J473" s="1"/>
      <c r="X473" s="1"/>
      <c r="AL473" s="1"/>
      <c r="AM473" s="1"/>
      <c r="BO473" s="1"/>
      <c r="CS473" s="1"/>
      <c r="EY473" s="1"/>
      <c r="EZ473" s="1"/>
      <c r="GW473" s="1"/>
      <c r="GX473" s="1"/>
      <c r="NP473" s="1"/>
      <c r="NQ473" s="1"/>
      <c r="NR473" s="1"/>
      <c r="NS473" s="1"/>
      <c r="NT473" s="1"/>
      <c r="NU473" s="1"/>
    </row>
    <row r="474" spans="6:385" x14ac:dyDescent="0.25">
      <c r="F474" s="1"/>
      <c r="G474" s="1"/>
      <c r="H474" s="1"/>
      <c r="I474" s="1"/>
      <c r="J474" s="1"/>
      <c r="X474" s="1"/>
      <c r="AL474" s="1"/>
      <c r="AM474" s="1"/>
      <c r="BO474" s="1"/>
      <c r="CS474" s="1"/>
      <c r="EY474" s="1"/>
      <c r="EZ474" s="1"/>
      <c r="GW474" s="1"/>
      <c r="GX474" s="1"/>
      <c r="NP474" s="1"/>
      <c r="NQ474" s="1"/>
      <c r="NR474" s="1"/>
      <c r="NS474" s="1"/>
      <c r="NT474" s="1"/>
      <c r="NU474" s="1"/>
    </row>
    <row r="475" spans="6:385" x14ac:dyDescent="0.25">
      <c r="F475" s="1"/>
      <c r="G475" s="1"/>
      <c r="H475" s="1"/>
      <c r="I475" s="1"/>
      <c r="J475" s="1"/>
      <c r="X475" s="1"/>
      <c r="AL475" s="1"/>
      <c r="AM475" s="1"/>
      <c r="BO475" s="1"/>
      <c r="CS475" s="1"/>
      <c r="EY475" s="1"/>
      <c r="EZ475" s="1"/>
      <c r="GW475" s="1"/>
      <c r="GX475" s="1"/>
      <c r="NP475" s="1"/>
      <c r="NQ475" s="1"/>
      <c r="NR475" s="1"/>
      <c r="NS475" s="1"/>
      <c r="NT475" s="1"/>
      <c r="NU475" s="1"/>
    </row>
    <row r="476" spans="6:385" x14ac:dyDescent="0.25">
      <c r="F476" s="1"/>
      <c r="G476" s="1"/>
      <c r="H476" s="1"/>
      <c r="I476" s="1"/>
      <c r="J476" s="1"/>
      <c r="X476" s="1"/>
      <c r="AL476" s="1"/>
      <c r="AM476" s="1"/>
      <c r="BO476" s="1"/>
      <c r="CS476" s="1"/>
      <c r="EY476" s="1"/>
      <c r="EZ476" s="1"/>
      <c r="GW476" s="1"/>
      <c r="GX476" s="1"/>
      <c r="NP476" s="1"/>
      <c r="NQ476" s="1"/>
      <c r="NR476" s="1"/>
      <c r="NS476" s="1"/>
      <c r="NT476" s="1"/>
      <c r="NU476" s="1"/>
    </row>
  </sheetData>
  <autoFilter ref="A8:AGT8"/>
  <customSheetViews>
    <customSheetView guid="{A13E38AD-F031-469C-8531-3E6E9DCB270D}" scale="98" showAutoFilter="1">
      <pane xSplit="3" ySplit="7" topLeftCell="NG137" activePane="bottomRight" state="frozen"/>
      <selection pane="bottomRight" activeCell="NG143" sqref="NG143"/>
      <pageMargins left="0.70866141732283472" right="0.70866141732283472" top="0.15748031496062992" bottom="0.15748031496062992" header="0.31496062992125984" footer="0.31496062992125984"/>
      <pageSetup paperSize="9" orientation="landscape" verticalDpi="0" r:id="rId1"/>
      <autoFilter ref="A8:AGZ461"/>
    </customSheetView>
    <customSheetView guid="{0665432D-35CD-4531-A470-E4B79115E5E2}" scale="98" showAutoFilter="1">
      <pane xSplit="3" ySplit="7" topLeftCell="D8" activePane="bottomRight" state="frozen"/>
      <selection pane="bottomRight" activeCell="C17" sqref="C17:C18"/>
      <pageMargins left="0.70866141732283472" right="0.70866141732283472" top="0.15748031496062992" bottom="0.15748031496062992" header="0.31496062992125984" footer="0.31496062992125984"/>
      <pageSetup paperSize="9" orientation="landscape" verticalDpi="0" r:id="rId2"/>
      <autoFilter ref="A8:AGZ461"/>
    </customSheetView>
  </customSheetViews>
  <mergeCells count="42">
    <mergeCell ref="B5:B7"/>
    <mergeCell ref="D5:D7"/>
    <mergeCell ref="C5:C7"/>
    <mergeCell ref="F6:J6"/>
    <mergeCell ref="K6:AM6"/>
    <mergeCell ref="DW6:EZ6"/>
    <mergeCell ref="FA6:GC6"/>
    <mergeCell ref="C1:H1"/>
    <mergeCell ref="E5:E7"/>
    <mergeCell ref="F5:AES5"/>
    <mergeCell ref="GD6:GX6"/>
    <mergeCell ref="GY6:IA6"/>
    <mergeCell ref="IB6:JD6"/>
    <mergeCell ref="JE6:KG6"/>
    <mergeCell ref="KH6:LJ6"/>
    <mergeCell ref="AN6:BP6"/>
    <mergeCell ref="BQ6:CS6"/>
    <mergeCell ref="CT6:DV6"/>
    <mergeCell ref="LK6:MM6"/>
    <mergeCell ref="MN6:NP6"/>
    <mergeCell ref="NQ6:NU6"/>
    <mergeCell ref="AET5:AFV6"/>
    <mergeCell ref="AFW5:AGA6"/>
    <mergeCell ref="AGB5:AGF6"/>
    <mergeCell ref="AGG5:AGK6"/>
    <mergeCell ref="AGL5:AGP6"/>
    <mergeCell ref="NV6:OX6"/>
    <mergeCell ref="OY6:QA6"/>
    <mergeCell ref="QB6:RD6"/>
    <mergeCell ref="RE6:SG6"/>
    <mergeCell ref="SH6:TJ6"/>
    <mergeCell ref="TK6:UM6"/>
    <mergeCell ref="UN6:VP6"/>
    <mergeCell ref="ABF6:ACH6"/>
    <mergeCell ref="ACI6:ACM6"/>
    <mergeCell ref="ACN6:ADP6"/>
    <mergeCell ref="ADQ6:AES6"/>
    <mergeCell ref="VQ6:WS6"/>
    <mergeCell ref="WT6:XV6"/>
    <mergeCell ref="XW6:YY6"/>
    <mergeCell ref="YZ6:AAB6"/>
    <mergeCell ref="AAC6:ABE6"/>
  </mergeCells>
  <conditionalFormatting sqref="ACK9:ACK95 AFY9:AFY95 AGD9:AGD95 AGI9:AGI95 AGN9:AGN95 H9:H95 NR9:NS95">
    <cfRule type="cellIs" dxfId="1" priority="1" stopIfTrue="1" operator="lessThan">
      <formula>-100</formula>
    </cfRule>
    <cfRule type="cellIs" dxfId="0" priority="2" stopIfTrue="1" operator="greaterThan">
      <formula>100</formula>
    </cfRule>
  </conditionalFormatting>
  <pageMargins left="0.70866141732283472" right="0.70866141732283472" top="0.15748031496062992" bottom="0.15748031496062992" header="0.31496062992125984" footer="0.31496062992125984"/>
  <pageSetup paperSize="9" orientation="landscape" verticalDpi="0"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"/>
  <sheetViews>
    <sheetView topLeftCell="E77" workbookViewId="0">
      <selection activeCell="E2" sqref="A2:XFD559"/>
    </sheetView>
  </sheetViews>
  <sheetFormatPr defaultRowHeight="15" outlineLevelCol="1" x14ac:dyDescent="0.25"/>
  <cols>
    <col min="1" max="2" width="9.140625" hidden="1" customWidth="1" outlineLevel="1"/>
    <col min="3" max="3" width="31.7109375" hidden="1" customWidth="1" outlineLevel="1"/>
    <col min="4" max="4" width="9.140625" style="264" hidden="1" customWidth="1" outlineLevel="1"/>
    <col min="5" max="5" width="29.28515625" style="264" customWidth="1" collapsed="1"/>
    <col min="6" max="13" width="9.140625" hidden="1" customWidth="1" outlineLevel="1"/>
    <col min="14" max="14" width="10.7109375" style="108" customWidth="1" collapsed="1"/>
    <col min="15" max="16" width="10.7109375" style="108" customWidth="1"/>
  </cols>
  <sheetData>
    <row r="1" spans="1:17" x14ac:dyDescent="0.25">
      <c r="A1" t="s">
        <v>170</v>
      </c>
      <c r="B1" t="s">
        <v>171</v>
      </c>
      <c r="C1" s="10" t="s">
        <v>842</v>
      </c>
      <c r="D1" s="260" t="s">
        <v>172</v>
      </c>
      <c r="E1" s="196" t="s">
        <v>380</v>
      </c>
      <c r="F1" s="10" t="s">
        <v>843</v>
      </c>
      <c r="G1" s="10" t="s">
        <v>844</v>
      </c>
      <c r="H1" s="10" t="s">
        <v>845</v>
      </c>
      <c r="I1" s="10" t="s">
        <v>846</v>
      </c>
      <c r="J1" s="10" t="s">
        <v>847</v>
      </c>
      <c r="K1" s="10" t="s">
        <v>848</v>
      </c>
      <c r="L1" s="10" t="s">
        <v>849</v>
      </c>
      <c r="M1" s="10" t="s">
        <v>850</v>
      </c>
      <c r="N1" s="261" t="s">
        <v>851</v>
      </c>
      <c r="O1" s="261" t="s">
        <v>852</v>
      </c>
      <c r="P1" s="261" t="s">
        <v>22</v>
      </c>
      <c r="Q1" s="390" t="s">
        <v>1419</v>
      </c>
    </row>
    <row r="2" spans="1:17" x14ac:dyDescent="0.25">
      <c r="A2" t="s">
        <v>173</v>
      </c>
      <c r="B2" t="s">
        <v>853</v>
      </c>
      <c r="C2" s="10" t="s">
        <v>854</v>
      </c>
      <c r="D2" s="260" t="s">
        <v>163</v>
      </c>
      <c r="E2" s="262" t="str">
        <f t="shared" ref="E2:E34" si="0">CONCATENATE(C2,$E$1,D2)</f>
        <v>Дмитра Самоквасова, ВУЛ, 1</v>
      </c>
      <c r="F2" s="10">
        <v>31269.1793</v>
      </c>
      <c r="G2" s="10">
        <v>12504.4987</v>
      </c>
      <c r="H2" s="10">
        <v>0</v>
      </c>
      <c r="I2" s="10">
        <v>0</v>
      </c>
      <c r="J2" s="10">
        <v>10066.790000000001</v>
      </c>
      <c r="K2" s="10">
        <v>0</v>
      </c>
      <c r="L2" s="10">
        <v>33706.887999999999</v>
      </c>
      <c r="M2" s="10">
        <v>80.50534644783481</v>
      </c>
      <c r="N2" s="263">
        <f t="shared" ref="N2:N34" si="1">L2-G2</f>
        <v>21202.389299999999</v>
      </c>
      <c r="O2" s="263"/>
      <c r="P2" s="263">
        <f t="shared" ref="P2:P34" si="2">N2+O2</f>
        <v>21202.389299999999</v>
      </c>
      <c r="Q2">
        <f>VLOOKUP(E2,'№ дог., кіл.підїз.'!$C$3:$D$569,2,0)</f>
        <v>3</v>
      </c>
    </row>
    <row r="3" spans="1:17" x14ac:dyDescent="0.25">
      <c r="A3" t="s">
        <v>173</v>
      </c>
      <c r="B3" t="s">
        <v>853</v>
      </c>
      <c r="C3" s="10" t="s">
        <v>854</v>
      </c>
      <c r="D3" s="260" t="s">
        <v>110</v>
      </c>
      <c r="E3" s="262" t="str">
        <f t="shared" si="0"/>
        <v>Дмитра Самоквасова, ВУЛ, 3</v>
      </c>
      <c r="F3" s="10">
        <v>21706.1289</v>
      </c>
      <c r="G3" s="10">
        <v>11579.4717</v>
      </c>
      <c r="H3" s="10">
        <v>0</v>
      </c>
      <c r="I3" s="10">
        <v>0</v>
      </c>
      <c r="J3" s="10">
        <v>10743.03</v>
      </c>
      <c r="K3" s="10">
        <v>0</v>
      </c>
      <c r="L3" s="10">
        <v>22542.570599999999</v>
      </c>
      <c r="M3" s="10">
        <v>92.776512420683247</v>
      </c>
      <c r="N3" s="263">
        <f t="shared" si="1"/>
        <v>10963.098899999999</v>
      </c>
      <c r="O3" s="263"/>
      <c r="P3" s="263">
        <f t="shared" si="2"/>
        <v>10963.098899999999</v>
      </c>
      <c r="Q3">
        <f>VLOOKUP(E3,'№ дог., кіл.підїз.'!$C$3:$D$569,2,0)</f>
        <v>3</v>
      </c>
    </row>
    <row r="4" spans="1:17" x14ac:dyDescent="0.25">
      <c r="A4" t="s">
        <v>173</v>
      </c>
      <c r="B4" t="s">
        <v>853</v>
      </c>
      <c r="C4" s="10" t="s">
        <v>854</v>
      </c>
      <c r="D4" s="260" t="s">
        <v>108</v>
      </c>
      <c r="E4" s="262" t="str">
        <f t="shared" si="0"/>
        <v>Дмитра Самоквасова, ВУЛ, 5</v>
      </c>
      <c r="F4" s="10">
        <v>30741.6181</v>
      </c>
      <c r="G4" s="10">
        <v>21100.3537</v>
      </c>
      <c r="H4" s="10">
        <v>0</v>
      </c>
      <c r="I4" s="10">
        <v>0</v>
      </c>
      <c r="J4" s="10">
        <v>18839.57</v>
      </c>
      <c r="K4" s="10">
        <v>0</v>
      </c>
      <c r="L4" s="10">
        <v>33002.4018</v>
      </c>
      <c r="M4" s="10">
        <v>89.285564914487665</v>
      </c>
      <c r="N4" s="263">
        <f t="shared" si="1"/>
        <v>11902.0481</v>
      </c>
      <c r="O4" s="263"/>
      <c r="P4" s="263">
        <f t="shared" si="2"/>
        <v>11902.0481</v>
      </c>
      <c r="Q4">
        <f>VLOOKUP(E4,'№ дог., кіл.підїз.'!$C$3:$D$569,2,0)</f>
        <v>3</v>
      </c>
    </row>
    <row r="5" spans="1:17" x14ac:dyDescent="0.25">
      <c r="A5" t="s">
        <v>173</v>
      </c>
      <c r="B5" t="s">
        <v>853</v>
      </c>
      <c r="C5" s="10" t="s">
        <v>854</v>
      </c>
      <c r="D5" s="260" t="s">
        <v>106</v>
      </c>
      <c r="E5" s="262" t="str">
        <f t="shared" si="0"/>
        <v>Дмитра Самоквасова, ВУЛ, 6</v>
      </c>
      <c r="F5" s="10">
        <v>8397.3729999999996</v>
      </c>
      <c r="G5" s="10">
        <v>4691.7566999999999</v>
      </c>
      <c r="H5" s="10">
        <v>0</v>
      </c>
      <c r="I5" s="10">
        <v>0</v>
      </c>
      <c r="J5" s="10">
        <v>4571.8599999999997</v>
      </c>
      <c r="K5" s="10">
        <v>0</v>
      </c>
      <c r="L5" s="10">
        <v>8517.2697000000007</v>
      </c>
      <c r="M5" s="10">
        <v>97.44452435054869</v>
      </c>
      <c r="N5" s="263">
        <f t="shared" si="1"/>
        <v>3825.5130000000008</v>
      </c>
      <c r="O5" s="263"/>
      <c r="P5" s="263">
        <f t="shared" si="2"/>
        <v>3825.5130000000008</v>
      </c>
      <c r="Q5">
        <f>VLOOKUP(E5,'№ дог., кіл.підїз.'!$C$3:$D$569,2,0)</f>
        <v>3</v>
      </c>
    </row>
    <row r="6" spans="1:17" x14ac:dyDescent="0.25">
      <c r="A6" t="s">
        <v>173</v>
      </c>
      <c r="B6" t="s">
        <v>853</v>
      </c>
      <c r="C6" s="10" t="s">
        <v>854</v>
      </c>
      <c r="D6" s="260" t="s">
        <v>105</v>
      </c>
      <c r="E6" s="262" t="str">
        <f t="shared" si="0"/>
        <v>Дмитра Самоквасова, ВУЛ, 7</v>
      </c>
      <c r="F6" s="10">
        <v>29253.496800000001</v>
      </c>
      <c r="G6" s="10">
        <v>15630.143</v>
      </c>
      <c r="H6" s="10">
        <v>0</v>
      </c>
      <c r="I6" s="10">
        <v>0</v>
      </c>
      <c r="J6" s="10">
        <v>14671.29</v>
      </c>
      <c r="K6" s="10">
        <v>0</v>
      </c>
      <c r="L6" s="10">
        <v>30212.3498</v>
      </c>
      <c r="M6" s="10">
        <v>93.865360029015733</v>
      </c>
      <c r="N6" s="263">
        <f t="shared" si="1"/>
        <v>14582.2068</v>
      </c>
      <c r="O6" s="263"/>
      <c r="P6" s="263">
        <f t="shared" si="2"/>
        <v>14582.2068</v>
      </c>
      <c r="Q6">
        <f>VLOOKUP(E6,'№ дог., кіл.підїз.'!$C$3:$D$569,2,0)</f>
        <v>3</v>
      </c>
    </row>
    <row r="7" spans="1:17" x14ac:dyDescent="0.25">
      <c r="A7" t="s">
        <v>173</v>
      </c>
      <c r="B7" t="s">
        <v>853</v>
      </c>
      <c r="C7" s="10" t="s">
        <v>854</v>
      </c>
      <c r="D7" s="260" t="s">
        <v>216</v>
      </c>
      <c r="E7" s="262" t="str">
        <f t="shared" si="0"/>
        <v>Дмитра Самоквасова, ВУЛ, 9</v>
      </c>
      <c r="F7" s="10">
        <v>31710.163100000002</v>
      </c>
      <c r="G7" s="10">
        <v>19127.1888</v>
      </c>
      <c r="H7" s="10">
        <v>0</v>
      </c>
      <c r="I7" s="10">
        <v>0</v>
      </c>
      <c r="J7" s="10">
        <v>17464.54</v>
      </c>
      <c r="K7" s="10">
        <v>0</v>
      </c>
      <c r="L7" s="10">
        <v>33372.811900000001</v>
      </c>
      <c r="M7" s="10">
        <v>91.307406345045337</v>
      </c>
      <c r="N7" s="263">
        <f t="shared" si="1"/>
        <v>14245.623100000001</v>
      </c>
      <c r="O7" s="263"/>
      <c r="P7" s="263">
        <f t="shared" si="2"/>
        <v>14245.623100000001</v>
      </c>
      <c r="Q7">
        <f>VLOOKUP(E7,'№ дог., кіл.підїз.'!$C$3:$D$569,2,0)</f>
        <v>3</v>
      </c>
    </row>
    <row r="8" spans="1:17" x14ac:dyDescent="0.25">
      <c r="A8" t="s">
        <v>173</v>
      </c>
      <c r="B8" t="s">
        <v>853</v>
      </c>
      <c r="C8" s="10" t="s">
        <v>854</v>
      </c>
      <c r="D8" s="260" t="s">
        <v>208</v>
      </c>
      <c r="E8" s="262" t="str">
        <f t="shared" si="0"/>
        <v>Дмитра Самоквасова, ВУЛ, 10</v>
      </c>
      <c r="F8" s="10">
        <v>91487.033800000005</v>
      </c>
      <c r="G8" s="10">
        <v>53466.639499999997</v>
      </c>
      <c r="H8" s="10">
        <v>0</v>
      </c>
      <c r="I8" s="10">
        <v>0</v>
      </c>
      <c r="J8" s="10">
        <v>51507.15</v>
      </c>
      <c r="K8" s="10">
        <v>0</v>
      </c>
      <c r="L8" s="10">
        <v>93446.523300000001</v>
      </c>
      <c r="M8" s="10">
        <v>96.33511752688328</v>
      </c>
      <c r="N8" s="263">
        <f t="shared" si="1"/>
        <v>39979.883800000003</v>
      </c>
      <c r="O8" s="263"/>
      <c r="P8" s="263">
        <f t="shared" si="2"/>
        <v>39979.883800000003</v>
      </c>
      <c r="Q8">
        <f>VLOOKUP(E8,'№ дог., кіл.підїз.'!$C$3:$D$569,2,0)</f>
        <v>3</v>
      </c>
    </row>
    <row r="9" spans="1:17" x14ac:dyDescent="0.25">
      <c r="A9" t="s">
        <v>173</v>
      </c>
      <c r="B9" t="s">
        <v>853</v>
      </c>
      <c r="C9" s="10" t="s">
        <v>854</v>
      </c>
      <c r="D9" s="260" t="s">
        <v>180</v>
      </c>
      <c r="E9" s="262" t="str">
        <f t="shared" si="0"/>
        <v>Дмитра Самоквасова, ВУЛ, 11</v>
      </c>
      <c r="F9" s="10">
        <v>30906.705600000001</v>
      </c>
      <c r="G9" s="10">
        <v>17675.1332</v>
      </c>
      <c r="H9" s="10">
        <v>0</v>
      </c>
      <c r="I9" s="10">
        <v>0</v>
      </c>
      <c r="J9" s="10">
        <v>17528.150000000001</v>
      </c>
      <c r="K9" s="10">
        <v>0</v>
      </c>
      <c r="L9" s="10">
        <v>31053.6888</v>
      </c>
      <c r="M9" s="10">
        <v>99.168418148045419</v>
      </c>
      <c r="N9" s="263">
        <f t="shared" si="1"/>
        <v>13378.5556</v>
      </c>
      <c r="O9" s="263"/>
      <c r="P9" s="263">
        <f t="shared" si="2"/>
        <v>13378.5556</v>
      </c>
      <c r="Q9">
        <f>VLOOKUP(E9,'№ дог., кіл.підїз.'!$C$3:$D$569,2,0)</f>
        <v>3</v>
      </c>
    </row>
    <row r="10" spans="1:17" x14ac:dyDescent="0.25">
      <c r="A10" t="s">
        <v>173</v>
      </c>
      <c r="B10" t="s">
        <v>853</v>
      </c>
      <c r="C10" s="10" t="s">
        <v>854</v>
      </c>
      <c r="D10" s="260" t="s">
        <v>181</v>
      </c>
      <c r="E10" s="262" t="str">
        <f t="shared" si="0"/>
        <v>Дмитра Самоквасова, ВУЛ, 13</v>
      </c>
      <c r="F10" s="10">
        <v>35114.9139</v>
      </c>
      <c r="G10" s="10">
        <v>17469.6335</v>
      </c>
      <c r="H10" s="10">
        <v>0</v>
      </c>
      <c r="I10" s="10">
        <v>0</v>
      </c>
      <c r="J10" s="10">
        <v>14347.14</v>
      </c>
      <c r="K10" s="10">
        <v>0</v>
      </c>
      <c r="L10" s="10">
        <v>38237.407399999996</v>
      </c>
      <c r="M10" s="10">
        <v>82.126164810498167</v>
      </c>
      <c r="N10" s="263">
        <f t="shared" si="1"/>
        <v>20767.773899999997</v>
      </c>
      <c r="O10" s="263"/>
      <c r="P10" s="263">
        <f t="shared" si="2"/>
        <v>20767.773899999997</v>
      </c>
      <c r="Q10">
        <f>VLOOKUP(E10,'№ дог., кіл.підїз.'!$C$3:$D$569,2,0)</f>
        <v>3</v>
      </c>
    </row>
    <row r="11" spans="1:17" x14ac:dyDescent="0.25">
      <c r="A11" t="s">
        <v>173</v>
      </c>
      <c r="B11" t="s">
        <v>853</v>
      </c>
      <c r="C11" s="10" t="s">
        <v>854</v>
      </c>
      <c r="D11" s="260" t="s">
        <v>182</v>
      </c>
      <c r="E11" s="262" t="str">
        <f t="shared" si="0"/>
        <v>Дмитра Самоквасова, ВУЛ, 15</v>
      </c>
      <c r="F11" s="10">
        <v>42056.6417</v>
      </c>
      <c r="G11" s="10">
        <v>22386.747899999998</v>
      </c>
      <c r="H11" s="10">
        <v>0</v>
      </c>
      <c r="I11" s="10">
        <v>0</v>
      </c>
      <c r="J11" s="10">
        <v>19091.689999999999</v>
      </c>
      <c r="K11" s="10">
        <v>0</v>
      </c>
      <c r="L11" s="10">
        <v>45351.6996</v>
      </c>
      <c r="M11" s="10">
        <v>85.281212283629642</v>
      </c>
      <c r="N11" s="263">
        <f t="shared" si="1"/>
        <v>22964.951700000001</v>
      </c>
      <c r="O11" s="263"/>
      <c r="P11" s="263">
        <f t="shared" si="2"/>
        <v>22964.951700000001</v>
      </c>
      <c r="Q11">
        <f>VLOOKUP(E11,'№ дог., кіл.підїз.'!$C$3:$D$569,2,0)</f>
        <v>3</v>
      </c>
    </row>
    <row r="12" spans="1:17" x14ac:dyDescent="0.25">
      <c r="A12" t="s">
        <v>173</v>
      </c>
      <c r="B12" t="s">
        <v>853</v>
      </c>
      <c r="C12" s="10" t="s">
        <v>854</v>
      </c>
      <c r="D12" s="260" t="s">
        <v>202</v>
      </c>
      <c r="E12" s="262" t="str">
        <f t="shared" si="0"/>
        <v>Дмитра Самоквасова, ВУЛ, 16</v>
      </c>
      <c r="F12" s="10">
        <v>39676.5409</v>
      </c>
      <c r="G12" s="10">
        <v>34477.114999999998</v>
      </c>
      <c r="H12" s="10">
        <v>0</v>
      </c>
      <c r="I12" s="10">
        <v>0</v>
      </c>
      <c r="J12" s="10">
        <v>34614.5</v>
      </c>
      <c r="K12" s="10">
        <v>0</v>
      </c>
      <c r="L12" s="10">
        <v>39539.155899999998</v>
      </c>
      <c r="M12" s="10">
        <v>100.39848171751031</v>
      </c>
      <c r="N12" s="263">
        <f t="shared" si="1"/>
        <v>5062.0409</v>
      </c>
      <c r="O12" s="263"/>
      <c r="P12" s="263">
        <f t="shared" si="2"/>
        <v>5062.0409</v>
      </c>
      <c r="Q12">
        <f>VLOOKUP(E12,'№ дог., кіл.підїз.'!$C$3:$D$569,2,0)</f>
        <v>3</v>
      </c>
    </row>
    <row r="13" spans="1:17" x14ac:dyDescent="0.25">
      <c r="A13" t="s">
        <v>173</v>
      </c>
      <c r="B13" t="s">
        <v>853</v>
      </c>
      <c r="C13" s="10" t="s">
        <v>854</v>
      </c>
      <c r="D13" s="260" t="s">
        <v>178</v>
      </c>
      <c r="E13" s="262" t="str">
        <f t="shared" si="0"/>
        <v>Дмитра Самоквасова, ВУЛ, 17</v>
      </c>
      <c r="F13" s="10">
        <v>40687.709900000002</v>
      </c>
      <c r="G13" s="10">
        <v>21227.179499999998</v>
      </c>
      <c r="H13" s="10">
        <v>0</v>
      </c>
      <c r="I13" s="10">
        <v>0</v>
      </c>
      <c r="J13" s="10">
        <v>20932.82</v>
      </c>
      <c r="K13" s="10">
        <v>0</v>
      </c>
      <c r="L13" s="10">
        <v>40982.0694</v>
      </c>
      <c r="M13" s="10">
        <v>98.613289627102844</v>
      </c>
      <c r="N13" s="263">
        <f t="shared" si="1"/>
        <v>19754.889900000002</v>
      </c>
      <c r="O13" s="263"/>
      <c r="P13" s="263">
        <f t="shared" si="2"/>
        <v>19754.889900000002</v>
      </c>
      <c r="Q13">
        <f>VLOOKUP(E13,'№ дог., кіл.підїз.'!$C$3:$D$569,2,0)</f>
        <v>3</v>
      </c>
    </row>
    <row r="14" spans="1:17" x14ac:dyDescent="0.25">
      <c r="A14" t="s">
        <v>173</v>
      </c>
      <c r="B14" t="s">
        <v>853</v>
      </c>
      <c r="C14" s="10" t="s">
        <v>854</v>
      </c>
      <c r="D14" s="260" t="s">
        <v>203</v>
      </c>
      <c r="E14" s="262" t="str">
        <f t="shared" si="0"/>
        <v>Дмитра Самоквасова, ВУЛ, 18</v>
      </c>
      <c r="F14" s="10">
        <v>44359.053500000002</v>
      </c>
      <c r="G14" s="10">
        <v>27748.893599999999</v>
      </c>
      <c r="H14" s="10">
        <v>0</v>
      </c>
      <c r="I14" s="10">
        <v>0</v>
      </c>
      <c r="J14" s="10">
        <v>28541.15</v>
      </c>
      <c r="K14" s="10">
        <v>0</v>
      </c>
      <c r="L14" s="10">
        <v>43566.797100000003</v>
      </c>
      <c r="M14" s="10">
        <v>102.85509185130179</v>
      </c>
      <c r="N14" s="263">
        <f t="shared" si="1"/>
        <v>15817.903500000004</v>
      </c>
      <c r="O14" s="263"/>
      <c r="P14" s="263">
        <f t="shared" si="2"/>
        <v>15817.903500000004</v>
      </c>
      <c r="Q14">
        <f>VLOOKUP(E14,'№ дог., кіл.підїз.'!$C$3:$D$569,2,0)</f>
        <v>3</v>
      </c>
    </row>
    <row r="15" spans="1:17" x14ac:dyDescent="0.25">
      <c r="A15" t="s">
        <v>173</v>
      </c>
      <c r="B15" t="s">
        <v>853</v>
      </c>
      <c r="C15" s="10" t="s">
        <v>854</v>
      </c>
      <c r="D15" s="260" t="s">
        <v>231</v>
      </c>
      <c r="E15" s="262" t="str">
        <f t="shared" si="0"/>
        <v>Дмитра Самоквасова, ВУЛ, 19</v>
      </c>
      <c r="F15" s="10">
        <v>26384.150699999998</v>
      </c>
      <c r="G15" s="10">
        <v>22767.339</v>
      </c>
      <c r="H15" s="10">
        <v>0</v>
      </c>
      <c r="I15" s="10">
        <v>0</v>
      </c>
      <c r="J15" s="10">
        <v>24397.98</v>
      </c>
      <c r="K15" s="10">
        <v>0</v>
      </c>
      <c r="L15" s="10">
        <v>24753.509699999999</v>
      </c>
      <c r="M15" s="10">
        <v>107.16219405350797</v>
      </c>
      <c r="N15" s="263">
        <f t="shared" si="1"/>
        <v>1986.1706999999988</v>
      </c>
      <c r="O15" s="263"/>
      <c r="P15" s="263">
        <f t="shared" si="2"/>
        <v>1986.1706999999988</v>
      </c>
      <c r="Q15">
        <f>VLOOKUP(E15,'№ дог., кіл.підїз.'!$C$3:$D$569,2,0)</f>
        <v>3</v>
      </c>
    </row>
    <row r="16" spans="1:17" x14ac:dyDescent="0.25">
      <c r="A16" t="s">
        <v>173</v>
      </c>
      <c r="B16" t="s">
        <v>853</v>
      </c>
      <c r="C16" s="10" t="s">
        <v>854</v>
      </c>
      <c r="D16" s="260" t="s">
        <v>212</v>
      </c>
      <c r="E16" s="262" t="str">
        <f t="shared" si="0"/>
        <v>Дмитра Самоквасова, ВУЛ, 21</v>
      </c>
      <c r="F16" s="10">
        <v>17957.479500000001</v>
      </c>
      <c r="G16" s="10">
        <v>14766.0219</v>
      </c>
      <c r="H16" s="10">
        <v>0</v>
      </c>
      <c r="I16" s="10">
        <v>0</v>
      </c>
      <c r="J16" s="10">
        <v>12859.69</v>
      </c>
      <c r="K16" s="10">
        <v>0</v>
      </c>
      <c r="L16" s="10">
        <v>19863.811399999999</v>
      </c>
      <c r="M16" s="10">
        <v>87.089739451083986</v>
      </c>
      <c r="N16" s="263">
        <f t="shared" si="1"/>
        <v>5097.789499999999</v>
      </c>
      <c r="O16" s="263"/>
      <c r="P16" s="263">
        <f t="shared" si="2"/>
        <v>5097.789499999999</v>
      </c>
      <c r="Q16">
        <f>VLOOKUP(E16,'№ дог., кіл.підїз.'!$C$3:$D$569,2,0)</f>
        <v>3</v>
      </c>
    </row>
    <row r="17" spans="1:17" x14ac:dyDescent="0.25">
      <c r="A17" t="s">
        <v>173</v>
      </c>
      <c r="B17" t="s">
        <v>853</v>
      </c>
      <c r="C17" s="10" t="s">
        <v>854</v>
      </c>
      <c r="D17" s="260" t="s">
        <v>213</v>
      </c>
      <c r="E17" s="262" t="str">
        <f t="shared" si="0"/>
        <v>Дмитра Самоквасова, ВУЛ, 23</v>
      </c>
      <c r="F17" s="10">
        <v>19543.610199999999</v>
      </c>
      <c r="G17" s="10">
        <v>16350.647800000001</v>
      </c>
      <c r="H17" s="10">
        <v>0</v>
      </c>
      <c r="I17" s="10">
        <v>0</v>
      </c>
      <c r="J17" s="10">
        <v>15888.43</v>
      </c>
      <c r="K17" s="10">
        <v>0</v>
      </c>
      <c r="L17" s="10">
        <v>20005.828000000001</v>
      </c>
      <c r="M17" s="10">
        <v>97.173091820863505</v>
      </c>
      <c r="N17" s="263">
        <f t="shared" si="1"/>
        <v>3655.1802000000007</v>
      </c>
      <c r="O17" s="263"/>
      <c r="P17" s="263">
        <f t="shared" si="2"/>
        <v>3655.1802000000007</v>
      </c>
      <c r="Q17">
        <f>VLOOKUP(E17,'№ дог., кіл.підїз.'!$C$3:$D$569,2,0)</f>
        <v>3</v>
      </c>
    </row>
    <row r="18" spans="1:17" x14ac:dyDescent="0.25">
      <c r="A18" t="s">
        <v>173</v>
      </c>
      <c r="B18" t="s">
        <v>853</v>
      </c>
      <c r="C18" s="10" t="s">
        <v>854</v>
      </c>
      <c r="D18" s="260" t="s">
        <v>271</v>
      </c>
      <c r="E18" s="262" t="str">
        <f t="shared" si="0"/>
        <v>Дмитра Самоквасова, ВУЛ, 6а</v>
      </c>
      <c r="F18" s="10">
        <v>45987.565999999999</v>
      </c>
      <c r="G18" s="10">
        <v>30518.128499999999</v>
      </c>
      <c r="H18" s="10">
        <v>0</v>
      </c>
      <c r="I18" s="10">
        <v>0</v>
      </c>
      <c r="J18" s="10">
        <v>31233.46</v>
      </c>
      <c r="K18" s="10">
        <v>0</v>
      </c>
      <c r="L18" s="10">
        <v>45272.234499999999</v>
      </c>
      <c r="M18" s="10">
        <v>102.34395598668509</v>
      </c>
      <c r="N18" s="263">
        <f t="shared" si="1"/>
        <v>14754.106</v>
      </c>
      <c r="O18" s="263"/>
      <c r="P18" s="263">
        <f t="shared" si="2"/>
        <v>14754.106</v>
      </c>
      <c r="Q18">
        <f>VLOOKUP(E18,'№ дог., кіл.підїз.'!$C$3:$D$569,2,0)</f>
        <v>3</v>
      </c>
    </row>
    <row r="19" spans="1:17" x14ac:dyDescent="0.25">
      <c r="A19" t="s">
        <v>173</v>
      </c>
      <c r="B19" t="s">
        <v>853</v>
      </c>
      <c r="C19" s="10" t="s">
        <v>854</v>
      </c>
      <c r="D19" s="260" t="s">
        <v>855</v>
      </c>
      <c r="E19" s="262" t="str">
        <f t="shared" si="0"/>
        <v>Дмитра Самоквасова, ВУЛ, 7а</v>
      </c>
      <c r="F19" s="10">
        <v>51327.027099999999</v>
      </c>
      <c r="G19" s="10">
        <v>30548.862499999999</v>
      </c>
      <c r="H19" s="10">
        <v>0</v>
      </c>
      <c r="I19" s="10">
        <v>0</v>
      </c>
      <c r="J19" s="10">
        <v>26836.46</v>
      </c>
      <c r="K19" s="10">
        <v>0</v>
      </c>
      <c r="L19" s="10">
        <v>55039.429600000003</v>
      </c>
      <c r="M19" s="10">
        <v>87.847657175451303</v>
      </c>
      <c r="N19" s="263">
        <f t="shared" si="1"/>
        <v>24490.567100000004</v>
      </c>
      <c r="O19" s="263"/>
      <c r="P19" s="263">
        <f t="shared" si="2"/>
        <v>24490.567100000004</v>
      </c>
      <c r="Q19">
        <f>VLOOKUP(E19,'№ дог., кіл.підїз.'!$C$3:$D$569,2,0)</f>
        <v>3</v>
      </c>
    </row>
    <row r="20" spans="1:17" ht="25.5" x14ac:dyDescent="0.25">
      <c r="A20" t="s">
        <v>173</v>
      </c>
      <c r="B20" t="s">
        <v>853</v>
      </c>
      <c r="C20" s="10" t="s">
        <v>856</v>
      </c>
      <c r="D20" s="260" t="s">
        <v>163</v>
      </c>
      <c r="E20" s="262" t="str">
        <f t="shared" si="0"/>
        <v>Дмитра Самоквасова. провулок, ПРОВ, 1</v>
      </c>
      <c r="F20" s="10">
        <v>2859.7764999999999</v>
      </c>
      <c r="G20" s="10">
        <v>1740.5866000000001</v>
      </c>
      <c r="H20" s="10">
        <v>0</v>
      </c>
      <c r="I20" s="10">
        <v>0</v>
      </c>
      <c r="J20" s="10">
        <v>1765.26</v>
      </c>
      <c r="K20" s="10">
        <v>0</v>
      </c>
      <c r="L20" s="10">
        <v>2835.1030999999998</v>
      </c>
      <c r="M20" s="10">
        <v>101.41753360619919</v>
      </c>
      <c r="N20" s="263">
        <f t="shared" si="1"/>
        <v>1094.5164999999997</v>
      </c>
      <c r="O20" s="263"/>
      <c r="P20" s="263">
        <f t="shared" si="2"/>
        <v>1094.5164999999997</v>
      </c>
      <c r="Q20">
        <f>VLOOKUP(E20,'№ дог., кіл.підїз.'!$C$3:$D$569,2,0)</f>
        <v>3</v>
      </c>
    </row>
    <row r="21" spans="1:17" ht="25.5" x14ac:dyDescent="0.25">
      <c r="A21" t="s">
        <v>173</v>
      </c>
      <c r="B21" t="s">
        <v>853</v>
      </c>
      <c r="C21" s="10" t="s">
        <v>856</v>
      </c>
      <c r="D21" s="260" t="s">
        <v>112</v>
      </c>
      <c r="E21" s="262" t="str">
        <f t="shared" si="0"/>
        <v>Дмитра Самоквасова. провулок, ПРОВ, 2</v>
      </c>
      <c r="F21" s="10">
        <v>4854.0646999999999</v>
      </c>
      <c r="G21" s="10">
        <v>1953.6756</v>
      </c>
      <c r="H21" s="10">
        <v>0</v>
      </c>
      <c r="I21" s="10">
        <v>0</v>
      </c>
      <c r="J21" s="10">
        <v>1265.3499999999999</v>
      </c>
      <c r="K21" s="10">
        <v>0</v>
      </c>
      <c r="L21" s="10">
        <v>5542.3903</v>
      </c>
      <c r="M21" s="10">
        <v>64.767661529887562</v>
      </c>
      <c r="N21" s="263">
        <f t="shared" si="1"/>
        <v>3588.7147</v>
      </c>
      <c r="O21" s="263"/>
      <c r="P21" s="263">
        <f t="shared" si="2"/>
        <v>3588.7147</v>
      </c>
      <c r="Q21">
        <f>VLOOKUP(E21,'№ дог., кіл.підїз.'!$C$3:$D$569,2,0)</f>
        <v>3</v>
      </c>
    </row>
    <row r="22" spans="1:17" ht="25.5" x14ac:dyDescent="0.25">
      <c r="A22" t="s">
        <v>173</v>
      </c>
      <c r="B22" t="s">
        <v>853</v>
      </c>
      <c r="C22" s="10" t="s">
        <v>856</v>
      </c>
      <c r="D22" s="260" t="s">
        <v>110</v>
      </c>
      <c r="E22" s="262" t="str">
        <f t="shared" si="0"/>
        <v>Дмитра Самоквасова. провулок, ПРОВ, 3</v>
      </c>
      <c r="F22" s="10">
        <v>10213.466200000001</v>
      </c>
      <c r="G22" s="10">
        <v>2397.4760000000001</v>
      </c>
      <c r="H22" s="10">
        <v>0</v>
      </c>
      <c r="I22" s="10">
        <v>0</v>
      </c>
      <c r="J22" s="10">
        <v>1181.6400000000001</v>
      </c>
      <c r="K22" s="10">
        <v>0</v>
      </c>
      <c r="L22" s="10">
        <v>11429.3022</v>
      </c>
      <c r="M22" s="10">
        <v>49.286833319707895</v>
      </c>
      <c r="N22" s="263">
        <f t="shared" si="1"/>
        <v>9031.8261999999995</v>
      </c>
      <c r="O22" s="263"/>
      <c r="P22" s="263">
        <f t="shared" si="2"/>
        <v>9031.8261999999995</v>
      </c>
      <c r="Q22">
        <f>VLOOKUP(E22,'№ дог., кіл.підїз.'!$C$3:$D$569,2,0)</f>
        <v>3</v>
      </c>
    </row>
    <row r="23" spans="1:17" ht="25.5" x14ac:dyDescent="0.25">
      <c r="A23" t="s">
        <v>173</v>
      </c>
      <c r="B23" t="s">
        <v>853</v>
      </c>
      <c r="C23" s="10" t="s">
        <v>856</v>
      </c>
      <c r="D23" s="260" t="s">
        <v>109</v>
      </c>
      <c r="E23" s="262" t="str">
        <f t="shared" si="0"/>
        <v>Дмитра Самоквасова. провулок, ПРОВ, 4</v>
      </c>
      <c r="F23" s="10">
        <v>2492.6361000000002</v>
      </c>
      <c r="G23" s="10">
        <v>2139.7437</v>
      </c>
      <c r="H23" s="10">
        <v>0</v>
      </c>
      <c r="I23" s="10">
        <v>0</v>
      </c>
      <c r="J23" s="10">
        <v>2113.3000000000002</v>
      </c>
      <c r="K23" s="10">
        <v>0</v>
      </c>
      <c r="L23" s="10">
        <v>2519.0798</v>
      </c>
      <c r="M23" s="10">
        <v>98.764165072667353</v>
      </c>
      <c r="N23" s="263">
        <f t="shared" si="1"/>
        <v>379.33609999999999</v>
      </c>
      <c r="O23" s="263"/>
      <c r="P23" s="263">
        <f t="shared" si="2"/>
        <v>379.33609999999999</v>
      </c>
      <c r="Q23">
        <f>VLOOKUP(E23,'№ дог., кіл.підїз.'!$C$3:$D$569,2,0)</f>
        <v>3</v>
      </c>
    </row>
    <row r="24" spans="1:17" ht="25.5" x14ac:dyDescent="0.25">
      <c r="A24" t="s">
        <v>173</v>
      </c>
      <c r="B24" t="s">
        <v>853</v>
      </c>
      <c r="C24" s="10" t="s">
        <v>856</v>
      </c>
      <c r="D24" s="260" t="s">
        <v>108</v>
      </c>
      <c r="E24" s="262" t="str">
        <f t="shared" si="0"/>
        <v>Дмитра Самоквасова. провулок, ПРОВ, 5</v>
      </c>
      <c r="F24" s="10">
        <v>4627.2873</v>
      </c>
      <c r="G24" s="10">
        <v>1927.2942</v>
      </c>
      <c r="H24" s="10">
        <v>0</v>
      </c>
      <c r="I24" s="10">
        <v>0</v>
      </c>
      <c r="J24" s="10">
        <v>1723.86</v>
      </c>
      <c r="K24" s="10">
        <v>0</v>
      </c>
      <c r="L24" s="10">
        <v>4830.7214999999997</v>
      </c>
      <c r="M24" s="10">
        <v>89.444569490221042</v>
      </c>
      <c r="N24" s="263">
        <f t="shared" si="1"/>
        <v>2903.4272999999994</v>
      </c>
      <c r="O24" s="263"/>
      <c r="P24" s="263">
        <f t="shared" si="2"/>
        <v>2903.4272999999994</v>
      </c>
      <c r="Q24">
        <f>VLOOKUP(E24,'№ дог., кіл.підїз.'!$C$3:$D$569,2,0)</f>
        <v>3</v>
      </c>
    </row>
    <row r="25" spans="1:17" ht="25.5" x14ac:dyDescent="0.25">
      <c r="A25" t="s">
        <v>173</v>
      </c>
      <c r="B25" t="s">
        <v>853</v>
      </c>
      <c r="C25" s="10" t="s">
        <v>856</v>
      </c>
      <c r="D25" s="260" t="s">
        <v>106</v>
      </c>
      <c r="E25" s="262" t="str">
        <f t="shared" si="0"/>
        <v>Дмитра Самоквасова. провулок, ПРОВ, 6</v>
      </c>
      <c r="F25" s="10">
        <v>816.14210000000003</v>
      </c>
      <c r="G25" s="10">
        <v>1395.2199000000001</v>
      </c>
      <c r="H25" s="10">
        <v>0</v>
      </c>
      <c r="I25" s="10">
        <v>0</v>
      </c>
      <c r="J25" s="10">
        <v>1042.1400000000001</v>
      </c>
      <c r="K25" s="10">
        <v>0</v>
      </c>
      <c r="L25" s="10">
        <v>1169.222</v>
      </c>
      <c r="M25" s="10">
        <v>74.693602062298567</v>
      </c>
      <c r="N25" s="263">
        <f t="shared" si="1"/>
        <v>-225.99790000000007</v>
      </c>
      <c r="O25" s="263"/>
      <c r="P25" s="263">
        <f t="shared" si="2"/>
        <v>-225.99790000000007</v>
      </c>
      <c r="Q25">
        <f>VLOOKUP(E25,'№ дог., кіл.підїз.'!$C$3:$D$569,2,0)</f>
        <v>3</v>
      </c>
    </row>
    <row r="26" spans="1:17" x14ac:dyDescent="0.25">
      <c r="A26" t="s">
        <v>173</v>
      </c>
      <c r="B26" t="s">
        <v>853</v>
      </c>
      <c r="C26" s="10" t="s">
        <v>857</v>
      </c>
      <c r="D26" s="260" t="s">
        <v>112</v>
      </c>
      <c r="E26" s="262" t="str">
        <f t="shared" si="0"/>
        <v>Днiпровська, ВУЛ, 2</v>
      </c>
      <c r="F26" s="10">
        <v>59182.812100000003</v>
      </c>
      <c r="G26" s="10">
        <v>41847.376400000001</v>
      </c>
      <c r="H26" s="10">
        <v>0</v>
      </c>
      <c r="I26" s="10">
        <v>0</v>
      </c>
      <c r="J26" s="10">
        <v>39682.769999999997</v>
      </c>
      <c r="K26" s="10">
        <v>0</v>
      </c>
      <c r="L26" s="10">
        <v>61347.4185</v>
      </c>
      <c r="M26" s="10">
        <v>94.827378473361108</v>
      </c>
      <c r="N26" s="263">
        <f t="shared" si="1"/>
        <v>19500.042099999999</v>
      </c>
      <c r="O26" s="263"/>
      <c r="P26" s="263">
        <f t="shared" si="2"/>
        <v>19500.042099999999</v>
      </c>
      <c r="Q26">
        <f>VLOOKUP(E26,'№ дог., кіл.підїз.'!$C$3:$D$569,2,0)</f>
        <v>3</v>
      </c>
    </row>
    <row r="27" spans="1:17" x14ac:dyDescent="0.25">
      <c r="A27" t="s">
        <v>173</v>
      </c>
      <c r="B27" t="s">
        <v>853</v>
      </c>
      <c r="C27" s="10" t="s">
        <v>857</v>
      </c>
      <c r="D27" s="260" t="s">
        <v>195</v>
      </c>
      <c r="E27" s="262" t="str">
        <f t="shared" si="0"/>
        <v>Днiпровська, ВУЛ, 31</v>
      </c>
      <c r="F27" s="10">
        <v>89809.161300000007</v>
      </c>
      <c r="G27" s="10">
        <v>57065.527099999999</v>
      </c>
      <c r="H27" s="10">
        <v>0</v>
      </c>
      <c r="I27" s="10">
        <v>0</v>
      </c>
      <c r="J27" s="10">
        <v>57948.81</v>
      </c>
      <c r="K27" s="10">
        <v>0</v>
      </c>
      <c r="L27" s="10">
        <v>88925.878400000001</v>
      </c>
      <c r="M27" s="10">
        <v>101.5478397289701</v>
      </c>
      <c r="N27" s="263">
        <f t="shared" si="1"/>
        <v>31860.351300000002</v>
      </c>
      <c r="O27" s="263"/>
      <c r="P27" s="263">
        <f t="shared" si="2"/>
        <v>31860.351300000002</v>
      </c>
      <c r="Q27">
        <f>VLOOKUP(E27,'№ дог., кіл.підїз.'!$C$3:$D$569,2,0)</f>
        <v>3</v>
      </c>
    </row>
    <row r="28" spans="1:17" x14ac:dyDescent="0.25">
      <c r="A28" t="s">
        <v>173</v>
      </c>
      <c r="B28" t="s">
        <v>853</v>
      </c>
      <c r="C28" s="10" t="s">
        <v>857</v>
      </c>
      <c r="D28" s="260" t="s">
        <v>225</v>
      </c>
      <c r="E28" s="262" t="str">
        <f t="shared" si="0"/>
        <v>Днiпровська, ВУЛ, 35</v>
      </c>
      <c r="F28" s="10">
        <v>44502.177100000001</v>
      </c>
      <c r="G28" s="10">
        <v>40445.483899999999</v>
      </c>
      <c r="H28" s="10">
        <v>0</v>
      </c>
      <c r="I28" s="10">
        <v>0</v>
      </c>
      <c r="J28" s="10">
        <v>37206.58</v>
      </c>
      <c r="K28" s="10">
        <v>0</v>
      </c>
      <c r="L28" s="10">
        <v>47741.080999999998</v>
      </c>
      <c r="M28" s="10">
        <v>91.991926940451322</v>
      </c>
      <c r="N28" s="263">
        <f t="shared" si="1"/>
        <v>7295.597099999999</v>
      </c>
      <c r="O28" s="263"/>
      <c r="P28" s="263">
        <f t="shared" si="2"/>
        <v>7295.597099999999</v>
      </c>
      <c r="Q28">
        <f>VLOOKUP(E28,'№ дог., кіл.підїз.'!$C$3:$D$569,2,0)</f>
        <v>3</v>
      </c>
    </row>
    <row r="29" spans="1:17" x14ac:dyDescent="0.25">
      <c r="A29" t="s">
        <v>173</v>
      </c>
      <c r="B29" t="s">
        <v>853</v>
      </c>
      <c r="C29" s="10" t="s">
        <v>858</v>
      </c>
      <c r="D29" s="260" t="s">
        <v>233</v>
      </c>
      <c r="E29" s="262" t="str">
        <f t="shared" si="0"/>
        <v>Заньковецької, ВУЛ, 28</v>
      </c>
      <c r="F29" s="10">
        <v>41179.6037</v>
      </c>
      <c r="G29" s="10">
        <v>30139.16</v>
      </c>
      <c r="H29" s="10">
        <v>0</v>
      </c>
      <c r="I29" s="10">
        <v>0</v>
      </c>
      <c r="J29" s="10">
        <v>30360.74</v>
      </c>
      <c r="K29" s="10">
        <v>0</v>
      </c>
      <c r="L29" s="10">
        <v>40958.023699999998</v>
      </c>
      <c r="M29" s="10">
        <v>100.73518970004474</v>
      </c>
      <c r="N29" s="263">
        <f t="shared" si="1"/>
        <v>10818.863699999998</v>
      </c>
      <c r="O29" s="263"/>
      <c r="P29" s="263">
        <f t="shared" si="2"/>
        <v>10818.863699999998</v>
      </c>
      <c r="Q29">
        <f>VLOOKUP(E29,'№ дог., кіл.підїз.'!$C$3:$D$569,2,0)</f>
        <v>3</v>
      </c>
    </row>
    <row r="30" spans="1:17" x14ac:dyDescent="0.25">
      <c r="A30" t="s">
        <v>173</v>
      </c>
      <c r="B30" t="s">
        <v>853</v>
      </c>
      <c r="C30" s="10" t="s">
        <v>858</v>
      </c>
      <c r="D30" s="260" t="s">
        <v>185</v>
      </c>
      <c r="E30" s="262" t="str">
        <f t="shared" si="0"/>
        <v>Заньковецької, ВУЛ, 30</v>
      </c>
      <c r="F30" s="10">
        <v>38654.423000000003</v>
      </c>
      <c r="G30" s="10">
        <v>31748.126400000001</v>
      </c>
      <c r="H30" s="10">
        <v>0</v>
      </c>
      <c r="I30" s="10">
        <v>0</v>
      </c>
      <c r="J30" s="10">
        <v>28074.01</v>
      </c>
      <c r="K30" s="10">
        <v>0</v>
      </c>
      <c r="L30" s="10">
        <v>42328.539400000001</v>
      </c>
      <c r="M30" s="10">
        <v>88.427296925465171</v>
      </c>
      <c r="N30" s="263">
        <f t="shared" si="1"/>
        <v>10580.413</v>
      </c>
      <c r="O30" s="263"/>
      <c r="P30" s="263">
        <f t="shared" si="2"/>
        <v>10580.413</v>
      </c>
      <c r="Q30">
        <f>VLOOKUP(E30,'№ дог., кіл.підїз.'!$C$3:$D$569,2,0)</f>
        <v>3</v>
      </c>
    </row>
    <row r="31" spans="1:17" x14ac:dyDescent="0.25">
      <c r="A31" t="s">
        <v>173</v>
      </c>
      <c r="B31" t="s">
        <v>853</v>
      </c>
      <c r="C31" s="10" t="s">
        <v>858</v>
      </c>
      <c r="D31" s="260" t="s">
        <v>240</v>
      </c>
      <c r="E31" s="262" t="str">
        <f t="shared" si="0"/>
        <v>Заньковецької, ВУЛ, 43</v>
      </c>
      <c r="F31" s="10">
        <v>1362.1931</v>
      </c>
      <c r="G31" s="10">
        <v>919.9126</v>
      </c>
      <c r="H31" s="10">
        <v>0</v>
      </c>
      <c r="I31" s="10">
        <v>0</v>
      </c>
      <c r="J31" s="10">
        <v>894.28</v>
      </c>
      <c r="K31" s="10">
        <v>0</v>
      </c>
      <c r="L31" s="10">
        <v>1387.8257000000001</v>
      </c>
      <c r="M31" s="10">
        <v>97.213583116483022</v>
      </c>
      <c r="N31" s="263">
        <f t="shared" si="1"/>
        <v>467.9131000000001</v>
      </c>
      <c r="O31" s="263"/>
      <c r="P31" s="263">
        <f t="shared" si="2"/>
        <v>467.9131000000001</v>
      </c>
      <c r="Q31">
        <f>VLOOKUP(E31,'№ дог., кіл.підїз.'!$C$3:$D$569,2,0)</f>
        <v>3</v>
      </c>
    </row>
    <row r="32" spans="1:17" x14ac:dyDescent="0.25">
      <c r="A32" t="s">
        <v>173</v>
      </c>
      <c r="B32" t="s">
        <v>853</v>
      </c>
      <c r="C32" s="10" t="s">
        <v>858</v>
      </c>
      <c r="D32" s="260" t="s">
        <v>383</v>
      </c>
      <c r="E32" s="262" t="str">
        <f t="shared" si="0"/>
        <v>Заньковецької, ВУЛ, 60</v>
      </c>
      <c r="F32" s="10">
        <v>342.66239999999999</v>
      </c>
      <c r="G32" s="10">
        <v>342.66120000000001</v>
      </c>
      <c r="H32" s="10">
        <v>0</v>
      </c>
      <c r="I32" s="10">
        <v>0</v>
      </c>
      <c r="J32" s="10">
        <v>342.67</v>
      </c>
      <c r="K32" s="10">
        <v>0</v>
      </c>
      <c r="L32" s="10">
        <v>342.65359999999998</v>
      </c>
      <c r="M32" s="10">
        <v>100.00256813435546</v>
      </c>
      <c r="N32" s="263">
        <f t="shared" si="1"/>
        <v>-7.6000000000249202E-3</v>
      </c>
      <c r="O32" s="263"/>
      <c r="P32" s="263">
        <f t="shared" si="2"/>
        <v>-7.6000000000249202E-3</v>
      </c>
      <c r="Q32">
        <f>VLOOKUP(E32,'№ дог., кіл.підїз.'!$C$3:$D$569,2,0)</f>
        <v>3</v>
      </c>
    </row>
    <row r="33" spans="1:17" x14ac:dyDescent="0.25">
      <c r="A33" t="s">
        <v>173</v>
      </c>
      <c r="B33" t="s">
        <v>853</v>
      </c>
      <c r="C33" s="10" t="s">
        <v>858</v>
      </c>
      <c r="D33" s="260" t="s">
        <v>385</v>
      </c>
      <c r="E33" s="262" t="str">
        <f t="shared" si="0"/>
        <v>Заньковецької, ВУЛ, 62</v>
      </c>
      <c r="F33" s="10">
        <v>1634.7843</v>
      </c>
      <c r="G33" s="10">
        <v>577.80669999999998</v>
      </c>
      <c r="H33" s="10">
        <v>0</v>
      </c>
      <c r="I33" s="10">
        <v>0</v>
      </c>
      <c r="J33" s="10">
        <v>498.86</v>
      </c>
      <c r="K33" s="10">
        <v>0</v>
      </c>
      <c r="L33" s="10">
        <v>1713.731</v>
      </c>
      <c r="M33" s="10">
        <v>86.336832023581593</v>
      </c>
      <c r="N33" s="263">
        <f t="shared" si="1"/>
        <v>1135.9243000000001</v>
      </c>
      <c r="O33" s="263"/>
      <c r="P33" s="263">
        <f t="shared" si="2"/>
        <v>1135.9243000000001</v>
      </c>
      <c r="Q33">
        <f>VLOOKUP(E33,'№ дог., кіл.підїз.'!$C$3:$D$569,2,0)</f>
        <v>3</v>
      </c>
    </row>
    <row r="34" spans="1:17" x14ac:dyDescent="0.25">
      <c r="A34" t="s">
        <v>173</v>
      </c>
      <c r="B34" t="s">
        <v>853</v>
      </c>
      <c r="C34" s="10" t="s">
        <v>858</v>
      </c>
      <c r="D34" s="260" t="s">
        <v>386</v>
      </c>
      <c r="E34" s="262" t="str">
        <f t="shared" si="0"/>
        <v>Заньковецької, ВУЛ, 64</v>
      </c>
      <c r="F34" s="10">
        <v>1501.0037</v>
      </c>
      <c r="G34" s="10">
        <v>501.64109999999999</v>
      </c>
      <c r="H34" s="10">
        <v>0</v>
      </c>
      <c r="I34" s="10">
        <v>0</v>
      </c>
      <c r="J34" s="10">
        <v>233.75</v>
      </c>
      <c r="K34" s="10">
        <v>0</v>
      </c>
      <c r="L34" s="10">
        <v>1768.8948</v>
      </c>
      <c r="M34" s="10">
        <v>46.597059132515263</v>
      </c>
      <c r="N34" s="263">
        <f t="shared" si="1"/>
        <v>1267.2537</v>
      </c>
      <c r="O34" s="263"/>
      <c r="P34" s="263">
        <f t="shared" si="2"/>
        <v>1267.2537</v>
      </c>
      <c r="Q34">
        <f>VLOOKUP(E34,'№ дог., кіл.підїз.'!$C$3:$D$569,2,0)</f>
        <v>3</v>
      </c>
    </row>
    <row r="35" spans="1:17" x14ac:dyDescent="0.25">
      <c r="A35" t="s">
        <v>173</v>
      </c>
      <c r="B35" t="s">
        <v>853</v>
      </c>
      <c r="C35" s="10" t="s">
        <v>859</v>
      </c>
      <c r="D35" s="260" t="s">
        <v>208</v>
      </c>
      <c r="E35" s="262" t="str">
        <f t="shared" ref="E35:E45" si="3">CONCATENATE(C35,$E$1,D35)</f>
        <v>Попова, ВУЛ, 10</v>
      </c>
      <c r="F35" s="10">
        <v>669.34199999999998</v>
      </c>
      <c r="G35" s="10">
        <v>533.11350000000004</v>
      </c>
      <c r="H35" s="10">
        <v>0</v>
      </c>
      <c r="I35" s="10">
        <v>0</v>
      </c>
      <c r="J35" s="10">
        <v>396.8</v>
      </c>
      <c r="K35" s="10">
        <v>0</v>
      </c>
      <c r="L35" s="10">
        <v>805.65549999999996</v>
      </c>
      <c r="M35" s="10">
        <v>74.43067939566339</v>
      </c>
      <c r="N35" s="263">
        <f t="shared" ref="N35:N45" si="4">L35-G35</f>
        <v>272.54199999999992</v>
      </c>
      <c r="O35" s="263"/>
      <c r="P35" s="263">
        <f t="shared" ref="P35:P45" si="5">N35+O35</f>
        <v>272.54199999999992</v>
      </c>
      <c r="Q35">
        <f>VLOOKUP(E35,'№ дог., кіл.підїз.'!$C$3:$D$569,2,0)</f>
        <v>3</v>
      </c>
    </row>
    <row r="36" spans="1:17" x14ac:dyDescent="0.25">
      <c r="A36" t="s">
        <v>173</v>
      </c>
      <c r="B36" t="s">
        <v>853</v>
      </c>
      <c r="C36" s="10" t="s">
        <v>859</v>
      </c>
      <c r="D36" s="260" t="s">
        <v>180</v>
      </c>
      <c r="E36" s="262" t="str">
        <f t="shared" si="3"/>
        <v>Попова, ВУЛ, 11</v>
      </c>
      <c r="F36" s="10">
        <v>7966.4808000000003</v>
      </c>
      <c r="G36" s="10">
        <v>4090.1365000000001</v>
      </c>
      <c r="H36" s="10">
        <v>0</v>
      </c>
      <c r="I36" s="10">
        <v>0</v>
      </c>
      <c r="J36" s="10">
        <v>3363.28</v>
      </c>
      <c r="K36" s="10">
        <v>0</v>
      </c>
      <c r="L36" s="10">
        <v>8693.3372999999992</v>
      </c>
      <c r="M36" s="10">
        <v>82.229040522241746</v>
      </c>
      <c r="N36" s="263">
        <f t="shared" si="4"/>
        <v>4603.2007999999987</v>
      </c>
      <c r="O36" s="263"/>
      <c r="P36" s="263">
        <f t="shared" si="5"/>
        <v>4603.2007999999987</v>
      </c>
      <c r="Q36">
        <f>VLOOKUP(E36,'№ дог., кіл.підїз.'!$C$3:$D$569,2,0)</f>
        <v>3</v>
      </c>
    </row>
    <row r="37" spans="1:17" x14ac:dyDescent="0.25">
      <c r="A37" t="s">
        <v>173</v>
      </c>
      <c r="B37" t="s">
        <v>853</v>
      </c>
      <c r="C37" s="10" t="s">
        <v>859</v>
      </c>
      <c r="D37" s="260" t="s">
        <v>181</v>
      </c>
      <c r="E37" s="262" t="str">
        <f t="shared" si="3"/>
        <v>Попова, ВУЛ, 13</v>
      </c>
      <c r="F37" s="10">
        <v>24805.257600000001</v>
      </c>
      <c r="G37" s="10">
        <v>12988.3339</v>
      </c>
      <c r="H37" s="10">
        <v>0</v>
      </c>
      <c r="I37" s="10">
        <v>0</v>
      </c>
      <c r="J37" s="10">
        <v>12506.53</v>
      </c>
      <c r="K37" s="10">
        <v>0</v>
      </c>
      <c r="L37" s="10">
        <v>25287.0615</v>
      </c>
      <c r="M37" s="10">
        <v>96.29048726565307</v>
      </c>
      <c r="N37" s="263">
        <f t="shared" si="4"/>
        <v>12298.7276</v>
      </c>
      <c r="O37" s="263"/>
      <c r="P37" s="263">
        <f t="shared" si="5"/>
        <v>12298.7276</v>
      </c>
      <c r="Q37">
        <f>VLOOKUP(E37,'№ дог., кіл.підїз.'!$C$3:$D$569,2,0)</f>
        <v>3</v>
      </c>
    </row>
    <row r="38" spans="1:17" x14ac:dyDescent="0.25">
      <c r="A38" t="s">
        <v>173</v>
      </c>
      <c r="B38" t="s">
        <v>853</v>
      </c>
      <c r="C38" s="10" t="s">
        <v>859</v>
      </c>
      <c r="D38" s="260" t="s">
        <v>202</v>
      </c>
      <c r="E38" s="262" t="str">
        <f t="shared" si="3"/>
        <v>Попова, ВУЛ, 16</v>
      </c>
      <c r="F38" s="10">
        <v>417.9563</v>
      </c>
      <c r="G38" s="10">
        <v>425.86840000000001</v>
      </c>
      <c r="H38" s="10">
        <v>0</v>
      </c>
      <c r="I38" s="10">
        <v>0</v>
      </c>
      <c r="J38" s="10">
        <v>200.61</v>
      </c>
      <c r="K38" s="10">
        <v>0</v>
      </c>
      <c r="L38" s="10">
        <v>643.21469999999999</v>
      </c>
      <c r="M38" s="10">
        <v>47.106101321441088</v>
      </c>
      <c r="N38" s="263">
        <f t="shared" si="4"/>
        <v>217.34629999999999</v>
      </c>
      <c r="O38" s="263"/>
      <c r="P38" s="263">
        <f t="shared" si="5"/>
        <v>217.34629999999999</v>
      </c>
      <c r="Q38">
        <f>VLOOKUP(E38,'№ дог., кіл.підїз.'!$C$3:$D$569,2,0)</f>
        <v>3</v>
      </c>
    </row>
    <row r="39" spans="1:17" x14ac:dyDescent="0.25">
      <c r="A39" t="s">
        <v>173</v>
      </c>
      <c r="B39" t="s">
        <v>853</v>
      </c>
      <c r="C39" s="10" t="s">
        <v>859</v>
      </c>
      <c r="D39" s="260" t="s">
        <v>175</v>
      </c>
      <c r="E39" s="262" t="str">
        <f t="shared" si="3"/>
        <v>Попова, ВУЛ, 29</v>
      </c>
      <c r="F39" s="10">
        <v>4573.7586000000001</v>
      </c>
      <c r="G39" s="10">
        <v>2168.9773</v>
      </c>
      <c r="H39" s="10">
        <v>0</v>
      </c>
      <c r="I39" s="10">
        <v>0</v>
      </c>
      <c r="J39" s="10">
        <v>1910.83</v>
      </c>
      <c r="K39" s="10">
        <v>0</v>
      </c>
      <c r="L39" s="10">
        <v>4831.9058999999997</v>
      </c>
      <c r="M39" s="10">
        <v>88.098201857622016</v>
      </c>
      <c r="N39" s="263">
        <f t="shared" si="4"/>
        <v>2662.9285999999997</v>
      </c>
      <c r="O39" s="263"/>
      <c r="P39" s="263">
        <f t="shared" si="5"/>
        <v>2662.9285999999997</v>
      </c>
      <c r="Q39">
        <f>VLOOKUP(E39,'№ дог., кіл.підїз.'!$C$3:$D$569,2,0)</f>
        <v>3</v>
      </c>
    </row>
    <row r="40" spans="1:17" x14ac:dyDescent="0.25">
      <c r="A40" t="s">
        <v>173</v>
      </c>
      <c r="B40" t="s">
        <v>853</v>
      </c>
      <c r="C40" s="10" t="s">
        <v>859</v>
      </c>
      <c r="D40" s="260" t="s">
        <v>860</v>
      </c>
      <c r="E40" s="262" t="str">
        <f t="shared" si="3"/>
        <v>Попова, ВУЛ, 19/2</v>
      </c>
      <c r="F40" s="10">
        <v>367.53370000000001</v>
      </c>
      <c r="G40" s="10">
        <v>349.63069999999999</v>
      </c>
      <c r="H40" s="10">
        <v>0</v>
      </c>
      <c r="I40" s="10">
        <v>0</v>
      </c>
      <c r="J40" s="10">
        <v>326.45999999999998</v>
      </c>
      <c r="K40" s="10">
        <v>0</v>
      </c>
      <c r="L40" s="10">
        <v>390.70440000000002</v>
      </c>
      <c r="M40" s="10">
        <v>93.372807365028294</v>
      </c>
      <c r="N40" s="263">
        <f t="shared" si="4"/>
        <v>41.073700000000031</v>
      </c>
      <c r="O40" s="263"/>
      <c r="P40" s="263">
        <f t="shared" si="5"/>
        <v>41.073700000000031</v>
      </c>
      <c r="Q40">
        <f>VLOOKUP(E40,'№ дог., кіл.підїз.'!$C$3:$D$569,2,0)</f>
        <v>3</v>
      </c>
    </row>
    <row r="41" spans="1:17" x14ac:dyDescent="0.25">
      <c r="A41" t="s">
        <v>173</v>
      </c>
      <c r="B41" t="s">
        <v>853</v>
      </c>
      <c r="C41" s="10" t="s">
        <v>859</v>
      </c>
      <c r="D41" s="260" t="s">
        <v>224</v>
      </c>
      <c r="E41" s="262" t="str">
        <f t="shared" si="3"/>
        <v>Попова, ВУЛ, 29а</v>
      </c>
      <c r="F41" s="10">
        <v>4486.9931999999999</v>
      </c>
      <c r="G41" s="10">
        <v>4182.0995999999996</v>
      </c>
      <c r="H41" s="10">
        <v>0</v>
      </c>
      <c r="I41" s="10">
        <v>0</v>
      </c>
      <c r="J41" s="10">
        <v>4097.55</v>
      </c>
      <c r="K41" s="10">
        <v>0</v>
      </c>
      <c r="L41" s="10">
        <v>4571.5428000000002</v>
      </c>
      <c r="M41" s="10">
        <v>97.97829779089912</v>
      </c>
      <c r="N41" s="263">
        <f t="shared" si="4"/>
        <v>389.44320000000062</v>
      </c>
      <c r="O41" s="263"/>
      <c r="P41" s="263">
        <f t="shared" si="5"/>
        <v>389.44320000000062</v>
      </c>
      <c r="Q41">
        <f>VLOOKUP(E41,'№ дог., кіл.підїз.'!$C$3:$D$569,2,0)</f>
        <v>3</v>
      </c>
    </row>
    <row r="42" spans="1:17" x14ac:dyDescent="0.25">
      <c r="A42" t="s">
        <v>173</v>
      </c>
      <c r="B42" t="s">
        <v>853</v>
      </c>
      <c r="C42" s="10" t="s">
        <v>859</v>
      </c>
      <c r="D42" s="260" t="s">
        <v>861</v>
      </c>
      <c r="E42" s="262" t="str">
        <f t="shared" si="3"/>
        <v>Попова, ВУЛ, 31a</v>
      </c>
      <c r="F42" s="10">
        <v>37528.689599999998</v>
      </c>
      <c r="G42" s="10">
        <v>31732.220700000002</v>
      </c>
      <c r="H42" s="10">
        <v>0</v>
      </c>
      <c r="I42" s="10">
        <v>0</v>
      </c>
      <c r="J42" s="10">
        <v>27349.94</v>
      </c>
      <c r="K42" s="10">
        <v>0</v>
      </c>
      <c r="L42" s="10">
        <v>41910.970300000001</v>
      </c>
      <c r="M42" s="10">
        <v>86.189807699150407</v>
      </c>
      <c r="N42" s="263">
        <f t="shared" si="4"/>
        <v>10178.749599999999</v>
      </c>
      <c r="O42" s="263"/>
      <c r="P42" s="263">
        <f t="shared" si="5"/>
        <v>10178.749599999999</v>
      </c>
      <c r="Q42">
        <f>VLOOKUP(E42,'№ дог., кіл.підїз.'!$C$3:$D$569,2,0)</f>
        <v>3</v>
      </c>
    </row>
    <row r="43" spans="1:17" x14ac:dyDescent="0.25">
      <c r="A43" t="s">
        <v>173</v>
      </c>
      <c r="B43" t="s">
        <v>853</v>
      </c>
      <c r="C43" s="10" t="s">
        <v>859</v>
      </c>
      <c r="D43" s="260" t="s">
        <v>862</v>
      </c>
      <c r="E43" s="262" t="str">
        <f t="shared" si="3"/>
        <v>Попова, ВУЛ, 31б</v>
      </c>
      <c r="F43" s="10">
        <v>41083.101600000002</v>
      </c>
      <c r="G43" s="10">
        <v>28312.605</v>
      </c>
      <c r="H43" s="10">
        <v>0</v>
      </c>
      <c r="I43" s="10">
        <v>0</v>
      </c>
      <c r="J43" s="10">
        <v>30357.21</v>
      </c>
      <c r="K43" s="10">
        <v>0</v>
      </c>
      <c r="L43" s="10">
        <v>39038.496599999999</v>
      </c>
      <c r="M43" s="10">
        <v>107.22153613205143</v>
      </c>
      <c r="N43" s="263">
        <f t="shared" si="4"/>
        <v>10725.891599999999</v>
      </c>
      <c r="O43" s="263"/>
      <c r="P43" s="263">
        <f t="shared" si="5"/>
        <v>10725.891599999999</v>
      </c>
      <c r="Q43">
        <f>VLOOKUP(E43,'№ дог., кіл.підїз.'!$C$3:$D$569,2,0)</f>
        <v>3</v>
      </c>
    </row>
    <row r="44" spans="1:17" x14ac:dyDescent="0.25">
      <c r="A44" t="s">
        <v>173</v>
      </c>
      <c r="B44" t="s">
        <v>853</v>
      </c>
      <c r="C44" s="10" t="s">
        <v>859</v>
      </c>
      <c r="D44" s="260" t="s">
        <v>863</v>
      </c>
      <c r="E44" s="262" t="str">
        <f t="shared" si="3"/>
        <v>Попова, ВУЛ, 31в</v>
      </c>
      <c r="F44" s="10">
        <v>47180.6371</v>
      </c>
      <c r="G44" s="10">
        <v>32660.109799999998</v>
      </c>
      <c r="H44" s="10">
        <v>67.553100000000001</v>
      </c>
      <c r="I44" s="10">
        <v>0</v>
      </c>
      <c r="J44" s="10">
        <v>29045.19</v>
      </c>
      <c r="K44" s="10">
        <v>-733.92</v>
      </c>
      <c r="L44" s="10">
        <v>49994.0838</v>
      </c>
      <c r="M44" s="10">
        <v>88.931697345365322</v>
      </c>
      <c r="N44" s="263">
        <f t="shared" si="4"/>
        <v>17333.974000000002</v>
      </c>
      <c r="O44" s="263"/>
      <c r="P44" s="263">
        <f t="shared" si="5"/>
        <v>17333.974000000002</v>
      </c>
      <c r="Q44">
        <f>VLOOKUP(E44,'№ дог., кіл.підїз.'!$C$3:$D$569,2,0)</f>
        <v>3</v>
      </c>
    </row>
    <row r="45" spans="1:17" x14ac:dyDescent="0.25">
      <c r="A45" t="s">
        <v>173</v>
      </c>
      <c r="B45" t="s">
        <v>853</v>
      </c>
      <c r="C45" s="10" t="s">
        <v>864</v>
      </c>
      <c r="D45" s="260" t="s">
        <v>219</v>
      </c>
      <c r="E45" s="262" t="str">
        <f t="shared" si="3"/>
        <v>Попова, ПРОВ, 12</v>
      </c>
      <c r="F45" s="10">
        <v>1651.2798</v>
      </c>
      <c r="G45" s="10">
        <v>386.9581</v>
      </c>
      <c r="H45" s="10">
        <v>0</v>
      </c>
      <c r="I45" s="10">
        <v>0</v>
      </c>
      <c r="J45" s="10">
        <v>195.43</v>
      </c>
      <c r="K45" s="10">
        <v>0</v>
      </c>
      <c r="L45" s="10">
        <v>1842.8079</v>
      </c>
      <c r="M45" s="10">
        <v>50.504176033529212</v>
      </c>
      <c r="N45" s="263">
        <f t="shared" si="4"/>
        <v>1455.8498</v>
      </c>
      <c r="O45" s="263"/>
      <c r="P45" s="263">
        <f t="shared" si="5"/>
        <v>1455.8498</v>
      </c>
      <c r="Q45">
        <f>VLOOKUP(E45,'№ дог., кіл.підїз.'!$C$3:$D$569,2,0)</f>
        <v>3</v>
      </c>
    </row>
    <row r="46" spans="1:17" x14ac:dyDescent="0.25">
      <c r="A46" t="s">
        <v>173</v>
      </c>
      <c r="B46" t="s">
        <v>853</v>
      </c>
      <c r="C46" s="10" t="s">
        <v>866</v>
      </c>
      <c r="D46" s="260" t="s">
        <v>110</v>
      </c>
      <c r="E46" s="262" t="str">
        <f t="shared" ref="E46:E74" si="6">CONCATENATE(C46,$E$1,D46)</f>
        <v>Текстильникiв, ВУЛ, 3</v>
      </c>
      <c r="F46" s="10">
        <v>9044.3292000000001</v>
      </c>
      <c r="G46" s="10">
        <v>2726.3022000000001</v>
      </c>
      <c r="H46" s="10">
        <v>0</v>
      </c>
      <c r="I46" s="10">
        <v>0</v>
      </c>
      <c r="J46" s="10">
        <v>2176.31</v>
      </c>
      <c r="K46" s="10">
        <v>0</v>
      </c>
      <c r="L46" s="10">
        <v>9594.3214000000007</v>
      </c>
      <c r="M46" s="10">
        <v>79.826440370403546</v>
      </c>
      <c r="N46" s="263">
        <f t="shared" ref="N46:N74" si="7">L46-G46</f>
        <v>6868.0192000000006</v>
      </c>
      <c r="O46" s="263"/>
      <c r="P46" s="263">
        <f t="shared" ref="P46:P74" si="8">N46+O46</f>
        <v>6868.0192000000006</v>
      </c>
      <c r="Q46">
        <f>VLOOKUP(E46,'№ дог., кіл.підїз.'!$C$3:$D$569,2,0)</f>
        <v>3</v>
      </c>
    </row>
    <row r="47" spans="1:17" x14ac:dyDescent="0.25">
      <c r="A47" t="s">
        <v>173</v>
      </c>
      <c r="B47" t="s">
        <v>853</v>
      </c>
      <c r="C47" s="10" t="s">
        <v>866</v>
      </c>
      <c r="D47" s="260" t="s">
        <v>109</v>
      </c>
      <c r="E47" s="262" t="str">
        <f t="shared" si="6"/>
        <v>Текстильникiв, ВУЛ, 4</v>
      </c>
      <c r="F47" s="10">
        <v>19620.221099999999</v>
      </c>
      <c r="G47" s="10">
        <v>16447.163499999999</v>
      </c>
      <c r="H47" s="10">
        <v>0</v>
      </c>
      <c r="I47" s="10">
        <v>0</v>
      </c>
      <c r="J47" s="10">
        <v>15297.41</v>
      </c>
      <c r="K47" s="10">
        <v>0</v>
      </c>
      <c r="L47" s="10">
        <v>20769.974600000001</v>
      </c>
      <c r="M47" s="10">
        <v>93.009411622861293</v>
      </c>
      <c r="N47" s="263">
        <f t="shared" si="7"/>
        <v>4322.8111000000026</v>
      </c>
      <c r="O47" s="263"/>
      <c r="P47" s="263">
        <f t="shared" si="8"/>
        <v>4322.8111000000026</v>
      </c>
      <c r="Q47">
        <f>VLOOKUP(E47,'№ дог., кіл.підїз.'!$C$3:$D$569,2,0)</f>
        <v>3</v>
      </c>
    </row>
    <row r="48" spans="1:17" x14ac:dyDescent="0.25">
      <c r="A48" t="s">
        <v>173</v>
      </c>
      <c r="B48" t="s">
        <v>853</v>
      </c>
      <c r="C48" s="10" t="s">
        <v>866</v>
      </c>
      <c r="D48" s="260" t="s">
        <v>106</v>
      </c>
      <c r="E48" s="262" t="str">
        <f t="shared" si="6"/>
        <v>Текстильникiв, ВУЛ, 6</v>
      </c>
      <c r="F48" s="10">
        <v>31121.018499999998</v>
      </c>
      <c r="G48" s="10">
        <v>17299.7788</v>
      </c>
      <c r="H48" s="10">
        <v>0</v>
      </c>
      <c r="I48" s="10">
        <v>0</v>
      </c>
      <c r="J48" s="10">
        <v>15636.15</v>
      </c>
      <c r="K48" s="10">
        <v>0</v>
      </c>
      <c r="L48" s="10">
        <v>32784.647299999997</v>
      </c>
      <c r="M48" s="10">
        <v>90.383525597448681</v>
      </c>
      <c r="N48" s="263">
        <f t="shared" si="7"/>
        <v>15484.868499999997</v>
      </c>
      <c r="O48" s="263"/>
      <c r="P48" s="263">
        <f t="shared" si="8"/>
        <v>15484.868499999997</v>
      </c>
      <c r="Q48">
        <f>VLOOKUP(E48,'№ дог., кіл.підїз.'!$C$3:$D$569,2,0)</f>
        <v>3</v>
      </c>
    </row>
    <row r="49" spans="1:17" x14ac:dyDescent="0.25">
      <c r="A49" t="s">
        <v>173</v>
      </c>
      <c r="B49" t="s">
        <v>853</v>
      </c>
      <c r="C49" s="10" t="s">
        <v>866</v>
      </c>
      <c r="D49" s="260" t="s">
        <v>176</v>
      </c>
      <c r="E49" s="262" t="str">
        <f t="shared" si="6"/>
        <v>Текстильникiв, ВУЛ, 8</v>
      </c>
      <c r="F49" s="10">
        <v>41657.3459</v>
      </c>
      <c r="G49" s="10">
        <v>14158.1638</v>
      </c>
      <c r="H49" s="10">
        <v>0</v>
      </c>
      <c r="I49" s="10">
        <v>0</v>
      </c>
      <c r="J49" s="10">
        <v>13039.21</v>
      </c>
      <c r="K49" s="10">
        <v>-428.28</v>
      </c>
      <c r="L49" s="10">
        <v>42348.019699999997</v>
      </c>
      <c r="M49" s="10">
        <v>92.09675904441788</v>
      </c>
      <c r="N49" s="263">
        <f t="shared" si="7"/>
        <v>28189.855899999995</v>
      </c>
      <c r="O49" s="263"/>
      <c r="P49" s="263">
        <f t="shared" si="8"/>
        <v>28189.855899999995</v>
      </c>
      <c r="Q49">
        <f>VLOOKUP(E49,'№ дог., кіл.підїз.'!$C$3:$D$569,2,0)</f>
        <v>3</v>
      </c>
    </row>
    <row r="50" spans="1:17" x14ac:dyDescent="0.25">
      <c r="A50" t="s">
        <v>173</v>
      </c>
      <c r="B50" t="s">
        <v>853</v>
      </c>
      <c r="C50" s="10" t="s">
        <v>866</v>
      </c>
      <c r="D50" s="260" t="s">
        <v>216</v>
      </c>
      <c r="E50" s="262" t="str">
        <f t="shared" si="6"/>
        <v>Текстильникiв, ВУЛ, 9</v>
      </c>
      <c r="F50" s="10">
        <v>51072.191099999996</v>
      </c>
      <c r="G50" s="10">
        <v>28685.517100000001</v>
      </c>
      <c r="H50" s="10">
        <v>0</v>
      </c>
      <c r="I50" s="10">
        <v>0</v>
      </c>
      <c r="J50" s="10">
        <v>25030.15</v>
      </c>
      <c r="K50" s="10">
        <v>0</v>
      </c>
      <c r="L50" s="10">
        <v>54727.558199999999</v>
      </c>
      <c r="M50" s="10">
        <v>87.257098809628914</v>
      </c>
      <c r="N50" s="263">
        <f t="shared" si="7"/>
        <v>26042.041099999999</v>
      </c>
      <c r="O50" s="263"/>
      <c r="P50" s="263">
        <f t="shared" si="8"/>
        <v>26042.041099999999</v>
      </c>
      <c r="Q50">
        <f>VLOOKUP(E50,'№ дог., кіл.підїз.'!$C$3:$D$569,2,0)</f>
        <v>3</v>
      </c>
    </row>
    <row r="51" spans="1:17" x14ac:dyDescent="0.25">
      <c r="A51" t="s">
        <v>173</v>
      </c>
      <c r="B51" t="s">
        <v>853</v>
      </c>
      <c r="C51" s="10" t="s">
        <v>866</v>
      </c>
      <c r="D51" s="260" t="s">
        <v>219</v>
      </c>
      <c r="E51" s="262" t="str">
        <f t="shared" si="6"/>
        <v>Текстильникiв, ВУЛ, 12</v>
      </c>
      <c r="F51" s="10">
        <v>35830.404300000002</v>
      </c>
      <c r="G51" s="10">
        <v>14119.2911</v>
      </c>
      <c r="H51" s="10">
        <v>0</v>
      </c>
      <c r="I51" s="10">
        <v>0</v>
      </c>
      <c r="J51" s="10">
        <v>10700.65</v>
      </c>
      <c r="K51" s="10">
        <v>0</v>
      </c>
      <c r="L51" s="10">
        <v>39249.045400000003</v>
      </c>
      <c r="M51" s="10">
        <v>75.787445164297225</v>
      </c>
      <c r="N51" s="263">
        <f t="shared" si="7"/>
        <v>25129.754300000001</v>
      </c>
      <c r="O51" s="263"/>
      <c r="P51" s="263">
        <f t="shared" si="8"/>
        <v>25129.754300000001</v>
      </c>
      <c r="Q51">
        <f>VLOOKUP(E51,'№ дог., кіл.підїз.'!$C$3:$D$569,2,0)</f>
        <v>3</v>
      </c>
    </row>
    <row r="52" spans="1:17" x14ac:dyDescent="0.25">
      <c r="A52" t="s">
        <v>173</v>
      </c>
      <c r="B52" t="s">
        <v>853</v>
      </c>
      <c r="C52" s="10" t="s">
        <v>866</v>
      </c>
      <c r="D52" s="260" t="s">
        <v>181</v>
      </c>
      <c r="E52" s="262" t="str">
        <f t="shared" si="6"/>
        <v>Текстильникiв, ВУЛ, 13</v>
      </c>
      <c r="F52" s="10">
        <v>41766.428699999997</v>
      </c>
      <c r="G52" s="10">
        <v>25994.959500000001</v>
      </c>
      <c r="H52" s="10">
        <v>0</v>
      </c>
      <c r="I52" s="10">
        <v>0</v>
      </c>
      <c r="J52" s="10">
        <v>22290.59</v>
      </c>
      <c r="K52" s="10">
        <v>0</v>
      </c>
      <c r="L52" s="10">
        <v>45470.798199999997</v>
      </c>
      <c r="M52" s="10">
        <v>85.749662352811129</v>
      </c>
      <c r="N52" s="263">
        <f t="shared" si="7"/>
        <v>19475.838699999997</v>
      </c>
      <c r="O52" s="263"/>
      <c r="P52" s="263">
        <f t="shared" si="8"/>
        <v>19475.838699999997</v>
      </c>
      <c r="Q52">
        <f>VLOOKUP(E52,'№ дог., кіл.підїз.'!$C$3:$D$569,2,0)</f>
        <v>3</v>
      </c>
    </row>
    <row r="53" spans="1:17" x14ac:dyDescent="0.25">
      <c r="A53" t="s">
        <v>173</v>
      </c>
      <c r="B53" t="s">
        <v>853</v>
      </c>
      <c r="C53" s="10" t="s">
        <v>866</v>
      </c>
      <c r="D53" s="260" t="s">
        <v>200</v>
      </c>
      <c r="E53" s="262" t="str">
        <f t="shared" si="6"/>
        <v>Текстильникiв, ВУЛ, 14</v>
      </c>
      <c r="F53" s="10">
        <v>7635.9404999999997</v>
      </c>
      <c r="G53" s="10">
        <v>3162.3276999999998</v>
      </c>
      <c r="H53" s="10">
        <v>0</v>
      </c>
      <c r="I53" s="10">
        <v>0</v>
      </c>
      <c r="J53" s="10">
        <v>2753.12</v>
      </c>
      <c r="K53" s="10">
        <v>0</v>
      </c>
      <c r="L53" s="10">
        <v>8045.1481999999996</v>
      </c>
      <c r="M53" s="10">
        <v>87.059921082815038</v>
      </c>
      <c r="N53" s="263">
        <f t="shared" si="7"/>
        <v>4882.8204999999998</v>
      </c>
      <c r="O53" s="263"/>
      <c r="P53" s="263">
        <f t="shared" si="8"/>
        <v>4882.8204999999998</v>
      </c>
      <c r="Q53">
        <f>VLOOKUP(E53,'№ дог., кіл.підїз.'!$C$3:$D$569,2,0)</f>
        <v>3</v>
      </c>
    </row>
    <row r="54" spans="1:17" x14ac:dyDescent="0.25">
      <c r="A54" t="s">
        <v>173</v>
      </c>
      <c r="B54" t="s">
        <v>853</v>
      </c>
      <c r="C54" s="10" t="s">
        <v>866</v>
      </c>
      <c r="D54" s="260" t="s">
        <v>182</v>
      </c>
      <c r="E54" s="262" t="str">
        <f t="shared" si="6"/>
        <v>Текстильникiв, ВУЛ, 15</v>
      </c>
      <c r="F54" s="10">
        <v>48950.347600000001</v>
      </c>
      <c r="G54" s="10">
        <v>37738.315900000001</v>
      </c>
      <c r="H54" s="10">
        <v>108.0592</v>
      </c>
      <c r="I54" s="10">
        <v>0</v>
      </c>
      <c r="J54" s="10">
        <v>36417.910000000003</v>
      </c>
      <c r="K54" s="10">
        <v>0</v>
      </c>
      <c r="L54" s="10">
        <v>50162.694300000003</v>
      </c>
      <c r="M54" s="10">
        <v>96.501153089346005</v>
      </c>
      <c r="N54" s="263">
        <f t="shared" si="7"/>
        <v>12424.378400000001</v>
      </c>
      <c r="O54" s="263"/>
      <c r="P54" s="263">
        <f t="shared" si="8"/>
        <v>12424.378400000001</v>
      </c>
      <c r="Q54">
        <f>VLOOKUP(E54,'№ дог., кіл.підїз.'!$C$3:$D$569,2,0)</f>
        <v>3</v>
      </c>
    </row>
    <row r="55" spans="1:17" x14ac:dyDescent="0.25">
      <c r="A55" t="s">
        <v>173</v>
      </c>
      <c r="B55" t="s">
        <v>853</v>
      </c>
      <c r="C55" s="10" t="s">
        <v>866</v>
      </c>
      <c r="D55" s="260" t="s">
        <v>202</v>
      </c>
      <c r="E55" s="262" t="str">
        <f t="shared" si="6"/>
        <v>Текстильникiв, ВУЛ, 16</v>
      </c>
      <c r="F55" s="10">
        <v>20000.683099999998</v>
      </c>
      <c r="G55" s="10">
        <v>15410.135700000001</v>
      </c>
      <c r="H55" s="10">
        <v>0</v>
      </c>
      <c r="I55" s="10">
        <v>0</v>
      </c>
      <c r="J55" s="10">
        <v>14837.88</v>
      </c>
      <c r="K55" s="10">
        <v>0</v>
      </c>
      <c r="L55" s="10">
        <v>20572.9388</v>
      </c>
      <c r="M55" s="10">
        <v>96.286497983272142</v>
      </c>
      <c r="N55" s="263">
        <f t="shared" si="7"/>
        <v>5162.8030999999992</v>
      </c>
      <c r="O55" s="263"/>
      <c r="P55" s="263">
        <f t="shared" si="8"/>
        <v>5162.8030999999992</v>
      </c>
      <c r="Q55">
        <f>VLOOKUP(E55,'№ дог., кіл.підїз.'!$C$3:$D$569,2,0)</f>
        <v>3</v>
      </c>
    </row>
    <row r="56" spans="1:17" x14ac:dyDescent="0.25">
      <c r="A56" t="s">
        <v>173</v>
      </c>
      <c r="B56" t="s">
        <v>853</v>
      </c>
      <c r="C56" s="10" t="s">
        <v>866</v>
      </c>
      <c r="D56" s="260" t="s">
        <v>203</v>
      </c>
      <c r="E56" s="262" t="str">
        <f t="shared" si="6"/>
        <v>Текстильникiв, ВУЛ, 18</v>
      </c>
      <c r="F56" s="10">
        <v>27115.3874</v>
      </c>
      <c r="G56" s="10">
        <v>14144.828600000001</v>
      </c>
      <c r="H56" s="10">
        <v>0</v>
      </c>
      <c r="I56" s="10">
        <v>0</v>
      </c>
      <c r="J56" s="10">
        <v>13913.4</v>
      </c>
      <c r="K56" s="10">
        <v>0</v>
      </c>
      <c r="L56" s="10">
        <v>27346.815999999999</v>
      </c>
      <c r="M56" s="10">
        <v>98.363864232331522</v>
      </c>
      <c r="N56" s="263">
        <f t="shared" si="7"/>
        <v>13201.987399999998</v>
      </c>
      <c r="O56" s="263"/>
      <c r="P56" s="263">
        <f t="shared" si="8"/>
        <v>13201.987399999998</v>
      </c>
      <c r="Q56">
        <f>VLOOKUP(E56,'№ дог., кіл.підїз.'!$C$3:$D$569,2,0)</f>
        <v>3</v>
      </c>
    </row>
    <row r="57" spans="1:17" x14ac:dyDescent="0.25">
      <c r="A57" t="s">
        <v>173</v>
      </c>
      <c r="B57" t="s">
        <v>853</v>
      </c>
      <c r="C57" s="10" t="s">
        <v>866</v>
      </c>
      <c r="D57" s="260" t="s">
        <v>231</v>
      </c>
      <c r="E57" s="262" t="str">
        <f t="shared" si="6"/>
        <v>Текстильникiв, ВУЛ, 19</v>
      </c>
      <c r="F57" s="10">
        <v>2870.1462999999999</v>
      </c>
      <c r="G57" s="10">
        <v>2505.3926999999999</v>
      </c>
      <c r="H57" s="10">
        <v>0</v>
      </c>
      <c r="I57" s="10">
        <v>0</v>
      </c>
      <c r="J57" s="10">
        <v>2761.15</v>
      </c>
      <c r="K57" s="10">
        <v>0</v>
      </c>
      <c r="L57" s="10">
        <v>2614.3890000000001</v>
      </c>
      <c r="M57" s="10">
        <v>110.20827194076203</v>
      </c>
      <c r="N57" s="263">
        <f t="shared" si="7"/>
        <v>108.99630000000025</v>
      </c>
      <c r="O57" s="263"/>
      <c r="P57" s="263">
        <f t="shared" si="8"/>
        <v>108.99630000000025</v>
      </c>
      <c r="Q57">
        <f>VLOOKUP(E57,'№ дог., кіл.підїз.'!$C$3:$D$569,2,0)</f>
        <v>3</v>
      </c>
    </row>
    <row r="58" spans="1:17" x14ac:dyDescent="0.25">
      <c r="A58" t="s">
        <v>173</v>
      </c>
      <c r="B58" t="s">
        <v>853</v>
      </c>
      <c r="C58" s="10" t="s">
        <v>866</v>
      </c>
      <c r="D58" s="260" t="s">
        <v>204</v>
      </c>
      <c r="E58" s="262" t="str">
        <f t="shared" si="6"/>
        <v>Текстильникiв, ВУЛ, 20</v>
      </c>
      <c r="F58" s="10">
        <v>26063.1875</v>
      </c>
      <c r="G58" s="10">
        <v>10876.8284</v>
      </c>
      <c r="H58" s="10">
        <v>0</v>
      </c>
      <c r="I58" s="10">
        <v>0</v>
      </c>
      <c r="J58" s="10">
        <v>10340.61</v>
      </c>
      <c r="K58" s="10">
        <v>0</v>
      </c>
      <c r="L58" s="10">
        <v>26599.405900000002</v>
      </c>
      <c r="M58" s="10">
        <v>95.070084952337766</v>
      </c>
      <c r="N58" s="263">
        <f t="shared" si="7"/>
        <v>15722.577500000001</v>
      </c>
      <c r="O58" s="263"/>
      <c r="P58" s="263">
        <f t="shared" si="8"/>
        <v>15722.577500000001</v>
      </c>
      <c r="Q58">
        <f>VLOOKUP(E58,'№ дог., кіл.підїз.'!$C$3:$D$569,2,0)</f>
        <v>3</v>
      </c>
    </row>
    <row r="59" spans="1:17" x14ac:dyDescent="0.25">
      <c r="A59" t="s">
        <v>173</v>
      </c>
      <c r="B59" t="s">
        <v>853</v>
      </c>
      <c r="C59" s="10" t="s">
        <v>866</v>
      </c>
      <c r="D59" s="260" t="s">
        <v>212</v>
      </c>
      <c r="E59" s="262" t="str">
        <f t="shared" si="6"/>
        <v>Текстильникiв, ВУЛ, 21</v>
      </c>
      <c r="F59" s="10">
        <v>3059.8753000000002</v>
      </c>
      <c r="G59" s="10">
        <v>2418.942</v>
      </c>
      <c r="H59" s="10">
        <v>0</v>
      </c>
      <c r="I59" s="10">
        <v>0</v>
      </c>
      <c r="J59" s="10">
        <v>2018.16</v>
      </c>
      <c r="K59" s="10">
        <v>0</v>
      </c>
      <c r="L59" s="10">
        <v>3460.6572999999999</v>
      </c>
      <c r="M59" s="10">
        <v>83.431516754018915</v>
      </c>
      <c r="N59" s="263">
        <f t="shared" si="7"/>
        <v>1041.7152999999998</v>
      </c>
      <c r="O59" s="263"/>
      <c r="P59" s="263">
        <f t="shared" si="8"/>
        <v>1041.7152999999998</v>
      </c>
      <c r="Q59">
        <f>VLOOKUP(E59,'№ дог., кіл.підїз.'!$C$3:$D$569,2,0)</f>
        <v>3</v>
      </c>
    </row>
    <row r="60" spans="1:17" x14ac:dyDescent="0.25">
      <c r="A60" t="s">
        <v>173</v>
      </c>
      <c r="B60" t="s">
        <v>853</v>
      </c>
      <c r="C60" s="10" t="s">
        <v>866</v>
      </c>
      <c r="D60" s="260" t="s">
        <v>205</v>
      </c>
      <c r="E60" s="262" t="str">
        <f t="shared" si="6"/>
        <v>Текстильникiв, ВУЛ, 22</v>
      </c>
      <c r="F60" s="10">
        <v>13482.9563</v>
      </c>
      <c r="G60" s="10">
        <v>8977.4966999999997</v>
      </c>
      <c r="H60" s="10">
        <v>0</v>
      </c>
      <c r="I60" s="10">
        <v>0</v>
      </c>
      <c r="J60" s="10">
        <v>7196.42</v>
      </c>
      <c r="K60" s="10">
        <v>0</v>
      </c>
      <c r="L60" s="10">
        <v>15264.032999999999</v>
      </c>
      <c r="M60" s="10">
        <v>80.160653247580711</v>
      </c>
      <c r="N60" s="263">
        <f t="shared" si="7"/>
        <v>6286.5362999999998</v>
      </c>
      <c r="O60" s="263"/>
      <c r="P60" s="263">
        <f t="shared" si="8"/>
        <v>6286.5362999999998</v>
      </c>
      <c r="Q60">
        <f>VLOOKUP(E60,'№ дог., кіл.підїз.'!$C$3:$D$569,2,0)</f>
        <v>3</v>
      </c>
    </row>
    <row r="61" spans="1:17" x14ac:dyDescent="0.25">
      <c r="A61" t="s">
        <v>173</v>
      </c>
      <c r="B61" t="s">
        <v>853</v>
      </c>
      <c r="C61" s="10" t="s">
        <v>866</v>
      </c>
      <c r="D61" s="260" t="s">
        <v>213</v>
      </c>
      <c r="E61" s="262" t="str">
        <f t="shared" si="6"/>
        <v>Текстильникiв, ВУЛ, 23</v>
      </c>
      <c r="F61" s="10">
        <v>8937.9045000000006</v>
      </c>
      <c r="G61" s="10">
        <v>5137.0328</v>
      </c>
      <c r="H61" s="10">
        <v>0</v>
      </c>
      <c r="I61" s="10">
        <v>0</v>
      </c>
      <c r="J61" s="10">
        <v>5164.0200000000004</v>
      </c>
      <c r="K61" s="10">
        <v>0</v>
      </c>
      <c r="L61" s="10">
        <v>8910.9172999999992</v>
      </c>
      <c r="M61" s="10">
        <v>100.52534607137413</v>
      </c>
      <c r="N61" s="263">
        <f t="shared" si="7"/>
        <v>3773.8844999999992</v>
      </c>
      <c r="O61" s="263"/>
      <c r="P61" s="263">
        <f t="shared" si="8"/>
        <v>3773.8844999999992</v>
      </c>
      <c r="Q61">
        <f>VLOOKUP(E61,'№ дог., кіл.підїз.'!$C$3:$D$569,2,0)</f>
        <v>3</v>
      </c>
    </row>
    <row r="62" spans="1:17" x14ac:dyDescent="0.25">
      <c r="A62" t="s">
        <v>173</v>
      </c>
      <c r="B62" t="s">
        <v>853</v>
      </c>
      <c r="C62" s="10" t="s">
        <v>866</v>
      </c>
      <c r="D62" s="260" t="s">
        <v>206</v>
      </c>
      <c r="E62" s="262" t="str">
        <f t="shared" si="6"/>
        <v>Текстильникiв, ВУЛ, 24</v>
      </c>
      <c r="F62" s="10">
        <v>30273.691699999999</v>
      </c>
      <c r="G62" s="10">
        <v>14185.993399999999</v>
      </c>
      <c r="H62" s="10">
        <v>0</v>
      </c>
      <c r="I62" s="10">
        <v>0</v>
      </c>
      <c r="J62" s="10">
        <v>12446.12</v>
      </c>
      <c r="K62" s="10">
        <v>0</v>
      </c>
      <c r="L62" s="10">
        <v>32013.5651</v>
      </c>
      <c r="M62" s="10">
        <v>87.735272737403093</v>
      </c>
      <c r="N62" s="263">
        <f t="shared" si="7"/>
        <v>17827.5717</v>
      </c>
      <c r="O62" s="263"/>
      <c r="P62" s="263">
        <f t="shared" si="8"/>
        <v>17827.5717</v>
      </c>
      <c r="Q62">
        <f>VLOOKUP(E62,'№ дог., кіл.підїз.'!$C$3:$D$569,2,0)</f>
        <v>3</v>
      </c>
    </row>
    <row r="63" spans="1:17" x14ac:dyDescent="0.25">
      <c r="A63" t="s">
        <v>173</v>
      </c>
      <c r="B63" t="s">
        <v>853</v>
      </c>
      <c r="C63" s="10" t="s">
        <v>866</v>
      </c>
      <c r="D63" s="260" t="s">
        <v>195</v>
      </c>
      <c r="E63" s="262" t="str">
        <f t="shared" si="6"/>
        <v>Текстильникiв, ВУЛ, 31</v>
      </c>
      <c r="F63" s="10">
        <v>2932.4902999999999</v>
      </c>
      <c r="G63" s="10">
        <v>2590.3647999999998</v>
      </c>
      <c r="H63" s="10">
        <v>0</v>
      </c>
      <c r="I63" s="10">
        <v>0</v>
      </c>
      <c r="J63" s="10">
        <v>2932.52</v>
      </c>
      <c r="K63" s="10">
        <v>0</v>
      </c>
      <c r="L63" s="10">
        <v>2590.3350999999998</v>
      </c>
      <c r="M63" s="10">
        <v>113.20876503572008</v>
      </c>
      <c r="N63" s="263">
        <f t="shared" si="7"/>
        <v>-2.9700000000048021E-2</v>
      </c>
      <c r="O63" s="263"/>
      <c r="P63" s="263">
        <f t="shared" si="8"/>
        <v>-2.9700000000048021E-2</v>
      </c>
      <c r="Q63">
        <f>VLOOKUP(E63,'№ дог., кіл.підїз.'!$C$3:$D$569,2,0)</f>
        <v>3</v>
      </c>
    </row>
    <row r="64" spans="1:17" x14ac:dyDescent="0.25">
      <c r="A64" t="s">
        <v>173</v>
      </c>
      <c r="B64" t="s">
        <v>853</v>
      </c>
      <c r="C64" s="10" t="s">
        <v>866</v>
      </c>
      <c r="D64" s="260" t="s">
        <v>249</v>
      </c>
      <c r="E64" s="262" t="str">
        <f t="shared" si="6"/>
        <v>Текстильникiв, ВУЛ, 33</v>
      </c>
      <c r="F64" s="10">
        <v>2761.7246</v>
      </c>
      <c r="G64" s="10">
        <v>2499.3600999999999</v>
      </c>
      <c r="H64" s="10">
        <v>0</v>
      </c>
      <c r="I64" s="10">
        <v>0</v>
      </c>
      <c r="J64" s="10">
        <v>1260.1500000000001</v>
      </c>
      <c r="K64" s="10">
        <v>0</v>
      </c>
      <c r="L64" s="10">
        <v>4000.9346999999998</v>
      </c>
      <c r="M64" s="10">
        <v>50.418905222980882</v>
      </c>
      <c r="N64" s="263">
        <f t="shared" si="7"/>
        <v>1501.5745999999999</v>
      </c>
      <c r="O64" s="263"/>
      <c r="P64" s="263">
        <f t="shared" si="8"/>
        <v>1501.5745999999999</v>
      </c>
      <c r="Q64">
        <f>VLOOKUP(E64,'№ дог., кіл.підїз.'!$C$3:$D$569,2,0)</f>
        <v>3</v>
      </c>
    </row>
    <row r="65" spans="1:17" x14ac:dyDescent="0.25">
      <c r="A65" t="s">
        <v>173</v>
      </c>
      <c r="B65" t="s">
        <v>853</v>
      </c>
      <c r="C65" s="10" t="s">
        <v>866</v>
      </c>
      <c r="D65" s="260" t="s">
        <v>250</v>
      </c>
      <c r="E65" s="262" t="str">
        <f t="shared" si="6"/>
        <v>Текстильникiв, ВУЛ, 34</v>
      </c>
      <c r="F65" s="10">
        <v>45182.8577</v>
      </c>
      <c r="G65" s="10">
        <v>14736.4645</v>
      </c>
      <c r="H65" s="10">
        <v>0</v>
      </c>
      <c r="I65" s="10">
        <v>0</v>
      </c>
      <c r="J65" s="10">
        <v>12548.51</v>
      </c>
      <c r="K65" s="10">
        <v>0</v>
      </c>
      <c r="L65" s="10">
        <v>47370.8122</v>
      </c>
      <c r="M65" s="10">
        <v>85.152785459497423</v>
      </c>
      <c r="N65" s="263">
        <f t="shared" si="7"/>
        <v>32634.347699999998</v>
      </c>
      <c r="O65" s="263"/>
      <c r="P65" s="263">
        <f t="shared" si="8"/>
        <v>32634.347699999998</v>
      </c>
      <c r="Q65">
        <f>VLOOKUP(E65,'№ дог., кіл.підїз.'!$C$3:$D$569,2,0)</f>
        <v>3</v>
      </c>
    </row>
    <row r="66" spans="1:17" x14ac:dyDescent="0.25">
      <c r="A66" t="s">
        <v>173</v>
      </c>
      <c r="B66" t="s">
        <v>853</v>
      </c>
      <c r="C66" s="10" t="s">
        <v>866</v>
      </c>
      <c r="D66" s="260" t="s">
        <v>296</v>
      </c>
      <c r="E66" s="262" t="str">
        <f t="shared" si="6"/>
        <v>Текстильникiв, ВУЛ, 39</v>
      </c>
      <c r="F66" s="10">
        <v>22878.7147</v>
      </c>
      <c r="G66" s="10">
        <v>13173.5574</v>
      </c>
      <c r="H66" s="10">
        <v>0</v>
      </c>
      <c r="I66" s="10">
        <v>0</v>
      </c>
      <c r="J66" s="10">
        <v>11544.29</v>
      </c>
      <c r="K66" s="10">
        <v>0</v>
      </c>
      <c r="L66" s="10">
        <v>24507.982100000001</v>
      </c>
      <c r="M66" s="10">
        <v>87.632289817175732</v>
      </c>
      <c r="N66" s="263">
        <f t="shared" si="7"/>
        <v>11334.424700000001</v>
      </c>
      <c r="O66" s="263"/>
      <c r="P66" s="263">
        <f t="shared" si="8"/>
        <v>11334.424700000001</v>
      </c>
      <c r="Q66">
        <f>VLOOKUP(E66,'№ дог., кіл.підїз.'!$C$3:$D$569,2,0)</f>
        <v>3</v>
      </c>
    </row>
    <row r="67" spans="1:17" x14ac:dyDescent="0.25">
      <c r="A67" t="s">
        <v>173</v>
      </c>
      <c r="B67" t="s">
        <v>853</v>
      </c>
      <c r="C67" s="10" t="s">
        <v>866</v>
      </c>
      <c r="D67" s="260" t="s">
        <v>238</v>
      </c>
      <c r="E67" s="262" t="str">
        <f t="shared" si="6"/>
        <v>Текстильникiв, ВУЛ, 41</v>
      </c>
      <c r="F67" s="10">
        <v>17150.442200000001</v>
      </c>
      <c r="G67" s="10">
        <v>16636.3714</v>
      </c>
      <c r="H67" s="10">
        <v>0</v>
      </c>
      <c r="I67" s="10">
        <v>0</v>
      </c>
      <c r="J67" s="10">
        <v>16837.07</v>
      </c>
      <c r="K67" s="10">
        <v>0</v>
      </c>
      <c r="L67" s="10">
        <v>16949.743600000002</v>
      </c>
      <c r="M67" s="10">
        <v>101.20638446434297</v>
      </c>
      <c r="N67" s="263">
        <f t="shared" si="7"/>
        <v>313.37220000000161</v>
      </c>
      <c r="O67" s="263"/>
      <c r="P67" s="263">
        <f t="shared" si="8"/>
        <v>313.37220000000161</v>
      </c>
      <c r="Q67">
        <f>VLOOKUP(E67,'№ дог., кіл.підїз.'!$C$3:$D$569,2,0)</f>
        <v>3</v>
      </c>
    </row>
    <row r="68" spans="1:17" x14ac:dyDescent="0.25">
      <c r="A68" t="s">
        <v>173</v>
      </c>
      <c r="B68" t="s">
        <v>853</v>
      </c>
      <c r="C68" s="10" t="s">
        <v>866</v>
      </c>
      <c r="D68" s="260" t="s">
        <v>298</v>
      </c>
      <c r="E68" s="262" t="str">
        <f t="shared" si="6"/>
        <v>Текстильникiв, ВУЛ, 11а</v>
      </c>
      <c r="F68" s="10">
        <v>85546.928100000005</v>
      </c>
      <c r="G68" s="10">
        <v>56813.978600000002</v>
      </c>
      <c r="H68" s="10">
        <v>92.893500000000003</v>
      </c>
      <c r="I68" s="10">
        <v>0</v>
      </c>
      <c r="J68" s="10">
        <v>55532.37</v>
      </c>
      <c r="K68" s="10">
        <v>0</v>
      </c>
      <c r="L68" s="10">
        <v>86735.643200000006</v>
      </c>
      <c r="M68" s="10">
        <v>97.744201987642526</v>
      </c>
      <c r="N68" s="263">
        <f t="shared" si="7"/>
        <v>29921.664600000004</v>
      </c>
      <c r="O68" s="263"/>
      <c r="P68" s="263">
        <f t="shared" si="8"/>
        <v>29921.664600000004</v>
      </c>
      <c r="Q68">
        <f>VLOOKUP(E68,'№ дог., кіл.підїз.'!$C$3:$D$569,2,0)</f>
        <v>3</v>
      </c>
    </row>
    <row r="69" spans="1:17" x14ac:dyDescent="0.25">
      <c r="A69" t="s">
        <v>173</v>
      </c>
      <c r="B69" t="s">
        <v>853</v>
      </c>
      <c r="C69" s="10" t="s">
        <v>866</v>
      </c>
      <c r="D69" s="260" t="s">
        <v>333</v>
      </c>
      <c r="E69" s="262" t="str">
        <f t="shared" si="6"/>
        <v>Текстильникiв, ВУЛ, 11б</v>
      </c>
      <c r="F69" s="10">
        <v>56096.764600000002</v>
      </c>
      <c r="G69" s="10">
        <v>31773.452700000002</v>
      </c>
      <c r="H69" s="10">
        <v>0</v>
      </c>
      <c r="I69" s="10">
        <v>0</v>
      </c>
      <c r="J69" s="10">
        <v>26992.55</v>
      </c>
      <c r="K69" s="10">
        <v>0</v>
      </c>
      <c r="L69" s="10">
        <v>60877.667300000001</v>
      </c>
      <c r="M69" s="10">
        <v>84.953153360006098</v>
      </c>
      <c r="N69" s="263">
        <f t="shared" si="7"/>
        <v>29104.214599999999</v>
      </c>
      <c r="O69" s="263"/>
      <c r="P69" s="263">
        <f t="shared" si="8"/>
        <v>29104.214599999999</v>
      </c>
      <c r="Q69">
        <f>VLOOKUP(E69,'№ дог., кіл.підїз.'!$C$3:$D$569,2,0)</f>
        <v>3</v>
      </c>
    </row>
    <row r="70" spans="1:17" x14ac:dyDescent="0.25">
      <c r="A70" t="s">
        <v>173</v>
      </c>
      <c r="B70" t="s">
        <v>853</v>
      </c>
      <c r="C70" s="10" t="s">
        <v>866</v>
      </c>
      <c r="D70" s="260" t="s">
        <v>183</v>
      </c>
      <c r="E70" s="262" t="str">
        <f t="shared" si="6"/>
        <v>Текстильникiв, ВУЛ, 15а</v>
      </c>
      <c r="F70" s="10">
        <v>40056.833299999998</v>
      </c>
      <c r="G70" s="10">
        <v>32823.596899999997</v>
      </c>
      <c r="H70" s="10">
        <v>0</v>
      </c>
      <c r="I70" s="10">
        <v>0</v>
      </c>
      <c r="J70" s="10">
        <v>32658.14</v>
      </c>
      <c r="K70" s="10">
        <v>0</v>
      </c>
      <c r="L70" s="10">
        <v>40222.290200000003</v>
      </c>
      <c r="M70" s="10">
        <v>99.495920875143341</v>
      </c>
      <c r="N70" s="263">
        <f t="shared" si="7"/>
        <v>7398.6933000000063</v>
      </c>
      <c r="O70" s="263"/>
      <c r="P70" s="263">
        <f t="shared" si="8"/>
        <v>7398.6933000000063</v>
      </c>
      <c r="Q70">
        <f>VLOOKUP(E70,'№ дог., кіл.підїз.'!$C$3:$D$569,2,0)</f>
        <v>3</v>
      </c>
    </row>
    <row r="71" spans="1:17" x14ac:dyDescent="0.25">
      <c r="A71" t="s">
        <v>173</v>
      </c>
      <c r="B71" t="s">
        <v>853</v>
      </c>
      <c r="C71" s="10" t="s">
        <v>866</v>
      </c>
      <c r="D71" s="260" t="s">
        <v>867</v>
      </c>
      <c r="E71" s="262" t="str">
        <f t="shared" si="6"/>
        <v>Текстильникiв, ВУЛ, 17/43</v>
      </c>
      <c r="F71" s="10">
        <v>29377.821100000001</v>
      </c>
      <c r="G71" s="10">
        <v>15706.4054</v>
      </c>
      <c r="H71" s="10">
        <v>0</v>
      </c>
      <c r="I71" s="10">
        <v>0</v>
      </c>
      <c r="J71" s="10">
        <v>13331.2</v>
      </c>
      <c r="K71" s="10">
        <v>0</v>
      </c>
      <c r="L71" s="10">
        <v>31753.0265</v>
      </c>
      <c r="M71" s="10">
        <v>84.87747298309263</v>
      </c>
      <c r="N71" s="263">
        <f t="shared" si="7"/>
        <v>16046.6211</v>
      </c>
      <c r="O71" s="263"/>
      <c r="P71" s="263">
        <f t="shared" si="8"/>
        <v>16046.6211</v>
      </c>
      <c r="Q71">
        <f>VLOOKUP(E71,'№ дог., кіл.підїз.'!$C$3:$D$569,2,0)</f>
        <v>3</v>
      </c>
    </row>
    <row r="72" spans="1:17" x14ac:dyDescent="0.25">
      <c r="A72" t="s">
        <v>173</v>
      </c>
      <c r="B72" t="s">
        <v>853</v>
      </c>
      <c r="C72" s="10" t="s">
        <v>866</v>
      </c>
      <c r="D72" s="260" t="s">
        <v>868</v>
      </c>
      <c r="E72" s="262" t="str">
        <f t="shared" si="6"/>
        <v>Текстильникiв, ВУЛ, 24а</v>
      </c>
      <c r="F72" s="10">
        <v>79112.332500000004</v>
      </c>
      <c r="G72" s="10">
        <v>40324.8946</v>
      </c>
      <c r="H72" s="10">
        <v>0</v>
      </c>
      <c r="I72" s="10">
        <v>0</v>
      </c>
      <c r="J72" s="10">
        <v>42258.35</v>
      </c>
      <c r="K72" s="10">
        <v>0</v>
      </c>
      <c r="L72" s="10">
        <v>77178.877099999998</v>
      </c>
      <c r="M72" s="10">
        <v>104.79469424329257</v>
      </c>
      <c r="N72" s="263">
        <f t="shared" si="7"/>
        <v>36853.982499999998</v>
      </c>
      <c r="O72" s="263"/>
      <c r="P72" s="263">
        <f t="shared" si="8"/>
        <v>36853.982499999998</v>
      </c>
      <c r="Q72">
        <f>VLOOKUP(E72,'№ дог., кіл.підїз.'!$C$3:$D$569,2,0)</f>
        <v>3</v>
      </c>
    </row>
    <row r="73" spans="1:17" x14ac:dyDescent="0.25">
      <c r="A73" t="s">
        <v>173</v>
      </c>
      <c r="B73" t="s">
        <v>853</v>
      </c>
      <c r="C73" s="10" t="s">
        <v>866</v>
      </c>
      <c r="D73" s="260" t="s">
        <v>869</v>
      </c>
      <c r="E73" s="262" t="str">
        <f t="shared" si="6"/>
        <v>Текстильникiв, ВУЛ, 25а</v>
      </c>
      <c r="F73" s="10">
        <v>18340.6561</v>
      </c>
      <c r="G73" s="10">
        <v>13838.9321</v>
      </c>
      <c r="H73" s="10">
        <v>0</v>
      </c>
      <c r="I73" s="10">
        <v>0</v>
      </c>
      <c r="J73" s="10">
        <v>11171.1</v>
      </c>
      <c r="K73" s="10">
        <v>0</v>
      </c>
      <c r="L73" s="10">
        <v>21008.4882</v>
      </c>
      <c r="M73" s="10">
        <v>80.722269025367936</v>
      </c>
      <c r="N73" s="263">
        <f t="shared" si="7"/>
        <v>7169.5560999999998</v>
      </c>
      <c r="O73" s="263"/>
      <c r="P73" s="263">
        <f t="shared" si="8"/>
        <v>7169.5560999999998</v>
      </c>
      <c r="Q73">
        <f>VLOOKUP(E73,'№ дог., кіл.підїз.'!$C$3:$D$569,2,0)</f>
        <v>3</v>
      </c>
    </row>
    <row r="74" spans="1:17" x14ac:dyDescent="0.25">
      <c r="A74" t="s">
        <v>173</v>
      </c>
      <c r="B74" t="s">
        <v>853</v>
      </c>
      <c r="C74" s="10" t="s">
        <v>866</v>
      </c>
      <c r="D74" s="260" t="s">
        <v>292</v>
      </c>
      <c r="E74" s="262" t="str">
        <f t="shared" si="6"/>
        <v>Текстильникiв, ВУЛ, 9а</v>
      </c>
      <c r="F74" s="10">
        <v>36870.830499999996</v>
      </c>
      <c r="G74" s="10">
        <v>29177.426599999999</v>
      </c>
      <c r="H74" s="10">
        <v>0</v>
      </c>
      <c r="I74" s="10">
        <v>0</v>
      </c>
      <c r="J74" s="10">
        <v>26252.76</v>
      </c>
      <c r="K74" s="10">
        <v>0</v>
      </c>
      <c r="L74" s="10">
        <v>39795.497100000001</v>
      </c>
      <c r="M74" s="10">
        <v>89.976269531597424</v>
      </c>
      <c r="N74" s="263">
        <f t="shared" si="7"/>
        <v>10618.070500000002</v>
      </c>
      <c r="O74" s="263"/>
      <c r="P74" s="263">
        <f t="shared" si="8"/>
        <v>10618.070500000002</v>
      </c>
      <c r="Q74">
        <f>VLOOKUP(E74,'№ дог., кіл.підїз.'!$C$3:$D$569,2,0)</f>
        <v>3</v>
      </c>
    </row>
    <row r="75" spans="1:17" x14ac:dyDescent="0.25">
      <c r="A75" t="s">
        <v>173</v>
      </c>
      <c r="B75" t="s">
        <v>853</v>
      </c>
      <c r="C75" s="10" t="s">
        <v>870</v>
      </c>
      <c r="D75" s="260" t="s">
        <v>112</v>
      </c>
      <c r="E75" s="262" t="str">
        <f t="shared" ref="E75:E88" si="9">CONCATENATE(C75,$E$1,D75)</f>
        <v>Харкiвська, ВУЛ, 2</v>
      </c>
      <c r="F75" s="10">
        <v>17519.2323</v>
      </c>
      <c r="G75" s="10">
        <v>17258.435099999999</v>
      </c>
      <c r="H75" s="10">
        <v>0</v>
      </c>
      <c r="I75" s="10">
        <v>0</v>
      </c>
      <c r="J75" s="10">
        <v>17051.02</v>
      </c>
      <c r="K75" s="10">
        <v>0</v>
      </c>
      <c r="L75" s="10">
        <v>17726.647400000002</v>
      </c>
      <c r="M75" s="10">
        <v>98.798181302081105</v>
      </c>
      <c r="N75" s="263">
        <f t="shared" ref="N75:N88" si="10">L75-G75</f>
        <v>468.21230000000287</v>
      </c>
      <c r="O75" s="263"/>
      <c r="P75" s="263">
        <f t="shared" ref="P75:P88" si="11">N75+O75</f>
        <v>468.21230000000287</v>
      </c>
      <c r="Q75">
        <f>VLOOKUP(E75,'№ дог., кіл.підїз.'!$C$3:$D$569,2,0)</f>
        <v>3</v>
      </c>
    </row>
    <row r="76" spans="1:17" x14ac:dyDescent="0.25">
      <c r="A76" t="s">
        <v>173</v>
      </c>
      <c r="B76" t="s">
        <v>853</v>
      </c>
      <c r="C76" s="10" t="s">
        <v>870</v>
      </c>
      <c r="D76" s="260" t="s">
        <v>106</v>
      </c>
      <c r="E76" s="262" t="str">
        <f t="shared" si="9"/>
        <v>Харкiвська, ВУЛ, 6</v>
      </c>
      <c r="F76" s="10">
        <v>14654.9061</v>
      </c>
      <c r="G76" s="10">
        <v>13763.2392</v>
      </c>
      <c r="H76" s="10">
        <v>0</v>
      </c>
      <c r="I76" s="10">
        <v>0</v>
      </c>
      <c r="J76" s="10">
        <v>12668.65</v>
      </c>
      <c r="K76" s="10">
        <v>0</v>
      </c>
      <c r="L76" s="10">
        <v>15749.4953</v>
      </c>
      <c r="M76" s="10">
        <v>92.047008817517323</v>
      </c>
      <c r="N76" s="263">
        <f t="shared" si="10"/>
        <v>1986.2561000000005</v>
      </c>
      <c r="O76" s="263"/>
      <c r="P76" s="263">
        <f t="shared" si="11"/>
        <v>1986.2561000000005</v>
      </c>
      <c r="Q76">
        <f>VLOOKUP(E76,'№ дог., кіл.підїз.'!$C$3:$D$569,2,0)</f>
        <v>3</v>
      </c>
    </row>
    <row r="77" spans="1:17" x14ac:dyDescent="0.25">
      <c r="A77" t="s">
        <v>173</v>
      </c>
      <c r="B77" t="s">
        <v>853</v>
      </c>
      <c r="C77" s="10" t="s">
        <v>870</v>
      </c>
      <c r="D77" s="260" t="s">
        <v>176</v>
      </c>
      <c r="E77" s="262" t="str">
        <f t="shared" si="9"/>
        <v>Харкiвська, ВУЛ, 8</v>
      </c>
      <c r="F77" s="10">
        <v>17413.665199999999</v>
      </c>
      <c r="G77" s="10">
        <v>12307.4812</v>
      </c>
      <c r="H77" s="10">
        <v>0</v>
      </c>
      <c r="I77" s="10">
        <v>0</v>
      </c>
      <c r="J77" s="10">
        <v>11762.62</v>
      </c>
      <c r="K77" s="10">
        <v>1109.2858000000001</v>
      </c>
      <c r="L77" s="10">
        <v>19067.8122</v>
      </c>
      <c r="M77" s="10">
        <v>95.572926814627195</v>
      </c>
      <c r="N77" s="263">
        <f t="shared" si="10"/>
        <v>6760.3310000000001</v>
      </c>
      <c r="O77" s="263"/>
      <c r="P77" s="263">
        <f t="shared" si="11"/>
        <v>6760.3310000000001</v>
      </c>
      <c r="Q77">
        <f>VLOOKUP(E77,'№ дог., кіл.підїз.'!$C$3:$D$569,2,0)</f>
        <v>3</v>
      </c>
    </row>
    <row r="78" spans="1:17" x14ac:dyDescent="0.25">
      <c r="A78" t="s">
        <v>173</v>
      </c>
      <c r="B78" t="s">
        <v>853</v>
      </c>
      <c r="C78" s="10" t="s">
        <v>870</v>
      </c>
      <c r="D78" s="260" t="s">
        <v>208</v>
      </c>
      <c r="E78" s="262" t="str">
        <f t="shared" si="9"/>
        <v>Харкiвська, ВУЛ, 10</v>
      </c>
      <c r="F78" s="10">
        <v>19890.297500000001</v>
      </c>
      <c r="G78" s="10">
        <v>15100.0069</v>
      </c>
      <c r="H78" s="10">
        <v>0</v>
      </c>
      <c r="I78" s="10">
        <v>0</v>
      </c>
      <c r="J78" s="10">
        <v>13381.2</v>
      </c>
      <c r="K78" s="10">
        <v>0</v>
      </c>
      <c r="L78" s="10">
        <v>21609.1044</v>
      </c>
      <c r="M78" s="10">
        <v>88.617178049104069</v>
      </c>
      <c r="N78" s="263">
        <f t="shared" si="10"/>
        <v>6509.0974999999999</v>
      </c>
      <c r="O78" s="263"/>
      <c r="P78" s="263">
        <f t="shared" si="11"/>
        <v>6509.0974999999999</v>
      </c>
      <c r="Q78">
        <f>VLOOKUP(E78,'№ дог., кіл.підїз.'!$C$3:$D$569,2,0)</f>
        <v>3</v>
      </c>
    </row>
    <row r="79" spans="1:17" x14ac:dyDescent="0.25">
      <c r="A79" t="s">
        <v>173</v>
      </c>
      <c r="B79" t="s">
        <v>853</v>
      </c>
      <c r="C79" s="10" t="s">
        <v>870</v>
      </c>
      <c r="D79" s="260" t="s">
        <v>219</v>
      </c>
      <c r="E79" s="262" t="str">
        <f t="shared" si="9"/>
        <v>Харкiвська, ВУЛ, 12</v>
      </c>
      <c r="F79" s="10">
        <v>21015.736400000002</v>
      </c>
      <c r="G79" s="10">
        <v>15207.0947</v>
      </c>
      <c r="H79" s="10">
        <v>0</v>
      </c>
      <c r="I79" s="10">
        <v>0</v>
      </c>
      <c r="J79" s="10">
        <v>14636.38</v>
      </c>
      <c r="K79" s="10">
        <v>0</v>
      </c>
      <c r="L79" s="10">
        <v>21586.451099999998</v>
      </c>
      <c r="M79" s="10">
        <v>96.24704974053985</v>
      </c>
      <c r="N79" s="263">
        <f t="shared" si="10"/>
        <v>6379.3563999999988</v>
      </c>
      <c r="O79" s="263"/>
      <c r="P79" s="263">
        <f t="shared" si="11"/>
        <v>6379.3563999999988</v>
      </c>
      <c r="Q79">
        <f>VLOOKUP(E79,'№ дог., кіл.підїз.'!$C$3:$D$569,2,0)</f>
        <v>3</v>
      </c>
    </row>
    <row r="80" spans="1:17" x14ac:dyDescent="0.25">
      <c r="A80" t="s">
        <v>173</v>
      </c>
      <c r="B80" t="s">
        <v>853</v>
      </c>
      <c r="C80" s="10" t="s">
        <v>871</v>
      </c>
      <c r="D80" s="260" t="s">
        <v>112</v>
      </c>
      <c r="E80" s="262" t="str">
        <f t="shared" si="9"/>
        <v>Цiолковського, ВУЛ, 2</v>
      </c>
      <c r="F80" s="10">
        <v>59658.4827</v>
      </c>
      <c r="G80" s="10">
        <v>28215.561600000001</v>
      </c>
      <c r="H80" s="10">
        <v>0</v>
      </c>
      <c r="I80" s="10">
        <v>0</v>
      </c>
      <c r="J80" s="10">
        <v>26684.94</v>
      </c>
      <c r="K80" s="10">
        <v>0</v>
      </c>
      <c r="L80" s="10">
        <v>61189.104299999999</v>
      </c>
      <c r="M80" s="10">
        <v>94.575257364361647</v>
      </c>
      <c r="N80" s="263">
        <f t="shared" si="10"/>
        <v>32973.542699999998</v>
      </c>
      <c r="O80" s="263"/>
      <c r="P80" s="263">
        <f t="shared" si="11"/>
        <v>32973.542699999998</v>
      </c>
      <c r="Q80">
        <f>VLOOKUP(E80,'№ дог., кіл.підїз.'!$C$3:$D$569,2,0)</f>
        <v>3</v>
      </c>
    </row>
    <row r="81" spans="1:17" x14ac:dyDescent="0.25">
      <c r="A81" t="s">
        <v>173</v>
      </c>
      <c r="B81" t="s">
        <v>853</v>
      </c>
      <c r="C81" s="10" t="s">
        <v>871</v>
      </c>
      <c r="D81" s="260" t="s">
        <v>109</v>
      </c>
      <c r="E81" s="262" t="str">
        <f t="shared" si="9"/>
        <v>Цiолковського, ВУЛ, 4</v>
      </c>
      <c r="F81" s="10">
        <v>45531.008399999999</v>
      </c>
      <c r="G81" s="10">
        <v>28895.242900000001</v>
      </c>
      <c r="H81" s="10">
        <v>0</v>
      </c>
      <c r="I81" s="10">
        <v>0</v>
      </c>
      <c r="J81" s="10">
        <v>25278.94</v>
      </c>
      <c r="K81" s="10">
        <v>0</v>
      </c>
      <c r="L81" s="10">
        <v>49147.311300000001</v>
      </c>
      <c r="M81" s="10">
        <v>87.484781102151587</v>
      </c>
      <c r="N81" s="263">
        <f t="shared" si="10"/>
        <v>20252.0684</v>
      </c>
      <c r="O81" s="263"/>
      <c r="P81" s="263">
        <f t="shared" si="11"/>
        <v>20252.0684</v>
      </c>
      <c r="Q81">
        <f>VLOOKUP(E81,'№ дог., кіл.підїз.'!$C$3:$D$569,2,0)</f>
        <v>3</v>
      </c>
    </row>
    <row r="82" spans="1:17" x14ac:dyDescent="0.25">
      <c r="A82" t="s">
        <v>173</v>
      </c>
      <c r="B82" t="s">
        <v>853</v>
      </c>
      <c r="C82" s="10" t="s">
        <v>871</v>
      </c>
      <c r="D82" s="260" t="s">
        <v>180</v>
      </c>
      <c r="E82" s="262" t="str">
        <f t="shared" si="9"/>
        <v>Цiолковського, ВУЛ, 11</v>
      </c>
      <c r="F82" s="10">
        <v>1560.0182</v>
      </c>
      <c r="G82" s="10">
        <v>685.84389999999996</v>
      </c>
      <c r="H82" s="10">
        <v>0</v>
      </c>
      <c r="I82" s="10">
        <v>0</v>
      </c>
      <c r="J82" s="10">
        <v>715.47</v>
      </c>
      <c r="K82" s="10">
        <v>0</v>
      </c>
      <c r="L82" s="10">
        <v>1530.3921</v>
      </c>
      <c r="M82" s="10">
        <v>104.31965641161204</v>
      </c>
      <c r="N82" s="263">
        <f t="shared" si="10"/>
        <v>844.54820000000007</v>
      </c>
      <c r="O82" s="263"/>
      <c r="P82" s="263">
        <f t="shared" si="11"/>
        <v>844.54820000000007</v>
      </c>
      <c r="Q82">
        <f>VLOOKUP(E82,'№ дог., кіл.підїз.'!$C$3:$D$569,2,0)</f>
        <v>3</v>
      </c>
    </row>
    <row r="83" spans="1:17" x14ac:dyDescent="0.25">
      <c r="A83" t="s">
        <v>173</v>
      </c>
      <c r="B83" t="s">
        <v>853</v>
      </c>
      <c r="C83" s="10" t="s">
        <v>871</v>
      </c>
      <c r="D83" s="260" t="s">
        <v>219</v>
      </c>
      <c r="E83" s="262" t="str">
        <f t="shared" si="9"/>
        <v>Цiолковського, ВУЛ, 12</v>
      </c>
      <c r="F83" s="10">
        <v>56973.014999999999</v>
      </c>
      <c r="G83" s="10">
        <v>38100.1345</v>
      </c>
      <c r="H83" s="10">
        <v>167.94489999999999</v>
      </c>
      <c r="I83" s="10">
        <v>0</v>
      </c>
      <c r="J83" s="10">
        <v>36031.9</v>
      </c>
      <c r="K83" s="10">
        <v>0</v>
      </c>
      <c r="L83" s="10">
        <v>58873.304600000003</v>
      </c>
      <c r="M83" s="10">
        <v>94.571582155438321</v>
      </c>
      <c r="N83" s="263">
        <f t="shared" si="10"/>
        <v>20773.170100000003</v>
      </c>
      <c r="O83" s="263"/>
      <c r="P83" s="263">
        <f t="shared" si="11"/>
        <v>20773.170100000003</v>
      </c>
      <c r="Q83">
        <f>VLOOKUP(E83,'№ дог., кіл.підїз.'!$C$3:$D$569,2,0)</f>
        <v>3</v>
      </c>
    </row>
    <row r="84" spans="1:17" x14ac:dyDescent="0.25">
      <c r="A84" t="s">
        <v>173</v>
      </c>
      <c r="B84" t="s">
        <v>853</v>
      </c>
      <c r="C84" s="10" t="s">
        <v>872</v>
      </c>
      <c r="D84" s="260" t="s">
        <v>163</v>
      </c>
      <c r="E84" s="262" t="str">
        <f t="shared" si="9"/>
        <v>Чудiнова, ВУЛ, 1</v>
      </c>
      <c r="F84" s="10">
        <v>2974.5671000000002</v>
      </c>
      <c r="G84" s="10">
        <v>1523.8824999999999</v>
      </c>
      <c r="H84" s="10">
        <v>0</v>
      </c>
      <c r="I84" s="10">
        <v>0</v>
      </c>
      <c r="J84" s="10">
        <v>1446.95</v>
      </c>
      <c r="K84" s="10">
        <v>0</v>
      </c>
      <c r="L84" s="10">
        <v>3051.4996000000001</v>
      </c>
      <c r="M84" s="10">
        <v>94.951546461095276</v>
      </c>
      <c r="N84" s="263">
        <f t="shared" si="10"/>
        <v>1527.6171000000002</v>
      </c>
      <c r="O84" s="263"/>
      <c r="P84" s="263">
        <f t="shared" si="11"/>
        <v>1527.6171000000002</v>
      </c>
      <c r="Q84">
        <f>VLOOKUP(E84,'№ дог., кіл.підїз.'!$C$3:$D$569,2,0)</f>
        <v>3</v>
      </c>
    </row>
    <row r="85" spans="1:17" x14ac:dyDescent="0.25">
      <c r="A85" t="s">
        <v>173</v>
      </c>
      <c r="B85" t="s">
        <v>853</v>
      </c>
      <c r="C85" s="10" t="s">
        <v>872</v>
      </c>
      <c r="D85" s="260" t="s">
        <v>112</v>
      </c>
      <c r="E85" s="262" t="str">
        <f t="shared" si="9"/>
        <v>Чудiнова, ВУЛ, 2</v>
      </c>
      <c r="F85" s="10">
        <v>4134.4856</v>
      </c>
      <c r="G85" s="10">
        <v>1726.2537</v>
      </c>
      <c r="H85" s="10">
        <v>0</v>
      </c>
      <c r="I85" s="10">
        <v>0</v>
      </c>
      <c r="J85" s="10">
        <v>1297.7</v>
      </c>
      <c r="K85" s="10">
        <v>0</v>
      </c>
      <c r="L85" s="10">
        <v>4563.0393000000004</v>
      </c>
      <c r="M85" s="10">
        <v>75.1743500969759</v>
      </c>
      <c r="N85" s="263">
        <f t="shared" si="10"/>
        <v>2836.7856000000002</v>
      </c>
      <c r="O85" s="263"/>
      <c r="P85" s="263">
        <f t="shared" si="11"/>
        <v>2836.7856000000002</v>
      </c>
      <c r="Q85">
        <f>VLOOKUP(E85,'№ дог., кіл.підїз.'!$C$3:$D$569,2,0)</f>
        <v>3</v>
      </c>
    </row>
    <row r="86" spans="1:17" x14ac:dyDescent="0.25">
      <c r="A86" t="s">
        <v>173</v>
      </c>
      <c r="B86" t="s">
        <v>853</v>
      </c>
      <c r="C86" s="10" t="s">
        <v>872</v>
      </c>
      <c r="D86" s="260" t="s">
        <v>110</v>
      </c>
      <c r="E86" s="262" t="str">
        <f t="shared" si="9"/>
        <v>Чудiнова, ВУЛ, 3</v>
      </c>
      <c r="F86" s="10">
        <v>11186.406800000001</v>
      </c>
      <c r="G86" s="10">
        <v>5354.5697</v>
      </c>
      <c r="H86" s="10">
        <v>0</v>
      </c>
      <c r="I86" s="10">
        <v>0</v>
      </c>
      <c r="J86" s="10">
        <v>3964.15</v>
      </c>
      <c r="K86" s="10">
        <v>0</v>
      </c>
      <c r="L86" s="10">
        <v>12576.826499999999</v>
      </c>
      <c r="M86" s="10">
        <v>74.033026407332031</v>
      </c>
      <c r="N86" s="263">
        <f t="shared" si="10"/>
        <v>7222.2567999999992</v>
      </c>
      <c r="O86" s="263"/>
      <c r="P86" s="263">
        <f t="shared" si="11"/>
        <v>7222.2567999999992</v>
      </c>
      <c r="Q86">
        <f>VLOOKUP(E86,'№ дог., кіл.підїз.'!$C$3:$D$569,2,0)</f>
        <v>3</v>
      </c>
    </row>
    <row r="87" spans="1:17" x14ac:dyDescent="0.25">
      <c r="A87" t="s">
        <v>173</v>
      </c>
      <c r="B87" t="s">
        <v>853</v>
      </c>
      <c r="C87" s="10" t="s">
        <v>872</v>
      </c>
      <c r="D87" s="260" t="s">
        <v>109</v>
      </c>
      <c r="E87" s="262" t="str">
        <f t="shared" si="9"/>
        <v>Чудiнова, ВУЛ, 4</v>
      </c>
      <c r="F87" s="10">
        <v>10596.4763</v>
      </c>
      <c r="G87" s="10">
        <v>5748.64</v>
      </c>
      <c r="H87" s="10">
        <v>0</v>
      </c>
      <c r="I87" s="10">
        <v>0</v>
      </c>
      <c r="J87" s="10">
        <v>6653.7</v>
      </c>
      <c r="K87" s="10">
        <v>0</v>
      </c>
      <c r="L87" s="10">
        <v>9691.4163000000008</v>
      </c>
      <c r="M87" s="10">
        <v>115.74389768710512</v>
      </c>
      <c r="N87" s="263">
        <f t="shared" si="10"/>
        <v>3942.7763000000004</v>
      </c>
      <c r="O87" s="263"/>
      <c r="P87" s="263">
        <f t="shared" si="11"/>
        <v>3942.7763000000004</v>
      </c>
      <c r="Q87">
        <f>VLOOKUP(E87,'№ дог., кіл.підїз.'!$C$3:$D$569,2,0)</f>
        <v>3</v>
      </c>
    </row>
    <row r="88" spans="1:17" x14ac:dyDescent="0.25">
      <c r="A88" t="s">
        <v>173</v>
      </c>
      <c r="B88" t="s">
        <v>853</v>
      </c>
      <c r="C88" s="10" t="s">
        <v>872</v>
      </c>
      <c r="D88" s="260" t="s">
        <v>108</v>
      </c>
      <c r="E88" s="262" t="str">
        <f t="shared" si="9"/>
        <v>Чудiнова, ВУЛ, 5</v>
      </c>
      <c r="F88" s="10">
        <v>12649.302299999999</v>
      </c>
      <c r="G88" s="10">
        <v>7290.6691000000001</v>
      </c>
      <c r="H88" s="10">
        <v>0</v>
      </c>
      <c r="I88" s="10">
        <v>0</v>
      </c>
      <c r="J88" s="10">
        <v>6888.25</v>
      </c>
      <c r="K88" s="10">
        <v>0</v>
      </c>
      <c r="L88" s="10">
        <v>13051.7214</v>
      </c>
      <c r="M88" s="10">
        <v>94.480354347723718</v>
      </c>
      <c r="N88" s="263">
        <f t="shared" si="10"/>
        <v>5761.0523000000003</v>
      </c>
      <c r="O88" s="263"/>
      <c r="P88" s="263">
        <f t="shared" si="11"/>
        <v>5761.0523000000003</v>
      </c>
      <c r="Q88">
        <f>VLOOKUP(E88,'№ дог., кіл.підїз.'!$C$3:$D$569,2,0)</f>
        <v>3</v>
      </c>
    </row>
    <row r="89" spans="1:17" x14ac:dyDescent="0.25">
      <c r="E89" s="391" t="s">
        <v>60</v>
      </c>
      <c r="P89" s="392">
        <f>SUM(P2:P88)</f>
        <v>931388.61560000025</v>
      </c>
    </row>
    <row r="90" spans="1:17" x14ac:dyDescent="0.25">
      <c r="E90" s="265">
        <v>1</v>
      </c>
      <c r="F90" s="197">
        <v>2</v>
      </c>
      <c r="G90" s="197">
        <v>3</v>
      </c>
      <c r="H90" s="265">
        <v>4</v>
      </c>
      <c r="I90" s="197">
        <v>5</v>
      </c>
      <c r="J90" s="197">
        <v>6</v>
      </c>
      <c r="K90" s="265">
        <v>7</v>
      </c>
      <c r="L90" s="197">
        <v>8</v>
      </c>
      <c r="M90" s="197">
        <v>9</v>
      </c>
      <c r="N90" s="265">
        <v>10</v>
      </c>
      <c r="O90" s="197">
        <v>11</v>
      </c>
      <c r="P90" s="197">
        <v>12</v>
      </c>
    </row>
    <row r="97" spans="4:16" x14ac:dyDescent="0.25">
      <c r="D97"/>
      <c r="E97"/>
      <c r="N97"/>
      <c r="O97"/>
      <c r="P97"/>
    </row>
    <row r="98" spans="4:16" x14ac:dyDescent="0.25">
      <c r="D98"/>
      <c r="E98"/>
      <c r="N98"/>
      <c r="O98"/>
      <c r="P98"/>
    </row>
    <row r="99" spans="4:16" x14ac:dyDescent="0.25">
      <c r="D99"/>
      <c r="E99"/>
      <c r="N99"/>
      <c r="O99"/>
      <c r="P99"/>
    </row>
    <row r="100" spans="4:16" x14ac:dyDescent="0.25">
      <c r="D100"/>
      <c r="E100"/>
      <c r="N100"/>
      <c r="O100"/>
      <c r="P100"/>
    </row>
    <row r="101" spans="4:16" x14ac:dyDescent="0.25">
      <c r="D101"/>
      <c r="E101"/>
      <c r="N101"/>
      <c r="O101"/>
      <c r="P101"/>
    </row>
    <row r="102" spans="4:16" x14ac:dyDescent="0.25">
      <c r="D102"/>
      <c r="E102"/>
      <c r="N102"/>
      <c r="O102"/>
      <c r="P102"/>
    </row>
    <row r="103" spans="4:16" x14ac:dyDescent="0.25">
      <c r="D103"/>
      <c r="E103"/>
      <c r="N103"/>
      <c r="O103"/>
      <c r="P103"/>
    </row>
    <row r="104" spans="4:16" x14ac:dyDescent="0.25">
      <c r="D104"/>
      <c r="E104"/>
      <c r="N104"/>
      <c r="O104"/>
      <c r="P104"/>
    </row>
    <row r="105" spans="4:16" x14ac:dyDescent="0.25">
      <c r="D105"/>
      <c r="E105"/>
      <c r="N105"/>
      <c r="O105"/>
      <c r="P105"/>
    </row>
    <row r="106" spans="4:16" x14ac:dyDescent="0.25">
      <c r="D106"/>
      <c r="E106"/>
      <c r="N106"/>
      <c r="O106"/>
      <c r="P106"/>
    </row>
    <row r="107" spans="4:16" x14ac:dyDescent="0.25">
      <c r="D107"/>
      <c r="E107"/>
      <c r="N107"/>
      <c r="O107"/>
      <c r="P107"/>
    </row>
    <row r="108" spans="4:16" x14ac:dyDescent="0.25">
      <c r="D108"/>
      <c r="E108"/>
      <c r="N108"/>
      <c r="O108"/>
      <c r="P108"/>
    </row>
    <row r="109" spans="4:16" x14ac:dyDescent="0.25">
      <c r="D109"/>
      <c r="E109"/>
      <c r="N109"/>
      <c r="O109"/>
      <c r="P109"/>
    </row>
    <row r="110" spans="4:16" x14ac:dyDescent="0.25">
      <c r="D110"/>
      <c r="E110"/>
      <c r="N110"/>
      <c r="O110"/>
      <c r="P110"/>
    </row>
    <row r="111" spans="4:16" x14ac:dyDescent="0.25">
      <c r="D111"/>
      <c r="E111"/>
      <c r="N111"/>
      <c r="O111"/>
      <c r="P111"/>
    </row>
    <row r="112" spans="4:16" x14ac:dyDescent="0.25">
      <c r="D112"/>
      <c r="E112"/>
      <c r="N112"/>
      <c r="O112"/>
      <c r="P112"/>
    </row>
    <row r="113" spans="4:16" x14ac:dyDescent="0.25">
      <c r="D113"/>
      <c r="E113"/>
      <c r="N113"/>
      <c r="O113"/>
      <c r="P113"/>
    </row>
    <row r="114" spans="4:16" x14ac:dyDescent="0.25">
      <c r="D114"/>
      <c r="E114"/>
      <c r="N114"/>
      <c r="O114"/>
      <c r="P114"/>
    </row>
    <row r="115" spans="4:16" x14ac:dyDescent="0.25">
      <c r="D115"/>
      <c r="E115"/>
      <c r="N115"/>
      <c r="O115"/>
      <c r="P115"/>
    </row>
    <row r="116" spans="4:16" x14ac:dyDescent="0.25">
      <c r="D116"/>
      <c r="E116"/>
      <c r="N116"/>
      <c r="O116"/>
      <c r="P116"/>
    </row>
    <row r="117" spans="4:16" x14ac:dyDescent="0.25">
      <c r="D117"/>
      <c r="E117"/>
      <c r="N117"/>
      <c r="O117"/>
      <c r="P117"/>
    </row>
    <row r="118" spans="4:16" x14ac:dyDescent="0.25">
      <c r="D118"/>
      <c r="E118"/>
      <c r="N118"/>
      <c r="O118"/>
      <c r="P118"/>
    </row>
    <row r="119" spans="4:16" x14ac:dyDescent="0.25">
      <c r="D119"/>
      <c r="E119"/>
      <c r="N119"/>
      <c r="O119"/>
      <c r="P119"/>
    </row>
  </sheetData>
  <autoFilter ref="E1:Q90"/>
  <customSheetViews>
    <customSheetView guid="{A13E38AD-F031-469C-8531-3E6E9DCB270D}">
      <selection activeCell="M34" sqref="M34"/>
      <pageMargins left="0.7" right="0.7" top="0.75" bottom="0.75" header="0.3" footer="0.3"/>
    </customSheetView>
    <customSheetView guid="{0665432D-35CD-4531-A470-E4B79115E5E2}">
      <selection activeCell="M34" sqref="M3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0"/>
  <sheetViews>
    <sheetView topLeftCell="C530" workbookViewId="0">
      <selection activeCell="I69" sqref="I69"/>
    </sheetView>
  </sheetViews>
  <sheetFormatPr defaultRowHeight="10.5" outlineLevelCol="1" x14ac:dyDescent="0.25"/>
  <cols>
    <col min="1" max="1" width="26.140625" style="268" hidden="1" customWidth="1" outlineLevel="1"/>
    <col min="2" max="2" width="6.7109375" style="268" hidden="1" customWidth="1" outlineLevel="1"/>
    <col min="3" max="3" width="42.28515625" style="268" customWidth="1" collapsed="1"/>
    <col min="4" max="4" width="9" style="268" customWidth="1"/>
    <col min="5" max="5" width="10.28515625" style="268" customWidth="1"/>
    <col min="6" max="6" width="9.140625" style="274"/>
    <col min="7" max="7" width="13.28515625" style="274" customWidth="1"/>
    <col min="8" max="8" width="10" style="275" customWidth="1"/>
    <col min="9" max="9" width="11.28515625" style="274" customWidth="1"/>
    <col min="10" max="10" width="18.42578125" style="268" customWidth="1"/>
    <col min="11" max="12" width="9.140625" style="268"/>
    <col min="13" max="13" width="9.140625" style="269"/>
    <col min="14" max="15" width="9.140625" style="268"/>
    <col min="16" max="16" width="24.140625" style="268" customWidth="1"/>
    <col min="17" max="17" width="18.28515625" style="268" customWidth="1"/>
    <col min="18" max="256" width="9.140625" style="268"/>
    <col min="257" max="258" width="0" style="268" hidden="1" customWidth="1"/>
    <col min="259" max="259" width="42.28515625" style="268" customWidth="1"/>
    <col min="260" max="260" width="9" style="268" customWidth="1"/>
    <col min="261" max="261" width="10.28515625" style="268" customWidth="1"/>
    <col min="262" max="262" width="9.140625" style="268"/>
    <col min="263" max="263" width="13.28515625" style="268" customWidth="1"/>
    <col min="264" max="264" width="10" style="268" customWidth="1"/>
    <col min="265" max="265" width="11.28515625" style="268" customWidth="1"/>
    <col min="266" max="266" width="18.42578125" style="268" customWidth="1"/>
    <col min="267" max="271" width="9.140625" style="268"/>
    <col min="272" max="272" width="24.140625" style="268" customWidth="1"/>
    <col min="273" max="273" width="18.28515625" style="268" customWidth="1"/>
    <col min="274" max="512" width="9.140625" style="268"/>
    <col min="513" max="514" width="0" style="268" hidden="1" customWidth="1"/>
    <col min="515" max="515" width="42.28515625" style="268" customWidth="1"/>
    <col min="516" max="516" width="9" style="268" customWidth="1"/>
    <col min="517" max="517" width="10.28515625" style="268" customWidth="1"/>
    <col min="518" max="518" width="9.140625" style="268"/>
    <col min="519" max="519" width="13.28515625" style="268" customWidth="1"/>
    <col min="520" max="520" width="10" style="268" customWidth="1"/>
    <col min="521" max="521" width="11.28515625" style="268" customWidth="1"/>
    <col min="522" max="522" width="18.42578125" style="268" customWidth="1"/>
    <col min="523" max="527" width="9.140625" style="268"/>
    <col min="528" max="528" width="24.140625" style="268" customWidth="1"/>
    <col min="529" max="529" width="18.28515625" style="268" customWidth="1"/>
    <col min="530" max="768" width="9.140625" style="268"/>
    <col min="769" max="770" width="0" style="268" hidden="1" customWidth="1"/>
    <col min="771" max="771" width="42.28515625" style="268" customWidth="1"/>
    <col min="772" max="772" width="9" style="268" customWidth="1"/>
    <col min="773" max="773" width="10.28515625" style="268" customWidth="1"/>
    <col min="774" max="774" width="9.140625" style="268"/>
    <col min="775" max="775" width="13.28515625" style="268" customWidth="1"/>
    <col min="776" max="776" width="10" style="268" customWidth="1"/>
    <col min="777" max="777" width="11.28515625" style="268" customWidth="1"/>
    <col min="778" max="778" width="18.42578125" style="268" customWidth="1"/>
    <col min="779" max="783" width="9.140625" style="268"/>
    <col min="784" max="784" width="24.140625" style="268" customWidth="1"/>
    <col min="785" max="785" width="18.28515625" style="268" customWidth="1"/>
    <col min="786" max="1024" width="9.140625" style="268"/>
    <col min="1025" max="1026" width="0" style="268" hidden="1" customWidth="1"/>
    <col min="1027" max="1027" width="42.28515625" style="268" customWidth="1"/>
    <col min="1028" max="1028" width="9" style="268" customWidth="1"/>
    <col min="1029" max="1029" width="10.28515625" style="268" customWidth="1"/>
    <col min="1030" max="1030" width="9.140625" style="268"/>
    <col min="1031" max="1031" width="13.28515625" style="268" customWidth="1"/>
    <col min="1032" max="1032" width="10" style="268" customWidth="1"/>
    <col min="1033" max="1033" width="11.28515625" style="268" customWidth="1"/>
    <col min="1034" max="1034" width="18.42578125" style="268" customWidth="1"/>
    <col min="1035" max="1039" width="9.140625" style="268"/>
    <col min="1040" max="1040" width="24.140625" style="268" customWidth="1"/>
    <col min="1041" max="1041" width="18.28515625" style="268" customWidth="1"/>
    <col min="1042" max="1280" width="9.140625" style="268"/>
    <col min="1281" max="1282" width="0" style="268" hidden="1" customWidth="1"/>
    <col min="1283" max="1283" width="42.28515625" style="268" customWidth="1"/>
    <col min="1284" max="1284" width="9" style="268" customWidth="1"/>
    <col min="1285" max="1285" width="10.28515625" style="268" customWidth="1"/>
    <col min="1286" max="1286" width="9.140625" style="268"/>
    <col min="1287" max="1287" width="13.28515625" style="268" customWidth="1"/>
    <col min="1288" max="1288" width="10" style="268" customWidth="1"/>
    <col min="1289" max="1289" width="11.28515625" style="268" customWidth="1"/>
    <col min="1290" max="1290" width="18.42578125" style="268" customWidth="1"/>
    <col min="1291" max="1295" width="9.140625" style="268"/>
    <col min="1296" max="1296" width="24.140625" style="268" customWidth="1"/>
    <col min="1297" max="1297" width="18.28515625" style="268" customWidth="1"/>
    <col min="1298" max="1536" width="9.140625" style="268"/>
    <col min="1537" max="1538" width="0" style="268" hidden="1" customWidth="1"/>
    <col min="1539" max="1539" width="42.28515625" style="268" customWidth="1"/>
    <col min="1540" max="1540" width="9" style="268" customWidth="1"/>
    <col min="1541" max="1541" width="10.28515625" style="268" customWidth="1"/>
    <col min="1542" max="1542" width="9.140625" style="268"/>
    <col min="1543" max="1543" width="13.28515625" style="268" customWidth="1"/>
    <col min="1544" max="1544" width="10" style="268" customWidth="1"/>
    <col min="1545" max="1545" width="11.28515625" style="268" customWidth="1"/>
    <col min="1546" max="1546" width="18.42578125" style="268" customWidth="1"/>
    <col min="1547" max="1551" width="9.140625" style="268"/>
    <col min="1552" max="1552" width="24.140625" style="268" customWidth="1"/>
    <col min="1553" max="1553" width="18.28515625" style="268" customWidth="1"/>
    <col min="1554" max="1792" width="9.140625" style="268"/>
    <col min="1793" max="1794" width="0" style="268" hidden="1" customWidth="1"/>
    <col min="1795" max="1795" width="42.28515625" style="268" customWidth="1"/>
    <col min="1796" max="1796" width="9" style="268" customWidth="1"/>
    <col min="1797" max="1797" width="10.28515625" style="268" customWidth="1"/>
    <col min="1798" max="1798" width="9.140625" style="268"/>
    <col min="1799" max="1799" width="13.28515625" style="268" customWidth="1"/>
    <col min="1800" max="1800" width="10" style="268" customWidth="1"/>
    <col min="1801" max="1801" width="11.28515625" style="268" customWidth="1"/>
    <col min="1802" max="1802" width="18.42578125" style="268" customWidth="1"/>
    <col min="1803" max="1807" width="9.140625" style="268"/>
    <col min="1808" max="1808" width="24.140625" style="268" customWidth="1"/>
    <col min="1809" max="1809" width="18.28515625" style="268" customWidth="1"/>
    <col min="1810" max="2048" width="9.140625" style="268"/>
    <col min="2049" max="2050" width="0" style="268" hidden="1" customWidth="1"/>
    <col min="2051" max="2051" width="42.28515625" style="268" customWidth="1"/>
    <col min="2052" max="2052" width="9" style="268" customWidth="1"/>
    <col min="2053" max="2053" width="10.28515625" style="268" customWidth="1"/>
    <col min="2054" max="2054" width="9.140625" style="268"/>
    <col min="2055" max="2055" width="13.28515625" style="268" customWidth="1"/>
    <col min="2056" max="2056" width="10" style="268" customWidth="1"/>
    <col min="2057" max="2057" width="11.28515625" style="268" customWidth="1"/>
    <col min="2058" max="2058" width="18.42578125" style="268" customWidth="1"/>
    <col min="2059" max="2063" width="9.140625" style="268"/>
    <col min="2064" max="2064" width="24.140625" style="268" customWidth="1"/>
    <col min="2065" max="2065" width="18.28515625" style="268" customWidth="1"/>
    <col min="2066" max="2304" width="9.140625" style="268"/>
    <col min="2305" max="2306" width="0" style="268" hidden="1" customWidth="1"/>
    <col min="2307" max="2307" width="42.28515625" style="268" customWidth="1"/>
    <col min="2308" max="2308" width="9" style="268" customWidth="1"/>
    <col min="2309" max="2309" width="10.28515625" style="268" customWidth="1"/>
    <col min="2310" max="2310" width="9.140625" style="268"/>
    <col min="2311" max="2311" width="13.28515625" style="268" customWidth="1"/>
    <col min="2312" max="2312" width="10" style="268" customWidth="1"/>
    <col min="2313" max="2313" width="11.28515625" style="268" customWidth="1"/>
    <col min="2314" max="2314" width="18.42578125" style="268" customWidth="1"/>
    <col min="2315" max="2319" width="9.140625" style="268"/>
    <col min="2320" max="2320" width="24.140625" style="268" customWidth="1"/>
    <col min="2321" max="2321" width="18.28515625" style="268" customWidth="1"/>
    <col min="2322" max="2560" width="9.140625" style="268"/>
    <col min="2561" max="2562" width="0" style="268" hidden="1" customWidth="1"/>
    <col min="2563" max="2563" width="42.28515625" style="268" customWidth="1"/>
    <col min="2564" max="2564" width="9" style="268" customWidth="1"/>
    <col min="2565" max="2565" width="10.28515625" style="268" customWidth="1"/>
    <col min="2566" max="2566" width="9.140625" style="268"/>
    <col min="2567" max="2567" width="13.28515625" style="268" customWidth="1"/>
    <col min="2568" max="2568" width="10" style="268" customWidth="1"/>
    <col min="2569" max="2569" width="11.28515625" style="268" customWidth="1"/>
    <col min="2570" max="2570" width="18.42578125" style="268" customWidth="1"/>
    <col min="2571" max="2575" width="9.140625" style="268"/>
    <col min="2576" max="2576" width="24.140625" style="268" customWidth="1"/>
    <col min="2577" max="2577" width="18.28515625" style="268" customWidth="1"/>
    <col min="2578" max="2816" width="9.140625" style="268"/>
    <col min="2817" max="2818" width="0" style="268" hidden="1" customWidth="1"/>
    <col min="2819" max="2819" width="42.28515625" style="268" customWidth="1"/>
    <col min="2820" max="2820" width="9" style="268" customWidth="1"/>
    <col min="2821" max="2821" width="10.28515625" style="268" customWidth="1"/>
    <col min="2822" max="2822" width="9.140625" style="268"/>
    <col min="2823" max="2823" width="13.28515625" style="268" customWidth="1"/>
    <col min="2824" max="2824" width="10" style="268" customWidth="1"/>
    <col min="2825" max="2825" width="11.28515625" style="268" customWidth="1"/>
    <col min="2826" max="2826" width="18.42578125" style="268" customWidth="1"/>
    <col min="2827" max="2831" width="9.140625" style="268"/>
    <col min="2832" max="2832" width="24.140625" style="268" customWidth="1"/>
    <col min="2833" max="2833" width="18.28515625" style="268" customWidth="1"/>
    <col min="2834" max="3072" width="9.140625" style="268"/>
    <col min="3073" max="3074" width="0" style="268" hidden="1" customWidth="1"/>
    <col min="3075" max="3075" width="42.28515625" style="268" customWidth="1"/>
    <col min="3076" max="3076" width="9" style="268" customWidth="1"/>
    <col min="3077" max="3077" width="10.28515625" style="268" customWidth="1"/>
    <col min="3078" max="3078" width="9.140625" style="268"/>
    <col min="3079" max="3079" width="13.28515625" style="268" customWidth="1"/>
    <col min="3080" max="3080" width="10" style="268" customWidth="1"/>
    <col min="3081" max="3081" width="11.28515625" style="268" customWidth="1"/>
    <col min="3082" max="3082" width="18.42578125" style="268" customWidth="1"/>
    <col min="3083" max="3087" width="9.140625" style="268"/>
    <col min="3088" max="3088" width="24.140625" style="268" customWidth="1"/>
    <col min="3089" max="3089" width="18.28515625" style="268" customWidth="1"/>
    <col min="3090" max="3328" width="9.140625" style="268"/>
    <col min="3329" max="3330" width="0" style="268" hidden="1" customWidth="1"/>
    <col min="3331" max="3331" width="42.28515625" style="268" customWidth="1"/>
    <col min="3332" max="3332" width="9" style="268" customWidth="1"/>
    <col min="3333" max="3333" width="10.28515625" style="268" customWidth="1"/>
    <col min="3334" max="3334" width="9.140625" style="268"/>
    <col min="3335" max="3335" width="13.28515625" style="268" customWidth="1"/>
    <col min="3336" max="3336" width="10" style="268" customWidth="1"/>
    <col min="3337" max="3337" width="11.28515625" style="268" customWidth="1"/>
    <col min="3338" max="3338" width="18.42578125" style="268" customWidth="1"/>
    <col min="3339" max="3343" width="9.140625" style="268"/>
    <col min="3344" max="3344" width="24.140625" style="268" customWidth="1"/>
    <col min="3345" max="3345" width="18.28515625" style="268" customWidth="1"/>
    <col min="3346" max="3584" width="9.140625" style="268"/>
    <col min="3585" max="3586" width="0" style="268" hidden="1" customWidth="1"/>
    <col min="3587" max="3587" width="42.28515625" style="268" customWidth="1"/>
    <col min="3588" max="3588" width="9" style="268" customWidth="1"/>
    <col min="3589" max="3589" width="10.28515625" style="268" customWidth="1"/>
    <col min="3590" max="3590" width="9.140625" style="268"/>
    <col min="3591" max="3591" width="13.28515625" style="268" customWidth="1"/>
    <col min="3592" max="3592" width="10" style="268" customWidth="1"/>
    <col min="3593" max="3593" width="11.28515625" style="268" customWidth="1"/>
    <col min="3594" max="3594" width="18.42578125" style="268" customWidth="1"/>
    <col min="3595" max="3599" width="9.140625" style="268"/>
    <col min="3600" max="3600" width="24.140625" style="268" customWidth="1"/>
    <col min="3601" max="3601" width="18.28515625" style="268" customWidth="1"/>
    <col min="3602" max="3840" width="9.140625" style="268"/>
    <col min="3841" max="3842" width="0" style="268" hidden="1" customWidth="1"/>
    <col min="3843" max="3843" width="42.28515625" style="268" customWidth="1"/>
    <col min="3844" max="3844" width="9" style="268" customWidth="1"/>
    <col min="3845" max="3845" width="10.28515625" style="268" customWidth="1"/>
    <col min="3846" max="3846" width="9.140625" style="268"/>
    <col min="3847" max="3847" width="13.28515625" style="268" customWidth="1"/>
    <col min="3848" max="3848" width="10" style="268" customWidth="1"/>
    <col min="3849" max="3849" width="11.28515625" style="268" customWidth="1"/>
    <col min="3850" max="3850" width="18.42578125" style="268" customWidth="1"/>
    <col min="3851" max="3855" width="9.140625" style="268"/>
    <col min="3856" max="3856" width="24.140625" style="268" customWidth="1"/>
    <col min="3857" max="3857" width="18.28515625" style="268" customWidth="1"/>
    <col min="3858" max="4096" width="9.140625" style="268"/>
    <col min="4097" max="4098" width="0" style="268" hidden="1" customWidth="1"/>
    <col min="4099" max="4099" width="42.28515625" style="268" customWidth="1"/>
    <col min="4100" max="4100" width="9" style="268" customWidth="1"/>
    <col min="4101" max="4101" width="10.28515625" style="268" customWidth="1"/>
    <col min="4102" max="4102" width="9.140625" style="268"/>
    <col min="4103" max="4103" width="13.28515625" style="268" customWidth="1"/>
    <col min="4104" max="4104" width="10" style="268" customWidth="1"/>
    <col min="4105" max="4105" width="11.28515625" style="268" customWidth="1"/>
    <col min="4106" max="4106" width="18.42578125" style="268" customWidth="1"/>
    <col min="4107" max="4111" width="9.140625" style="268"/>
    <col min="4112" max="4112" width="24.140625" style="268" customWidth="1"/>
    <col min="4113" max="4113" width="18.28515625" style="268" customWidth="1"/>
    <col min="4114" max="4352" width="9.140625" style="268"/>
    <col min="4353" max="4354" width="0" style="268" hidden="1" customWidth="1"/>
    <col min="4355" max="4355" width="42.28515625" style="268" customWidth="1"/>
    <col min="4356" max="4356" width="9" style="268" customWidth="1"/>
    <col min="4357" max="4357" width="10.28515625" style="268" customWidth="1"/>
    <col min="4358" max="4358" width="9.140625" style="268"/>
    <col min="4359" max="4359" width="13.28515625" style="268" customWidth="1"/>
    <col min="4360" max="4360" width="10" style="268" customWidth="1"/>
    <col min="4361" max="4361" width="11.28515625" style="268" customWidth="1"/>
    <col min="4362" max="4362" width="18.42578125" style="268" customWidth="1"/>
    <col min="4363" max="4367" width="9.140625" style="268"/>
    <col min="4368" max="4368" width="24.140625" style="268" customWidth="1"/>
    <col min="4369" max="4369" width="18.28515625" style="268" customWidth="1"/>
    <col min="4370" max="4608" width="9.140625" style="268"/>
    <col min="4609" max="4610" width="0" style="268" hidden="1" customWidth="1"/>
    <col min="4611" max="4611" width="42.28515625" style="268" customWidth="1"/>
    <col min="4612" max="4612" width="9" style="268" customWidth="1"/>
    <col min="4613" max="4613" width="10.28515625" style="268" customWidth="1"/>
    <col min="4614" max="4614" width="9.140625" style="268"/>
    <col min="4615" max="4615" width="13.28515625" style="268" customWidth="1"/>
    <col min="4616" max="4616" width="10" style="268" customWidth="1"/>
    <col min="4617" max="4617" width="11.28515625" style="268" customWidth="1"/>
    <col min="4618" max="4618" width="18.42578125" style="268" customWidth="1"/>
    <col min="4619" max="4623" width="9.140625" style="268"/>
    <col min="4624" max="4624" width="24.140625" style="268" customWidth="1"/>
    <col min="4625" max="4625" width="18.28515625" style="268" customWidth="1"/>
    <col min="4626" max="4864" width="9.140625" style="268"/>
    <col min="4865" max="4866" width="0" style="268" hidden="1" customWidth="1"/>
    <col min="4867" max="4867" width="42.28515625" style="268" customWidth="1"/>
    <col min="4868" max="4868" width="9" style="268" customWidth="1"/>
    <col min="4869" max="4869" width="10.28515625" style="268" customWidth="1"/>
    <col min="4870" max="4870" width="9.140625" style="268"/>
    <col min="4871" max="4871" width="13.28515625" style="268" customWidth="1"/>
    <col min="4872" max="4872" width="10" style="268" customWidth="1"/>
    <col min="4873" max="4873" width="11.28515625" style="268" customWidth="1"/>
    <col min="4874" max="4874" width="18.42578125" style="268" customWidth="1"/>
    <col min="4875" max="4879" width="9.140625" style="268"/>
    <col min="4880" max="4880" width="24.140625" style="268" customWidth="1"/>
    <col min="4881" max="4881" width="18.28515625" style="268" customWidth="1"/>
    <col min="4882" max="5120" width="9.140625" style="268"/>
    <col min="5121" max="5122" width="0" style="268" hidden="1" customWidth="1"/>
    <col min="5123" max="5123" width="42.28515625" style="268" customWidth="1"/>
    <col min="5124" max="5124" width="9" style="268" customWidth="1"/>
    <col min="5125" max="5125" width="10.28515625" style="268" customWidth="1"/>
    <col min="5126" max="5126" width="9.140625" style="268"/>
    <col min="5127" max="5127" width="13.28515625" style="268" customWidth="1"/>
    <col min="5128" max="5128" width="10" style="268" customWidth="1"/>
    <col min="5129" max="5129" width="11.28515625" style="268" customWidth="1"/>
    <col min="5130" max="5130" width="18.42578125" style="268" customWidth="1"/>
    <col min="5131" max="5135" width="9.140625" style="268"/>
    <col min="5136" max="5136" width="24.140625" style="268" customWidth="1"/>
    <col min="5137" max="5137" width="18.28515625" style="268" customWidth="1"/>
    <col min="5138" max="5376" width="9.140625" style="268"/>
    <col min="5377" max="5378" width="0" style="268" hidden="1" customWidth="1"/>
    <col min="5379" max="5379" width="42.28515625" style="268" customWidth="1"/>
    <col min="5380" max="5380" width="9" style="268" customWidth="1"/>
    <col min="5381" max="5381" width="10.28515625" style="268" customWidth="1"/>
    <col min="5382" max="5382" width="9.140625" style="268"/>
    <col min="5383" max="5383" width="13.28515625" style="268" customWidth="1"/>
    <col min="5384" max="5384" width="10" style="268" customWidth="1"/>
    <col min="5385" max="5385" width="11.28515625" style="268" customWidth="1"/>
    <col min="5386" max="5386" width="18.42578125" style="268" customWidth="1"/>
    <col min="5387" max="5391" width="9.140625" style="268"/>
    <col min="5392" max="5392" width="24.140625" style="268" customWidth="1"/>
    <col min="5393" max="5393" width="18.28515625" style="268" customWidth="1"/>
    <col min="5394" max="5632" width="9.140625" style="268"/>
    <col min="5633" max="5634" width="0" style="268" hidden="1" customWidth="1"/>
    <col min="5635" max="5635" width="42.28515625" style="268" customWidth="1"/>
    <col min="5636" max="5636" width="9" style="268" customWidth="1"/>
    <col min="5637" max="5637" width="10.28515625" style="268" customWidth="1"/>
    <col min="5638" max="5638" width="9.140625" style="268"/>
    <col min="5639" max="5639" width="13.28515625" style="268" customWidth="1"/>
    <col min="5640" max="5640" width="10" style="268" customWidth="1"/>
    <col min="5641" max="5641" width="11.28515625" style="268" customWidth="1"/>
    <col min="5642" max="5642" width="18.42578125" style="268" customWidth="1"/>
    <col min="5643" max="5647" width="9.140625" style="268"/>
    <col min="5648" max="5648" width="24.140625" style="268" customWidth="1"/>
    <col min="5649" max="5649" width="18.28515625" style="268" customWidth="1"/>
    <col min="5650" max="5888" width="9.140625" style="268"/>
    <col min="5889" max="5890" width="0" style="268" hidden="1" customWidth="1"/>
    <col min="5891" max="5891" width="42.28515625" style="268" customWidth="1"/>
    <col min="5892" max="5892" width="9" style="268" customWidth="1"/>
    <col min="5893" max="5893" width="10.28515625" style="268" customWidth="1"/>
    <col min="5894" max="5894" width="9.140625" style="268"/>
    <col min="5895" max="5895" width="13.28515625" style="268" customWidth="1"/>
    <col min="5896" max="5896" width="10" style="268" customWidth="1"/>
    <col min="5897" max="5897" width="11.28515625" style="268" customWidth="1"/>
    <col min="5898" max="5898" width="18.42578125" style="268" customWidth="1"/>
    <col min="5899" max="5903" width="9.140625" style="268"/>
    <col min="5904" max="5904" width="24.140625" style="268" customWidth="1"/>
    <col min="5905" max="5905" width="18.28515625" style="268" customWidth="1"/>
    <col min="5906" max="6144" width="9.140625" style="268"/>
    <col min="6145" max="6146" width="0" style="268" hidden="1" customWidth="1"/>
    <col min="6147" max="6147" width="42.28515625" style="268" customWidth="1"/>
    <col min="6148" max="6148" width="9" style="268" customWidth="1"/>
    <col min="6149" max="6149" width="10.28515625" style="268" customWidth="1"/>
    <col min="6150" max="6150" width="9.140625" style="268"/>
    <col min="6151" max="6151" width="13.28515625" style="268" customWidth="1"/>
    <col min="6152" max="6152" width="10" style="268" customWidth="1"/>
    <col min="6153" max="6153" width="11.28515625" style="268" customWidth="1"/>
    <col min="6154" max="6154" width="18.42578125" style="268" customWidth="1"/>
    <col min="6155" max="6159" width="9.140625" style="268"/>
    <col min="6160" max="6160" width="24.140625" style="268" customWidth="1"/>
    <col min="6161" max="6161" width="18.28515625" style="268" customWidth="1"/>
    <col min="6162" max="6400" width="9.140625" style="268"/>
    <col min="6401" max="6402" width="0" style="268" hidden="1" customWidth="1"/>
    <col min="6403" max="6403" width="42.28515625" style="268" customWidth="1"/>
    <col min="6404" max="6404" width="9" style="268" customWidth="1"/>
    <col min="6405" max="6405" width="10.28515625" style="268" customWidth="1"/>
    <col min="6406" max="6406" width="9.140625" style="268"/>
    <col min="6407" max="6407" width="13.28515625" style="268" customWidth="1"/>
    <col min="6408" max="6408" width="10" style="268" customWidth="1"/>
    <col min="6409" max="6409" width="11.28515625" style="268" customWidth="1"/>
    <col min="6410" max="6410" width="18.42578125" style="268" customWidth="1"/>
    <col min="6411" max="6415" width="9.140625" style="268"/>
    <col min="6416" max="6416" width="24.140625" style="268" customWidth="1"/>
    <col min="6417" max="6417" width="18.28515625" style="268" customWidth="1"/>
    <col min="6418" max="6656" width="9.140625" style="268"/>
    <col min="6657" max="6658" width="0" style="268" hidden="1" customWidth="1"/>
    <col min="6659" max="6659" width="42.28515625" style="268" customWidth="1"/>
    <col min="6660" max="6660" width="9" style="268" customWidth="1"/>
    <col min="6661" max="6661" width="10.28515625" style="268" customWidth="1"/>
    <col min="6662" max="6662" width="9.140625" style="268"/>
    <col min="6663" max="6663" width="13.28515625" style="268" customWidth="1"/>
    <col min="6664" max="6664" width="10" style="268" customWidth="1"/>
    <col min="6665" max="6665" width="11.28515625" style="268" customWidth="1"/>
    <col min="6666" max="6666" width="18.42578125" style="268" customWidth="1"/>
    <col min="6667" max="6671" width="9.140625" style="268"/>
    <col min="6672" max="6672" width="24.140625" style="268" customWidth="1"/>
    <col min="6673" max="6673" width="18.28515625" style="268" customWidth="1"/>
    <col min="6674" max="6912" width="9.140625" style="268"/>
    <col min="6913" max="6914" width="0" style="268" hidden="1" customWidth="1"/>
    <col min="6915" max="6915" width="42.28515625" style="268" customWidth="1"/>
    <col min="6916" max="6916" width="9" style="268" customWidth="1"/>
    <col min="6917" max="6917" width="10.28515625" style="268" customWidth="1"/>
    <col min="6918" max="6918" width="9.140625" style="268"/>
    <col min="6919" max="6919" width="13.28515625" style="268" customWidth="1"/>
    <col min="6920" max="6920" width="10" style="268" customWidth="1"/>
    <col min="6921" max="6921" width="11.28515625" style="268" customWidth="1"/>
    <col min="6922" max="6922" width="18.42578125" style="268" customWidth="1"/>
    <col min="6923" max="6927" width="9.140625" style="268"/>
    <col min="6928" max="6928" width="24.140625" style="268" customWidth="1"/>
    <col min="6929" max="6929" width="18.28515625" style="268" customWidth="1"/>
    <col min="6930" max="7168" width="9.140625" style="268"/>
    <col min="7169" max="7170" width="0" style="268" hidden="1" customWidth="1"/>
    <col min="7171" max="7171" width="42.28515625" style="268" customWidth="1"/>
    <col min="7172" max="7172" width="9" style="268" customWidth="1"/>
    <col min="7173" max="7173" width="10.28515625" style="268" customWidth="1"/>
    <col min="7174" max="7174" width="9.140625" style="268"/>
    <col min="7175" max="7175" width="13.28515625" style="268" customWidth="1"/>
    <col min="7176" max="7176" width="10" style="268" customWidth="1"/>
    <col min="7177" max="7177" width="11.28515625" style="268" customWidth="1"/>
    <col min="7178" max="7178" width="18.42578125" style="268" customWidth="1"/>
    <col min="7179" max="7183" width="9.140625" style="268"/>
    <col min="7184" max="7184" width="24.140625" style="268" customWidth="1"/>
    <col min="7185" max="7185" width="18.28515625" style="268" customWidth="1"/>
    <col min="7186" max="7424" width="9.140625" style="268"/>
    <col min="7425" max="7426" width="0" style="268" hidden="1" customWidth="1"/>
    <col min="7427" max="7427" width="42.28515625" style="268" customWidth="1"/>
    <col min="7428" max="7428" width="9" style="268" customWidth="1"/>
    <col min="7429" max="7429" width="10.28515625" style="268" customWidth="1"/>
    <col min="7430" max="7430" width="9.140625" style="268"/>
    <col min="7431" max="7431" width="13.28515625" style="268" customWidth="1"/>
    <col min="7432" max="7432" width="10" style="268" customWidth="1"/>
    <col min="7433" max="7433" width="11.28515625" style="268" customWidth="1"/>
    <col min="7434" max="7434" width="18.42578125" style="268" customWidth="1"/>
    <col min="7435" max="7439" width="9.140625" style="268"/>
    <col min="7440" max="7440" width="24.140625" style="268" customWidth="1"/>
    <col min="7441" max="7441" width="18.28515625" style="268" customWidth="1"/>
    <col min="7442" max="7680" width="9.140625" style="268"/>
    <col min="7681" max="7682" width="0" style="268" hidden="1" customWidth="1"/>
    <col min="7683" max="7683" width="42.28515625" style="268" customWidth="1"/>
    <col min="7684" max="7684" width="9" style="268" customWidth="1"/>
    <col min="7685" max="7685" width="10.28515625" style="268" customWidth="1"/>
    <col min="7686" max="7686" width="9.140625" style="268"/>
    <col min="7687" max="7687" width="13.28515625" style="268" customWidth="1"/>
    <col min="7688" max="7688" width="10" style="268" customWidth="1"/>
    <col min="7689" max="7689" width="11.28515625" style="268" customWidth="1"/>
    <col min="7690" max="7690" width="18.42578125" style="268" customWidth="1"/>
    <col min="7691" max="7695" width="9.140625" style="268"/>
    <col min="7696" max="7696" width="24.140625" style="268" customWidth="1"/>
    <col min="7697" max="7697" width="18.28515625" style="268" customWidth="1"/>
    <col min="7698" max="7936" width="9.140625" style="268"/>
    <col min="7937" max="7938" width="0" style="268" hidden="1" customWidth="1"/>
    <col min="7939" max="7939" width="42.28515625" style="268" customWidth="1"/>
    <col min="7940" max="7940" width="9" style="268" customWidth="1"/>
    <col min="7941" max="7941" width="10.28515625" style="268" customWidth="1"/>
    <col min="7942" max="7942" width="9.140625" style="268"/>
    <col min="7943" max="7943" width="13.28515625" style="268" customWidth="1"/>
    <col min="7944" max="7944" width="10" style="268" customWidth="1"/>
    <col min="7945" max="7945" width="11.28515625" style="268" customWidth="1"/>
    <col min="7946" max="7946" width="18.42578125" style="268" customWidth="1"/>
    <col min="7947" max="7951" width="9.140625" style="268"/>
    <col min="7952" max="7952" width="24.140625" style="268" customWidth="1"/>
    <col min="7953" max="7953" width="18.28515625" style="268" customWidth="1"/>
    <col min="7954" max="8192" width="9.140625" style="268"/>
    <col min="8193" max="8194" width="0" style="268" hidden="1" customWidth="1"/>
    <col min="8195" max="8195" width="42.28515625" style="268" customWidth="1"/>
    <col min="8196" max="8196" width="9" style="268" customWidth="1"/>
    <col min="8197" max="8197" width="10.28515625" style="268" customWidth="1"/>
    <col min="8198" max="8198" width="9.140625" style="268"/>
    <col min="8199" max="8199" width="13.28515625" style="268" customWidth="1"/>
    <col min="8200" max="8200" width="10" style="268" customWidth="1"/>
    <col min="8201" max="8201" width="11.28515625" style="268" customWidth="1"/>
    <col min="8202" max="8202" width="18.42578125" style="268" customWidth="1"/>
    <col min="8203" max="8207" width="9.140625" style="268"/>
    <col min="8208" max="8208" width="24.140625" style="268" customWidth="1"/>
    <col min="8209" max="8209" width="18.28515625" style="268" customWidth="1"/>
    <col min="8210" max="8448" width="9.140625" style="268"/>
    <col min="8449" max="8450" width="0" style="268" hidden="1" customWidth="1"/>
    <col min="8451" max="8451" width="42.28515625" style="268" customWidth="1"/>
    <col min="8452" max="8452" width="9" style="268" customWidth="1"/>
    <col min="8453" max="8453" width="10.28515625" style="268" customWidth="1"/>
    <col min="8454" max="8454" width="9.140625" style="268"/>
    <col min="8455" max="8455" width="13.28515625" style="268" customWidth="1"/>
    <col min="8456" max="8456" width="10" style="268" customWidth="1"/>
    <col min="8457" max="8457" width="11.28515625" style="268" customWidth="1"/>
    <col min="8458" max="8458" width="18.42578125" style="268" customWidth="1"/>
    <col min="8459" max="8463" width="9.140625" style="268"/>
    <col min="8464" max="8464" width="24.140625" style="268" customWidth="1"/>
    <col min="8465" max="8465" width="18.28515625" style="268" customWidth="1"/>
    <col min="8466" max="8704" width="9.140625" style="268"/>
    <col min="8705" max="8706" width="0" style="268" hidden="1" customWidth="1"/>
    <col min="8707" max="8707" width="42.28515625" style="268" customWidth="1"/>
    <col min="8708" max="8708" width="9" style="268" customWidth="1"/>
    <col min="8709" max="8709" width="10.28515625" style="268" customWidth="1"/>
    <col min="8710" max="8710" width="9.140625" style="268"/>
    <col min="8711" max="8711" width="13.28515625" style="268" customWidth="1"/>
    <col min="8712" max="8712" width="10" style="268" customWidth="1"/>
    <col min="8713" max="8713" width="11.28515625" style="268" customWidth="1"/>
    <col min="8714" max="8714" width="18.42578125" style="268" customWidth="1"/>
    <col min="8715" max="8719" width="9.140625" style="268"/>
    <col min="8720" max="8720" width="24.140625" style="268" customWidth="1"/>
    <col min="8721" max="8721" width="18.28515625" style="268" customWidth="1"/>
    <col min="8722" max="8960" width="9.140625" style="268"/>
    <col min="8961" max="8962" width="0" style="268" hidden="1" customWidth="1"/>
    <col min="8963" max="8963" width="42.28515625" style="268" customWidth="1"/>
    <col min="8964" max="8964" width="9" style="268" customWidth="1"/>
    <col min="8965" max="8965" width="10.28515625" style="268" customWidth="1"/>
    <col min="8966" max="8966" width="9.140625" style="268"/>
    <col min="8967" max="8967" width="13.28515625" style="268" customWidth="1"/>
    <col min="8968" max="8968" width="10" style="268" customWidth="1"/>
    <col min="8969" max="8969" width="11.28515625" style="268" customWidth="1"/>
    <col min="8970" max="8970" width="18.42578125" style="268" customWidth="1"/>
    <col min="8971" max="8975" width="9.140625" style="268"/>
    <col min="8976" max="8976" width="24.140625" style="268" customWidth="1"/>
    <col min="8977" max="8977" width="18.28515625" style="268" customWidth="1"/>
    <col min="8978" max="9216" width="9.140625" style="268"/>
    <col min="9217" max="9218" width="0" style="268" hidden="1" customWidth="1"/>
    <col min="9219" max="9219" width="42.28515625" style="268" customWidth="1"/>
    <col min="9220" max="9220" width="9" style="268" customWidth="1"/>
    <col min="9221" max="9221" width="10.28515625" style="268" customWidth="1"/>
    <col min="9222" max="9222" width="9.140625" style="268"/>
    <col min="9223" max="9223" width="13.28515625" style="268" customWidth="1"/>
    <col min="9224" max="9224" width="10" style="268" customWidth="1"/>
    <col min="9225" max="9225" width="11.28515625" style="268" customWidth="1"/>
    <col min="9226" max="9226" width="18.42578125" style="268" customWidth="1"/>
    <col min="9227" max="9231" width="9.140625" style="268"/>
    <col min="9232" max="9232" width="24.140625" style="268" customWidth="1"/>
    <col min="9233" max="9233" width="18.28515625" style="268" customWidth="1"/>
    <col min="9234" max="9472" width="9.140625" style="268"/>
    <col min="9473" max="9474" width="0" style="268" hidden="1" customWidth="1"/>
    <col min="9475" max="9475" width="42.28515625" style="268" customWidth="1"/>
    <col min="9476" max="9476" width="9" style="268" customWidth="1"/>
    <col min="9477" max="9477" width="10.28515625" style="268" customWidth="1"/>
    <col min="9478" max="9478" width="9.140625" style="268"/>
    <col min="9479" max="9479" width="13.28515625" style="268" customWidth="1"/>
    <col min="9480" max="9480" width="10" style="268" customWidth="1"/>
    <col min="9481" max="9481" width="11.28515625" style="268" customWidth="1"/>
    <col min="9482" max="9482" width="18.42578125" style="268" customWidth="1"/>
    <col min="9483" max="9487" width="9.140625" style="268"/>
    <col min="9488" max="9488" width="24.140625" style="268" customWidth="1"/>
    <col min="9489" max="9489" width="18.28515625" style="268" customWidth="1"/>
    <col min="9490" max="9728" width="9.140625" style="268"/>
    <col min="9729" max="9730" width="0" style="268" hidden="1" customWidth="1"/>
    <col min="9731" max="9731" width="42.28515625" style="268" customWidth="1"/>
    <col min="9732" max="9732" width="9" style="268" customWidth="1"/>
    <col min="9733" max="9733" width="10.28515625" style="268" customWidth="1"/>
    <col min="9734" max="9734" width="9.140625" style="268"/>
    <col min="9735" max="9735" width="13.28515625" style="268" customWidth="1"/>
    <col min="9736" max="9736" width="10" style="268" customWidth="1"/>
    <col min="9737" max="9737" width="11.28515625" style="268" customWidth="1"/>
    <col min="9738" max="9738" width="18.42578125" style="268" customWidth="1"/>
    <col min="9739" max="9743" width="9.140625" style="268"/>
    <col min="9744" max="9744" width="24.140625" style="268" customWidth="1"/>
    <col min="9745" max="9745" width="18.28515625" style="268" customWidth="1"/>
    <col min="9746" max="9984" width="9.140625" style="268"/>
    <col min="9985" max="9986" width="0" style="268" hidden="1" customWidth="1"/>
    <col min="9987" max="9987" width="42.28515625" style="268" customWidth="1"/>
    <col min="9988" max="9988" width="9" style="268" customWidth="1"/>
    <col min="9989" max="9989" width="10.28515625" style="268" customWidth="1"/>
    <col min="9990" max="9990" width="9.140625" style="268"/>
    <col min="9991" max="9991" width="13.28515625" style="268" customWidth="1"/>
    <col min="9992" max="9992" width="10" style="268" customWidth="1"/>
    <col min="9993" max="9993" width="11.28515625" style="268" customWidth="1"/>
    <col min="9994" max="9994" width="18.42578125" style="268" customWidth="1"/>
    <col min="9995" max="9999" width="9.140625" style="268"/>
    <col min="10000" max="10000" width="24.140625" style="268" customWidth="1"/>
    <col min="10001" max="10001" width="18.28515625" style="268" customWidth="1"/>
    <col min="10002" max="10240" width="9.140625" style="268"/>
    <col min="10241" max="10242" width="0" style="268" hidden="1" customWidth="1"/>
    <col min="10243" max="10243" width="42.28515625" style="268" customWidth="1"/>
    <col min="10244" max="10244" width="9" style="268" customWidth="1"/>
    <col min="10245" max="10245" width="10.28515625" style="268" customWidth="1"/>
    <col min="10246" max="10246" width="9.140625" style="268"/>
    <col min="10247" max="10247" width="13.28515625" style="268" customWidth="1"/>
    <col min="10248" max="10248" width="10" style="268" customWidth="1"/>
    <col min="10249" max="10249" width="11.28515625" style="268" customWidth="1"/>
    <col min="10250" max="10250" width="18.42578125" style="268" customWidth="1"/>
    <col min="10251" max="10255" width="9.140625" style="268"/>
    <col min="10256" max="10256" width="24.140625" style="268" customWidth="1"/>
    <col min="10257" max="10257" width="18.28515625" style="268" customWidth="1"/>
    <col min="10258" max="10496" width="9.140625" style="268"/>
    <col min="10497" max="10498" width="0" style="268" hidden="1" customWidth="1"/>
    <col min="10499" max="10499" width="42.28515625" style="268" customWidth="1"/>
    <col min="10500" max="10500" width="9" style="268" customWidth="1"/>
    <col min="10501" max="10501" width="10.28515625" style="268" customWidth="1"/>
    <col min="10502" max="10502" width="9.140625" style="268"/>
    <col min="10503" max="10503" width="13.28515625" style="268" customWidth="1"/>
    <col min="10504" max="10504" width="10" style="268" customWidth="1"/>
    <col min="10505" max="10505" width="11.28515625" style="268" customWidth="1"/>
    <col min="10506" max="10506" width="18.42578125" style="268" customWidth="1"/>
    <col min="10507" max="10511" width="9.140625" style="268"/>
    <col min="10512" max="10512" width="24.140625" style="268" customWidth="1"/>
    <col min="10513" max="10513" width="18.28515625" style="268" customWidth="1"/>
    <col min="10514" max="10752" width="9.140625" style="268"/>
    <col min="10753" max="10754" width="0" style="268" hidden="1" customWidth="1"/>
    <col min="10755" max="10755" width="42.28515625" style="268" customWidth="1"/>
    <col min="10756" max="10756" width="9" style="268" customWidth="1"/>
    <col min="10757" max="10757" width="10.28515625" style="268" customWidth="1"/>
    <col min="10758" max="10758" width="9.140625" style="268"/>
    <col min="10759" max="10759" width="13.28515625" style="268" customWidth="1"/>
    <col min="10760" max="10760" width="10" style="268" customWidth="1"/>
    <col min="10761" max="10761" width="11.28515625" style="268" customWidth="1"/>
    <col min="10762" max="10762" width="18.42578125" style="268" customWidth="1"/>
    <col min="10763" max="10767" width="9.140625" style="268"/>
    <col min="10768" max="10768" width="24.140625" style="268" customWidth="1"/>
    <col min="10769" max="10769" width="18.28515625" style="268" customWidth="1"/>
    <col min="10770" max="11008" width="9.140625" style="268"/>
    <col min="11009" max="11010" width="0" style="268" hidden="1" customWidth="1"/>
    <col min="11011" max="11011" width="42.28515625" style="268" customWidth="1"/>
    <col min="11012" max="11012" width="9" style="268" customWidth="1"/>
    <col min="11013" max="11013" width="10.28515625" style="268" customWidth="1"/>
    <col min="11014" max="11014" width="9.140625" style="268"/>
    <col min="11015" max="11015" width="13.28515625" style="268" customWidth="1"/>
    <col min="11016" max="11016" width="10" style="268" customWidth="1"/>
    <col min="11017" max="11017" width="11.28515625" style="268" customWidth="1"/>
    <col min="11018" max="11018" width="18.42578125" style="268" customWidth="1"/>
    <col min="11019" max="11023" width="9.140625" style="268"/>
    <col min="11024" max="11024" width="24.140625" style="268" customWidth="1"/>
    <col min="11025" max="11025" width="18.28515625" style="268" customWidth="1"/>
    <col min="11026" max="11264" width="9.140625" style="268"/>
    <col min="11265" max="11266" width="0" style="268" hidden="1" customWidth="1"/>
    <col min="11267" max="11267" width="42.28515625" style="268" customWidth="1"/>
    <col min="11268" max="11268" width="9" style="268" customWidth="1"/>
    <col min="11269" max="11269" width="10.28515625" style="268" customWidth="1"/>
    <col min="11270" max="11270" width="9.140625" style="268"/>
    <col min="11271" max="11271" width="13.28515625" style="268" customWidth="1"/>
    <col min="11272" max="11272" width="10" style="268" customWidth="1"/>
    <col min="11273" max="11273" width="11.28515625" style="268" customWidth="1"/>
    <col min="11274" max="11274" width="18.42578125" style="268" customWidth="1"/>
    <col min="11275" max="11279" width="9.140625" style="268"/>
    <col min="11280" max="11280" width="24.140625" style="268" customWidth="1"/>
    <col min="11281" max="11281" width="18.28515625" style="268" customWidth="1"/>
    <col min="11282" max="11520" width="9.140625" style="268"/>
    <col min="11521" max="11522" width="0" style="268" hidden="1" customWidth="1"/>
    <col min="11523" max="11523" width="42.28515625" style="268" customWidth="1"/>
    <col min="11524" max="11524" width="9" style="268" customWidth="1"/>
    <col min="11525" max="11525" width="10.28515625" style="268" customWidth="1"/>
    <col min="11526" max="11526" width="9.140625" style="268"/>
    <col min="11527" max="11527" width="13.28515625" style="268" customWidth="1"/>
    <col min="11528" max="11528" width="10" style="268" customWidth="1"/>
    <col min="11529" max="11529" width="11.28515625" style="268" customWidth="1"/>
    <col min="11530" max="11530" width="18.42578125" style="268" customWidth="1"/>
    <col min="11531" max="11535" width="9.140625" style="268"/>
    <col min="11536" max="11536" width="24.140625" style="268" customWidth="1"/>
    <col min="11537" max="11537" width="18.28515625" style="268" customWidth="1"/>
    <col min="11538" max="11776" width="9.140625" style="268"/>
    <col min="11777" max="11778" width="0" style="268" hidden="1" customWidth="1"/>
    <col min="11779" max="11779" width="42.28515625" style="268" customWidth="1"/>
    <col min="11780" max="11780" width="9" style="268" customWidth="1"/>
    <col min="11781" max="11781" width="10.28515625" style="268" customWidth="1"/>
    <col min="11782" max="11782" width="9.140625" style="268"/>
    <col min="11783" max="11783" width="13.28515625" style="268" customWidth="1"/>
    <col min="11784" max="11784" width="10" style="268" customWidth="1"/>
    <col min="11785" max="11785" width="11.28515625" style="268" customWidth="1"/>
    <col min="11786" max="11786" width="18.42578125" style="268" customWidth="1"/>
    <col min="11787" max="11791" width="9.140625" style="268"/>
    <col min="11792" max="11792" width="24.140625" style="268" customWidth="1"/>
    <col min="11793" max="11793" width="18.28515625" style="268" customWidth="1"/>
    <col min="11794" max="12032" width="9.140625" style="268"/>
    <col min="12033" max="12034" width="0" style="268" hidden="1" customWidth="1"/>
    <col min="12035" max="12035" width="42.28515625" style="268" customWidth="1"/>
    <col min="12036" max="12036" width="9" style="268" customWidth="1"/>
    <col min="12037" max="12037" width="10.28515625" style="268" customWidth="1"/>
    <col min="12038" max="12038" width="9.140625" style="268"/>
    <col min="12039" max="12039" width="13.28515625" style="268" customWidth="1"/>
    <col min="12040" max="12040" width="10" style="268" customWidth="1"/>
    <col min="12041" max="12041" width="11.28515625" style="268" customWidth="1"/>
    <col min="12042" max="12042" width="18.42578125" style="268" customWidth="1"/>
    <col min="12043" max="12047" width="9.140625" style="268"/>
    <col min="12048" max="12048" width="24.140625" style="268" customWidth="1"/>
    <col min="12049" max="12049" width="18.28515625" style="268" customWidth="1"/>
    <col min="12050" max="12288" width="9.140625" style="268"/>
    <col min="12289" max="12290" width="0" style="268" hidden="1" customWidth="1"/>
    <col min="12291" max="12291" width="42.28515625" style="268" customWidth="1"/>
    <col min="12292" max="12292" width="9" style="268" customWidth="1"/>
    <col min="12293" max="12293" width="10.28515625" style="268" customWidth="1"/>
    <col min="12294" max="12294" width="9.140625" style="268"/>
    <col min="12295" max="12295" width="13.28515625" style="268" customWidth="1"/>
    <col min="12296" max="12296" width="10" style="268" customWidth="1"/>
    <col min="12297" max="12297" width="11.28515625" style="268" customWidth="1"/>
    <col min="12298" max="12298" width="18.42578125" style="268" customWidth="1"/>
    <col min="12299" max="12303" width="9.140625" style="268"/>
    <col min="12304" max="12304" width="24.140625" style="268" customWidth="1"/>
    <col min="12305" max="12305" width="18.28515625" style="268" customWidth="1"/>
    <col min="12306" max="12544" width="9.140625" style="268"/>
    <col min="12545" max="12546" width="0" style="268" hidden="1" customWidth="1"/>
    <col min="12547" max="12547" width="42.28515625" style="268" customWidth="1"/>
    <col min="12548" max="12548" width="9" style="268" customWidth="1"/>
    <col min="12549" max="12549" width="10.28515625" style="268" customWidth="1"/>
    <col min="12550" max="12550" width="9.140625" style="268"/>
    <col min="12551" max="12551" width="13.28515625" style="268" customWidth="1"/>
    <col min="12552" max="12552" width="10" style="268" customWidth="1"/>
    <col min="12553" max="12553" width="11.28515625" style="268" customWidth="1"/>
    <col min="12554" max="12554" width="18.42578125" style="268" customWidth="1"/>
    <col min="12555" max="12559" width="9.140625" style="268"/>
    <col min="12560" max="12560" width="24.140625" style="268" customWidth="1"/>
    <col min="12561" max="12561" width="18.28515625" style="268" customWidth="1"/>
    <col min="12562" max="12800" width="9.140625" style="268"/>
    <col min="12801" max="12802" width="0" style="268" hidden="1" customWidth="1"/>
    <col min="12803" max="12803" width="42.28515625" style="268" customWidth="1"/>
    <col min="12804" max="12804" width="9" style="268" customWidth="1"/>
    <col min="12805" max="12805" width="10.28515625" style="268" customWidth="1"/>
    <col min="12806" max="12806" width="9.140625" style="268"/>
    <col min="12807" max="12807" width="13.28515625" style="268" customWidth="1"/>
    <col min="12808" max="12808" width="10" style="268" customWidth="1"/>
    <col min="12809" max="12809" width="11.28515625" style="268" customWidth="1"/>
    <col min="12810" max="12810" width="18.42578125" style="268" customWidth="1"/>
    <col min="12811" max="12815" width="9.140625" style="268"/>
    <col min="12816" max="12816" width="24.140625" style="268" customWidth="1"/>
    <col min="12817" max="12817" width="18.28515625" style="268" customWidth="1"/>
    <col min="12818" max="13056" width="9.140625" style="268"/>
    <col min="13057" max="13058" width="0" style="268" hidden="1" customWidth="1"/>
    <col min="13059" max="13059" width="42.28515625" style="268" customWidth="1"/>
    <col min="13060" max="13060" width="9" style="268" customWidth="1"/>
    <col min="13061" max="13061" width="10.28515625" style="268" customWidth="1"/>
    <col min="13062" max="13062" width="9.140625" style="268"/>
    <col min="13063" max="13063" width="13.28515625" style="268" customWidth="1"/>
    <col min="13064" max="13064" width="10" style="268" customWidth="1"/>
    <col min="13065" max="13065" width="11.28515625" style="268" customWidth="1"/>
    <col min="13066" max="13066" width="18.42578125" style="268" customWidth="1"/>
    <col min="13067" max="13071" width="9.140625" style="268"/>
    <col min="13072" max="13072" width="24.140625" style="268" customWidth="1"/>
    <col min="13073" max="13073" width="18.28515625" style="268" customWidth="1"/>
    <col min="13074" max="13312" width="9.140625" style="268"/>
    <col min="13313" max="13314" width="0" style="268" hidden="1" customWidth="1"/>
    <col min="13315" max="13315" width="42.28515625" style="268" customWidth="1"/>
    <col min="13316" max="13316" width="9" style="268" customWidth="1"/>
    <col min="13317" max="13317" width="10.28515625" style="268" customWidth="1"/>
    <col min="13318" max="13318" width="9.140625" style="268"/>
    <col min="13319" max="13319" width="13.28515625" style="268" customWidth="1"/>
    <col min="13320" max="13320" width="10" style="268" customWidth="1"/>
    <col min="13321" max="13321" width="11.28515625" style="268" customWidth="1"/>
    <col min="13322" max="13322" width="18.42578125" style="268" customWidth="1"/>
    <col min="13323" max="13327" width="9.140625" style="268"/>
    <col min="13328" max="13328" width="24.140625" style="268" customWidth="1"/>
    <col min="13329" max="13329" width="18.28515625" style="268" customWidth="1"/>
    <col min="13330" max="13568" width="9.140625" style="268"/>
    <col min="13569" max="13570" width="0" style="268" hidden="1" customWidth="1"/>
    <col min="13571" max="13571" width="42.28515625" style="268" customWidth="1"/>
    <col min="13572" max="13572" width="9" style="268" customWidth="1"/>
    <col min="13573" max="13573" width="10.28515625" style="268" customWidth="1"/>
    <col min="13574" max="13574" width="9.140625" style="268"/>
    <col min="13575" max="13575" width="13.28515625" style="268" customWidth="1"/>
    <col min="13576" max="13576" width="10" style="268" customWidth="1"/>
    <col min="13577" max="13577" width="11.28515625" style="268" customWidth="1"/>
    <col min="13578" max="13578" width="18.42578125" style="268" customWidth="1"/>
    <col min="13579" max="13583" width="9.140625" style="268"/>
    <col min="13584" max="13584" width="24.140625" style="268" customWidth="1"/>
    <col min="13585" max="13585" width="18.28515625" style="268" customWidth="1"/>
    <col min="13586" max="13824" width="9.140625" style="268"/>
    <col min="13825" max="13826" width="0" style="268" hidden="1" customWidth="1"/>
    <col min="13827" max="13827" width="42.28515625" style="268" customWidth="1"/>
    <col min="13828" max="13828" width="9" style="268" customWidth="1"/>
    <col min="13829" max="13829" width="10.28515625" style="268" customWidth="1"/>
    <col min="13830" max="13830" width="9.140625" style="268"/>
    <col min="13831" max="13831" width="13.28515625" style="268" customWidth="1"/>
    <col min="13832" max="13832" width="10" style="268" customWidth="1"/>
    <col min="13833" max="13833" width="11.28515625" style="268" customWidth="1"/>
    <col min="13834" max="13834" width="18.42578125" style="268" customWidth="1"/>
    <col min="13835" max="13839" width="9.140625" style="268"/>
    <col min="13840" max="13840" width="24.140625" style="268" customWidth="1"/>
    <col min="13841" max="13841" width="18.28515625" style="268" customWidth="1"/>
    <col min="13842" max="14080" width="9.140625" style="268"/>
    <col min="14081" max="14082" width="0" style="268" hidden="1" customWidth="1"/>
    <col min="14083" max="14083" width="42.28515625" style="268" customWidth="1"/>
    <col min="14084" max="14084" width="9" style="268" customWidth="1"/>
    <col min="14085" max="14085" width="10.28515625" style="268" customWidth="1"/>
    <col min="14086" max="14086" width="9.140625" style="268"/>
    <col min="14087" max="14087" width="13.28515625" style="268" customWidth="1"/>
    <col min="14088" max="14088" width="10" style="268" customWidth="1"/>
    <col min="14089" max="14089" width="11.28515625" style="268" customWidth="1"/>
    <col min="14090" max="14090" width="18.42578125" style="268" customWidth="1"/>
    <col min="14091" max="14095" width="9.140625" style="268"/>
    <col min="14096" max="14096" width="24.140625" style="268" customWidth="1"/>
    <col min="14097" max="14097" width="18.28515625" style="268" customWidth="1"/>
    <col min="14098" max="14336" width="9.140625" style="268"/>
    <col min="14337" max="14338" width="0" style="268" hidden="1" customWidth="1"/>
    <col min="14339" max="14339" width="42.28515625" style="268" customWidth="1"/>
    <col min="14340" max="14340" width="9" style="268" customWidth="1"/>
    <col min="14341" max="14341" width="10.28515625" style="268" customWidth="1"/>
    <col min="14342" max="14342" width="9.140625" style="268"/>
    <col min="14343" max="14343" width="13.28515625" style="268" customWidth="1"/>
    <col min="14344" max="14344" width="10" style="268" customWidth="1"/>
    <col min="14345" max="14345" width="11.28515625" style="268" customWidth="1"/>
    <col min="14346" max="14346" width="18.42578125" style="268" customWidth="1"/>
    <col min="14347" max="14351" width="9.140625" style="268"/>
    <col min="14352" max="14352" width="24.140625" style="268" customWidth="1"/>
    <col min="14353" max="14353" width="18.28515625" style="268" customWidth="1"/>
    <col min="14354" max="14592" width="9.140625" style="268"/>
    <col min="14593" max="14594" width="0" style="268" hidden="1" customWidth="1"/>
    <col min="14595" max="14595" width="42.28515625" style="268" customWidth="1"/>
    <col min="14596" max="14596" width="9" style="268" customWidth="1"/>
    <col min="14597" max="14597" width="10.28515625" style="268" customWidth="1"/>
    <col min="14598" max="14598" width="9.140625" style="268"/>
    <col min="14599" max="14599" width="13.28515625" style="268" customWidth="1"/>
    <col min="14600" max="14600" width="10" style="268" customWidth="1"/>
    <col min="14601" max="14601" width="11.28515625" style="268" customWidth="1"/>
    <col min="14602" max="14602" width="18.42578125" style="268" customWidth="1"/>
    <col min="14603" max="14607" width="9.140625" style="268"/>
    <col min="14608" max="14608" width="24.140625" style="268" customWidth="1"/>
    <col min="14609" max="14609" width="18.28515625" style="268" customWidth="1"/>
    <col min="14610" max="14848" width="9.140625" style="268"/>
    <col min="14849" max="14850" width="0" style="268" hidden="1" customWidth="1"/>
    <col min="14851" max="14851" width="42.28515625" style="268" customWidth="1"/>
    <col min="14852" max="14852" width="9" style="268" customWidth="1"/>
    <col min="14853" max="14853" width="10.28515625" style="268" customWidth="1"/>
    <col min="14854" max="14854" width="9.140625" style="268"/>
    <col min="14855" max="14855" width="13.28515625" style="268" customWidth="1"/>
    <col min="14856" max="14856" width="10" style="268" customWidth="1"/>
    <col min="14857" max="14857" width="11.28515625" style="268" customWidth="1"/>
    <col min="14858" max="14858" width="18.42578125" style="268" customWidth="1"/>
    <col min="14859" max="14863" width="9.140625" style="268"/>
    <col min="14864" max="14864" width="24.140625" style="268" customWidth="1"/>
    <col min="14865" max="14865" width="18.28515625" style="268" customWidth="1"/>
    <col min="14866" max="15104" width="9.140625" style="268"/>
    <col min="15105" max="15106" width="0" style="268" hidden="1" customWidth="1"/>
    <col min="15107" max="15107" width="42.28515625" style="268" customWidth="1"/>
    <col min="15108" max="15108" width="9" style="268" customWidth="1"/>
    <col min="15109" max="15109" width="10.28515625" style="268" customWidth="1"/>
    <col min="15110" max="15110" width="9.140625" style="268"/>
    <col min="15111" max="15111" width="13.28515625" style="268" customWidth="1"/>
    <col min="15112" max="15112" width="10" style="268" customWidth="1"/>
    <col min="15113" max="15113" width="11.28515625" style="268" customWidth="1"/>
    <col min="15114" max="15114" width="18.42578125" style="268" customWidth="1"/>
    <col min="15115" max="15119" width="9.140625" style="268"/>
    <col min="15120" max="15120" width="24.140625" style="268" customWidth="1"/>
    <col min="15121" max="15121" width="18.28515625" style="268" customWidth="1"/>
    <col min="15122" max="15360" width="9.140625" style="268"/>
    <col min="15361" max="15362" width="0" style="268" hidden="1" customWidth="1"/>
    <col min="15363" max="15363" width="42.28515625" style="268" customWidth="1"/>
    <col min="15364" max="15364" width="9" style="268" customWidth="1"/>
    <col min="15365" max="15365" width="10.28515625" style="268" customWidth="1"/>
    <col min="15366" max="15366" width="9.140625" style="268"/>
    <col min="15367" max="15367" width="13.28515625" style="268" customWidth="1"/>
    <col min="15368" max="15368" width="10" style="268" customWidth="1"/>
    <col min="15369" max="15369" width="11.28515625" style="268" customWidth="1"/>
    <col min="15370" max="15370" width="18.42578125" style="268" customWidth="1"/>
    <col min="15371" max="15375" width="9.140625" style="268"/>
    <col min="15376" max="15376" width="24.140625" style="268" customWidth="1"/>
    <col min="15377" max="15377" width="18.28515625" style="268" customWidth="1"/>
    <col min="15378" max="15616" width="9.140625" style="268"/>
    <col min="15617" max="15618" width="0" style="268" hidden="1" customWidth="1"/>
    <col min="15619" max="15619" width="42.28515625" style="268" customWidth="1"/>
    <col min="15620" max="15620" width="9" style="268" customWidth="1"/>
    <col min="15621" max="15621" width="10.28515625" style="268" customWidth="1"/>
    <col min="15622" max="15622" width="9.140625" style="268"/>
    <col min="15623" max="15623" width="13.28515625" style="268" customWidth="1"/>
    <col min="15624" max="15624" width="10" style="268" customWidth="1"/>
    <col min="15625" max="15625" width="11.28515625" style="268" customWidth="1"/>
    <col min="15626" max="15626" width="18.42578125" style="268" customWidth="1"/>
    <col min="15627" max="15631" width="9.140625" style="268"/>
    <col min="15632" max="15632" width="24.140625" style="268" customWidth="1"/>
    <col min="15633" max="15633" width="18.28515625" style="268" customWidth="1"/>
    <col min="15634" max="15872" width="9.140625" style="268"/>
    <col min="15873" max="15874" width="0" style="268" hidden="1" customWidth="1"/>
    <col min="15875" max="15875" width="42.28515625" style="268" customWidth="1"/>
    <col min="15876" max="15876" width="9" style="268" customWidth="1"/>
    <col min="15877" max="15877" width="10.28515625" style="268" customWidth="1"/>
    <col min="15878" max="15878" width="9.140625" style="268"/>
    <col min="15879" max="15879" width="13.28515625" style="268" customWidth="1"/>
    <col min="15880" max="15880" width="10" style="268" customWidth="1"/>
    <col min="15881" max="15881" width="11.28515625" style="268" customWidth="1"/>
    <col min="15882" max="15882" width="18.42578125" style="268" customWidth="1"/>
    <col min="15883" max="15887" width="9.140625" style="268"/>
    <col min="15888" max="15888" width="24.140625" style="268" customWidth="1"/>
    <col min="15889" max="15889" width="18.28515625" style="268" customWidth="1"/>
    <col min="15890" max="16128" width="9.140625" style="268"/>
    <col min="16129" max="16130" width="0" style="268" hidden="1" customWidth="1"/>
    <col min="16131" max="16131" width="42.28515625" style="268" customWidth="1"/>
    <col min="16132" max="16132" width="9" style="268" customWidth="1"/>
    <col min="16133" max="16133" width="10.28515625" style="268" customWidth="1"/>
    <col min="16134" max="16134" width="9.140625" style="268"/>
    <col min="16135" max="16135" width="13.28515625" style="268" customWidth="1"/>
    <col min="16136" max="16136" width="10" style="268" customWidth="1"/>
    <col min="16137" max="16137" width="11.28515625" style="268" customWidth="1"/>
    <col min="16138" max="16138" width="18.42578125" style="268" customWidth="1"/>
    <col min="16139" max="16143" width="9.140625" style="268"/>
    <col min="16144" max="16144" width="24.140625" style="268" customWidth="1"/>
    <col min="16145" max="16145" width="18.28515625" style="268" customWidth="1"/>
    <col min="16146" max="16384" width="9.140625" style="268"/>
  </cols>
  <sheetData>
    <row r="1" spans="1:17" ht="19.5" x14ac:dyDescent="0.25">
      <c r="A1" s="388" t="s">
        <v>2</v>
      </c>
      <c r="B1" s="389"/>
      <c r="C1" s="266">
        <v>1</v>
      </c>
      <c r="D1" s="267">
        <v>2</v>
      </c>
      <c r="E1" s="267">
        <v>3</v>
      </c>
      <c r="F1" s="266">
        <v>4</v>
      </c>
      <c r="G1" s="267">
        <v>5</v>
      </c>
      <c r="H1" s="267">
        <v>6</v>
      </c>
      <c r="I1" s="266">
        <v>7</v>
      </c>
      <c r="J1" s="267">
        <v>8</v>
      </c>
      <c r="K1" s="267">
        <v>9</v>
      </c>
    </row>
    <row r="2" spans="1:17" ht="42" x14ac:dyDescent="0.25">
      <c r="A2" s="270" t="s">
        <v>380</v>
      </c>
      <c r="B2" s="271" t="s">
        <v>873</v>
      </c>
      <c r="C2" s="272"/>
      <c r="D2" s="273" t="s">
        <v>874</v>
      </c>
      <c r="E2" s="273" t="s">
        <v>875</v>
      </c>
      <c r="F2" s="288" t="s">
        <v>1409</v>
      </c>
      <c r="G2" s="274" t="s">
        <v>876</v>
      </c>
      <c r="H2" s="275" t="s">
        <v>1408</v>
      </c>
      <c r="Q2" s="268" t="s">
        <v>877</v>
      </c>
    </row>
    <row r="3" spans="1:17" ht="12" customHeight="1" x14ac:dyDescent="0.25">
      <c r="A3" s="276" t="s">
        <v>174</v>
      </c>
      <c r="B3" s="276" t="s">
        <v>175</v>
      </c>
      <c r="C3" s="277" t="str">
        <f>CONCATENATE(A3,$A$2,B3)</f>
        <v>1-ї Гвардiйської Армiї, ВУЛ, 29</v>
      </c>
      <c r="D3" s="278">
        <v>2</v>
      </c>
      <c r="E3" s="278">
        <v>0</v>
      </c>
      <c r="F3" s="279" t="s">
        <v>163</v>
      </c>
      <c r="G3" s="274" t="s">
        <v>878</v>
      </c>
      <c r="J3" s="280" t="s">
        <v>879</v>
      </c>
      <c r="K3" s="281" t="s">
        <v>878</v>
      </c>
      <c r="M3" s="269" t="s">
        <v>880</v>
      </c>
      <c r="N3" s="282" t="s">
        <v>163</v>
      </c>
      <c r="O3" s="268" t="str">
        <f>CONCATENATE(M3,N3)</f>
        <v>№1/1</v>
      </c>
      <c r="P3" s="268" t="s">
        <v>878</v>
      </c>
      <c r="Q3" s="268" t="s">
        <v>879</v>
      </c>
    </row>
    <row r="4" spans="1:17" ht="12" customHeight="1" x14ac:dyDescent="0.25">
      <c r="A4" s="276" t="s">
        <v>174</v>
      </c>
      <c r="B4" s="276" t="s">
        <v>109</v>
      </c>
      <c r="C4" s="277" t="str">
        <f t="shared" ref="C4:C67" si="0">CONCATENATE(A4,$A$2,B4)</f>
        <v>1-ї Гвардiйської Армiї, ВУЛ, 4</v>
      </c>
      <c r="D4" s="278">
        <v>2</v>
      </c>
      <c r="E4" s="278">
        <v>10</v>
      </c>
      <c r="F4" s="279" t="s">
        <v>112</v>
      </c>
      <c r="G4" s="274" t="s">
        <v>878</v>
      </c>
      <c r="J4" s="280" t="s">
        <v>881</v>
      </c>
      <c r="K4" s="281" t="s">
        <v>878</v>
      </c>
      <c r="M4" s="269" t="s">
        <v>880</v>
      </c>
      <c r="N4" s="282" t="s">
        <v>112</v>
      </c>
      <c r="O4" s="268" t="str">
        <f t="shared" ref="O4:O67" si="1">CONCATENATE(M4,N4)</f>
        <v>№1/2</v>
      </c>
      <c r="P4" s="268" t="s">
        <v>878</v>
      </c>
      <c r="Q4" s="268" t="s">
        <v>881</v>
      </c>
    </row>
    <row r="5" spans="1:17" ht="12" customHeight="1" x14ac:dyDescent="0.25">
      <c r="A5" s="276" t="s">
        <v>174</v>
      </c>
      <c r="B5" s="276" t="s">
        <v>106</v>
      </c>
      <c r="C5" s="277" t="str">
        <f t="shared" si="0"/>
        <v>1-ї Гвардiйської Армiї, ВУЛ, 6</v>
      </c>
      <c r="D5" s="278">
        <v>2</v>
      </c>
      <c r="E5" s="278">
        <v>2</v>
      </c>
      <c r="F5" s="279"/>
      <c r="J5" s="280" t="s">
        <v>882</v>
      </c>
      <c r="K5" s="281"/>
      <c r="M5" s="269" t="s">
        <v>880</v>
      </c>
      <c r="N5" s="282"/>
      <c r="O5" s="268" t="str">
        <f t="shared" si="1"/>
        <v>№1/</v>
      </c>
      <c r="Q5" s="268" t="s">
        <v>882</v>
      </c>
    </row>
    <row r="6" spans="1:17" ht="12" customHeight="1" x14ac:dyDescent="0.25">
      <c r="A6" s="276" t="s">
        <v>174</v>
      </c>
      <c r="B6" s="276" t="s">
        <v>176</v>
      </c>
      <c r="C6" s="277" t="str">
        <f t="shared" si="0"/>
        <v>1-ї Гвардiйської Армiї, ВУЛ, 8</v>
      </c>
      <c r="D6" s="278">
        <v>2</v>
      </c>
      <c r="E6" s="278">
        <v>2</v>
      </c>
      <c r="F6" s="279" t="s">
        <v>110</v>
      </c>
      <c r="G6" s="274" t="s">
        <v>878</v>
      </c>
      <c r="J6" s="280" t="s">
        <v>883</v>
      </c>
      <c r="K6" s="281" t="s">
        <v>878</v>
      </c>
      <c r="M6" s="269" t="s">
        <v>880</v>
      </c>
      <c r="N6" s="282" t="s">
        <v>110</v>
      </c>
      <c r="O6" s="268" t="str">
        <f t="shared" si="1"/>
        <v>№1/3</v>
      </c>
      <c r="P6" s="268" t="s">
        <v>878</v>
      </c>
      <c r="Q6" s="268" t="s">
        <v>883</v>
      </c>
    </row>
    <row r="7" spans="1:17" ht="12" customHeight="1" x14ac:dyDescent="0.25">
      <c r="A7" s="276" t="s">
        <v>177</v>
      </c>
      <c r="B7" s="276" t="s">
        <v>178</v>
      </c>
      <c r="C7" s="277" t="str">
        <f t="shared" si="0"/>
        <v>Бориса Луговського, ВУЛ, 17</v>
      </c>
      <c r="D7" s="278">
        <v>2</v>
      </c>
      <c r="E7" s="278">
        <v>0</v>
      </c>
      <c r="F7" s="279" t="s">
        <v>109</v>
      </c>
      <c r="G7" s="274" t="s">
        <v>878</v>
      </c>
      <c r="J7" s="280" t="s">
        <v>884</v>
      </c>
      <c r="K7" s="281" t="s">
        <v>878</v>
      </c>
      <c r="M7" s="269" t="s">
        <v>880</v>
      </c>
      <c r="N7" s="282" t="s">
        <v>109</v>
      </c>
      <c r="O7" s="268" t="str">
        <f t="shared" si="1"/>
        <v>№1/4</v>
      </c>
      <c r="P7" s="268" t="s">
        <v>878</v>
      </c>
      <c r="Q7" s="268" t="s">
        <v>884</v>
      </c>
    </row>
    <row r="8" spans="1:17" ht="12" customHeight="1" x14ac:dyDescent="0.25">
      <c r="A8" s="276" t="s">
        <v>179</v>
      </c>
      <c r="B8" s="276" t="s">
        <v>183</v>
      </c>
      <c r="C8" s="277" t="str">
        <f t="shared" si="0"/>
        <v>В`ячеслава Чорновола, ВУЛ, 15а</v>
      </c>
      <c r="D8" s="278">
        <v>2</v>
      </c>
      <c r="E8" s="278">
        <v>2</v>
      </c>
      <c r="F8" s="279"/>
      <c r="J8" s="280" t="s">
        <v>882</v>
      </c>
      <c r="K8" s="281"/>
      <c r="M8" s="269" t="s">
        <v>880</v>
      </c>
      <c r="N8" s="282"/>
      <c r="O8" s="268" t="str">
        <f t="shared" si="1"/>
        <v>№1/</v>
      </c>
      <c r="Q8" s="268" t="s">
        <v>882</v>
      </c>
    </row>
    <row r="9" spans="1:17" ht="12" customHeight="1" x14ac:dyDescent="0.25">
      <c r="A9" s="276" t="s">
        <v>179</v>
      </c>
      <c r="B9" s="276" t="s">
        <v>180</v>
      </c>
      <c r="C9" s="277" t="str">
        <f t="shared" si="0"/>
        <v>В`ячеслава Чорновола, ВУЛ, 11</v>
      </c>
      <c r="D9" s="278">
        <v>2</v>
      </c>
      <c r="E9" s="278">
        <v>1</v>
      </c>
      <c r="F9" s="279" t="s">
        <v>108</v>
      </c>
      <c r="G9" s="274" t="s">
        <v>878</v>
      </c>
      <c r="J9" s="280" t="s">
        <v>885</v>
      </c>
      <c r="K9" s="281" t="s">
        <v>878</v>
      </c>
      <c r="M9" s="269" t="s">
        <v>880</v>
      </c>
      <c r="N9" s="282" t="s">
        <v>108</v>
      </c>
      <c r="O9" s="268" t="str">
        <f t="shared" si="1"/>
        <v>№1/5</v>
      </c>
      <c r="P9" s="268" t="s">
        <v>878</v>
      </c>
      <c r="Q9" s="268" t="s">
        <v>885</v>
      </c>
    </row>
    <row r="10" spans="1:17" ht="12" customHeight="1" x14ac:dyDescent="0.25">
      <c r="A10" s="276" t="s">
        <v>179</v>
      </c>
      <c r="B10" s="276" t="s">
        <v>181</v>
      </c>
      <c r="C10" s="277" t="str">
        <f t="shared" si="0"/>
        <v>В`ячеслава Чорновола, ВУЛ, 13</v>
      </c>
      <c r="D10" s="278">
        <v>2</v>
      </c>
      <c r="E10" s="278">
        <v>4</v>
      </c>
      <c r="F10" s="279" t="s">
        <v>106</v>
      </c>
      <c r="G10" s="274" t="s">
        <v>878</v>
      </c>
      <c r="J10" s="280" t="s">
        <v>886</v>
      </c>
      <c r="K10" s="281" t="s">
        <v>878</v>
      </c>
      <c r="M10" s="269" t="s">
        <v>880</v>
      </c>
      <c r="N10" s="282" t="s">
        <v>106</v>
      </c>
      <c r="O10" s="268" t="str">
        <f t="shared" si="1"/>
        <v>№1/6</v>
      </c>
      <c r="P10" s="268" t="s">
        <v>878</v>
      </c>
      <c r="Q10" s="268" t="s">
        <v>886</v>
      </c>
    </row>
    <row r="11" spans="1:17" ht="12" customHeight="1" x14ac:dyDescent="0.25">
      <c r="A11" s="276" t="s">
        <v>179</v>
      </c>
      <c r="B11" s="276" t="s">
        <v>182</v>
      </c>
      <c r="C11" s="277" t="str">
        <f t="shared" si="0"/>
        <v>В`ячеслава Чорновола, ВУЛ, 15</v>
      </c>
      <c r="D11" s="278">
        <v>2</v>
      </c>
      <c r="E11" s="278">
        <v>5</v>
      </c>
      <c r="F11" s="279" t="s">
        <v>105</v>
      </c>
      <c r="G11" s="274" t="s">
        <v>878</v>
      </c>
      <c r="J11" s="280" t="s">
        <v>887</v>
      </c>
      <c r="K11" s="281" t="s">
        <v>878</v>
      </c>
      <c r="M11" s="269" t="s">
        <v>880</v>
      </c>
      <c r="N11" s="282" t="s">
        <v>105</v>
      </c>
      <c r="O11" s="268" t="str">
        <f t="shared" si="1"/>
        <v>№1/7</v>
      </c>
      <c r="P11" s="268" t="s">
        <v>878</v>
      </c>
      <c r="Q11" s="268" t="s">
        <v>887</v>
      </c>
    </row>
    <row r="12" spans="1:17" ht="12" customHeight="1" x14ac:dyDescent="0.25">
      <c r="A12" s="276" t="s">
        <v>179</v>
      </c>
      <c r="B12" s="276" t="s">
        <v>178</v>
      </c>
      <c r="C12" s="277" t="str">
        <f t="shared" si="0"/>
        <v>В`ячеслава Чорновола, ВУЛ, 17</v>
      </c>
      <c r="D12" s="278">
        <v>2</v>
      </c>
      <c r="E12" s="278">
        <v>7</v>
      </c>
      <c r="F12" s="279" t="s">
        <v>176</v>
      </c>
      <c r="G12" s="274" t="s">
        <v>878</v>
      </c>
      <c r="J12" s="280" t="s">
        <v>888</v>
      </c>
      <c r="K12" s="281" t="s">
        <v>878</v>
      </c>
      <c r="M12" s="269" t="s">
        <v>880</v>
      </c>
      <c r="N12" s="282" t="s">
        <v>176</v>
      </c>
      <c r="O12" s="268" t="str">
        <f t="shared" si="1"/>
        <v>№1/8</v>
      </c>
      <c r="P12" s="268" t="s">
        <v>878</v>
      </c>
      <c r="Q12" s="268" t="s">
        <v>888</v>
      </c>
    </row>
    <row r="13" spans="1:17" ht="12" customHeight="1" x14ac:dyDescent="0.25">
      <c r="A13" s="276" t="s">
        <v>179</v>
      </c>
      <c r="B13" s="276" t="s">
        <v>184</v>
      </c>
      <c r="C13" s="277" t="str">
        <f t="shared" si="0"/>
        <v>В`ячеслава Чорновола, ВУЛ, 26</v>
      </c>
      <c r="D13" s="278">
        <v>2</v>
      </c>
      <c r="E13" s="278">
        <v>2</v>
      </c>
      <c r="F13" s="279" t="s">
        <v>216</v>
      </c>
      <c r="G13" s="274" t="s">
        <v>878</v>
      </c>
      <c r="J13" s="280" t="s">
        <v>889</v>
      </c>
      <c r="K13" s="281" t="s">
        <v>878</v>
      </c>
      <c r="M13" s="269" t="s">
        <v>880</v>
      </c>
      <c r="N13" s="282" t="s">
        <v>216</v>
      </c>
      <c r="O13" s="268" t="str">
        <f t="shared" si="1"/>
        <v>№1/9</v>
      </c>
      <c r="P13" s="268" t="s">
        <v>878</v>
      </c>
      <c r="Q13" s="268" t="s">
        <v>889</v>
      </c>
    </row>
    <row r="14" spans="1:17" ht="12" customHeight="1" x14ac:dyDescent="0.25">
      <c r="A14" s="276" t="s">
        <v>179</v>
      </c>
      <c r="B14" s="276" t="s">
        <v>185</v>
      </c>
      <c r="C14" s="277" t="str">
        <f t="shared" si="0"/>
        <v>В`ячеслава Чорновола, ВУЛ, 30</v>
      </c>
      <c r="D14" s="278">
        <v>2</v>
      </c>
      <c r="E14" s="278">
        <v>1</v>
      </c>
      <c r="F14" s="279" t="s">
        <v>208</v>
      </c>
      <c r="G14" s="274" t="s">
        <v>878</v>
      </c>
      <c r="J14" s="280" t="s">
        <v>890</v>
      </c>
      <c r="K14" s="281" t="s">
        <v>878</v>
      </c>
      <c r="M14" s="269" t="s">
        <v>880</v>
      </c>
      <c r="N14" s="282" t="s">
        <v>208</v>
      </c>
      <c r="O14" s="268" t="str">
        <f t="shared" si="1"/>
        <v>№1/10</v>
      </c>
      <c r="P14" s="268" t="s">
        <v>878</v>
      </c>
      <c r="Q14" s="268" t="s">
        <v>890</v>
      </c>
    </row>
    <row r="15" spans="1:17" ht="12" customHeight="1" x14ac:dyDescent="0.25">
      <c r="A15" s="276" t="s">
        <v>179</v>
      </c>
      <c r="B15" s="276" t="s">
        <v>186</v>
      </c>
      <c r="C15" s="277" t="str">
        <f t="shared" si="0"/>
        <v>В`ячеслава Чорновола, ВУЛ, 32</v>
      </c>
      <c r="D15" s="278">
        <v>2</v>
      </c>
      <c r="E15" s="278">
        <v>6</v>
      </c>
      <c r="F15" s="279" t="s">
        <v>180</v>
      </c>
      <c r="G15" s="274" t="s">
        <v>878</v>
      </c>
      <c r="J15" s="280" t="s">
        <v>891</v>
      </c>
      <c r="K15" s="281" t="s">
        <v>878</v>
      </c>
      <c r="M15" s="269" t="s">
        <v>880</v>
      </c>
      <c r="N15" s="282" t="s">
        <v>180</v>
      </c>
      <c r="O15" s="268" t="str">
        <f t="shared" si="1"/>
        <v>№1/11</v>
      </c>
      <c r="P15" s="268" t="s">
        <v>878</v>
      </c>
      <c r="Q15" s="268" t="s">
        <v>891</v>
      </c>
    </row>
    <row r="16" spans="1:17" ht="12" customHeight="1" x14ac:dyDescent="0.25">
      <c r="A16" s="276" t="s">
        <v>179</v>
      </c>
      <c r="B16" s="276" t="s">
        <v>187</v>
      </c>
      <c r="C16" s="277" t="str">
        <f t="shared" si="0"/>
        <v>В`ячеслава Чорновола, ВУЛ, 38</v>
      </c>
      <c r="D16" s="278">
        <v>2</v>
      </c>
      <c r="E16" s="278">
        <v>2</v>
      </c>
      <c r="F16" s="279" t="s">
        <v>219</v>
      </c>
      <c r="G16" s="274" t="s">
        <v>878</v>
      </c>
      <c r="J16" s="280" t="s">
        <v>892</v>
      </c>
      <c r="K16" s="281" t="s">
        <v>878</v>
      </c>
      <c r="M16" s="269" t="s">
        <v>880</v>
      </c>
      <c r="N16" s="282" t="s">
        <v>219</v>
      </c>
      <c r="O16" s="268" t="str">
        <f t="shared" si="1"/>
        <v>№1/12</v>
      </c>
      <c r="P16" s="268" t="s">
        <v>878</v>
      </c>
      <c r="Q16" s="268" t="s">
        <v>892</v>
      </c>
    </row>
    <row r="17" spans="1:17" ht="12" customHeight="1" x14ac:dyDescent="0.25">
      <c r="A17" s="276" t="s">
        <v>179</v>
      </c>
      <c r="B17" s="276" t="s">
        <v>109</v>
      </c>
      <c r="C17" s="277" t="str">
        <f t="shared" si="0"/>
        <v>В`ячеслава Чорновола, ВУЛ, 4</v>
      </c>
      <c r="D17" s="278">
        <v>2</v>
      </c>
      <c r="E17" s="278">
        <v>4</v>
      </c>
      <c r="F17" s="279" t="s">
        <v>181</v>
      </c>
      <c r="G17" s="274" t="s">
        <v>878</v>
      </c>
      <c r="J17" s="280" t="s">
        <v>893</v>
      </c>
      <c r="K17" s="281" t="s">
        <v>878</v>
      </c>
      <c r="M17" s="269" t="s">
        <v>880</v>
      </c>
      <c r="N17" s="282" t="s">
        <v>181</v>
      </c>
      <c r="O17" s="268" t="str">
        <f t="shared" si="1"/>
        <v>№1/13</v>
      </c>
      <c r="P17" s="268" t="s">
        <v>878</v>
      </c>
      <c r="Q17" s="268" t="s">
        <v>893</v>
      </c>
    </row>
    <row r="18" spans="1:17" ht="12" customHeight="1" x14ac:dyDescent="0.25">
      <c r="A18" s="276" t="s">
        <v>179</v>
      </c>
      <c r="B18" s="276" t="s">
        <v>188</v>
      </c>
      <c r="C18" s="277" t="str">
        <f t="shared" si="0"/>
        <v>В`ячеслава Чорновола, ВУЛ, 40</v>
      </c>
      <c r="D18" s="278">
        <v>2</v>
      </c>
      <c r="E18" s="278">
        <v>1</v>
      </c>
      <c r="F18" s="279" t="s">
        <v>200</v>
      </c>
      <c r="G18" s="274" t="s">
        <v>878</v>
      </c>
      <c r="J18" s="280" t="s">
        <v>894</v>
      </c>
      <c r="K18" s="281" t="s">
        <v>878</v>
      </c>
      <c r="M18" s="269" t="s">
        <v>880</v>
      </c>
      <c r="N18" s="282" t="s">
        <v>200</v>
      </c>
      <c r="O18" s="268" t="str">
        <f t="shared" si="1"/>
        <v>№1/14</v>
      </c>
      <c r="P18" s="268" t="s">
        <v>878</v>
      </c>
      <c r="Q18" s="268" t="s">
        <v>894</v>
      </c>
    </row>
    <row r="19" spans="1:17" ht="12" customHeight="1" x14ac:dyDescent="0.25">
      <c r="A19" s="276" t="s">
        <v>179</v>
      </c>
      <c r="B19" s="276" t="s">
        <v>189</v>
      </c>
      <c r="C19" s="277" t="str">
        <f t="shared" si="0"/>
        <v>В`ячеслава Чорновола, ВУЛ, 42а</v>
      </c>
      <c r="D19" s="278">
        <v>2</v>
      </c>
      <c r="E19" s="278">
        <v>3</v>
      </c>
      <c r="F19" s="279" t="s">
        <v>182</v>
      </c>
      <c r="G19" s="274" t="s">
        <v>878</v>
      </c>
      <c r="J19" s="280" t="s">
        <v>895</v>
      </c>
      <c r="K19" s="281" t="s">
        <v>878</v>
      </c>
      <c r="M19" s="269" t="s">
        <v>880</v>
      </c>
      <c r="N19" s="282" t="s">
        <v>182</v>
      </c>
      <c r="O19" s="268" t="str">
        <f t="shared" si="1"/>
        <v>№1/15</v>
      </c>
      <c r="P19" s="268" t="s">
        <v>878</v>
      </c>
      <c r="Q19" s="268" t="s">
        <v>895</v>
      </c>
    </row>
    <row r="20" spans="1:17" ht="12" customHeight="1" x14ac:dyDescent="0.25">
      <c r="A20" s="276" t="s">
        <v>179</v>
      </c>
      <c r="B20" s="276" t="s">
        <v>190</v>
      </c>
      <c r="C20" s="277" t="str">
        <f t="shared" si="0"/>
        <v>В`ячеслава Чорновола, ВУЛ, 48</v>
      </c>
      <c r="D20" s="278">
        <v>2</v>
      </c>
      <c r="E20" s="278">
        <v>0</v>
      </c>
      <c r="F20" s="279" t="s">
        <v>202</v>
      </c>
      <c r="G20" s="274" t="s">
        <v>878</v>
      </c>
      <c r="J20" s="280" t="s">
        <v>896</v>
      </c>
      <c r="K20" s="281" t="s">
        <v>878</v>
      </c>
      <c r="M20" s="269" t="s">
        <v>880</v>
      </c>
      <c r="N20" s="282" t="s">
        <v>202</v>
      </c>
      <c r="O20" s="268" t="str">
        <f t="shared" si="1"/>
        <v>№1/16</v>
      </c>
      <c r="P20" s="268" t="s">
        <v>878</v>
      </c>
      <c r="Q20" s="268" t="s">
        <v>896</v>
      </c>
    </row>
    <row r="21" spans="1:17" ht="12" customHeight="1" x14ac:dyDescent="0.25">
      <c r="A21" s="276" t="s">
        <v>179</v>
      </c>
      <c r="B21" s="276" t="s">
        <v>191</v>
      </c>
      <c r="C21" s="277" t="str">
        <f t="shared" si="0"/>
        <v>В`ячеслава Чорновола, ВУЛ, 49/2</v>
      </c>
      <c r="D21" s="278">
        <v>2</v>
      </c>
      <c r="E21" s="278">
        <v>6</v>
      </c>
      <c r="F21" s="279"/>
      <c r="J21" s="280" t="s">
        <v>882</v>
      </c>
      <c r="K21" s="281"/>
      <c r="M21" s="269" t="s">
        <v>880</v>
      </c>
      <c r="N21" s="282"/>
      <c r="O21" s="268" t="str">
        <f t="shared" si="1"/>
        <v>№1/</v>
      </c>
      <c r="Q21" s="268" t="s">
        <v>882</v>
      </c>
    </row>
    <row r="22" spans="1:17" ht="12" customHeight="1" x14ac:dyDescent="0.25">
      <c r="A22" s="276" t="s">
        <v>179</v>
      </c>
      <c r="B22" s="276" t="s">
        <v>192</v>
      </c>
      <c r="C22" s="277" t="str">
        <f t="shared" si="0"/>
        <v>В`ячеслава Чорновола, ВУЛ, 50</v>
      </c>
      <c r="D22" s="278">
        <v>2</v>
      </c>
      <c r="E22" s="278">
        <v>0</v>
      </c>
      <c r="F22" s="279" t="s">
        <v>178</v>
      </c>
      <c r="G22" s="274" t="s">
        <v>878</v>
      </c>
      <c r="J22" s="280" t="s">
        <v>897</v>
      </c>
      <c r="K22" s="281" t="s">
        <v>878</v>
      </c>
      <c r="M22" s="269" t="s">
        <v>880</v>
      </c>
      <c r="N22" s="282" t="s">
        <v>178</v>
      </c>
      <c r="O22" s="268" t="str">
        <f t="shared" si="1"/>
        <v>№1/17</v>
      </c>
      <c r="P22" s="268" t="s">
        <v>878</v>
      </c>
      <c r="Q22" s="268" t="s">
        <v>897</v>
      </c>
    </row>
    <row r="23" spans="1:17" ht="12" customHeight="1" x14ac:dyDescent="0.25">
      <c r="A23" s="276" t="s">
        <v>179</v>
      </c>
      <c r="B23" s="276" t="s">
        <v>193</v>
      </c>
      <c r="C23" s="277" t="str">
        <f t="shared" si="0"/>
        <v>В`ячеслава Чорновола, ВУЛ, 56а</v>
      </c>
      <c r="D23" s="278">
        <v>2</v>
      </c>
      <c r="E23" s="278">
        <v>0</v>
      </c>
      <c r="F23" s="279" t="s">
        <v>203</v>
      </c>
      <c r="G23" s="274" t="s">
        <v>878</v>
      </c>
      <c r="J23" s="280" t="s">
        <v>898</v>
      </c>
      <c r="K23" s="281" t="s">
        <v>878</v>
      </c>
      <c r="M23" s="269" t="s">
        <v>880</v>
      </c>
      <c r="N23" s="282" t="s">
        <v>203</v>
      </c>
      <c r="O23" s="268" t="str">
        <f t="shared" si="1"/>
        <v>№1/18</v>
      </c>
      <c r="P23" s="268" t="s">
        <v>878</v>
      </c>
      <c r="Q23" s="268" t="s">
        <v>898</v>
      </c>
    </row>
    <row r="24" spans="1:17" ht="12" customHeight="1" x14ac:dyDescent="0.25">
      <c r="A24" s="276" t="s">
        <v>179</v>
      </c>
      <c r="B24" s="276" t="s">
        <v>106</v>
      </c>
      <c r="C24" s="277" t="str">
        <f t="shared" si="0"/>
        <v>В`ячеслава Чорновола, ВУЛ, 6</v>
      </c>
      <c r="D24" s="278">
        <v>2</v>
      </c>
      <c r="E24" s="278">
        <v>1</v>
      </c>
      <c r="F24" s="279"/>
      <c r="J24" s="280" t="s">
        <v>882</v>
      </c>
      <c r="K24" s="281"/>
      <c r="M24" s="269" t="s">
        <v>880</v>
      </c>
      <c r="N24" s="282"/>
      <c r="O24" s="268" t="str">
        <f t="shared" si="1"/>
        <v>№1/</v>
      </c>
      <c r="Q24" s="268" t="s">
        <v>882</v>
      </c>
    </row>
    <row r="25" spans="1:17" ht="12" customHeight="1" x14ac:dyDescent="0.25">
      <c r="A25" s="276" t="s">
        <v>179</v>
      </c>
      <c r="B25" s="276" t="s">
        <v>176</v>
      </c>
      <c r="C25" s="277" t="str">
        <f t="shared" si="0"/>
        <v>В`ячеслава Чорновола, ВУЛ, 8</v>
      </c>
      <c r="D25" s="278">
        <v>2</v>
      </c>
      <c r="E25" s="278">
        <v>2</v>
      </c>
      <c r="F25" s="279"/>
      <c r="J25" s="280" t="s">
        <v>882</v>
      </c>
      <c r="K25" s="281"/>
      <c r="M25" s="269" t="s">
        <v>880</v>
      </c>
      <c r="N25" s="282"/>
      <c r="O25" s="268" t="str">
        <f t="shared" si="1"/>
        <v>№1/</v>
      </c>
      <c r="Q25" s="268" t="s">
        <v>882</v>
      </c>
    </row>
    <row r="26" spans="1:17" ht="12" customHeight="1" x14ac:dyDescent="0.25">
      <c r="A26" s="276" t="s">
        <v>194</v>
      </c>
      <c r="B26" s="276" t="s">
        <v>195</v>
      </c>
      <c r="C26" s="277" t="str">
        <f t="shared" si="0"/>
        <v>Варзара, ВУЛ, 31</v>
      </c>
      <c r="D26" s="278">
        <v>1</v>
      </c>
      <c r="E26" s="278">
        <v>0</v>
      </c>
      <c r="F26" s="279" t="s">
        <v>231</v>
      </c>
      <c r="G26" s="274" t="s">
        <v>878</v>
      </c>
      <c r="J26" s="280" t="s">
        <v>899</v>
      </c>
      <c r="K26" s="281" t="s">
        <v>878</v>
      </c>
      <c r="M26" s="269" t="s">
        <v>880</v>
      </c>
      <c r="N26" s="282" t="s">
        <v>231</v>
      </c>
      <c r="O26" s="268" t="str">
        <f t="shared" si="1"/>
        <v>№1/19</v>
      </c>
      <c r="P26" s="268" t="s">
        <v>878</v>
      </c>
      <c r="Q26" s="268" t="s">
        <v>899</v>
      </c>
    </row>
    <row r="27" spans="1:17" ht="12" customHeight="1" x14ac:dyDescent="0.25">
      <c r="A27" s="276" t="s">
        <v>194</v>
      </c>
      <c r="B27" s="276" t="s">
        <v>196</v>
      </c>
      <c r="C27" s="277" t="str">
        <f t="shared" si="0"/>
        <v>Варзара, ВУЛ, 72</v>
      </c>
      <c r="D27" s="278">
        <v>1</v>
      </c>
      <c r="E27" s="278">
        <v>0</v>
      </c>
      <c r="F27" s="279" t="s">
        <v>204</v>
      </c>
      <c r="G27" s="274" t="s">
        <v>878</v>
      </c>
      <c r="J27" s="280" t="s">
        <v>900</v>
      </c>
      <c r="K27" s="281" t="s">
        <v>878</v>
      </c>
      <c r="M27" s="269" t="s">
        <v>880</v>
      </c>
      <c r="N27" s="282" t="s">
        <v>204</v>
      </c>
      <c r="O27" s="268" t="str">
        <f t="shared" si="1"/>
        <v>№1/20</v>
      </c>
      <c r="P27" s="268" t="s">
        <v>878</v>
      </c>
      <c r="Q27" s="268" t="s">
        <v>900</v>
      </c>
    </row>
    <row r="28" spans="1:17" ht="12" customHeight="1" x14ac:dyDescent="0.25">
      <c r="A28" s="276" t="s">
        <v>194</v>
      </c>
      <c r="B28" s="276" t="s">
        <v>197</v>
      </c>
      <c r="C28" s="277" t="str">
        <f t="shared" si="0"/>
        <v>Варзара, ВУЛ, 74</v>
      </c>
      <c r="D28" s="278">
        <v>1</v>
      </c>
      <c r="E28" s="278">
        <v>0</v>
      </c>
      <c r="F28" s="279" t="s">
        <v>212</v>
      </c>
      <c r="G28" s="274" t="s">
        <v>878</v>
      </c>
      <c r="J28" s="280" t="s">
        <v>901</v>
      </c>
      <c r="K28" s="281" t="s">
        <v>878</v>
      </c>
      <c r="M28" s="269" t="s">
        <v>880</v>
      </c>
      <c r="N28" s="282" t="s">
        <v>212</v>
      </c>
      <c r="O28" s="268" t="str">
        <f t="shared" si="1"/>
        <v>№1/21</v>
      </c>
      <c r="P28" s="268" t="s">
        <v>878</v>
      </c>
      <c r="Q28" s="268" t="s">
        <v>901</v>
      </c>
    </row>
    <row r="29" spans="1:17" ht="12" customHeight="1" x14ac:dyDescent="0.25">
      <c r="A29" s="276" t="s">
        <v>198</v>
      </c>
      <c r="B29" s="276" t="s">
        <v>108</v>
      </c>
      <c r="C29" s="277" t="str">
        <f t="shared" si="0"/>
        <v>Ватутiна, ВУЛ, 5</v>
      </c>
      <c r="D29" s="278">
        <v>1</v>
      </c>
      <c r="E29" s="278">
        <v>0</v>
      </c>
      <c r="F29" s="279" t="s">
        <v>205</v>
      </c>
      <c r="G29" s="274" t="s">
        <v>878</v>
      </c>
      <c r="J29" s="280" t="s">
        <v>902</v>
      </c>
      <c r="K29" s="281" t="s">
        <v>878</v>
      </c>
      <c r="M29" s="269" t="s">
        <v>880</v>
      </c>
      <c r="N29" s="282" t="s">
        <v>205</v>
      </c>
      <c r="O29" s="268" t="str">
        <f t="shared" si="1"/>
        <v>№1/22</v>
      </c>
      <c r="P29" s="268" t="s">
        <v>878</v>
      </c>
      <c r="Q29" s="268" t="s">
        <v>902</v>
      </c>
    </row>
    <row r="30" spans="1:17" ht="12" customHeight="1" x14ac:dyDescent="0.25">
      <c r="A30" s="276" t="s">
        <v>198</v>
      </c>
      <c r="B30" s="276" t="s">
        <v>176</v>
      </c>
      <c r="C30" s="277" t="str">
        <f t="shared" si="0"/>
        <v>Ватутiна, ВУЛ, 8</v>
      </c>
      <c r="D30" s="278">
        <v>1</v>
      </c>
      <c r="E30" s="278">
        <v>0</v>
      </c>
      <c r="F30" s="279" t="s">
        <v>213</v>
      </c>
      <c r="G30" s="274" t="s">
        <v>878</v>
      </c>
      <c r="J30" s="280" t="s">
        <v>903</v>
      </c>
      <c r="K30" s="281" t="s">
        <v>878</v>
      </c>
      <c r="M30" s="269" t="s">
        <v>880</v>
      </c>
      <c r="N30" s="282" t="s">
        <v>213</v>
      </c>
      <c r="O30" s="268" t="str">
        <f t="shared" si="1"/>
        <v>№1/23</v>
      </c>
      <c r="P30" s="268" t="s">
        <v>878</v>
      </c>
      <c r="Q30" s="268" t="s">
        <v>903</v>
      </c>
    </row>
    <row r="31" spans="1:17" ht="12" customHeight="1" x14ac:dyDescent="0.25">
      <c r="A31" s="276" t="s">
        <v>199</v>
      </c>
      <c r="B31" s="276" t="s">
        <v>200</v>
      </c>
      <c r="C31" s="277" t="str">
        <f t="shared" si="0"/>
        <v>Вокзальний. провулок, ПРОВ, 14</v>
      </c>
      <c r="D31" s="278">
        <v>2</v>
      </c>
      <c r="E31" s="278">
        <v>0</v>
      </c>
      <c r="F31" s="279" t="s">
        <v>247</v>
      </c>
      <c r="G31" s="274" t="s">
        <v>878</v>
      </c>
      <c r="J31" s="280" t="s">
        <v>904</v>
      </c>
      <c r="K31" s="281" t="s">
        <v>878</v>
      </c>
      <c r="M31" s="269" t="s">
        <v>880</v>
      </c>
      <c r="N31" s="282" t="s">
        <v>247</v>
      </c>
      <c r="O31" s="268" t="str">
        <f t="shared" si="1"/>
        <v>№1/25</v>
      </c>
      <c r="P31" s="268" t="s">
        <v>878</v>
      </c>
      <c r="Q31" s="268" t="s">
        <v>904</v>
      </c>
    </row>
    <row r="32" spans="1:17" ht="12" customHeight="1" x14ac:dyDescent="0.25">
      <c r="A32" s="276" t="s">
        <v>199</v>
      </c>
      <c r="B32" s="276" t="s">
        <v>201</v>
      </c>
      <c r="C32" s="277" t="str">
        <f t="shared" si="0"/>
        <v>Вокзальний. провулок, ПРОВ, 14а</v>
      </c>
      <c r="D32" s="278">
        <v>2</v>
      </c>
      <c r="E32" s="278">
        <v>0</v>
      </c>
      <c r="F32" s="279" t="s">
        <v>184</v>
      </c>
      <c r="G32" s="274" t="s">
        <v>878</v>
      </c>
      <c r="J32" s="280" t="s">
        <v>905</v>
      </c>
      <c r="K32" s="281" t="s">
        <v>878</v>
      </c>
      <c r="M32" s="269" t="s">
        <v>880</v>
      </c>
      <c r="N32" s="282" t="s">
        <v>184</v>
      </c>
      <c r="O32" s="268" t="str">
        <f t="shared" si="1"/>
        <v>№1/26</v>
      </c>
      <c r="P32" s="268" t="s">
        <v>878</v>
      </c>
      <c r="Q32" s="268" t="s">
        <v>905</v>
      </c>
    </row>
    <row r="33" spans="1:17" ht="12" customHeight="1" x14ac:dyDescent="0.25">
      <c r="A33" s="276" t="s">
        <v>199</v>
      </c>
      <c r="B33" s="276" t="s">
        <v>182</v>
      </c>
      <c r="C33" s="277" t="str">
        <f t="shared" si="0"/>
        <v>Вокзальний. провулок, ПРОВ, 15</v>
      </c>
      <c r="D33" s="278">
        <v>2</v>
      </c>
      <c r="E33" s="278">
        <v>0</v>
      </c>
      <c r="F33" s="279" t="s">
        <v>248</v>
      </c>
      <c r="G33" s="274" t="s">
        <v>878</v>
      </c>
      <c r="J33" s="280" t="s">
        <v>906</v>
      </c>
      <c r="K33" s="281" t="s">
        <v>878</v>
      </c>
      <c r="M33" s="269" t="s">
        <v>880</v>
      </c>
      <c r="N33" s="282" t="s">
        <v>248</v>
      </c>
      <c r="O33" s="268" t="str">
        <f t="shared" si="1"/>
        <v>№1/27</v>
      </c>
      <c r="P33" s="268" t="s">
        <v>878</v>
      </c>
      <c r="Q33" s="268" t="s">
        <v>906</v>
      </c>
    </row>
    <row r="34" spans="1:17" ht="12" customHeight="1" x14ac:dyDescent="0.25">
      <c r="A34" s="276" t="s">
        <v>199</v>
      </c>
      <c r="B34" s="276" t="s">
        <v>202</v>
      </c>
      <c r="C34" s="277" t="str">
        <f t="shared" si="0"/>
        <v>Вокзальний. провулок, ПРОВ, 16</v>
      </c>
      <c r="D34" s="278">
        <v>2</v>
      </c>
      <c r="E34" s="278">
        <v>0</v>
      </c>
      <c r="F34" s="279" t="s">
        <v>233</v>
      </c>
      <c r="G34" s="274" t="s">
        <v>878</v>
      </c>
      <c r="J34" s="280" t="s">
        <v>907</v>
      </c>
      <c r="K34" s="281" t="s">
        <v>878</v>
      </c>
      <c r="M34" s="269" t="s">
        <v>880</v>
      </c>
      <c r="N34" s="282" t="s">
        <v>233</v>
      </c>
      <c r="O34" s="268" t="str">
        <f t="shared" si="1"/>
        <v>№1/28</v>
      </c>
      <c r="P34" s="268" t="s">
        <v>878</v>
      </c>
      <c r="Q34" s="268" t="s">
        <v>907</v>
      </c>
    </row>
    <row r="35" spans="1:17" ht="12" customHeight="1" x14ac:dyDescent="0.25">
      <c r="A35" s="276" t="s">
        <v>199</v>
      </c>
      <c r="B35" s="276" t="s">
        <v>203</v>
      </c>
      <c r="C35" s="277" t="str">
        <f t="shared" si="0"/>
        <v>Вокзальний. провулок, ПРОВ, 18</v>
      </c>
      <c r="D35" s="278">
        <v>2</v>
      </c>
      <c r="E35" s="278">
        <v>0</v>
      </c>
      <c r="F35" s="279" t="s">
        <v>175</v>
      </c>
      <c r="G35" s="274" t="s">
        <v>878</v>
      </c>
      <c r="J35" s="280" t="s">
        <v>908</v>
      </c>
      <c r="K35" s="281" t="s">
        <v>878</v>
      </c>
      <c r="M35" s="269" t="s">
        <v>880</v>
      </c>
      <c r="N35" s="282" t="s">
        <v>175</v>
      </c>
      <c r="O35" s="268" t="str">
        <f t="shared" si="1"/>
        <v>№1/29</v>
      </c>
      <c r="P35" s="268" t="s">
        <v>878</v>
      </c>
      <c r="Q35" s="268" t="s">
        <v>908</v>
      </c>
    </row>
    <row r="36" spans="1:17" ht="12" customHeight="1" x14ac:dyDescent="0.25">
      <c r="A36" s="276" t="s">
        <v>199</v>
      </c>
      <c r="B36" s="276" t="s">
        <v>204</v>
      </c>
      <c r="C36" s="277" t="str">
        <f t="shared" si="0"/>
        <v>Вокзальний. провулок, ПРОВ, 20</v>
      </c>
      <c r="D36" s="278">
        <v>2</v>
      </c>
      <c r="E36" s="278">
        <v>0</v>
      </c>
      <c r="F36" s="279" t="s">
        <v>185</v>
      </c>
      <c r="G36" s="274" t="s">
        <v>878</v>
      </c>
      <c r="J36" s="280" t="s">
        <v>909</v>
      </c>
      <c r="K36" s="281" t="s">
        <v>878</v>
      </c>
      <c r="M36" s="269" t="s">
        <v>880</v>
      </c>
      <c r="N36" s="282" t="s">
        <v>185</v>
      </c>
      <c r="O36" s="268" t="str">
        <f t="shared" si="1"/>
        <v>№1/30</v>
      </c>
      <c r="P36" s="268" t="s">
        <v>878</v>
      </c>
      <c r="Q36" s="268" t="s">
        <v>909</v>
      </c>
    </row>
    <row r="37" spans="1:17" ht="12" customHeight="1" x14ac:dyDescent="0.25">
      <c r="A37" s="276" t="s">
        <v>199</v>
      </c>
      <c r="B37" s="276" t="s">
        <v>205</v>
      </c>
      <c r="C37" s="277" t="str">
        <f t="shared" si="0"/>
        <v>Вокзальний. провулок, ПРОВ, 22</v>
      </c>
      <c r="D37" s="278">
        <v>2</v>
      </c>
      <c r="E37" s="278">
        <v>0</v>
      </c>
      <c r="F37" s="279" t="s">
        <v>195</v>
      </c>
      <c r="G37" s="274" t="s">
        <v>878</v>
      </c>
      <c r="J37" s="280" t="s">
        <v>910</v>
      </c>
      <c r="K37" s="281" t="s">
        <v>878</v>
      </c>
      <c r="M37" s="269" t="s">
        <v>880</v>
      </c>
      <c r="N37" s="282" t="s">
        <v>195</v>
      </c>
      <c r="O37" s="268" t="str">
        <f t="shared" si="1"/>
        <v>№1/31</v>
      </c>
      <c r="P37" s="268" t="s">
        <v>878</v>
      </c>
      <c r="Q37" s="268" t="s">
        <v>910</v>
      </c>
    </row>
    <row r="38" spans="1:17" ht="12" customHeight="1" x14ac:dyDescent="0.25">
      <c r="A38" s="276" t="s">
        <v>199</v>
      </c>
      <c r="B38" s="276" t="s">
        <v>206</v>
      </c>
      <c r="C38" s="277" t="str">
        <f t="shared" si="0"/>
        <v>Вокзальний. провулок, ПРОВ, 24</v>
      </c>
      <c r="D38" s="278">
        <v>2</v>
      </c>
      <c r="E38" s="278">
        <v>0</v>
      </c>
      <c r="F38" s="279" t="s">
        <v>186</v>
      </c>
      <c r="G38" s="274" t="s">
        <v>878</v>
      </c>
      <c r="J38" s="280" t="s">
        <v>911</v>
      </c>
      <c r="K38" s="281" t="s">
        <v>878</v>
      </c>
      <c r="M38" s="269" t="s">
        <v>880</v>
      </c>
      <c r="N38" s="282" t="s">
        <v>186</v>
      </c>
      <c r="O38" s="268" t="str">
        <f t="shared" si="1"/>
        <v>№1/32</v>
      </c>
      <c r="P38" s="268" t="s">
        <v>878</v>
      </c>
      <c r="Q38" s="268" t="s">
        <v>911</v>
      </c>
    </row>
    <row r="39" spans="1:17" ht="12" customHeight="1" x14ac:dyDescent="0.25">
      <c r="A39" s="276" t="s">
        <v>199</v>
      </c>
      <c r="B39" s="276" t="s">
        <v>105</v>
      </c>
      <c r="C39" s="277" t="str">
        <f t="shared" si="0"/>
        <v>Вокзальний. провулок, ПРОВ, 7</v>
      </c>
      <c r="D39" s="278">
        <v>2</v>
      </c>
      <c r="E39" s="278">
        <v>0</v>
      </c>
      <c r="F39" s="279" t="s">
        <v>249</v>
      </c>
      <c r="G39" s="274" t="s">
        <v>878</v>
      </c>
      <c r="J39" s="280" t="s">
        <v>912</v>
      </c>
      <c r="K39" s="281" t="s">
        <v>878</v>
      </c>
      <c r="M39" s="269" t="s">
        <v>880</v>
      </c>
      <c r="N39" s="282" t="s">
        <v>249</v>
      </c>
      <c r="O39" s="268" t="str">
        <f t="shared" si="1"/>
        <v>№1/33</v>
      </c>
      <c r="P39" s="268" t="s">
        <v>878</v>
      </c>
      <c r="Q39" s="268" t="s">
        <v>912</v>
      </c>
    </row>
    <row r="40" spans="1:17" ht="12" customHeight="1" x14ac:dyDescent="0.25">
      <c r="A40" s="276" t="s">
        <v>207</v>
      </c>
      <c r="B40" s="276" t="s">
        <v>163</v>
      </c>
      <c r="C40" s="277" t="str">
        <f t="shared" si="0"/>
        <v>Воскресенська, ВУЛ, 1</v>
      </c>
      <c r="D40" s="278">
        <v>2</v>
      </c>
      <c r="E40" s="278">
        <v>0</v>
      </c>
      <c r="F40" s="279" t="s">
        <v>250</v>
      </c>
      <c r="G40" s="274" t="s">
        <v>878</v>
      </c>
      <c r="J40" s="280" t="s">
        <v>913</v>
      </c>
      <c r="K40" s="281" t="s">
        <v>878</v>
      </c>
      <c r="M40" s="269" t="s">
        <v>880</v>
      </c>
      <c r="N40" s="282" t="s">
        <v>250</v>
      </c>
      <c r="O40" s="268" t="str">
        <f t="shared" si="1"/>
        <v>№1/34</v>
      </c>
      <c r="P40" s="268" t="s">
        <v>878</v>
      </c>
      <c r="Q40" s="268" t="s">
        <v>913</v>
      </c>
    </row>
    <row r="41" spans="1:17" ht="12" customHeight="1" x14ac:dyDescent="0.25">
      <c r="A41" s="276" t="s">
        <v>207</v>
      </c>
      <c r="B41" s="276" t="s">
        <v>208</v>
      </c>
      <c r="C41" s="277" t="str">
        <f t="shared" si="0"/>
        <v>Воскресенська, ВУЛ, 10</v>
      </c>
      <c r="D41" s="278">
        <v>2</v>
      </c>
      <c r="E41" s="278">
        <v>0</v>
      </c>
      <c r="F41" s="279" t="s">
        <v>225</v>
      </c>
      <c r="G41" s="274" t="s">
        <v>878</v>
      </c>
      <c r="J41" s="280" t="s">
        <v>914</v>
      </c>
      <c r="K41" s="281" t="s">
        <v>878</v>
      </c>
      <c r="M41" s="269" t="s">
        <v>880</v>
      </c>
      <c r="N41" s="282" t="s">
        <v>225</v>
      </c>
      <c r="O41" s="268" t="str">
        <f t="shared" si="1"/>
        <v>№1/35</v>
      </c>
      <c r="P41" s="268" t="s">
        <v>878</v>
      </c>
      <c r="Q41" s="268" t="s">
        <v>914</v>
      </c>
    </row>
    <row r="42" spans="1:17" ht="12" customHeight="1" x14ac:dyDescent="0.25">
      <c r="A42" s="276" t="s">
        <v>207</v>
      </c>
      <c r="B42" s="276" t="s">
        <v>180</v>
      </c>
      <c r="C42" s="277" t="str">
        <f t="shared" si="0"/>
        <v>Воскресенська, ВУЛ, 11</v>
      </c>
      <c r="D42" s="278">
        <v>2</v>
      </c>
      <c r="E42" s="278">
        <v>0</v>
      </c>
      <c r="F42" s="279" t="s">
        <v>251</v>
      </c>
      <c r="G42" s="274" t="s">
        <v>878</v>
      </c>
      <c r="J42" s="280" t="s">
        <v>915</v>
      </c>
      <c r="K42" s="281" t="s">
        <v>878</v>
      </c>
      <c r="M42" s="269" t="s">
        <v>880</v>
      </c>
      <c r="N42" s="282" t="s">
        <v>251</v>
      </c>
      <c r="O42" s="268" t="str">
        <f t="shared" si="1"/>
        <v>№1/36</v>
      </c>
      <c r="P42" s="268" t="s">
        <v>878</v>
      </c>
      <c r="Q42" s="268" t="s">
        <v>915</v>
      </c>
    </row>
    <row r="43" spans="1:17" ht="12" customHeight="1" x14ac:dyDescent="0.25">
      <c r="A43" s="276" t="s">
        <v>207</v>
      </c>
      <c r="B43" s="276" t="s">
        <v>181</v>
      </c>
      <c r="C43" s="277" t="str">
        <f t="shared" si="0"/>
        <v>Воскресенська, ВУЛ, 13</v>
      </c>
      <c r="D43" s="278">
        <v>2</v>
      </c>
      <c r="E43" s="278">
        <v>0</v>
      </c>
      <c r="F43" s="279" t="s">
        <v>215</v>
      </c>
      <c r="G43" s="274" t="s">
        <v>878</v>
      </c>
      <c r="J43" s="280" t="s">
        <v>916</v>
      </c>
      <c r="K43" s="281" t="s">
        <v>878</v>
      </c>
      <c r="M43" s="269" t="s">
        <v>880</v>
      </c>
      <c r="N43" s="282" t="s">
        <v>215</v>
      </c>
      <c r="O43" s="268" t="str">
        <f t="shared" si="1"/>
        <v>№1/37</v>
      </c>
      <c r="P43" s="268" t="s">
        <v>878</v>
      </c>
      <c r="Q43" s="268" t="s">
        <v>916</v>
      </c>
    </row>
    <row r="44" spans="1:17" ht="12" customHeight="1" x14ac:dyDescent="0.25">
      <c r="A44" s="276" t="s">
        <v>207</v>
      </c>
      <c r="B44" s="276" t="s">
        <v>209</v>
      </c>
      <c r="C44" s="277" t="str">
        <f t="shared" si="0"/>
        <v>Воскресенська, ВУЛ, 13а</v>
      </c>
      <c r="D44" s="278">
        <v>2</v>
      </c>
      <c r="E44" s="278">
        <v>0</v>
      </c>
      <c r="F44" s="279" t="s">
        <v>187</v>
      </c>
      <c r="G44" s="274" t="s">
        <v>878</v>
      </c>
      <c r="J44" s="280" t="s">
        <v>917</v>
      </c>
      <c r="K44" s="281" t="s">
        <v>878</v>
      </c>
      <c r="M44" s="269" t="s">
        <v>880</v>
      </c>
      <c r="N44" s="282" t="s">
        <v>187</v>
      </c>
      <c r="O44" s="268" t="str">
        <f t="shared" si="1"/>
        <v>№1/38</v>
      </c>
      <c r="P44" s="268" t="s">
        <v>878</v>
      </c>
      <c r="Q44" s="268" t="s">
        <v>917</v>
      </c>
    </row>
    <row r="45" spans="1:17" ht="12" customHeight="1" x14ac:dyDescent="0.25">
      <c r="A45" s="276" t="s">
        <v>207</v>
      </c>
      <c r="B45" s="276" t="s">
        <v>210</v>
      </c>
      <c r="C45" s="277" t="str">
        <f t="shared" si="0"/>
        <v>Воскресенська, ВУЛ, 13б</v>
      </c>
      <c r="D45" s="278">
        <v>2</v>
      </c>
      <c r="E45" s="278">
        <v>0</v>
      </c>
      <c r="F45" s="279" t="s">
        <v>296</v>
      </c>
      <c r="G45" s="274" t="s">
        <v>878</v>
      </c>
      <c r="J45" s="280" t="s">
        <v>918</v>
      </c>
      <c r="K45" s="281" t="s">
        <v>878</v>
      </c>
      <c r="M45" s="269" t="s">
        <v>880</v>
      </c>
      <c r="N45" s="282" t="s">
        <v>296</v>
      </c>
      <c r="O45" s="268" t="str">
        <f t="shared" si="1"/>
        <v>№1/39</v>
      </c>
      <c r="P45" s="268" t="s">
        <v>878</v>
      </c>
      <c r="Q45" s="268" t="s">
        <v>918</v>
      </c>
    </row>
    <row r="46" spans="1:17" ht="12" customHeight="1" x14ac:dyDescent="0.25">
      <c r="A46" s="276" t="s">
        <v>207</v>
      </c>
      <c r="B46" s="276" t="s">
        <v>211</v>
      </c>
      <c r="C46" s="277" t="str">
        <f t="shared" si="0"/>
        <v>Воскресенська, ВУЛ, 13в</v>
      </c>
      <c r="D46" s="278">
        <v>2</v>
      </c>
      <c r="E46" s="278">
        <v>0</v>
      </c>
      <c r="F46" s="279" t="s">
        <v>188</v>
      </c>
      <c r="G46" s="274" t="s">
        <v>878</v>
      </c>
      <c r="J46" s="280" t="s">
        <v>919</v>
      </c>
      <c r="K46" s="281" t="s">
        <v>878</v>
      </c>
      <c r="M46" s="269" t="s">
        <v>880</v>
      </c>
      <c r="N46" s="282" t="s">
        <v>188</v>
      </c>
      <c r="O46" s="268" t="str">
        <f t="shared" si="1"/>
        <v>№1/40</v>
      </c>
      <c r="P46" s="268" t="s">
        <v>878</v>
      </c>
      <c r="Q46" s="268" t="s">
        <v>919</v>
      </c>
    </row>
    <row r="47" spans="1:17" ht="12" customHeight="1" x14ac:dyDescent="0.25">
      <c r="A47" s="276" t="s">
        <v>207</v>
      </c>
      <c r="B47" s="276" t="s">
        <v>182</v>
      </c>
      <c r="C47" s="277" t="str">
        <f t="shared" si="0"/>
        <v>Воскресенська, ВУЛ, 15</v>
      </c>
      <c r="D47" s="278">
        <v>2</v>
      </c>
      <c r="E47" s="278">
        <v>0</v>
      </c>
      <c r="F47" s="279" t="s">
        <v>238</v>
      </c>
      <c r="G47" s="274" t="s">
        <v>878</v>
      </c>
      <c r="J47" s="280" t="s">
        <v>920</v>
      </c>
      <c r="K47" s="281" t="s">
        <v>878</v>
      </c>
      <c r="M47" s="269" t="s">
        <v>880</v>
      </c>
      <c r="N47" s="282" t="s">
        <v>238</v>
      </c>
      <c r="O47" s="268" t="str">
        <f t="shared" si="1"/>
        <v>№1/41</v>
      </c>
      <c r="P47" s="268" t="s">
        <v>878</v>
      </c>
      <c r="Q47" s="268" t="s">
        <v>920</v>
      </c>
    </row>
    <row r="48" spans="1:17" ht="12" customHeight="1" x14ac:dyDescent="0.25">
      <c r="A48" s="276" t="s">
        <v>207</v>
      </c>
      <c r="B48" s="276" t="s">
        <v>213</v>
      </c>
      <c r="C48" s="277" t="str">
        <f t="shared" si="0"/>
        <v>Воскресенська, ВУЛ, 23</v>
      </c>
      <c r="D48" s="278">
        <v>2</v>
      </c>
      <c r="E48" s="278">
        <v>0</v>
      </c>
      <c r="F48" s="279" t="s">
        <v>240</v>
      </c>
      <c r="G48" s="274" t="s">
        <v>878</v>
      </c>
      <c r="J48" s="280" t="s">
        <v>921</v>
      </c>
      <c r="K48" s="281" t="s">
        <v>878</v>
      </c>
      <c r="M48" s="269" t="s">
        <v>880</v>
      </c>
      <c r="N48" s="282" t="s">
        <v>240</v>
      </c>
      <c r="O48" s="268" t="str">
        <f t="shared" si="1"/>
        <v>№1/43</v>
      </c>
      <c r="P48" s="268" t="s">
        <v>878</v>
      </c>
      <c r="Q48" s="268" t="s">
        <v>921</v>
      </c>
    </row>
    <row r="49" spans="1:17" ht="12" customHeight="1" x14ac:dyDescent="0.25">
      <c r="A49" s="276" t="s">
        <v>207</v>
      </c>
      <c r="B49" s="276" t="s">
        <v>215</v>
      </c>
      <c r="C49" s="277" t="str">
        <f t="shared" si="0"/>
        <v>Воскресенська, ВУЛ, 37</v>
      </c>
      <c r="D49" s="278">
        <v>1</v>
      </c>
      <c r="E49" s="278">
        <v>1</v>
      </c>
      <c r="F49" s="279" t="s">
        <v>242</v>
      </c>
      <c r="G49" s="274" t="s">
        <v>878</v>
      </c>
      <c r="J49" s="280" t="s">
        <v>922</v>
      </c>
      <c r="K49" s="281" t="s">
        <v>878</v>
      </c>
      <c r="M49" s="269" t="s">
        <v>880</v>
      </c>
      <c r="N49" s="282" t="s">
        <v>242</v>
      </c>
      <c r="O49" s="268" t="str">
        <f t="shared" si="1"/>
        <v>№1/45</v>
      </c>
      <c r="P49" s="268" t="s">
        <v>878</v>
      </c>
      <c r="Q49" s="268" t="s">
        <v>922</v>
      </c>
    </row>
    <row r="50" spans="1:17" ht="12" customHeight="1" x14ac:dyDescent="0.25">
      <c r="A50" s="276" t="s">
        <v>207</v>
      </c>
      <c r="B50" s="276" t="s">
        <v>106</v>
      </c>
      <c r="C50" s="277" t="str">
        <f t="shared" si="0"/>
        <v>Воскресенська, ВУЛ, 6</v>
      </c>
      <c r="D50" s="278">
        <v>2</v>
      </c>
      <c r="E50" s="278">
        <v>0</v>
      </c>
      <c r="F50" s="279" t="s">
        <v>255</v>
      </c>
      <c r="G50" s="274" t="s">
        <v>878</v>
      </c>
      <c r="J50" s="280" t="s">
        <v>923</v>
      </c>
      <c r="K50" s="281" t="s">
        <v>878</v>
      </c>
      <c r="M50" s="269" t="s">
        <v>880</v>
      </c>
      <c r="N50" s="282" t="s">
        <v>255</v>
      </c>
      <c r="O50" s="268" t="str">
        <f t="shared" si="1"/>
        <v>№1/46</v>
      </c>
      <c r="P50" s="268" t="s">
        <v>878</v>
      </c>
      <c r="Q50" s="268" t="s">
        <v>923</v>
      </c>
    </row>
    <row r="51" spans="1:17" ht="12" customHeight="1" x14ac:dyDescent="0.25">
      <c r="A51" s="276" t="s">
        <v>207</v>
      </c>
      <c r="B51" s="276" t="s">
        <v>105</v>
      </c>
      <c r="C51" s="277" t="str">
        <f t="shared" si="0"/>
        <v>Воскресенська, ВУЛ, 7</v>
      </c>
      <c r="D51" s="278">
        <v>2</v>
      </c>
      <c r="E51" s="278">
        <v>0</v>
      </c>
      <c r="F51" s="279" t="s">
        <v>256</v>
      </c>
      <c r="G51" s="274" t="s">
        <v>878</v>
      </c>
      <c r="J51" s="280" t="s">
        <v>924</v>
      </c>
      <c r="K51" s="281" t="s">
        <v>878</v>
      </c>
      <c r="M51" s="269" t="s">
        <v>880</v>
      </c>
      <c r="N51" s="282" t="s">
        <v>256</v>
      </c>
      <c r="O51" s="268" t="str">
        <f t="shared" si="1"/>
        <v>№1/47</v>
      </c>
      <c r="P51" s="268" t="s">
        <v>878</v>
      </c>
      <c r="Q51" s="268" t="s">
        <v>924</v>
      </c>
    </row>
    <row r="52" spans="1:17" ht="12" customHeight="1" x14ac:dyDescent="0.25">
      <c r="A52" s="276" t="s">
        <v>207</v>
      </c>
      <c r="B52" s="276" t="s">
        <v>216</v>
      </c>
      <c r="C52" s="277" t="str">
        <f t="shared" si="0"/>
        <v>Воскресенська, ВУЛ, 9</v>
      </c>
      <c r="D52" s="278">
        <v>2</v>
      </c>
      <c r="E52" s="278">
        <v>0</v>
      </c>
      <c r="F52" s="279" t="s">
        <v>190</v>
      </c>
      <c r="G52" s="274" t="s">
        <v>878</v>
      </c>
      <c r="J52" s="280" t="s">
        <v>925</v>
      </c>
      <c r="K52" s="281" t="s">
        <v>878</v>
      </c>
      <c r="M52" s="269" t="s">
        <v>880</v>
      </c>
      <c r="N52" s="282" t="s">
        <v>190</v>
      </c>
      <c r="O52" s="268" t="str">
        <f t="shared" si="1"/>
        <v>№1/48</v>
      </c>
      <c r="P52" s="268" t="s">
        <v>878</v>
      </c>
      <c r="Q52" s="268" t="s">
        <v>925</v>
      </c>
    </row>
    <row r="53" spans="1:17" ht="12" customHeight="1" x14ac:dyDescent="0.25">
      <c r="A53" s="276" t="s">
        <v>207</v>
      </c>
      <c r="B53" s="276" t="s">
        <v>214</v>
      </c>
      <c r="C53" s="277" t="str">
        <f t="shared" si="0"/>
        <v>Воскресенська, ВУЛ, 35а</v>
      </c>
      <c r="D53" s="278">
        <v>1</v>
      </c>
      <c r="E53" s="278">
        <v>2</v>
      </c>
      <c r="F53" s="279" t="s">
        <v>241</v>
      </c>
      <c r="G53" s="274" t="s">
        <v>878</v>
      </c>
      <c r="J53" s="280" t="s">
        <v>926</v>
      </c>
      <c r="K53" s="281" t="s">
        <v>878</v>
      </c>
      <c r="M53" s="269" t="s">
        <v>880</v>
      </c>
      <c r="N53" s="282" t="s">
        <v>241</v>
      </c>
      <c r="O53" s="268" t="str">
        <f t="shared" si="1"/>
        <v>№1/44</v>
      </c>
      <c r="P53" s="268" t="s">
        <v>878</v>
      </c>
      <c r="Q53" s="268" t="s">
        <v>926</v>
      </c>
    </row>
    <row r="54" spans="1:17" ht="12" customHeight="1" x14ac:dyDescent="0.25">
      <c r="A54" s="276" t="s">
        <v>217</v>
      </c>
      <c r="B54" s="276" t="s">
        <v>110</v>
      </c>
      <c r="C54" s="277" t="str">
        <f t="shared" si="0"/>
        <v>Воскресенський. 1-й провулок, ПРОВ, 3</v>
      </c>
      <c r="D54" s="278">
        <v>2</v>
      </c>
      <c r="E54" s="278">
        <v>0</v>
      </c>
      <c r="F54" s="279" t="s">
        <v>257</v>
      </c>
      <c r="G54" s="274" t="s">
        <v>878</v>
      </c>
      <c r="J54" s="280" t="s">
        <v>927</v>
      </c>
      <c r="K54" s="281" t="s">
        <v>878</v>
      </c>
      <c r="M54" s="269" t="s">
        <v>880</v>
      </c>
      <c r="N54" s="282" t="s">
        <v>257</v>
      </c>
      <c r="O54" s="268" t="str">
        <f t="shared" si="1"/>
        <v>№1/49</v>
      </c>
      <c r="P54" s="268" t="s">
        <v>878</v>
      </c>
      <c r="Q54" s="268" t="s">
        <v>927</v>
      </c>
    </row>
    <row r="55" spans="1:17" ht="12" customHeight="1" x14ac:dyDescent="0.25">
      <c r="A55" s="276" t="s">
        <v>218</v>
      </c>
      <c r="B55" s="276" t="s">
        <v>219</v>
      </c>
      <c r="C55" s="277" t="str">
        <f t="shared" si="0"/>
        <v>Вячеслава Радченка, ВУЛ, 12</v>
      </c>
      <c r="D55" s="278">
        <v>2</v>
      </c>
      <c r="E55" s="278">
        <v>4</v>
      </c>
      <c r="F55" s="279"/>
      <c r="J55" s="280" t="s">
        <v>882</v>
      </c>
      <c r="K55" s="281"/>
      <c r="M55" s="269" t="s">
        <v>880</v>
      </c>
      <c r="N55" s="282"/>
      <c r="O55" s="268" t="str">
        <f t="shared" si="1"/>
        <v>№1/</v>
      </c>
      <c r="Q55" s="268" t="s">
        <v>882</v>
      </c>
    </row>
    <row r="56" spans="1:17" ht="12" customHeight="1" x14ac:dyDescent="0.25">
      <c r="A56" s="276" t="s">
        <v>218</v>
      </c>
      <c r="B56" s="276" t="s">
        <v>203</v>
      </c>
      <c r="C56" s="277" t="str">
        <f t="shared" si="0"/>
        <v>Вячеслава Радченка, ВУЛ, 18</v>
      </c>
      <c r="D56" s="278">
        <v>2</v>
      </c>
      <c r="E56" s="278">
        <v>4</v>
      </c>
      <c r="F56" s="279"/>
      <c r="J56" s="280" t="s">
        <v>882</v>
      </c>
      <c r="K56" s="281"/>
      <c r="M56" s="269" t="s">
        <v>880</v>
      </c>
      <c r="N56" s="282"/>
      <c r="O56" s="268" t="str">
        <f t="shared" si="1"/>
        <v>№1/</v>
      </c>
      <c r="Q56" s="268" t="s">
        <v>882</v>
      </c>
    </row>
    <row r="57" spans="1:17" ht="12" customHeight="1" x14ac:dyDescent="0.25">
      <c r="A57" s="276" t="s">
        <v>218</v>
      </c>
      <c r="B57" s="276" t="s">
        <v>204</v>
      </c>
      <c r="C57" s="277" t="str">
        <f t="shared" si="0"/>
        <v>Вячеслава Радченка, ВУЛ, 20</v>
      </c>
      <c r="D57" s="278">
        <v>2</v>
      </c>
      <c r="E57" s="278">
        <v>3</v>
      </c>
      <c r="F57" s="279"/>
      <c r="J57" s="280" t="s">
        <v>882</v>
      </c>
      <c r="K57" s="281"/>
      <c r="M57" s="269" t="s">
        <v>880</v>
      </c>
      <c r="N57" s="282"/>
      <c r="O57" s="268" t="str">
        <f t="shared" si="1"/>
        <v>№1/</v>
      </c>
      <c r="Q57" s="268" t="s">
        <v>882</v>
      </c>
    </row>
    <row r="58" spans="1:17" ht="12" customHeight="1" x14ac:dyDescent="0.25">
      <c r="A58" s="276" t="s">
        <v>218</v>
      </c>
      <c r="B58" s="276" t="s">
        <v>220</v>
      </c>
      <c r="C58" s="277" t="str">
        <f t="shared" si="0"/>
        <v>Вячеслава Радченка, ВУЛ, 22а</v>
      </c>
      <c r="D58" s="278">
        <v>2</v>
      </c>
      <c r="E58" s="278">
        <v>1</v>
      </c>
      <c r="F58" s="279" t="s">
        <v>192</v>
      </c>
      <c r="G58" s="274" t="s">
        <v>878</v>
      </c>
      <c r="J58" s="280" t="s">
        <v>928</v>
      </c>
      <c r="K58" s="281" t="s">
        <v>878</v>
      </c>
      <c r="M58" s="269" t="s">
        <v>880</v>
      </c>
      <c r="N58" s="282" t="s">
        <v>192</v>
      </c>
      <c r="O58" s="268" t="str">
        <f t="shared" si="1"/>
        <v>№1/50</v>
      </c>
      <c r="P58" s="268" t="s">
        <v>878</v>
      </c>
      <c r="Q58" s="268" t="s">
        <v>928</v>
      </c>
    </row>
    <row r="59" spans="1:17" ht="12" customHeight="1" x14ac:dyDescent="0.25">
      <c r="A59" s="276" t="s">
        <v>218</v>
      </c>
      <c r="B59" s="276" t="s">
        <v>221</v>
      </c>
      <c r="C59" s="277" t="str">
        <f t="shared" si="0"/>
        <v>Вячеслава Радченка, ВУЛ, 22б</v>
      </c>
      <c r="D59" s="278">
        <v>2</v>
      </c>
      <c r="E59" s="278">
        <v>0</v>
      </c>
      <c r="F59" s="279" t="s">
        <v>243</v>
      </c>
      <c r="G59" s="274" t="s">
        <v>878</v>
      </c>
      <c r="J59" s="280" t="s">
        <v>929</v>
      </c>
      <c r="K59" s="281" t="s">
        <v>878</v>
      </c>
      <c r="M59" s="269" t="s">
        <v>880</v>
      </c>
      <c r="N59" s="282" t="s">
        <v>243</v>
      </c>
      <c r="O59" s="268" t="str">
        <f t="shared" si="1"/>
        <v>№1/51</v>
      </c>
      <c r="P59" s="268" t="s">
        <v>878</v>
      </c>
      <c r="Q59" s="268" t="s">
        <v>929</v>
      </c>
    </row>
    <row r="60" spans="1:17" ht="12" customHeight="1" x14ac:dyDescent="0.25">
      <c r="A60" s="276" t="s">
        <v>218</v>
      </c>
      <c r="B60" s="276" t="s">
        <v>222</v>
      </c>
      <c r="C60" s="277" t="str">
        <f t="shared" si="0"/>
        <v>Вячеслава Радченка, ВУЛ, 22в</v>
      </c>
      <c r="D60" s="278">
        <v>2</v>
      </c>
      <c r="E60" s="278">
        <v>1</v>
      </c>
      <c r="F60" s="279" t="s">
        <v>244</v>
      </c>
      <c r="G60" s="274" t="s">
        <v>878</v>
      </c>
      <c r="J60" s="280" t="s">
        <v>930</v>
      </c>
      <c r="K60" s="281" t="s">
        <v>878</v>
      </c>
      <c r="M60" s="269" t="s">
        <v>880</v>
      </c>
      <c r="N60" s="282" t="s">
        <v>244</v>
      </c>
      <c r="O60" s="268" t="str">
        <f t="shared" si="1"/>
        <v>№1/52</v>
      </c>
      <c r="P60" s="268" t="s">
        <v>878</v>
      </c>
      <c r="Q60" s="268" t="s">
        <v>930</v>
      </c>
    </row>
    <row r="61" spans="1:17" ht="12" customHeight="1" x14ac:dyDescent="0.25">
      <c r="A61" s="276" t="s">
        <v>218</v>
      </c>
      <c r="B61" s="276" t="s">
        <v>109</v>
      </c>
      <c r="C61" s="277" t="str">
        <f t="shared" si="0"/>
        <v>Вячеслава Радченка, ВУЛ, 4</v>
      </c>
      <c r="D61" s="278">
        <v>2</v>
      </c>
      <c r="E61" s="278">
        <v>4</v>
      </c>
      <c r="F61" s="279" t="s">
        <v>325</v>
      </c>
      <c r="G61" s="274" t="s">
        <v>878</v>
      </c>
      <c r="J61" s="280" t="s">
        <v>931</v>
      </c>
      <c r="K61" s="281" t="s">
        <v>878</v>
      </c>
      <c r="M61" s="269" t="s">
        <v>880</v>
      </c>
      <c r="N61" s="282" t="s">
        <v>325</v>
      </c>
      <c r="O61" s="268" t="str">
        <f t="shared" si="1"/>
        <v>№1/53</v>
      </c>
      <c r="P61" s="268" t="s">
        <v>878</v>
      </c>
      <c r="Q61" s="268" t="s">
        <v>931</v>
      </c>
    </row>
    <row r="62" spans="1:17" ht="12" customHeight="1" x14ac:dyDescent="0.25">
      <c r="A62" s="276" t="s">
        <v>218</v>
      </c>
      <c r="B62" s="276" t="s">
        <v>106</v>
      </c>
      <c r="C62" s="277" t="str">
        <f t="shared" si="0"/>
        <v>Вячеслава Радченка, ВУЛ, 6</v>
      </c>
      <c r="D62" s="278">
        <v>2</v>
      </c>
      <c r="E62" s="278">
        <v>2</v>
      </c>
      <c r="F62" s="279" t="s">
        <v>259</v>
      </c>
      <c r="G62" s="274" t="s">
        <v>878</v>
      </c>
      <c r="J62" s="280" t="s">
        <v>932</v>
      </c>
      <c r="K62" s="281" t="s">
        <v>878</v>
      </c>
      <c r="M62" s="269" t="s">
        <v>880</v>
      </c>
      <c r="N62" s="282" t="s">
        <v>259</v>
      </c>
      <c r="O62" s="268" t="str">
        <f t="shared" si="1"/>
        <v>№1/54</v>
      </c>
      <c r="P62" s="268" t="s">
        <v>878</v>
      </c>
      <c r="Q62" s="268" t="s">
        <v>932</v>
      </c>
    </row>
    <row r="63" spans="1:17" ht="12" customHeight="1" x14ac:dyDescent="0.25">
      <c r="A63" s="276" t="s">
        <v>218</v>
      </c>
      <c r="B63" s="276" t="s">
        <v>176</v>
      </c>
      <c r="C63" s="277" t="str">
        <f t="shared" si="0"/>
        <v>Вячеслава Радченка, ВУЛ, 8</v>
      </c>
      <c r="D63" s="278">
        <v>2</v>
      </c>
      <c r="E63" s="278">
        <v>2</v>
      </c>
      <c r="F63" s="279" t="s">
        <v>307</v>
      </c>
      <c r="G63" s="274" t="s">
        <v>878</v>
      </c>
      <c r="J63" s="280" t="s">
        <v>933</v>
      </c>
      <c r="K63" s="281" t="s">
        <v>878</v>
      </c>
      <c r="M63" s="269" t="s">
        <v>880</v>
      </c>
      <c r="N63" s="282" t="s">
        <v>307</v>
      </c>
      <c r="O63" s="268" t="str">
        <f t="shared" si="1"/>
        <v>№1/55</v>
      </c>
      <c r="P63" s="268" t="s">
        <v>878</v>
      </c>
      <c r="Q63" s="268" t="s">
        <v>933</v>
      </c>
    </row>
    <row r="64" spans="1:17" ht="12" customHeight="1" x14ac:dyDescent="0.25">
      <c r="A64" s="276" t="s">
        <v>223</v>
      </c>
      <c r="B64" s="276" t="s">
        <v>224</v>
      </c>
      <c r="C64" s="277" t="str">
        <f t="shared" si="0"/>
        <v>Громадська, ВУЛ, 29а</v>
      </c>
      <c r="D64" s="278">
        <v>2</v>
      </c>
      <c r="E64" s="278">
        <v>7</v>
      </c>
      <c r="F64" s="279" t="s">
        <v>260</v>
      </c>
      <c r="G64" s="274" t="s">
        <v>878</v>
      </c>
      <c r="J64" s="280" t="s">
        <v>934</v>
      </c>
      <c r="K64" s="281" t="s">
        <v>878</v>
      </c>
      <c r="M64" s="269" t="s">
        <v>880</v>
      </c>
      <c r="N64" s="282" t="s">
        <v>260</v>
      </c>
      <c r="O64" s="268" t="str">
        <f t="shared" si="1"/>
        <v>№1/56</v>
      </c>
      <c r="P64" s="268" t="s">
        <v>878</v>
      </c>
      <c r="Q64" s="268" t="s">
        <v>934</v>
      </c>
    </row>
    <row r="65" spans="1:17" ht="12" customHeight="1" x14ac:dyDescent="0.25">
      <c r="A65" s="276" t="s">
        <v>223</v>
      </c>
      <c r="B65" s="276" t="s">
        <v>225</v>
      </c>
      <c r="C65" s="277" t="str">
        <f t="shared" si="0"/>
        <v>Громадська, ВУЛ, 35</v>
      </c>
      <c r="D65" s="278">
        <v>2</v>
      </c>
      <c r="E65" s="278">
        <v>4</v>
      </c>
      <c r="F65" s="279" t="s">
        <v>327</v>
      </c>
      <c r="G65" s="274" t="s">
        <v>878</v>
      </c>
      <c r="J65" s="280" t="s">
        <v>935</v>
      </c>
      <c r="K65" s="281" t="s">
        <v>878</v>
      </c>
      <c r="M65" s="269" t="s">
        <v>880</v>
      </c>
      <c r="N65" s="282" t="s">
        <v>327</v>
      </c>
      <c r="O65" s="268" t="str">
        <f t="shared" si="1"/>
        <v>№1/57</v>
      </c>
      <c r="P65" s="268" t="s">
        <v>878</v>
      </c>
      <c r="Q65" s="268" t="s">
        <v>935</v>
      </c>
    </row>
    <row r="66" spans="1:17" ht="12" customHeight="1" x14ac:dyDescent="0.25">
      <c r="A66" s="276" t="s">
        <v>226</v>
      </c>
      <c r="B66" s="276" t="s">
        <v>178</v>
      </c>
      <c r="C66" s="277" t="str">
        <f t="shared" si="0"/>
        <v>Десняка, ВУЛ, 17</v>
      </c>
      <c r="D66" s="278">
        <v>1</v>
      </c>
      <c r="E66" s="278">
        <v>0</v>
      </c>
      <c r="F66" s="279" t="s">
        <v>328</v>
      </c>
      <c r="G66" s="274" t="s">
        <v>878</v>
      </c>
      <c r="J66" s="280" t="s">
        <v>936</v>
      </c>
      <c r="K66" s="281" t="s">
        <v>878</v>
      </c>
      <c r="M66" s="269" t="s">
        <v>880</v>
      </c>
      <c r="N66" s="282" t="s">
        <v>328</v>
      </c>
      <c r="O66" s="268" t="str">
        <f t="shared" si="1"/>
        <v>№1/58</v>
      </c>
      <c r="P66" s="268" t="s">
        <v>878</v>
      </c>
      <c r="Q66" s="268" t="s">
        <v>936</v>
      </c>
    </row>
    <row r="67" spans="1:17" ht="12" customHeight="1" x14ac:dyDescent="0.25">
      <c r="A67" s="276" t="s">
        <v>226</v>
      </c>
      <c r="B67" s="276" t="s">
        <v>110</v>
      </c>
      <c r="C67" s="277" t="str">
        <f t="shared" si="0"/>
        <v>Десняка, ВУЛ, 3</v>
      </c>
      <c r="D67" s="278">
        <v>1</v>
      </c>
      <c r="E67" s="278">
        <v>0</v>
      </c>
      <c r="F67" s="279" t="s">
        <v>382</v>
      </c>
      <c r="G67" s="274" t="s">
        <v>878</v>
      </c>
      <c r="J67" s="280" t="s">
        <v>937</v>
      </c>
      <c r="K67" s="281" t="s">
        <v>878</v>
      </c>
      <c r="M67" s="269" t="s">
        <v>880</v>
      </c>
      <c r="N67" s="282" t="s">
        <v>382</v>
      </c>
      <c r="O67" s="268" t="str">
        <f t="shared" si="1"/>
        <v>№1/59</v>
      </c>
      <c r="P67" s="268" t="s">
        <v>878</v>
      </c>
      <c r="Q67" s="268" t="s">
        <v>937</v>
      </c>
    </row>
    <row r="68" spans="1:17" ht="12" customHeight="1" x14ac:dyDescent="0.25">
      <c r="A68" s="276" t="s">
        <v>226</v>
      </c>
      <c r="B68" s="276" t="s">
        <v>227</v>
      </c>
      <c r="C68" s="277" t="str">
        <f t="shared" ref="C68:C131" si="2">CONCATENATE(A68,$A$2,B68)</f>
        <v>Десняка, ВУЛ, 58а</v>
      </c>
      <c r="D68" s="278">
        <v>1</v>
      </c>
      <c r="E68" s="278">
        <v>0</v>
      </c>
      <c r="F68" s="279" t="s">
        <v>383</v>
      </c>
      <c r="G68" s="274" t="s">
        <v>878</v>
      </c>
      <c r="J68" s="280" t="s">
        <v>938</v>
      </c>
      <c r="K68" s="281" t="s">
        <v>878</v>
      </c>
      <c r="M68" s="269" t="s">
        <v>880</v>
      </c>
      <c r="N68" s="282" t="s">
        <v>383</v>
      </c>
      <c r="O68" s="268" t="str">
        <f t="shared" ref="O68:O131" si="3">CONCATENATE(M68,N68)</f>
        <v>№1/60</v>
      </c>
      <c r="P68" s="268" t="s">
        <v>878</v>
      </c>
      <c r="Q68" s="268" t="s">
        <v>938</v>
      </c>
    </row>
    <row r="69" spans="1:17" ht="12" customHeight="1" x14ac:dyDescent="0.25">
      <c r="A69" s="276" t="s">
        <v>854</v>
      </c>
      <c r="B69" s="276" t="s">
        <v>208</v>
      </c>
      <c r="C69" s="277" t="str">
        <f t="shared" si="2"/>
        <v>Дмитра Самоквасова, ВУЛ, 10</v>
      </c>
      <c r="D69" s="278">
        <v>3</v>
      </c>
      <c r="E69" s="278">
        <v>4</v>
      </c>
      <c r="F69" s="279"/>
      <c r="H69" s="275">
        <v>459</v>
      </c>
      <c r="I69" s="274" t="s">
        <v>939</v>
      </c>
      <c r="J69" s="283" t="s">
        <v>940</v>
      </c>
      <c r="K69" s="281" t="s">
        <v>939</v>
      </c>
      <c r="M69" s="269" t="s">
        <v>880</v>
      </c>
      <c r="N69" s="282">
        <v>459</v>
      </c>
      <c r="O69" s="268" t="str">
        <f t="shared" si="3"/>
        <v>№1/459</v>
      </c>
      <c r="P69" s="268" t="s">
        <v>939</v>
      </c>
      <c r="Q69" s="268" t="s">
        <v>940</v>
      </c>
    </row>
    <row r="70" spans="1:17" ht="12" customHeight="1" x14ac:dyDescent="0.25">
      <c r="A70" s="276" t="s">
        <v>854</v>
      </c>
      <c r="B70" s="276" t="s">
        <v>180</v>
      </c>
      <c r="C70" s="277" t="str">
        <f t="shared" si="2"/>
        <v>Дмитра Самоквасова, ВУЛ, 11</v>
      </c>
      <c r="D70" s="278">
        <v>3</v>
      </c>
      <c r="E70" s="278">
        <v>4</v>
      </c>
      <c r="F70" s="279"/>
      <c r="H70" s="275">
        <v>460</v>
      </c>
      <c r="I70" s="274" t="s">
        <v>939</v>
      </c>
      <c r="J70" s="283" t="s">
        <v>941</v>
      </c>
      <c r="K70" s="281" t="s">
        <v>939</v>
      </c>
      <c r="M70" s="269" t="s">
        <v>880</v>
      </c>
      <c r="N70" s="282">
        <v>460</v>
      </c>
      <c r="O70" s="268" t="str">
        <f t="shared" si="3"/>
        <v>№1/460</v>
      </c>
      <c r="P70" s="268" t="s">
        <v>939</v>
      </c>
      <c r="Q70" s="268" t="s">
        <v>941</v>
      </c>
    </row>
    <row r="71" spans="1:17" ht="12" customHeight="1" x14ac:dyDescent="0.25">
      <c r="A71" s="276" t="s">
        <v>854</v>
      </c>
      <c r="B71" s="276" t="s">
        <v>181</v>
      </c>
      <c r="C71" s="277" t="str">
        <f t="shared" si="2"/>
        <v>Дмитра Самоквасова, ВУЛ, 13</v>
      </c>
      <c r="D71" s="278">
        <v>3</v>
      </c>
      <c r="E71" s="278">
        <v>4</v>
      </c>
      <c r="F71" s="279"/>
      <c r="H71" s="275">
        <v>461</v>
      </c>
      <c r="I71" s="274" t="s">
        <v>939</v>
      </c>
      <c r="J71" s="283" t="s">
        <v>942</v>
      </c>
      <c r="K71" s="281" t="s">
        <v>939</v>
      </c>
      <c r="M71" s="269" t="s">
        <v>880</v>
      </c>
      <c r="N71" s="282">
        <v>461</v>
      </c>
      <c r="O71" s="268" t="str">
        <f t="shared" si="3"/>
        <v>№1/461</v>
      </c>
      <c r="P71" s="268" t="s">
        <v>939</v>
      </c>
      <c r="Q71" s="268" t="s">
        <v>942</v>
      </c>
    </row>
    <row r="72" spans="1:17" ht="12" customHeight="1" x14ac:dyDescent="0.25">
      <c r="A72" s="276" t="s">
        <v>854</v>
      </c>
      <c r="B72" s="276" t="s">
        <v>182</v>
      </c>
      <c r="C72" s="277" t="str">
        <f t="shared" si="2"/>
        <v>Дмитра Самоквасова, ВУЛ, 15</v>
      </c>
      <c r="D72" s="278">
        <v>3</v>
      </c>
      <c r="E72" s="278">
        <v>2</v>
      </c>
      <c r="F72" s="279"/>
      <c r="H72" s="275">
        <v>462</v>
      </c>
      <c r="I72" s="274" t="s">
        <v>939</v>
      </c>
      <c r="J72" s="283" t="s">
        <v>943</v>
      </c>
      <c r="K72" s="281" t="s">
        <v>939</v>
      </c>
      <c r="M72" s="269" t="s">
        <v>880</v>
      </c>
      <c r="N72" s="282">
        <v>462</v>
      </c>
      <c r="O72" s="268" t="str">
        <f t="shared" si="3"/>
        <v>№1/462</v>
      </c>
      <c r="P72" s="268" t="s">
        <v>939</v>
      </c>
      <c r="Q72" s="268" t="s">
        <v>943</v>
      </c>
    </row>
    <row r="73" spans="1:17" ht="12" customHeight="1" x14ac:dyDescent="0.25">
      <c r="A73" s="276" t="s">
        <v>854</v>
      </c>
      <c r="B73" s="276" t="s">
        <v>202</v>
      </c>
      <c r="C73" s="277" t="str">
        <f t="shared" si="2"/>
        <v>Дмитра Самоквасова, ВУЛ, 16</v>
      </c>
      <c r="D73" s="278">
        <v>3</v>
      </c>
      <c r="E73" s="278">
        <v>8</v>
      </c>
      <c r="F73" s="279"/>
      <c r="H73" s="275">
        <v>463</v>
      </c>
      <c r="I73" s="274" t="s">
        <v>939</v>
      </c>
      <c r="J73" s="283" t="s">
        <v>944</v>
      </c>
      <c r="K73" s="281" t="s">
        <v>939</v>
      </c>
      <c r="M73" s="269" t="s">
        <v>880</v>
      </c>
      <c r="N73" s="282">
        <v>463</v>
      </c>
      <c r="O73" s="268" t="str">
        <f t="shared" si="3"/>
        <v>№1/463</v>
      </c>
      <c r="P73" s="268" t="s">
        <v>939</v>
      </c>
      <c r="Q73" s="268" t="s">
        <v>944</v>
      </c>
    </row>
    <row r="74" spans="1:17" ht="12" customHeight="1" x14ac:dyDescent="0.25">
      <c r="A74" s="276" t="s">
        <v>854</v>
      </c>
      <c r="B74" s="276" t="s">
        <v>203</v>
      </c>
      <c r="C74" s="277" t="str">
        <f t="shared" si="2"/>
        <v>Дмитра Самоквасова, ВУЛ, 18</v>
      </c>
      <c r="D74" s="278">
        <v>3</v>
      </c>
      <c r="E74" s="278">
        <v>6</v>
      </c>
      <c r="F74" s="279"/>
      <c r="H74" s="275">
        <v>465</v>
      </c>
      <c r="I74" s="274" t="s">
        <v>939</v>
      </c>
      <c r="J74" s="283" t="s">
        <v>945</v>
      </c>
      <c r="K74" s="281" t="s">
        <v>939</v>
      </c>
      <c r="M74" s="269" t="s">
        <v>880</v>
      </c>
      <c r="N74" s="282">
        <v>465</v>
      </c>
      <c r="O74" s="268" t="str">
        <f t="shared" si="3"/>
        <v>№1/465</v>
      </c>
      <c r="P74" s="268" t="s">
        <v>939</v>
      </c>
      <c r="Q74" s="268" t="s">
        <v>945</v>
      </c>
    </row>
    <row r="75" spans="1:17" ht="12" customHeight="1" x14ac:dyDescent="0.25">
      <c r="A75" s="276" t="s">
        <v>854</v>
      </c>
      <c r="B75" s="276" t="s">
        <v>231</v>
      </c>
      <c r="C75" s="277" t="str">
        <f t="shared" si="2"/>
        <v>Дмитра Самоквасова, ВУЛ, 19</v>
      </c>
      <c r="D75" s="278">
        <v>3</v>
      </c>
      <c r="E75" s="278">
        <v>6</v>
      </c>
      <c r="F75" s="279"/>
      <c r="H75" s="275">
        <v>466</v>
      </c>
      <c r="I75" s="274" t="s">
        <v>939</v>
      </c>
      <c r="J75" s="283" t="s">
        <v>946</v>
      </c>
      <c r="K75" s="281" t="s">
        <v>939</v>
      </c>
      <c r="M75" s="269" t="s">
        <v>880</v>
      </c>
      <c r="N75" s="282">
        <v>466</v>
      </c>
      <c r="O75" s="268" t="str">
        <f t="shared" si="3"/>
        <v>№1/466</v>
      </c>
      <c r="P75" s="268" t="s">
        <v>939</v>
      </c>
      <c r="Q75" s="268" t="s">
        <v>946</v>
      </c>
    </row>
    <row r="76" spans="1:17" ht="12" customHeight="1" x14ac:dyDescent="0.25">
      <c r="A76" s="276" t="s">
        <v>854</v>
      </c>
      <c r="B76" s="276" t="s">
        <v>212</v>
      </c>
      <c r="C76" s="277" t="str">
        <f t="shared" si="2"/>
        <v>Дмитра Самоквасова, ВУЛ, 21</v>
      </c>
      <c r="D76" s="278">
        <v>3</v>
      </c>
      <c r="E76" s="278">
        <v>4</v>
      </c>
      <c r="F76" s="279"/>
      <c r="H76" s="275">
        <v>467</v>
      </c>
      <c r="I76" s="274" t="s">
        <v>939</v>
      </c>
      <c r="J76" s="283" t="s">
        <v>947</v>
      </c>
      <c r="K76" s="281" t="s">
        <v>939</v>
      </c>
      <c r="M76" s="269" t="s">
        <v>880</v>
      </c>
      <c r="N76" s="282">
        <v>467</v>
      </c>
      <c r="O76" s="268" t="str">
        <f t="shared" si="3"/>
        <v>№1/467</v>
      </c>
      <c r="P76" s="268" t="s">
        <v>939</v>
      </c>
      <c r="Q76" s="268" t="s">
        <v>947</v>
      </c>
    </row>
    <row r="77" spans="1:17" ht="12" customHeight="1" x14ac:dyDescent="0.25">
      <c r="A77" s="276" t="s">
        <v>854</v>
      </c>
      <c r="B77" s="276" t="s">
        <v>213</v>
      </c>
      <c r="C77" s="277" t="str">
        <f t="shared" si="2"/>
        <v>Дмитра Самоквасова, ВУЛ, 23</v>
      </c>
      <c r="D77" s="278">
        <v>3</v>
      </c>
      <c r="E77" s="278">
        <v>4</v>
      </c>
      <c r="F77" s="279"/>
      <c r="H77" s="275">
        <v>468</v>
      </c>
      <c r="I77" s="274" t="s">
        <v>939</v>
      </c>
      <c r="J77" s="283" t="s">
        <v>948</v>
      </c>
      <c r="K77" s="281" t="s">
        <v>939</v>
      </c>
      <c r="M77" s="269" t="s">
        <v>880</v>
      </c>
      <c r="N77" s="282">
        <v>468</v>
      </c>
      <c r="O77" s="268" t="str">
        <f t="shared" si="3"/>
        <v>№1/468</v>
      </c>
      <c r="P77" s="268" t="s">
        <v>939</v>
      </c>
      <c r="Q77" s="268" t="s">
        <v>948</v>
      </c>
    </row>
    <row r="78" spans="1:17" ht="12" customHeight="1" x14ac:dyDescent="0.25">
      <c r="A78" s="276" t="s">
        <v>854</v>
      </c>
      <c r="B78" s="276" t="s">
        <v>108</v>
      </c>
      <c r="C78" s="277" t="str">
        <f t="shared" si="2"/>
        <v>Дмитра Самоквасова, ВУЛ, 5</v>
      </c>
      <c r="D78" s="278">
        <v>3</v>
      </c>
      <c r="E78" s="278">
        <v>4</v>
      </c>
      <c r="F78" s="279"/>
      <c r="H78" s="275">
        <v>453</v>
      </c>
      <c r="I78" s="274" t="s">
        <v>939</v>
      </c>
      <c r="J78" s="283" t="s">
        <v>949</v>
      </c>
      <c r="K78" s="281" t="s">
        <v>939</v>
      </c>
      <c r="M78" s="269" t="s">
        <v>880</v>
      </c>
      <c r="N78" s="282">
        <v>453</v>
      </c>
      <c r="O78" s="268" t="str">
        <f t="shared" si="3"/>
        <v>№1/453</v>
      </c>
      <c r="P78" s="268" t="s">
        <v>939</v>
      </c>
      <c r="Q78" s="268" t="s">
        <v>949</v>
      </c>
    </row>
    <row r="79" spans="1:17" ht="12" customHeight="1" x14ac:dyDescent="0.25">
      <c r="A79" s="276" t="s">
        <v>854</v>
      </c>
      <c r="B79" s="276" t="s">
        <v>271</v>
      </c>
      <c r="C79" s="277" t="str">
        <f t="shared" si="2"/>
        <v>Дмитра Самоквасова, ВУЛ, 6а</v>
      </c>
      <c r="D79" s="278">
        <v>3</v>
      </c>
      <c r="E79" s="278">
        <v>2</v>
      </c>
      <c r="F79" s="279"/>
      <c r="H79" s="275">
        <v>455</v>
      </c>
      <c r="I79" s="284" t="s">
        <v>939</v>
      </c>
      <c r="J79" s="283" t="s">
        <v>950</v>
      </c>
      <c r="K79" s="285" t="s">
        <v>939</v>
      </c>
      <c r="M79" s="269" t="s">
        <v>880</v>
      </c>
      <c r="N79" s="282">
        <v>455</v>
      </c>
      <c r="O79" s="268" t="str">
        <f t="shared" si="3"/>
        <v>№1/455</v>
      </c>
      <c r="P79" s="268" t="s">
        <v>939</v>
      </c>
      <c r="Q79" s="268" t="s">
        <v>950</v>
      </c>
    </row>
    <row r="80" spans="1:17" ht="12" customHeight="1" x14ac:dyDescent="0.25">
      <c r="A80" s="276" t="s">
        <v>854</v>
      </c>
      <c r="B80" s="276" t="s">
        <v>855</v>
      </c>
      <c r="C80" s="277" t="str">
        <f t="shared" si="2"/>
        <v>Дмитра Самоквасова, ВУЛ, 7а</v>
      </c>
      <c r="D80" s="278">
        <v>3</v>
      </c>
      <c r="E80" s="278">
        <v>1</v>
      </c>
      <c r="F80" s="279"/>
      <c r="H80" s="275">
        <v>457</v>
      </c>
      <c r="I80" s="284" t="s">
        <v>939</v>
      </c>
      <c r="J80" s="283" t="s">
        <v>951</v>
      </c>
      <c r="K80" s="285" t="s">
        <v>939</v>
      </c>
      <c r="M80" s="269" t="s">
        <v>880</v>
      </c>
      <c r="N80" s="282">
        <v>457</v>
      </c>
      <c r="O80" s="268" t="str">
        <f t="shared" si="3"/>
        <v>№1/457</v>
      </c>
      <c r="P80" s="268" t="s">
        <v>939</v>
      </c>
      <c r="Q80" s="268" t="s">
        <v>951</v>
      </c>
    </row>
    <row r="81" spans="1:17" ht="12" customHeight="1" x14ac:dyDescent="0.25">
      <c r="A81" s="276" t="s">
        <v>854</v>
      </c>
      <c r="B81" s="276" t="s">
        <v>216</v>
      </c>
      <c r="C81" s="277" t="str">
        <f t="shared" si="2"/>
        <v>Дмитра Самоквасова, ВУЛ, 9</v>
      </c>
      <c r="D81" s="278">
        <v>3</v>
      </c>
      <c r="E81" s="278">
        <v>2</v>
      </c>
      <c r="F81" s="279"/>
      <c r="H81" s="275">
        <v>458</v>
      </c>
      <c r="I81" s="284" t="s">
        <v>939</v>
      </c>
      <c r="J81" s="283" t="s">
        <v>952</v>
      </c>
      <c r="K81" s="285" t="s">
        <v>939</v>
      </c>
      <c r="M81" s="269" t="s">
        <v>880</v>
      </c>
      <c r="N81" s="282">
        <v>458</v>
      </c>
      <c r="O81" s="268" t="str">
        <f t="shared" si="3"/>
        <v>№1/458</v>
      </c>
      <c r="P81" s="268" t="s">
        <v>939</v>
      </c>
      <c r="Q81" s="268" t="s">
        <v>952</v>
      </c>
    </row>
    <row r="82" spans="1:17" ht="12" customHeight="1" x14ac:dyDescent="0.25">
      <c r="A82" s="276" t="s">
        <v>854</v>
      </c>
      <c r="B82" s="276" t="s">
        <v>163</v>
      </c>
      <c r="C82" s="277" t="str">
        <f t="shared" si="2"/>
        <v>Дмитра Самоквасова, ВУЛ, 1</v>
      </c>
      <c r="D82" s="278">
        <v>3</v>
      </c>
      <c r="E82" s="278">
        <v>1</v>
      </c>
      <c r="F82" s="279"/>
      <c r="H82" s="275">
        <v>451</v>
      </c>
      <c r="I82" s="284" t="s">
        <v>939</v>
      </c>
      <c r="J82" s="283" t="s">
        <v>953</v>
      </c>
      <c r="K82" s="285" t="s">
        <v>939</v>
      </c>
      <c r="M82" s="269" t="s">
        <v>880</v>
      </c>
      <c r="N82" s="282">
        <v>451</v>
      </c>
      <c r="O82" s="268" t="str">
        <f t="shared" si="3"/>
        <v>№1/451</v>
      </c>
      <c r="P82" s="268" t="s">
        <v>939</v>
      </c>
      <c r="Q82" s="268" t="s">
        <v>953</v>
      </c>
    </row>
    <row r="83" spans="1:17" ht="12" customHeight="1" x14ac:dyDescent="0.25">
      <c r="A83" s="276" t="s">
        <v>854</v>
      </c>
      <c r="B83" s="276" t="s">
        <v>110</v>
      </c>
      <c r="C83" s="277" t="str">
        <f t="shared" si="2"/>
        <v>Дмитра Самоквасова, ВУЛ, 3</v>
      </c>
      <c r="D83" s="278">
        <v>3</v>
      </c>
      <c r="E83" s="278">
        <v>1</v>
      </c>
      <c r="F83" s="279"/>
      <c r="H83" s="275">
        <v>452</v>
      </c>
      <c r="I83" s="284" t="s">
        <v>939</v>
      </c>
      <c r="J83" s="283" t="s">
        <v>954</v>
      </c>
      <c r="K83" s="285" t="s">
        <v>939</v>
      </c>
      <c r="M83" s="269" t="s">
        <v>880</v>
      </c>
      <c r="N83" s="282">
        <v>452</v>
      </c>
      <c r="O83" s="268" t="str">
        <f t="shared" si="3"/>
        <v>№1/452</v>
      </c>
      <c r="P83" s="268" t="s">
        <v>939</v>
      </c>
      <c r="Q83" s="268" t="s">
        <v>954</v>
      </c>
    </row>
    <row r="84" spans="1:17" ht="12" customHeight="1" x14ac:dyDescent="0.25">
      <c r="A84" s="276" t="s">
        <v>854</v>
      </c>
      <c r="B84" s="276" t="s">
        <v>178</v>
      </c>
      <c r="C84" s="277" t="str">
        <f t="shared" si="2"/>
        <v>Дмитра Самоквасова, ВУЛ, 17</v>
      </c>
      <c r="D84" s="278">
        <v>3</v>
      </c>
      <c r="E84" s="278">
        <v>3</v>
      </c>
      <c r="F84" s="279"/>
      <c r="H84" s="275">
        <v>464</v>
      </c>
      <c r="I84" s="284" t="s">
        <v>939</v>
      </c>
      <c r="J84" s="283" t="s">
        <v>955</v>
      </c>
      <c r="K84" s="285" t="s">
        <v>939</v>
      </c>
      <c r="M84" s="269" t="s">
        <v>880</v>
      </c>
      <c r="N84" s="282">
        <v>464</v>
      </c>
      <c r="O84" s="268" t="str">
        <f t="shared" si="3"/>
        <v>№1/464</v>
      </c>
      <c r="P84" s="268" t="s">
        <v>939</v>
      </c>
      <c r="Q84" s="268" t="s">
        <v>955</v>
      </c>
    </row>
    <row r="85" spans="1:17" ht="12" customHeight="1" x14ac:dyDescent="0.25">
      <c r="A85" s="276" t="s">
        <v>854</v>
      </c>
      <c r="B85" s="276" t="s">
        <v>105</v>
      </c>
      <c r="C85" s="277" t="str">
        <f t="shared" si="2"/>
        <v>Дмитра Самоквасова, ВУЛ, 7</v>
      </c>
      <c r="D85" s="278">
        <v>3</v>
      </c>
      <c r="E85" s="278">
        <v>1</v>
      </c>
      <c r="F85" s="279"/>
      <c r="H85" s="275">
        <v>456</v>
      </c>
      <c r="I85" s="284" t="s">
        <v>939</v>
      </c>
      <c r="J85" s="283" t="s">
        <v>956</v>
      </c>
      <c r="K85" s="285" t="s">
        <v>939</v>
      </c>
      <c r="M85" s="269" t="s">
        <v>880</v>
      </c>
      <c r="N85" s="282">
        <v>456</v>
      </c>
      <c r="O85" s="268" t="str">
        <f t="shared" si="3"/>
        <v>№1/456</v>
      </c>
      <c r="P85" s="268" t="s">
        <v>939</v>
      </c>
      <c r="Q85" s="268" t="s">
        <v>956</v>
      </c>
    </row>
    <row r="86" spans="1:17" ht="12" customHeight="1" x14ac:dyDescent="0.25">
      <c r="A86" s="276" t="s">
        <v>854</v>
      </c>
      <c r="B86" s="276" t="s">
        <v>106</v>
      </c>
      <c r="C86" s="277" t="str">
        <f t="shared" si="2"/>
        <v>Дмитра Самоквасова, ВУЛ, 6</v>
      </c>
      <c r="D86" s="278">
        <v>3</v>
      </c>
      <c r="E86" s="278">
        <v>1</v>
      </c>
      <c r="F86" s="279"/>
      <c r="H86" s="275">
        <v>454</v>
      </c>
      <c r="I86" s="284" t="s">
        <v>939</v>
      </c>
      <c r="J86" s="283" t="s">
        <v>957</v>
      </c>
      <c r="K86" s="285" t="s">
        <v>939</v>
      </c>
      <c r="M86" s="269" t="s">
        <v>880</v>
      </c>
      <c r="N86" s="282">
        <v>454</v>
      </c>
      <c r="O86" s="268" t="str">
        <f t="shared" si="3"/>
        <v>№1/454</v>
      </c>
      <c r="P86" s="268" t="s">
        <v>939</v>
      </c>
      <c r="Q86" s="268" t="s">
        <v>957</v>
      </c>
    </row>
    <row r="87" spans="1:17" ht="12" customHeight="1" x14ac:dyDescent="0.25">
      <c r="A87" s="276" t="s">
        <v>856</v>
      </c>
      <c r="B87" s="276" t="s">
        <v>163</v>
      </c>
      <c r="C87" s="277" t="str">
        <f t="shared" si="2"/>
        <v>Дмитра Самоквасова. провулок, ПРОВ, 1</v>
      </c>
      <c r="D87" s="278">
        <v>3</v>
      </c>
      <c r="E87" s="278">
        <v>0</v>
      </c>
      <c r="F87" s="279"/>
      <c r="H87" s="275">
        <v>532</v>
      </c>
      <c r="I87" s="284" t="s">
        <v>939</v>
      </c>
      <c r="J87" s="283" t="s">
        <v>958</v>
      </c>
      <c r="K87" s="285" t="s">
        <v>939</v>
      </c>
      <c r="M87" s="269" t="s">
        <v>880</v>
      </c>
      <c r="N87" s="282">
        <v>532</v>
      </c>
      <c r="O87" s="268" t="str">
        <f t="shared" si="3"/>
        <v>№1/532</v>
      </c>
      <c r="P87" s="268" t="s">
        <v>939</v>
      </c>
      <c r="Q87" s="268" t="s">
        <v>958</v>
      </c>
    </row>
    <row r="88" spans="1:17" ht="12" customHeight="1" x14ac:dyDescent="0.25">
      <c r="A88" s="276" t="s">
        <v>856</v>
      </c>
      <c r="B88" s="276" t="s">
        <v>112</v>
      </c>
      <c r="C88" s="277" t="str">
        <f t="shared" si="2"/>
        <v>Дмитра Самоквасова. провулок, ПРОВ, 2</v>
      </c>
      <c r="D88" s="278">
        <v>3</v>
      </c>
      <c r="E88" s="278">
        <v>0</v>
      </c>
      <c r="F88" s="279"/>
      <c r="H88" s="275">
        <v>533</v>
      </c>
      <c r="I88" s="284" t="s">
        <v>939</v>
      </c>
      <c r="J88" s="283" t="s">
        <v>959</v>
      </c>
      <c r="K88" s="285" t="s">
        <v>939</v>
      </c>
      <c r="M88" s="269" t="s">
        <v>880</v>
      </c>
      <c r="N88" s="282">
        <v>533</v>
      </c>
      <c r="O88" s="268" t="str">
        <f t="shared" si="3"/>
        <v>№1/533</v>
      </c>
      <c r="P88" s="268" t="s">
        <v>939</v>
      </c>
      <c r="Q88" s="268" t="s">
        <v>959</v>
      </c>
    </row>
    <row r="89" spans="1:17" ht="12" customHeight="1" x14ac:dyDescent="0.25">
      <c r="A89" s="276" t="s">
        <v>856</v>
      </c>
      <c r="B89" s="276" t="s">
        <v>110</v>
      </c>
      <c r="C89" s="277" t="str">
        <f t="shared" si="2"/>
        <v>Дмитра Самоквасова. провулок, ПРОВ, 3</v>
      </c>
      <c r="D89" s="278">
        <v>3</v>
      </c>
      <c r="E89" s="278">
        <v>0</v>
      </c>
      <c r="F89" s="279"/>
      <c r="H89" s="275">
        <v>534</v>
      </c>
      <c r="I89" s="284" t="s">
        <v>939</v>
      </c>
      <c r="J89" s="283" t="s">
        <v>960</v>
      </c>
      <c r="K89" s="285" t="s">
        <v>939</v>
      </c>
      <c r="M89" s="269" t="s">
        <v>880</v>
      </c>
      <c r="N89" s="282">
        <v>534</v>
      </c>
      <c r="O89" s="268" t="str">
        <f t="shared" si="3"/>
        <v>№1/534</v>
      </c>
      <c r="P89" s="268" t="s">
        <v>939</v>
      </c>
      <c r="Q89" s="268" t="s">
        <v>960</v>
      </c>
    </row>
    <row r="90" spans="1:17" ht="12" customHeight="1" x14ac:dyDescent="0.25">
      <c r="A90" s="276" t="s">
        <v>856</v>
      </c>
      <c r="B90" s="276" t="s">
        <v>109</v>
      </c>
      <c r="C90" s="277" t="str">
        <f t="shared" si="2"/>
        <v>Дмитра Самоквасова. провулок, ПРОВ, 4</v>
      </c>
      <c r="D90" s="278">
        <v>3</v>
      </c>
      <c r="E90" s="278">
        <v>0</v>
      </c>
      <c r="F90" s="279"/>
      <c r="H90" s="275">
        <v>535</v>
      </c>
      <c r="I90" s="284" t="s">
        <v>939</v>
      </c>
      <c r="J90" s="283" t="s">
        <v>961</v>
      </c>
      <c r="K90" s="285" t="s">
        <v>939</v>
      </c>
      <c r="M90" s="269" t="s">
        <v>880</v>
      </c>
      <c r="N90" s="282">
        <v>535</v>
      </c>
      <c r="O90" s="268" t="str">
        <f t="shared" si="3"/>
        <v>№1/535</v>
      </c>
      <c r="P90" s="268" t="s">
        <v>939</v>
      </c>
      <c r="Q90" s="268" t="s">
        <v>961</v>
      </c>
    </row>
    <row r="91" spans="1:17" ht="12" customHeight="1" x14ac:dyDescent="0.25">
      <c r="A91" s="276" t="s">
        <v>856</v>
      </c>
      <c r="B91" s="276" t="s">
        <v>108</v>
      </c>
      <c r="C91" s="277" t="str">
        <f t="shared" si="2"/>
        <v>Дмитра Самоквасова. провулок, ПРОВ, 5</v>
      </c>
      <c r="D91" s="278">
        <v>3</v>
      </c>
      <c r="E91" s="278">
        <v>0</v>
      </c>
      <c r="F91" s="279"/>
      <c r="H91" s="275">
        <v>536</v>
      </c>
      <c r="I91" s="284" t="s">
        <v>939</v>
      </c>
      <c r="J91" s="283" t="s">
        <v>962</v>
      </c>
      <c r="K91" s="285" t="s">
        <v>939</v>
      </c>
      <c r="M91" s="269" t="s">
        <v>880</v>
      </c>
      <c r="N91" s="282">
        <v>536</v>
      </c>
      <c r="O91" s="268" t="str">
        <f t="shared" si="3"/>
        <v>№1/536</v>
      </c>
      <c r="P91" s="268" t="s">
        <v>939</v>
      </c>
      <c r="Q91" s="268" t="s">
        <v>962</v>
      </c>
    </row>
    <row r="92" spans="1:17" ht="12" customHeight="1" x14ac:dyDescent="0.25">
      <c r="A92" s="276" t="s">
        <v>856</v>
      </c>
      <c r="B92" s="276" t="s">
        <v>106</v>
      </c>
      <c r="C92" s="277" t="str">
        <f t="shared" si="2"/>
        <v>Дмитра Самоквасова. провулок, ПРОВ, 6</v>
      </c>
      <c r="D92" s="278">
        <v>3</v>
      </c>
      <c r="E92" s="278">
        <v>0</v>
      </c>
      <c r="F92" s="279"/>
      <c r="H92" s="275">
        <v>537</v>
      </c>
      <c r="I92" s="284" t="s">
        <v>939</v>
      </c>
      <c r="J92" s="283" t="s">
        <v>963</v>
      </c>
      <c r="K92" s="285" t="s">
        <v>939</v>
      </c>
      <c r="M92" s="269" t="s">
        <v>880</v>
      </c>
      <c r="N92" s="282">
        <v>537</v>
      </c>
      <c r="O92" s="268" t="str">
        <f t="shared" si="3"/>
        <v>№1/537</v>
      </c>
      <c r="P92" s="268" t="s">
        <v>939</v>
      </c>
      <c r="Q92" s="268" t="s">
        <v>963</v>
      </c>
    </row>
    <row r="93" spans="1:17" ht="12" customHeight="1" x14ac:dyDescent="0.25">
      <c r="A93" s="276" t="s">
        <v>857</v>
      </c>
      <c r="B93" s="276" t="s">
        <v>112</v>
      </c>
      <c r="C93" s="277" t="str">
        <f t="shared" si="2"/>
        <v>Днiпровська, ВУЛ, 2</v>
      </c>
      <c r="D93" s="278">
        <v>3</v>
      </c>
      <c r="E93" s="278">
        <v>2</v>
      </c>
      <c r="F93" s="279"/>
      <c r="H93" s="275">
        <v>469</v>
      </c>
      <c r="I93" s="284" t="s">
        <v>939</v>
      </c>
      <c r="J93" s="283" t="s">
        <v>964</v>
      </c>
      <c r="K93" s="285" t="s">
        <v>939</v>
      </c>
      <c r="M93" s="269" t="s">
        <v>880</v>
      </c>
      <c r="N93" s="282">
        <v>469</v>
      </c>
      <c r="O93" s="268" t="str">
        <f t="shared" si="3"/>
        <v>№1/469</v>
      </c>
      <c r="P93" s="268" t="s">
        <v>939</v>
      </c>
      <c r="Q93" s="268" t="s">
        <v>964</v>
      </c>
    </row>
    <row r="94" spans="1:17" ht="12" customHeight="1" x14ac:dyDescent="0.25">
      <c r="A94" s="276" t="s">
        <v>857</v>
      </c>
      <c r="B94" s="276" t="s">
        <v>225</v>
      </c>
      <c r="C94" s="277" t="str">
        <f t="shared" si="2"/>
        <v>Днiпровська, ВУЛ, 35</v>
      </c>
      <c r="D94" s="278">
        <v>3</v>
      </c>
      <c r="E94" s="278">
        <v>3</v>
      </c>
      <c r="F94" s="279"/>
      <c r="H94" s="275">
        <v>471</v>
      </c>
      <c r="I94" s="284" t="s">
        <v>939</v>
      </c>
      <c r="J94" s="283" t="s">
        <v>965</v>
      </c>
      <c r="K94" s="285" t="s">
        <v>939</v>
      </c>
      <c r="M94" s="269" t="s">
        <v>880</v>
      </c>
      <c r="N94" s="282">
        <v>471</v>
      </c>
      <c r="O94" s="268" t="str">
        <f t="shared" si="3"/>
        <v>№1/471</v>
      </c>
      <c r="P94" s="268" t="s">
        <v>939</v>
      </c>
      <c r="Q94" s="268" t="s">
        <v>965</v>
      </c>
    </row>
    <row r="95" spans="1:17" ht="12" customHeight="1" x14ac:dyDescent="0.25">
      <c r="A95" s="276" t="s">
        <v>857</v>
      </c>
      <c r="B95" s="276" t="s">
        <v>195</v>
      </c>
      <c r="C95" s="277" t="str">
        <f t="shared" si="2"/>
        <v>Днiпровська, ВУЛ, 31</v>
      </c>
      <c r="D95" s="278">
        <v>3</v>
      </c>
      <c r="E95" s="278">
        <v>4</v>
      </c>
      <c r="F95" s="279"/>
      <c r="H95" s="275">
        <v>470</v>
      </c>
      <c r="I95" s="284" t="s">
        <v>939</v>
      </c>
      <c r="J95" s="283" t="s">
        <v>966</v>
      </c>
      <c r="K95" s="285" t="s">
        <v>939</v>
      </c>
      <c r="M95" s="269" t="s">
        <v>880</v>
      </c>
      <c r="N95" s="282">
        <v>470</v>
      </c>
      <c r="O95" s="268" t="str">
        <f t="shared" si="3"/>
        <v>№1/470</v>
      </c>
      <c r="P95" s="268" t="s">
        <v>939</v>
      </c>
      <c r="Q95" s="268" t="s">
        <v>966</v>
      </c>
    </row>
    <row r="96" spans="1:17" ht="12" customHeight="1" x14ac:dyDescent="0.25">
      <c r="A96" s="276" t="s">
        <v>228</v>
      </c>
      <c r="B96" s="276" t="s">
        <v>219</v>
      </c>
      <c r="C96" s="277" t="str">
        <f t="shared" si="2"/>
        <v>Єлецька, ВУЛ, 12</v>
      </c>
      <c r="D96" s="278">
        <v>1</v>
      </c>
      <c r="E96" s="278">
        <v>0</v>
      </c>
      <c r="F96" s="279" t="s">
        <v>384</v>
      </c>
      <c r="G96" s="274" t="s">
        <v>878</v>
      </c>
      <c r="J96" s="280" t="s">
        <v>967</v>
      </c>
      <c r="K96" s="281" t="s">
        <v>878</v>
      </c>
      <c r="M96" s="269" t="s">
        <v>880</v>
      </c>
      <c r="N96" s="282" t="s">
        <v>384</v>
      </c>
      <c r="O96" s="268" t="str">
        <f t="shared" si="3"/>
        <v>№1/61</v>
      </c>
      <c r="P96" s="268" t="s">
        <v>878</v>
      </c>
      <c r="Q96" s="268" t="s">
        <v>967</v>
      </c>
    </row>
    <row r="97" spans="1:17" ht="12" customHeight="1" x14ac:dyDescent="0.25">
      <c r="A97" s="276" t="s">
        <v>228</v>
      </c>
      <c r="B97" s="276" t="s">
        <v>229</v>
      </c>
      <c r="C97" s="277" t="str">
        <f t="shared" si="2"/>
        <v>Єлецька, ВУЛ, 12а</v>
      </c>
      <c r="D97" s="278">
        <v>1</v>
      </c>
      <c r="E97" s="278">
        <v>1</v>
      </c>
      <c r="F97" s="279" t="s">
        <v>385</v>
      </c>
      <c r="G97" s="274" t="s">
        <v>878</v>
      </c>
      <c r="J97" s="280" t="s">
        <v>968</v>
      </c>
      <c r="K97" s="281" t="s">
        <v>878</v>
      </c>
      <c r="M97" s="269" t="s">
        <v>880</v>
      </c>
      <c r="N97" s="282" t="s">
        <v>385</v>
      </c>
      <c r="O97" s="268" t="str">
        <f t="shared" si="3"/>
        <v>№1/62</v>
      </c>
      <c r="P97" s="268" t="s">
        <v>878</v>
      </c>
      <c r="Q97" s="268" t="s">
        <v>968</v>
      </c>
    </row>
    <row r="98" spans="1:17" ht="12" customHeight="1" x14ac:dyDescent="0.25">
      <c r="A98" s="276" t="s">
        <v>228</v>
      </c>
      <c r="B98" s="276" t="s">
        <v>182</v>
      </c>
      <c r="C98" s="277" t="str">
        <f t="shared" si="2"/>
        <v>Єлецька, ВУЛ, 15</v>
      </c>
      <c r="D98" s="278">
        <v>1</v>
      </c>
      <c r="E98" s="278">
        <v>0</v>
      </c>
      <c r="F98" s="279" t="s">
        <v>308</v>
      </c>
      <c r="G98" s="274" t="s">
        <v>878</v>
      </c>
      <c r="J98" s="280" t="s">
        <v>969</v>
      </c>
      <c r="K98" s="281" t="s">
        <v>878</v>
      </c>
      <c r="M98" s="269" t="s">
        <v>880</v>
      </c>
      <c r="N98" s="282" t="s">
        <v>308</v>
      </c>
      <c r="O98" s="268" t="str">
        <f t="shared" si="3"/>
        <v>№1/63</v>
      </c>
      <c r="P98" s="268" t="s">
        <v>878</v>
      </c>
      <c r="Q98" s="268" t="s">
        <v>969</v>
      </c>
    </row>
    <row r="99" spans="1:17" ht="12" customHeight="1" x14ac:dyDescent="0.25">
      <c r="A99" s="276" t="s">
        <v>228</v>
      </c>
      <c r="B99" s="276" t="s">
        <v>202</v>
      </c>
      <c r="C99" s="277" t="str">
        <f t="shared" si="2"/>
        <v>Єлецька, ВУЛ, 16</v>
      </c>
      <c r="D99" s="278">
        <v>1</v>
      </c>
      <c r="E99" s="278">
        <v>0</v>
      </c>
      <c r="F99" s="279" t="s">
        <v>386</v>
      </c>
      <c r="G99" s="274" t="s">
        <v>878</v>
      </c>
      <c r="J99" s="280" t="s">
        <v>970</v>
      </c>
      <c r="K99" s="281" t="s">
        <v>878</v>
      </c>
      <c r="M99" s="269" t="s">
        <v>880</v>
      </c>
      <c r="N99" s="282" t="s">
        <v>386</v>
      </c>
      <c r="O99" s="268" t="str">
        <f t="shared" si="3"/>
        <v>№1/64</v>
      </c>
      <c r="P99" s="268" t="s">
        <v>878</v>
      </c>
      <c r="Q99" s="268" t="s">
        <v>970</v>
      </c>
    </row>
    <row r="100" spans="1:17" ht="12" customHeight="1" x14ac:dyDescent="0.25">
      <c r="A100" s="276" t="s">
        <v>228</v>
      </c>
      <c r="B100" s="276" t="s">
        <v>230</v>
      </c>
      <c r="C100" s="277" t="str">
        <f t="shared" si="2"/>
        <v>Єлецька, ВУЛ, 16а</v>
      </c>
      <c r="D100" s="278">
        <v>1</v>
      </c>
      <c r="E100" s="278">
        <v>0</v>
      </c>
      <c r="F100" s="279" t="s">
        <v>387</v>
      </c>
      <c r="G100" s="274" t="s">
        <v>878</v>
      </c>
      <c r="J100" s="280" t="s">
        <v>971</v>
      </c>
      <c r="K100" s="281" t="s">
        <v>878</v>
      </c>
      <c r="M100" s="269" t="s">
        <v>880</v>
      </c>
      <c r="N100" s="282" t="s">
        <v>387</v>
      </c>
      <c r="O100" s="268" t="str">
        <f t="shared" si="3"/>
        <v>№1/65</v>
      </c>
      <c r="P100" s="268" t="s">
        <v>878</v>
      </c>
      <c r="Q100" s="268" t="s">
        <v>971</v>
      </c>
    </row>
    <row r="101" spans="1:17" ht="12" customHeight="1" x14ac:dyDescent="0.25">
      <c r="A101" s="276" t="s">
        <v>228</v>
      </c>
      <c r="B101" s="276" t="s">
        <v>178</v>
      </c>
      <c r="C101" s="277" t="str">
        <f t="shared" si="2"/>
        <v>Єлецька, ВУЛ, 17</v>
      </c>
      <c r="D101" s="278">
        <v>1</v>
      </c>
      <c r="E101" s="278">
        <v>2</v>
      </c>
      <c r="F101" s="279" t="s">
        <v>388</v>
      </c>
      <c r="G101" s="274" t="s">
        <v>878</v>
      </c>
      <c r="J101" s="280" t="s">
        <v>972</v>
      </c>
      <c r="K101" s="281" t="s">
        <v>878</v>
      </c>
      <c r="M101" s="269" t="s">
        <v>880</v>
      </c>
      <c r="N101" s="282" t="s">
        <v>388</v>
      </c>
      <c r="O101" s="268" t="str">
        <f t="shared" si="3"/>
        <v>№1/66</v>
      </c>
      <c r="P101" s="268" t="s">
        <v>878</v>
      </c>
      <c r="Q101" s="268" t="s">
        <v>972</v>
      </c>
    </row>
    <row r="102" spans="1:17" ht="12" customHeight="1" x14ac:dyDescent="0.25">
      <c r="A102" s="276" t="s">
        <v>228</v>
      </c>
      <c r="B102" s="276" t="s">
        <v>231</v>
      </c>
      <c r="C102" s="277" t="str">
        <f t="shared" si="2"/>
        <v>Єлецька, ВУЛ, 19</v>
      </c>
      <c r="D102" s="278">
        <v>1</v>
      </c>
      <c r="E102" s="278">
        <v>2</v>
      </c>
      <c r="F102" s="279" t="s">
        <v>309</v>
      </c>
      <c r="G102" s="274" t="s">
        <v>878</v>
      </c>
      <c r="J102" s="280" t="s">
        <v>973</v>
      </c>
      <c r="K102" s="281" t="s">
        <v>878</v>
      </c>
      <c r="M102" s="269" t="s">
        <v>880</v>
      </c>
      <c r="N102" s="282" t="s">
        <v>309</v>
      </c>
      <c r="O102" s="268" t="str">
        <f t="shared" si="3"/>
        <v>№1/67</v>
      </c>
      <c r="P102" s="268" t="s">
        <v>878</v>
      </c>
      <c r="Q102" s="268" t="s">
        <v>973</v>
      </c>
    </row>
    <row r="103" spans="1:17" ht="12" customHeight="1" x14ac:dyDescent="0.25">
      <c r="A103" s="276" t="s">
        <v>228</v>
      </c>
      <c r="B103" s="276" t="s">
        <v>110</v>
      </c>
      <c r="C103" s="277" t="str">
        <f t="shared" si="2"/>
        <v>Єлецька, ВУЛ, 3</v>
      </c>
      <c r="D103" s="278">
        <v>1</v>
      </c>
      <c r="E103" s="278">
        <v>0</v>
      </c>
      <c r="F103" s="279" t="s">
        <v>262</v>
      </c>
      <c r="G103" s="274" t="s">
        <v>878</v>
      </c>
      <c r="J103" s="280" t="s">
        <v>974</v>
      </c>
      <c r="K103" s="281" t="s">
        <v>878</v>
      </c>
      <c r="M103" s="269" t="s">
        <v>880</v>
      </c>
      <c r="N103" s="282" t="s">
        <v>262</v>
      </c>
      <c r="O103" s="268" t="str">
        <f t="shared" si="3"/>
        <v>№1/68</v>
      </c>
      <c r="P103" s="268" t="s">
        <v>878</v>
      </c>
      <c r="Q103" s="268" t="s">
        <v>974</v>
      </c>
    </row>
    <row r="104" spans="1:17" ht="12" customHeight="1" x14ac:dyDescent="0.25">
      <c r="A104" s="276" t="s">
        <v>228</v>
      </c>
      <c r="B104" s="276" t="s">
        <v>109</v>
      </c>
      <c r="C104" s="277" t="str">
        <f t="shared" si="2"/>
        <v>Єлецька, ВУЛ, 4</v>
      </c>
      <c r="D104" s="278">
        <v>1</v>
      </c>
      <c r="E104" s="278">
        <v>0</v>
      </c>
      <c r="F104" s="279" t="s">
        <v>389</v>
      </c>
      <c r="G104" s="274" t="s">
        <v>878</v>
      </c>
      <c r="J104" s="280" t="s">
        <v>975</v>
      </c>
      <c r="K104" s="281" t="s">
        <v>878</v>
      </c>
      <c r="M104" s="269" t="s">
        <v>880</v>
      </c>
      <c r="N104" s="282" t="s">
        <v>389</v>
      </c>
      <c r="O104" s="268" t="str">
        <f t="shared" si="3"/>
        <v>№1/69</v>
      </c>
      <c r="P104" s="268" t="s">
        <v>878</v>
      </c>
      <c r="Q104" s="268" t="s">
        <v>975</v>
      </c>
    </row>
    <row r="105" spans="1:17" ht="12" customHeight="1" x14ac:dyDescent="0.25">
      <c r="A105" s="276" t="s">
        <v>228</v>
      </c>
      <c r="B105" s="276" t="s">
        <v>108</v>
      </c>
      <c r="C105" s="277" t="str">
        <f t="shared" si="2"/>
        <v>Єлецька, ВУЛ, 5</v>
      </c>
      <c r="D105" s="278">
        <v>1</v>
      </c>
      <c r="E105" s="278">
        <v>0</v>
      </c>
      <c r="F105" s="279" t="s">
        <v>390</v>
      </c>
      <c r="G105" s="274" t="s">
        <v>878</v>
      </c>
      <c r="J105" s="280" t="s">
        <v>976</v>
      </c>
      <c r="K105" s="281" t="s">
        <v>878</v>
      </c>
      <c r="M105" s="269" t="s">
        <v>880</v>
      </c>
      <c r="N105" s="282" t="s">
        <v>390</v>
      </c>
      <c r="O105" s="268" t="str">
        <f t="shared" si="3"/>
        <v>№1/70</v>
      </c>
      <c r="P105" s="268" t="s">
        <v>878</v>
      </c>
      <c r="Q105" s="268" t="s">
        <v>976</v>
      </c>
    </row>
    <row r="106" spans="1:17" ht="12" customHeight="1" x14ac:dyDescent="0.25">
      <c r="A106" s="276" t="s">
        <v>228</v>
      </c>
      <c r="B106" s="276" t="s">
        <v>106</v>
      </c>
      <c r="C106" s="277" t="str">
        <f t="shared" si="2"/>
        <v>Єлецька, ВУЛ, 6</v>
      </c>
      <c r="D106" s="278">
        <v>1</v>
      </c>
      <c r="E106" s="278">
        <v>1</v>
      </c>
      <c r="F106" s="279" t="s">
        <v>310</v>
      </c>
      <c r="G106" s="274" t="s">
        <v>878</v>
      </c>
      <c r="J106" s="280" t="s">
        <v>977</v>
      </c>
      <c r="K106" s="281" t="s">
        <v>878</v>
      </c>
      <c r="M106" s="269" t="s">
        <v>880</v>
      </c>
      <c r="N106" s="282" t="s">
        <v>310</v>
      </c>
      <c r="O106" s="268" t="str">
        <f t="shared" si="3"/>
        <v>№1/71</v>
      </c>
      <c r="P106" s="268" t="s">
        <v>878</v>
      </c>
      <c r="Q106" s="268" t="s">
        <v>977</v>
      </c>
    </row>
    <row r="107" spans="1:17" ht="12" customHeight="1" x14ac:dyDescent="0.25">
      <c r="A107" s="276" t="s">
        <v>232</v>
      </c>
      <c r="B107" s="276" t="s">
        <v>163</v>
      </c>
      <c r="C107" s="277" t="str">
        <f t="shared" si="2"/>
        <v>Жабинського, ВУЛ, 1</v>
      </c>
      <c r="D107" s="278">
        <v>1</v>
      </c>
      <c r="E107" s="278">
        <v>3</v>
      </c>
      <c r="F107" s="279" t="s">
        <v>196</v>
      </c>
      <c r="G107" s="274" t="s">
        <v>878</v>
      </c>
      <c r="J107" s="280" t="s">
        <v>978</v>
      </c>
      <c r="K107" s="281" t="s">
        <v>878</v>
      </c>
      <c r="M107" s="269" t="s">
        <v>880</v>
      </c>
      <c r="N107" s="282" t="s">
        <v>196</v>
      </c>
      <c r="O107" s="268" t="str">
        <f t="shared" si="3"/>
        <v>№1/72</v>
      </c>
      <c r="P107" s="268" t="s">
        <v>878</v>
      </c>
      <c r="Q107" s="268" t="s">
        <v>978</v>
      </c>
    </row>
    <row r="108" spans="1:17" ht="12" customHeight="1" x14ac:dyDescent="0.25">
      <c r="A108" s="276" t="s">
        <v>232</v>
      </c>
      <c r="B108" s="276" t="s">
        <v>208</v>
      </c>
      <c r="C108" s="277" t="str">
        <f t="shared" si="2"/>
        <v>Жабинського, ВУЛ, 10</v>
      </c>
      <c r="D108" s="278">
        <v>2</v>
      </c>
      <c r="E108" s="278">
        <v>0</v>
      </c>
      <c r="F108" s="279" t="s">
        <v>391</v>
      </c>
      <c r="G108" s="274" t="s">
        <v>878</v>
      </c>
      <c r="J108" s="280" t="s">
        <v>979</v>
      </c>
      <c r="K108" s="281" t="s">
        <v>878</v>
      </c>
      <c r="M108" s="269" t="s">
        <v>880</v>
      </c>
      <c r="N108" s="282" t="s">
        <v>391</v>
      </c>
      <c r="O108" s="268" t="str">
        <f t="shared" si="3"/>
        <v>№1/73</v>
      </c>
      <c r="P108" s="268" t="s">
        <v>878</v>
      </c>
      <c r="Q108" s="268" t="s">
        <v>979</v>
      </c>
    </row>
    <row r="109" spans="1:17" ht="12" customHeight="1" x14ac:dyDescent="0.25">
      <c r="A109" s="276" t="s">
        <v>232</v>
      </c>
      <c r="B109" s="276" t="s">
        <v>219</v>
      </c>
      <c r="C109" s="277" t="str">
        <f t="shared" si="2"/>
        <v>Жабинського, ВУЛ, 12</v>
      </c>
      <c r="D109" s="278">
        <v>2</v>
      </c>
      <c r="E109" s="278">
        <v>0</v>
      </c>
      <c r="F109" s="279" t="s">
        <v>197</v>
      </c>
      <c r="G109" s="274" t="s">
        <v>878</v>
      </c>
      <c r="J109" s="280" t="s">
        <v>980</v>
      </c>
      <c r="K109" s="281" t="s">
        <v>878</v>
      </c>
      <c r="M109" s="269" t="s">
        <v>880</v>
      </c>
      <c r="N109" s="282" t="s">
        <v>197</v>
      </c>
      <c r="O109" s="268" t="str">
        <f t="shared" si="3"/>
        <v>№1/74</v>
      </c>
      <c r="P109" s="268" t="s">
        <v>878</v>
      </c>
      <c r="Q109" s="268" t="s">
        <v>980</v>
      </c>
    </row>
    <row r="110" spans="1:17" ht="12" customHeight="1" x14ac:dyDescent="0.25">
      <c r="A110" s="276" t="s">
        <v>232</v>
      </c>
      <c r="B110" s="276" t="s">
        <v>181</v>
      </c>
      <c r="C110" s="277" t="str">
        <f t="shared" si="2"/>
        <v>Жабинського, ВУЛ, 13</v>
      </c>
      <c r="D110" s="278">
        <v>2</v>
      </c>
      <c r="E110" s="278">
        <v>6</v>
      </c>
      <c r="F110" s="279" t="s">
        <v>311</v>
      </c>
      <c r="G110" s="274" t="s">
        <v>878</v>
      </c>
      <c r="J110" s="280" t="s">
        <v>981</v>
      </c>
      <c r="K110" s="281" t="s">
        <v>878</v>
      </c>
      <c r="M110" s="269" t="s">
        <v>880</v>
      </c>
      <c r="N110" s="282" t="s">
        <v>311</v>
      </c>
      <c r="O110" s="268" t="str">
        <f t="shared" si="3"/>
        <v>№1/75</v>
      </c>
      <c r="P110" s="268" t="s">
        <v>878</v>
      </c>
      <c r="Q110" s="268" t="s">
        <v>981</v>
      </c>
    </row>
    <row r="111" spans="1:17" ht="12" customHeight="1" x14ac:dyDescent="0.25">
      <c r="A111" s="276" t="s">
        <v>232</v>
      </c>
      <c r="B111" s="276" t="s">
        <v>200</v>
      </c>
      <c r="C111" s="277" t="str">
        <f t="shared" si="2"/>
        <v>Жабинського, ВУЛ, 14</v>
      </c>
      <c r="D111" s="278">
        <v>2</v>
      </c>
      <c r="E111" s="278">
        <v>0</v>
      </c>
      <c r="F111" s="279" t="s">
        <v>392</v>
      </c>
      <c r="G111" s="274" t="s">
        <v>878</v>
      </c>
      <c r="J111" s="280" t="s">
        <v>982</v>
      </c>
      <c r="K111" s="281" t="s">
        <v>878</v>
      </c>
      <c r="M111" s="269" t="s">
        <v>880</v>
      </c>
      <c r="N111" s="282" t="s">
        <v>392</v>
      </c>
      <c r="O111" s="268" t="str">
        <f t="shared" si="3"/>
        <v>№1/76</v>
      </c>
      <c r="P111" s="268" t="s">
        <v>878</v>
      </c>
      <c r="Q111" s="268" t="s">
        <v>982</v>
      </c>
    </row>
    <row r="112" spans="1:17" ht="12" customHeight="1" x14ac:dyDescent="0.25">
      <c r="A112" s="276" t="s">
        <v>232</v>
      </c>
      <c r="B112" s="276" t="s">
        <v>203</v>
      </c>
      <c r="C112" s="277" t="str">
        <f t="shared" si="2"/>
        <v>Жабинського, ВУЛ, 18</v>
      </c>
      <c r="D112" s="278">
        <v>2</v>
      </c>
      <c r="E112" s="278">
        <v>0</v>
      </c>
      <c r="F112" s="279" t="s">
        <v>338</v>
      </c>
      <c r="G112" s="274" t="s">
        <v>878</v>
      </c>
      <c r="J112" s="280" t="s">
        <v>983</v>
      </c>
      <c r="K112" s="281" t="s">
        <v>878</v>
      </c>
      <c r="M112" s="269" t="s">
        <v>880</v>
      </c>
      <c r="N112" s="282" t="s">
        <v>338</v>
      </c>
      <c r="O112" s="268" t="str">
        <f t="shared" si="3"/>
        <v>№1/77</v>
      </c>
      <c r="P112" s="268" t="s">
        <v>878</v>
      </c>
      <c r="Q112" s="268" t="s">
        <v>983</v>
      </c>
    </row>
    <row r="113" spans="1:17" ht="12" customHeight="1" x14ac:dyDescent="0.25">
      <c r="A113" s="276" t="s">
        <v>232</v>
      </c>
      <c r="B113" s="276" t="s">
        <v>112</v>
      </c>
      <c r="C113" s="277" t="str">
        <f t="shared" si="2"/>
        <v>Жабинського, ВУЛ, 2</v>
      </c>
      <c r="D113" s="278">
        <v>1</v>
      </c>
      <c r="E113" s="278">
        <v>8</v>
      </c>
      <c r="F113" s="279"/>
      <c r="J113" s="280" t="s">
        <v>882</v>
      </c>
      <c r="K113" s="281"/>
      <c r="M113" s="269" t="s">
        <v>880</v>
      </c>
      <c r="N113" s="282"/>
      <c r="O113" s="268" t="str">
        <f t="shared" si="3"/>
        <v>№1/</v>
      </c>
      <c r="Q113" s="268" t="s">
        <v>882</v>
      </c>
    </row>
    <row r="114" spans="1:17" ht="12" customHeight="1" x14ac:dyDescent="0.25">
      <c r="A114" s="276" t="s">
        <v>232</v>
      </c>
      <c r="B114" s="276" t="s">
        <v>204</v>
      </c>
      <c r="C114" s="277" t="str">
        <f t="shared" si="2"/>
        <v>Жабинського, ВУЛ, 20</v>
      </c>
      <c r="D114" s="278">
        <v>2</v>
      </c>
      <c r="E114" s="278">
        <v>0</v>
      </c>
      <c r="F114" s="279" t="s">
        <v>393</v>
      </c>
      <c r="G114" s="274" t="s">
        <v>878</v>
      </c>
      <c r="J114" s="280" t="s">
        <v>984</v>
      </c>
      <c r="K114" s="281" t="s">
        <v>878</v>
      </c>
      <c r="M114" s="269" t="s">
        <v>880</v>
      </c>
      <c r="N114" s="282" t="s">
        <v>393</v>
      </c>
      <c r="O114" s="268" t="str">
        <f t="shared" si="3"/>
        <v>№1/78</v>
      </c>
      <c r="P114" s="268" t="s">
        <v>878</v>
      </c>
      <c r="Q114" s="268" t="s">
        <v>984</v>
      </c>
    </row>
    <row r="115" spans="1:17" ht="12" customHeight="1" x14ac:dyDescent="0.25">
      <c r="A115" s="276" t="s">
        <v>232</v>
      </c>
      <c r="B115" s="276" t="s">
        <v>205</v>
      </c>
      <c r="C115" s="277" t="str">
        <f t="shared" si="2"/>
        <v>Жабинського, ВУЛ, 22</v>
      </c>
      <c r="D115" s="278">
        <v>2</v>
      </c>
      <c r="E115" s="278">
        <v>0</v>
      </c>
      <c r="F115" s="279" t="s">
        <v>394</v>
      </c>
      <c r="G115" s="274" t="s">
        <v>878</v>
      </c>
      <c r="J115" s="280" t="s">
        <v>985</v>
      </c>
      <c r="K115" s="281" t="s">
        <v>878</v>
      </c>
      <c r="M115" s="269" t="s">
        <v>880</v>
      </c>
      <c r="N115" s="282" t="s">
        <v>394</v>
      </c>
      <c r="O115" s="268" t="str">
        <f t="shared" si="3"/>
        <v>№1/79</v>
      </c>
      <c r="P115" s="268" t="s">
        <v>878</v>
      </c>
      <c r="Q115" s="268" t="s">
        <v>985</v>
      </c>
    </row>
    <row r="116" spans="1:17" ht="12" customHeight="1" x14ac:dyDescent="0.25">
      <c r="A116" s="276" t="s">
        <v>232</v>
      </c>
      <c r="B116" s="276" t="s">
        <v>206</v>
      </c>
      <c r="C116" s="277" t="str">
        <f t="shared" si="2"/>
        <v>Жабинського, ВУЛ, 24</v>
      </c>
      <c r="D116" s="278">
        <v>2</v>
      </c>
      <c r="E116" s="278">
        <v>0</v>
      </c>
      <c r="F116" s="279" t="s">
        <v>301</v>
      </c>
      <c r="G116" s="274" t="s">
        <v>878</v>
      </c>
      <c r="J116" s="280" t="s">
        <v>986</v>
      </c>
      <c r="K116" s="281" t="s">
        <v>878</v>
      </c>
      <c r="M116" s="269" t="s">
        <v>880</v>
      </c>
      <c r="N116" s="282" t="s">
        <v>301</v>
      </c>
      <c r="O116" s="268" t="str">
        <f t="shared" si="3"/>
        <v>№1/80</v>
      </c>
      <c r="P116" s="268" t="s">
        <v>878</v>
      </c>
      <c r="Q116" s="268" t="s">
        <v>986</v>
      </c>
    </row>
    <row r="117" spans="1:17" ht="12" customHeight="1" x14ac:dyDescent="0.25">
      <c r="A117" s="276" t="s">
        <v>232</v>
      </c>
      <c r="B117" s="276" t="s">
        <v>184</v>
      </c>
      <c r="C117" s="277" t="str">
        <f t="shared" si="2"/>
        <v>Жабинського, ВУЛ, 26</v>
      </c>
      <c r="D117" s="278">
        <v>2</v>
      </c>
      <c r="E117" s="278">
        <v>0</v>
      </c>
      <c r="F117" s="279" t="s">
        <v>312</v>
      </c>
      <c r="G117" s="274" t="s">
        <v>878</v>
      </c>
      <c r="J117" s="280" t="s">
        <v>987</v>
      </c>
      <c r="K117" s="281" t="s">
        <v>878</v>
      </c>
      <c r="M117" s="269" t="s">
        <v>880</v>
      </c>
      <c r="N117" s="282" t="s">
        <v>312</v>
      </c>
      <c r="O117" s="268" t="str">
        <f t="shared" si="3"/>
        <v>№1/81</v>
      </c>
      <c r="P117" s="268" t="s">
        <v>878</v>
      </c>
      <c r="Q117" s="268" t="s">
        <v>987</v>
      </c>
    </row>
    <row r="118" spans="1:17" ht="12" customHeight="1" x14ac:dyDescent="0.25">
      <c r="A118" s="276" t="s">
        <v>232</v>
      </c>
      <c r="B118" s="276" t="s">
        <v>233</v>
      </c>
      <c r="C118" s="277" t="str">
        <f t="shared" si="2"/>
        <v>Жабинського, ВУЛ, 28</v>
      </c>
      <c r="D118" s="278">
        <v>2</v>
      </c>
      <c r="E118" s="278">
        <v>0</v>
      </c>
      <c r="F118" s="279" t="s">
        <v>313</v>
      </c>
      <c r="G118" s="274" t="s">
        <v>878</v>
      </c>
      <c r="J118" s="280" t="s">
        <v>988</v>
      </c>
      <c r="K118" s="281" t="s">
        <v>878</v>
      </c>
      <c r="M118" s="269" t="s">
        <v>880</v>
      </c>
      <c r="N118" s="282" t="s">
        <v>313</v>
      </c>
      <c r="O118" s="268" t="str">
        <f t="shared" si="3"/>
        <v>№1/82</v>
      </c>
      <c r="P118" s="268" t="s">
        <v>878</v>
      </c>
      <c r="Q118" s="268" t="s">
        <v>988</v>
      </c>
    </row>
    <row r="119" spans="1:17" ht="12" customHeight="1" x14ac:dyDescent="0.25">
      <c r="A119" s="276" t="s">
        <v>232</v>
      </c>
      <c r="B119" s="276" t="s">
        <v>234</v>
      </c>
      <c r="C119" s="277" t="str">
        <f t="shared" si="2"/>
        <v>Жабинського, ВУЛ, 2а</v>
      </c>
      <c r="D119" s="278">
        <v>2</v>
      </c>
      <c r="E119" s="278">
        <v>0</v>
      </c>
      <c r="F119" s="279" t="s">
        <v>314</v>
      </c>
      <c r="G119" s="274" t="s">
        <v>878</v>
      </c>
      <c r="J119" s="280" t="s">
        <v>989</v>
      </c>
      <c r="K119" s="281" t="s">
        <v>878</v>
      </c>
      <c r="M119" s="269" t="s">
        <v>880</v>
      </c>
      <c r="N119" s="282" t="s">
        <v>314</v>
      </c>
      <c r="O119" s="268" t="str">
        <f t="shared" si="3"/>
        <v>№1/83</v>
      </c>
      <c r="P119" s="268" t="s">
        <v>878</v>
      </c>
      <c r="Q119" s="268" t="s">
        <v>989</v>
      </c>
    </row>
    <row r="120" spans="1:17" ht="12" customHeight="1" x14ac:dyDescent="0.25">
      <c r="A120" s="276" t="s">
        <v>232</v>
      </c>
      <c r="B120" s="276" t="s">
        <v>110</v>
      </c>
      <c r="C120" s="277" t="str">
        <f t="shared" si="2"/>
        <v>Жабинського, ВУЛ, 3</v>
      </c>
      <c r="D120" s="278">
        <v>1</v>
      </c>
      <c r="E120" s="278">
        <v>4</v>
      </c>
      <c r="F120" s="279"/>
      <c r="J120" s="280" t="s">
        <v>882</v>
      </c>
      <c r="K120" s="281"/>
      <c r="M120" s="269" t="s">
        <v>880</v>
      </c>
      <c r="N120" s="282"/>
      <c r="O120" s="268" t="str">
        <f t="shared" si="3"/>
        <v>№1/</v>
      </c>
      <c r="Q120" s="268" t="s">
        <v>882</v>
      </c>
    </row>
    <row r="121" spans="1:17" ht="12" customHeight="1" x14ac:dyDescent="0.25">
      <c r="A121" s="276" t="s">
        <v>232</v>
      </c>
      <c r="B121" s="276" t="s">
        <v>106</v>
      </c>
      <c r="C121" s="277" t="str">
        <f t="shared" si="2"/>
        <v>Жабинського, ВУЛ, 6</v>
      </c>
      <c r="D121" s="278">
        <v>2</v>
      </c>
      <c r="E121" s="278">
        <v>0</v>
      </c>
      <c r="F121" s="279" t="s">
        <v>316</v>
      </c>
      <c r="G121" s="274" t="s">
        <v>878</v>
      </c>
      <c r="J121" s="280" t="s">
        <v>990</v>
      </c>
      <c r="K121" s="281" t="s">
        <v>878</v>
      </c>
      <c r="M121" s="269" t="s">
        <v>880</v>
      </c>
      <c r="N121" s="282" t="s">
        <v>316</v>
      </c>
      <c r="O121" s="268" t="str">
        <f t="shared" si="3"/>
        <v>№1/85</v>
      </c>
      <c r="P121" s="268" t="s">
        <v>878</v>
      </c>
      <c r="Q121" s="268" t="s">
        <v>990</v>
      </c>
    </row>
    <row r="122" spans="1:17" ht="12" customHeight="1" x14ac:dyDescent="0.25">
      <c r="A122" s="276" t="s">
        <v>232</v>
      </c>
      <c r="B122" s="276" t="s">
        <v>216</v>
      </c>
      <c r="C122" s="277" t="str">
        <f t="shared" si="2"/>
        <v>Жабинського, ВУЛ, 9</v>
      </c>
      <c r="D122" s="278">
        <v>1</v>
      </c>
      <c r="E122" s="278">
        <v>6</v>
      </c>
      <c r="F122" s="279" t="s">
        <v>395</v>
      </c>
      <c r="G122" s="274" t="s">
        <v>878</v>
      </c>
      <c r="J122" s="280" t="s">
        <v>991</v>
      </c>
      <c r="K122" s="281" t="s">
        <v>878</v>
      </c>
      <c r="M122" s="269" t="s">
        <v>880</v>
      </c>
      <c r="N122" s="282" t="s">
        <v>395</v>
      </c>
      <c r="O122" s="268" t="str">
        <f t="shared" si="3"/>
        <v>№1/86</v>
      </c>
      <c r="P122" s="268" t="s">
        <v>878</v>
      </c>
      <c r="Q122" s="268" t="s">
        <v>991</v>
      </c>
    </row>
    <row r="123" spans="1:17" ht="12" customHeight="1" x14ac:dyDescent="0.25">
      <c r="A123" s="276" t="s">
        <v>232</v>
      </c>
      <c r="B123" s="276" t="s">
        <v>235</v>
      </c>
      <c r="C123" s="277" t="str">
        <f t="shared" si="2"/>
        <v>Жабинського, ВУЛ, 2б</v>
      </c>
      <c r="D123" s="278">
        <v>1</v>
      </c>
      <c r="E123" s="278">
        <v>3</v>
      </c>
      <c r="F123" s="279" t="s">
        <v>315</v>
      </c>
      <c r="G123" s="274" t="s">
        <v>878</v>
      </c>
      <c r="J123" s="280" t="s">
        <v>992</v>
      </c>
      <c r="K123" s="281" t="s">
        <v>878</v>
      </c>
      <c r="M123" s="269" t="s">
        <v>880</v>
      </c>
      <c r="N123" s="282" t="s">
        <v>315</v>
      </c>
      <c r="O123" s="268" t="str">
        <f t="shared" si="3"/>
        <v>№1/84</v>
      </c>
      <c r="P123" s="268" t="s">
        <v>878</v>
      </c>
      <c r="Q123" s="268" t="s">
        <v>992</v>
      </c>
    </row>
    <row r="124" spans="1:17" ht="12" customHeight="1" x14ac:dyDescent="0.25">
      <c r="A124" s="276" t="s">
        <v>858</v>
      </c>
      <c r="B124" s="276" t="s">
        <v>185</v>
      </c>
      <c r="C124" s="277" t="str">
        <f t="shared" si="2"/>
        <v>Заньковецької, ВУЛ, 30</v>
      </c>
      <c r="D124" s="278">
        <v>3</v>
      </c>
      <c r="E124" s="278">
        <v>2</v>
      </c>
      <c r="F124" s="279"/>
      <c r="H124" s="275">
        <v>473</v>
      </c>
      <c r="I124" s="274" t="s">
        <v>939</v>
      </c>
      <c r="J124" s="283" t="s">
        <v>993</v>
      </c>
      <c r="K124" s="281" t="s">
        <v>939</v>
      </c>
      <c r="M124" s="269" t="s">
        <v>880</v>
      </c>
      <c r="N124" s="282">
        <v>473</v>
      </c>
      <c r="O124" s="268" t="str">
        <f t="shared" si="3"/>
        <v>№1/473</v>
      </c>
      <c r="P124" s="268" t="s">
        <v>939</v>
      </c>
      <c r="Q124" s="268" t="s">
        <v>993</v>
      </c>
    </row>
    <row r="125" spans="1:17" ht="12" customHeight="1" x14ac:dyDescent="0.25">
      <c r="A125" s="276" t="s">
        <v>858</v>
      </c>
      <c r="B125" s="276" t="s">
        <v>385</v>
      </c>
      <c r="C125" s="277" t="str">
        <f t="shared" si="2"/>
        <v>Заньковецької, ВУЛ, 62</v>
      </c>
      <c r="D125" s="278">
        <v>3</v>
      </c>
      <c r="E125" s="278"/>
      <c r="F125" s="279"/>
      <c r="H125" s="275">
        <v>476</v>
      </c>
      <c r="I125" s="274" t="s">
        <v>939</v>
      </c>
      <c r="J125" s="283" t="s">
        <v>994</v>
      </c>
      <c r="K125" s="281" t="s">
        <v>939</v>
      </c>
      <c r="M125" s="269" t="s">
        <v>880</v>
      </c>
      <c r="N125" s="282">
        <v>476</v>
      </c>
      <c r="O125" s="268" t="str">
        <f t="shared" si="3"/>
        <v>№1/476</v>
      </c>
      <c r="P125" s="268" t="s">
        <v>939</v>
      </c>
      <c r="Q125" s="268" t="s">
        <v>994</v>
      </c>
    </row>
    <row r="126" spans="1:17" ht="12" customHeight="1" x14ac:dyDescent="0.25">
      <c r="A126" s="276" t="s">
        <v>858</v>
      </c>
      <c r="B126" s="276" t="s">
        <v>233</v>
      </c>
      <c r="C126" s="277" t="str">
        <f t="shared" si="2"/>
        <v>Заньковецької, ВУЛ, 28</v>
      </c>
      <c r="D126" s="278">
        <v>3</v>
      </c>
      <c r="E126" s="278">
        <v>2</v>
      </c>
      <c r="F126" s="279"/>
      <c r="H126" s="275">
        <v>472</v>
      </c>
      <c r="I126" s="274" t="s">
        <v>939</v>
      </c>
      <c r="J126" s="283" t="s">
        <v>995</v>
      </c>
      <c r="K126" s="281" t="s">
        <v>939</v>
      </c>
      <c r="M126" s="269" t="s">
        <v>880</v>
      </c>
      <c r="N126" s="282">
        <v>472</v>
      </c>
      <c r="O126" s="268" t="str">
        <f t="shared" si="3"/>
        <v>№1/472</v>
      </c>
      <c r="P126" s="268" t="s">
        <v>939</v>
      </c>
      <c r="Q126" s="268" t="s">
        <v>995</v>
      </c>
    </row>
    <row r="127" spans="1:17" ht="12" customHeight="1" x14ac:dyDescent="0.25">
      <c r="A127" s="276" t="s">
        <v>858</v>
      </c>
      <c r="B127" s="276" t="s">
        <v>386</v>
      </c>
      <c r="C127" s="277" t="str">
        <f t="shared" si="2"/>
        <v>Заньковецької, ВУЛ, 64</v>
      </c>
      <c r="D127" s="278">
        <v>3</v>
      </c>
      <c r="E127" s="278"/>
      <c r="F127" s="279"/>
      <c r="H127" s="275">
        <v>477</v>
      </c>
      <c r="I127" s="274" t="s">
        <v>939</v>
      </c>
      <c r="J127" s="283" t="s">
        <v>996</v>
      </c>
      <c r="K127" s="281" t="s">
        <v>939</v>
      </c>
      <c r="M127" s="269" t="s">
        <v>880</v>
      </c>
      <c r="N127" s="282">
        <v>477</v>
      </c>
      <c r="O127" s="268" t="str">
        <f t="shared" si="3"/>
        <v>№1/477</v>
      </c>
      <c r="P127" s="268" t="s">
        <v>939</v>
      </c>
      <c r="Q127" s="268" t="s">
        <v>996</v>
      </c>
    </row>
    <row r="128" spans="1:17" ht="12" customHeight="1" x14ac:dyDescent="0.25">
      <c r="A128" s="276" t="s">
        <v>858</v>
      </c>
      <c r="B128" s="276" t="s">
        <v>240</v>
      </c>
      <c r="C128" s="277" t="str">
        <f t="shared" si="2"/>
        <v>Заньковецької, ВУЛ, 43</v>
      </c>
      <c r="D128" s="278">
        <v>3</v>
      </c>
      <c r="E128" s="278"/>
      <c r="F128" s="279"/>
      <c r="H128" s="275">
        <v>474</v>
      </c>
      <c r="I128" s="274" t="s">
        <v>939</v>
      </c>
      <c r="J128" s="283" t="s">
        <v>997</v>
      </c>
      <c r="K128" s="281" t="s">
        <v>939</v>
      </c>
      <c r="M128" s="269" t="s">
        <v>880</v>
      </c>
      <c r="N128" s="282">
        <v>474</v>
      </c>
      <c r="O128" s="268" t="str">
        <f t="shared" si="3"/>
        <v>№1/474</v>
      </c>
      <c r="P128" s="268" t="s">
        <v>939</v>
      </c>
      <c r="Q128" s="268" t="s">
        <v>997</v>
      </c>
    </row>
    <row r="129" spans="1:17" ht="12" customHeight="1" x14ac:dyDescent="0.25">
      <c r="A129" s="276" t="s">
        <v>858</v>
      </c>
      <c r="B129" s="276" t="s">
        <v>383</v>
      </c>
      <c r="C129" s="277" t="str">
        <f t="shared" si="2"/>
        <v>Заньковецької, ВУЛ, 60</v>
      </c>
      <c r="D129" s="278">
        <v>3</v>
      </c>
      <c r="E129" s="278"/>
      <c r="F129" s="279"/>
      <c r="H129" s="275">
        <v>475</v>
      </c>
      <c r="I129" s="274" t="s">
        <v>939</v>
      </c>
      <c r="J129" s="283" t="s">
        <v>998</v>
      </c>
      <c r="K129" s="281" t="s">
        <v>939</v>
      </c>
      <c r="M129" s="269" t="s">
        <v>880</v>
      </c>
      <c r="N129" s="282">
        <v>475</v>
      </c>
      <c r="O129" s="268" t="str">
        <f t="shared" si="3"/>
        <v>№1/475</v>
      </c>
      <c r="P129" s="268" t="s">
        <v>939</v>
      </c>
      <c r="Q129" s="268" t="s">
        <v>998</v>
      </c>
    </row>
    <row r="130" spans="1:17" ht="12" customHeight="1" x14ac:dyDescent="0.25">
      <c r="A130" s="276" t="s">
        <v>236</v>
      </c>
      <c r="B130" s="276" t="s">
        <v>176</v>
      </c>
      <c r="C130" s="277" t="str">
        <f t="shared" si="2"/>
        <v>Зої Космодем янської, ВУЛ, 8</v>
      </c>
      <c r="D130" s="278">
        <v>2</v>
      </c>
      <c r="E130" s="278">
        <v>0</v>
      </c>
      <c r="F130" s="279" t="s">
        <v>396</v>
      </c>
      <c r="G130" s="274" t="s">
        <v>878</v>
      </c>
      <c r="J130" s="280" t="s">
        <v>999</v>
      </c>
      <c r="K130" s="281" t="s">
        <v>878</v>
      </c>
      <c r="M130" s="269" t="s">
        <v>880</v>
      </c>
      <c r="N130" s="282" t="s">
        <v>396</v>
      </c>
      <c r="O130" s="268" t="str">
        <f t="shared" si="3"/>
        <v>№1/88</v>
      </c>
      <c r="P130" s="268" t="s">
        <v>878</v>
      </c>
      <c r="Q130" s="268" t="s">
        <v>999</v>
      </c>
    </row>
    <row r="131" spans="1:17" ht="12" customHeight="1" x14ac:dyDescent="0.25">
      <c r="A131" s="276" t="s">
        <v>237</v>
      </c>
      <c r="B131" s="276" t="s">
        <v>188</v>
      </c>
      <c r="C131" s="277" t="str">
        <f t="shared" si="2"/>
        <v>Івана Богуна, ВУЛ, 40</v>
      </c>
      <c r="D131" s="278">
        <v>2</v>
      </c>
      <c r="E131" s="278">
        <v>3</v>
      </c>
      <c r="F131" s="279" t="s">
        <v>397</v>
      </c>
      <c r="G131" s="274" t="s">
        <v>878</v>
      </c>
      <c r="J131" s="280" t="s">
        <v>1000</v>
      </c>
      <c r="K131" s="281" t="s">
        <v>878</v>
      </c>
      <c r="M131" s="269" t="s">
        <v>880</v>
      </c>
      <c r="N131" s="282" t="s">
        <v>397</v>
      </c>
      <c r="O131" s="268" t="str">
        <f t="shared" si="3"/>
        <v>№1/89</v>
      </c>
      <c r="P131" s="268" t="s">
        <v>878</v>
      </c>
      <c r="Q131" s="268" t="s">
        <v>1000</v>
      </c>
    </row>
    <row r="132" spans="1:17" ht="12" customHeight="1" x14ac:dyDescent="0.25">
      <c r="A132" s="276" t="s">
        <v>237</v>
      </c>
      <c r="B132" s="276" t="s">
        <v>238</v>
      </c>
      <c r="C132" s="277" t="str">
        <f t="shared" ref="C132:C195" si="4">CONCATENATE(A132,$A$2,B132)</f>
        <v>Івана Богуна, ВУЛ, 41</v>
      </c>
      <c r="D132" s="278">
        <v>2</v>
      </c>
      <c r="E132" s="278">
        <v>0</v>
      </c>
      <c r="F132" s="279" t="s">
        <v>370</v>
      </c>
      <c r="G132" s="274" t="s">
        <v>878</v>
      </c>
      <c r="J132" s="280" t="s">
        <v>1001</v>
      </c>
      <c r="K132" s="281" t="s">
        <v>878</v>
      </c>
      <c r="M132" s="269" t="s">
        <v>880</v>
      </c>
      <c r="N132" s="282" t="s">
        <v>370</v>
      </c>
      <c r="O132" s="268" t="str">
        <f t="shared" ref="O132:O195" si="5">CONCATENATE(M132,N132)</f>
        <v>№1/90</v>
      </c>
      <c r="P132" s="268" t="s">
        <v>878</v>
      </c>
      <c r="Q132" s="268" t="s">
        <v>1001</v>
      </c>
    </row>
    <row r="133" spans="1:17" ht="12" customHeight="1" x14ac:dyDescent="0.25">
      <c r="A133" s="276" t="s">
        <v>237</v>
      </c>
      <c r="B133" s="276" t="s">
        <v>239</v>
      </c>
      <c r="C133" s="277" t="str">
        <f t="shared" si="4"/>
        <v>Івана Богуна, ВУЛ, 42</v>
      </c>
      <c r="D133" s="278">
        <v>2</v>
      </c>
      <c r="E133" s="278">
        <v>2</v>
      </c>
      <c r="F133" s="279" t="s">
        <v>398</v>
      </c>
      <c r="G133" s="274" t="s">
        <v>878</v>
      </c>
      <c r="J133" s="280" t="s">
        <v>1002</v>
      </c>
      <c r="K133" s="281" t="s">
        <v>878</v>
      </c>
      <c r="M133" s="269" t="s">
        <v>880</v>
      </c>
      <c r="N133" s="282" t="s">
        <v>398</v>
      </c>
      <c r="O133" s="268" t="str">
        <f t="shared" si="5"/>
        <v>№1/91</v>
      </c>
      <c r="P133" s="268" t="s">
        <v>878</v>
      </c>
      <c r="Q133" s="268" t="s">
        <v>1002</v>
      </c>
    </row>
    <row r="134" spans="1:17" ht="12" customHeight="1" x14ac:dyDescent="0.25">
      <c r="A134" s="276" t="s">
        <v>237</v>
      </c>
      <c r="B134" s="276" t="s">
        <v>240</v>
      </c>
      <c r="C134" s="277" t="str">
        <f t="shared" si="4"/>
        <v>Івана Богуна, ВУЛ, 43</v>
      </c>
      <c r="D134" s="278">
        <v>2</v>
      </c>
      <c r="E134" s="278">
        <v>2</v>
      </c>
      <c r="F134" s="279" t="s">
        <v>399</v>
      </c>
      <c r="G134" s="274" t="s">
        <v>878</v>
      </c>
      <c r="J134" s="280" t="s">
        <v>1003</v>
      </c>
      <c r="K134" s="281" t="s">
        <v>878</v>
      </c>
      <c r="M134" s="269" t="s">
        <v>880</v>
      </c>
      <c r="N134" s="282" t="s">
        <v>399</v>
      </c>
      <c r="O134" s="268" t="str">
        <f t="shared" si="5"/>
        <v>№1/92</v>
      </c>
      <c r="P134" s="268" t="s">
        <v>878</v>
      </c>
      <c r="Q134" s="268" t="s">
        <v>1003</v>
      </c>
    </row>
    <row r="135" spans="1:17" ht="12" customHeight="1" x14ac:dyDescent="0.25">
      <c r="A135" s="276" t="s">
        <v>237</v>
      </c>
      <c r="B135" s="276" t="s">
        <v>241</v>
      </c>
      <c r="C135" s="277" t="str">
        <f t="shared" si="4"/>
        <v>Івана Богуна, ВУЛ, 44</v>
      </c>
      <c r="D135" s="278">
        <v>2</v>
      </c>
      <c r="E135" s="278">
        <v>5</v>
      </c>
      <c r="F135" s="279" t="s">
        <v>400</v>
      </c>
      <c r="G135" s="274" t="s">
        <v>878</v>
      </c>
      <c r="J135" s="280" t="s">
        <v>1004</v>
      </c>
      <c r="K135" s="281" t="s">
        <v>878</v>
      </c>
      <c r="M135" s="269" t="s">
        <v>880</v>
      </c>
      <c r="N135" s="282" t="s">
        <v>400</v>
      </c>
      <c r="O135" s="268" t="str">
        <f t="shared" si="5"/>
        <v>№1/93</v>
      </c>
      <c r="P135" s="268" t="s">
        <v>878</v>
      </c>
      <c r="Q135" s="268" t="s">
        <v>1004</v>
      </c>
    </row>
    <row r="136" spans="1:17" ht="12" customHeight="1" x14ac:dyDescent="0.25">
      <c r="A136" s="276" t="s">
        <v>237</v>
      </c>
      <c r="B136" s="276" t="s">
        <v>192</v>
      </c>
      <c r="C136" s="277" t="str">
        <f t="shared" si="4"/>
        <v>Івана Богуна, ВУЛ, 50</v>
      </c>
      <c r="D136" s="278">
        <v>2</v>
      </c>
      <c r="E136" s="278">
        <v>3</v>
      </c>
      <c r="F136" s="279" t="s">
        <v>401</v>
      </c>
      <c r="G136" s="274" t="s">
        <v>878</v>
      </c>
      <c r="J136" s="280" t="s">
        <v>1005</v>
      </c>
      <c r="K136" s="281" t="s">
        <v>878</v>
      </c>
      <c r="M136" s="269" t="s">
        <v>880</v>
      </c>
      <c r="N136" s="282" t="s">
        <v>401</v>
      </c>
      <c r="O136" s="268" t="str">
        <f t="shared" si="5"/>
        <v>№1/95</v>
      </c>
      <c r="P136" s="268" t="s">
        <v>878</v>
      </c>
      <c r="Q136" s="268" t="s">
        <v>1005</v>
      </c>
    </row>
    <row r="137" spans="1:17" ht="12" customHeight="1" x14ac:dyDescent="0.25">
      <c r="A137" s="276" t="s">
        <v>237</v>
      </c>
      <c r="B137" s="276" t="s">
        <v>244</v>
      </c>
      <c r="C137" s="277" t="str">
        <f t="shared" si="4"/>
        <v>Івана Богуна, ВУЛ, 52</v>
      </c>
      <c r="D137" s="278">
        <v>2</v>
      </c>
      <c r="E137" s="278">
        <v>1</v>
      </c>
      <c r="F137" s="279" t="s">
        <v>402</v>
      </c>
      <c r="G137" s="274" t="s">
        <v>878</v>
      </c>
      <c r="J137" s="280" t="s">
        <v>1006</v>
      </c>
      <c r="K137" s="281" t="s">
        <v>878</v>
      </c>
      <c r="M137" s="269" t="s">
        <v>880</v>
      </c>
      <c r="N137" s="282" t="s">
        <v>402</v>
      </c>
      <c r="O137" s="268" t="str">
        <f t="shared" si="5"/>
        <v>№1/97</v>
      </c>
      <c r="P137" s="268" t="s">
        <v>878</v>
      </c>
      <c r="Q137" s="268" t="s">
        <v>1006</v>
      </c>
    </row>
    <row r="138" spans="1:17" ht="12" customHeight="1" x14ac:dyDescent="0.25">
      <c r="A138" s="276" t="s">
        <v>245</v>
      </c>
      <c r="B138" s="276" t="s">
        <v>208</v>
      </c>
      <c r="C138" s="277" t="str">
        <f t="shared" si="4"/>
        <v>Івана Мазепи, ВУЛ, 10</v>
      </c>
      <c r="D138" s="278">
        <v>2</v>
      </c>
      <c r="E138" s="278">
        <v>4</v>
      </c>
      <c r="F138" s="279" t="s">
        <v>403</v>
      </c>
      <c r="G138" s="274" t="s">
        <v>878</v>
      </c>
      <c r="J138" s="280" t="s">
        <v>1007</v>
      </c>
      <c r="K138" s="281" t="s">
        <v>878</v>
      </c>
      <c r="M138" s="269" t="s">
        <v>880</v>
      </c>
      <c r="N138" s="282" t="s">
        <v>403</v>
      </c>
      <c r="O138" s="268" t="str">
        <f t="shared" si="5"/>
        <v>№1/98</v>
      </c>
      <c r="P138" s="268" t="s">
        <v>878</v>
      </c>
      <c r="Q138" s="268" t="s">
        <v>1007</v>
      </c>
    </row>
    <row r="139" spans="1:17" ht="12" customHeight="1" x14ac:dyDescent="0.25">
      <c r="A139" s="276" t="s">
        <v>245</v>
      </c>
      <c r="B139" s="276" t="s">
        <v>180</v>
      </c>
      <c r="C139" s="277" t="str">
        <f t="shared" si="4"/>
        <v>Івана Мазепи, ВУЛ, 11</v>
      </c>
      <c r="D139" s="278">
        <v>2</v>
      </c>
      <c r="E139" s="278">
        <v>3</v>
      </c>
      <c r="F139" s="279"/>
      <c r="J139" s="280" t="s">
        <v>882</v>
      </c>
      <c r="K139" s="281"/>
      <c r="M139" s="269" t="s">
        <v>880</v>
      </c>
      <c r="N139" s="282"/>
      <c r="O139" s="268" t="str">
        <f t="shared" si="5"/>
        <v>№1/</v>
      </c>
      <c r="Q139" s="268" t="s">
        <v>882</v>
      </c>
    </row>
    <row r="140" spans="1:17" ht="12" customHeight="1" x14ac:dyDescent="0.25">
      <c r="A140" s="276" t="s">
        <v>245</v>
      </c>
      <c r="B140" s="276" t="s">
        <v>229</v>
      </c>
      <c r="C140" s="277" t="str">
        <f t="shared" si="4"/>
        <v>Івана Мазепи, ВУЛ, 12а</v>
      </c>
      <c r="D140" s="278">
        <v>2</v>
      </c>
      <c r="E140" s="278">
        <v>2</v>
      </c>
      <c r="F140" s="279" t="s">
        <v>404</v>
      </c>
      <c r="G140" s="274" t="s">
        <v>878</v>
      </c>
      <c r="J140" s="280" t="s">
        <v>1008</v>
      </c>
      <c r="K140" s="281" t="s">
        <v>878</v>
      </c>
      <c r="M140" s="269" t="s">
        <v>880</v>
      </c>
      <c r="N140" s="282" t="s">
        <v>404</v>
      </c>
      <c r="O140" s="268" t="str">
        <f t="shared" si="5"/>
        <v>№1/99</v>
      </c>
      <c r="P140" s="268" t="s">
        <v>878</v>
      </c>
      <c r="Q140" s="268" t="s">
        <v>1008</v>
      </c>
    </row>
    <row r="141" spans="1:17" ht="12" customHeight="1" x14ac:dyDescent="0.25">
      <c r="A141" s="276" t="s">
        <v>245</v>
      </c>
      <c r="B141" s="276" t="s">
        <v>181</v>
      </c>
      <c r="C141" s="277" t="str">
        <f t="shared" si="4"/>
        <v>Івана Мазепи, ВУЛ, 13</v>
      </c>
      <c r="D141" s="278">
        <v>2</v>
      </c>
      <c r="E141" s="278">
        <v>4</v>
      </c>
      <c r="F141" s="279" t="s">
        <v>350</v>
      </c>
      <c r="G141" s="274" t="s">
        <v>878</v>
      </c>
      <c r="J141" s="280" t="s">
        <v>1009</v>
      </c>
      <c r="K141" s="281" t="s">
        <v>878</v>
      </c>
      <c r="M141" s="269" t="s">
        <v>880</v>
      </c>
      <c r="N141" s="282" t="s">
        <v>350</v>
      </c>
      <c r="O141" s="268" t="str">
        <f t="shared" si="5"/>
        <v>№1/100</v>
      </c>
      <c r="P141" s="268" t="s">
        <v>878</v>
      </c>
      <c r="Q141" s="268" t="s">
        <v>1009</v>
      </c>
    </row>
    <row r="142" spans="1:17" ht="12" customHeight="1" x14ac:dyDescent="0.25">
      <c r="A142" s="276" t="s">
        <v>245</v>
      </c>
      <c r="B142" s="276" t="s">
        <v>112</v>
      </c>
      <c r="C142" s="277" t="str">
        <f t="shared" si="4"/>
        <v>Івана Мазепи, ВУЛ, 2</v>
      </c>
      <c r="D142" s="278">
        <v>2</v>
      </c>
      <c r="E142" s="278">
        <v>2</v>
      </c>
      <c r="F142" s="279" t="s">
        <v>405</v>
      </c>
      <c r="G142" s="274" t="s">
        <v>878</v>
      </c>
      <c r="J142" s="280" t="s">
        <v>1010</v>
      </c>
      <c r="K142" s="281" t="s">
        <v>878</v>
      </c>
      <c r="M142" s="269" t="s">
        <v>880</v>
      </c>
      <c r="N142" s="282" t="s">
        <v>405</v>
      </c>
      <c r="O142" s="268" t="str">
        <f t="shared" si="5"/>
        <v>№1/101</v>
      </c>
      <c r="P142" s="268" t="s">
        <v>878</v>
      </c>
      <c r="Q142" s="268" t="s">
        <v>1010</v>
      </c>
    </row>
    <row r="143" spans="1:17" ht="12" customHeight="1" x14ac:dyDescent="0.25">
      <c r="A143" s="276" t="s">
        <v>245</v>
      </c>
      <c r="B143" s="276" t="s">
        <v>204</v>
      </c>
      <c r="C143" s="277" t="str">
        <f t="shared" si="4"/>
        <v>Івана Мазепи, ВУЛ, 20</v>
      </c>
      <c r="D143" s="278">
        <v>1</v>
      </c>
      <c r="E143" s="278">
        <v>2</v>
      </c>
      <c r="F143" s="279" t="s">
        <v>351</v>
      </c>
      <c r="G143" s="274" t="s">
        <v>878</v>
      </c>
      <c r="J143" s="280" t="s">
        <v>1011</v>
      </c>
      <c r="K143" s="281" t="s">
        <v>878</v>
      </c>
      <c r="M143" s="269" t="s">
        <v>880</v>
      </c>
      <c r="N143" s="282" t="s">
        <v>351</v>
      </c>
      <c r="O143" s="268" t="str">
        <f t="shared" si="5"/>
        <v>№1/102</v>
      </c>
      <c r="P143" s="268" t="s">
        <v>878</v>
      </c>
      <c r="Q143" s="268" t="s">
        <v>1011</v>
      </c>
    </row>
    <row r="144" spans="1:17" ht="12" customHeight="1" x14ac:dyDescent="0.25">
      <c r="A144" s="276" t="s">
        <v>245</v>
      </c>
      <c r="B144" s="276" t="s">
        <v>246</v>
      </c>
      <c r="C144" s="277" t="str">
        <f t="shared" si="4"/>
        <v>Івана Мазепи, ВУЛ, 21а</v>
      </c>
      <c r="D144" s="278">
        <v>2</v>
      </c>
      <c r="E144" s="278">
        <v>4</v>
      </c>
      <c r="F144" s="279" t="s">
        <v>406</v>
      </c>
      <c r="G144" s="274" t="s">
        <v>878</v>
      </c>
      <c r="J144" s="280" t="s">
        <v>1012</v>
      </c>
      <c r="K144" s="281" t="s">
        <v>878</v>
      </c>
      <c r="M144" s="269" t="s">
        <v>880</v>
      </c>
      <c r="N144" s="282" t="s">
        <v>406</v>
      </c>
      <c r="O144" s="268" t="str">
        <f t="shared" si="5"/>
        <v>№1/103</v>
      </c>
      <c r="P144" s="268" t="s">
        <v>878</v>
      </c>
      <c r="Q144" s="268" t="s">
        <v>1012</v>
      </c>
    </row>
    <row r="145" spans="1:17" ht="12" customHeight="1" x14ac:dyDescent="0.25">
      <c r="A145" s="276" t="s">
        <v>245</v>
      </c>
      <c r="B145" s="276" t="s">
        <v>247</v>
      </c>
      <c r="C145" s="277" t="str">
        <f t="shared" si="4"/>
        <v>Івана Мазепи, ВУЛ, 25</v>
      </c>
      <c r="D145" s="278">
        <v>2</v>
      </c>
      <c r="E145" s="278">
        <v>4</v>
      </c>
      <c r="F145" s="279" t="s">
        <v>352</v>
      </c>
      <c r="G145" s="274" t="s">
        <v>878</v>
      </c>
      <c r="J145" s="280" t="s">
        <v>1013</v>
      </c>
      <c r="K145" s="281" t="s">
        <v>878</v>
      </c>
      <c r="M145" s="269" t="s">
        <v>880</v>
      </c>
      <c r="N145" s="282" t="s">
        <v>352</v>
      </c>
      <c r="O145" s="268" t="str">
        <f t="shared" si="5"/>
        <v>№1/104</v>
      </c>
      <c r="P145" s="268" t="s">
        <v>878</v>
      </c>
      <c r="Q145" s="268" t="s">
        <v>1013</v>
      </c>
    </row>
    <row r="146" spans="1:17" ht="12" customHeight="1" x14ac:dyDescent="0.25">
      <c r="A146" s="276" t="s">
        <v>245</v>
      </c>
      <c r="B146" s="276" t="s">
        <v>248</v>
      </c>
      <c r="C146" s="277" t="str">
        <f t="shared" si="4"/>
        <v>Івана Мазепи, ВУЛ, 27</v>
      </c>
      <c r="D146" s="278">
        <v>2</v>
      </c>
      <c r="E146" s="278">
        <v>4</v>
      </c>
      <c r="F146" s="279" t="s">
        <v>407</v>
      </c>
      <c r="G146" s="274" t="s">
        <v>878</v>
      </c>
      <c r="J146" s="280" t="s">
        <v>1014</v>
      </c>
      <c r="K146" s="281" t="s">
        <v>878</v>
      </c>
      <c r="M146" s="269" t="s">
        <v>880</v>
      </c>
      <c r="N146" s="282" t="s">
        <v>407</v>
      </c>
      <c r="O146" s="268" t="str">
        <f t="shared" si="5"/>
        <v>№1/105</v>
      </c>
      <c r="P146" s="268" t="s">
        <v>878</v>
      </c>
      <c r="Q146" s="268" t="s">
        <v>1014</v>
      </c>
    </row>
    <row r="147" spans="1:17" ht="12" customHeight="1" x14ac:dyDescent="0.25">
      <c r="A147" s="276" t="s">
        <v>245</v>
      </c>
      <c r="B147" s="276" t="s">
        <v>175</v>
      </c>
      <c r="C147" s="277" t="str">
        <f t="shared" si="4"/>
        <v>Івана Мазепи, ВУЛ, 29</v>
      </c>
      <c r="D147" s="278">
        <v>2</v>
      </c>
      <c r="E147" s="278">
        <v>4</v>
      </c>
      <c r="F147" s="279" t="s">
        <v>353</v>
      </c>
      <c r="G147" s="274" t="s">
        <v>878</v>
      </c>
      <c r="J147" s="280" t="s">
        <v>1015</v>
      </c>
      <c r="K147" s="281" t="s">
        <v>878</v>
      </c>
      <c r="M147" s="269" t="s">
        <v>880</v>
      </c>
      <c r="N147" s="282" t="s">
        <v>353</v>
      </c>
      <c r="O147" s="268" t="str">
        <f t="shared" si="5"/>
        <v>№1/106</v>
      </c>
      <c r="P147" s="268" t="s">
        <v>878</v>
      </c>
      <c r="Q147" s="268" t="s">
        <v>1015</v>
      </c>
    </row>
    <row r="148" spans="1:17" ht="12" customHeight="1" x14ac:dyDescent="0.25">
      <c r="A148" s="276" t="s">
        <v>245</v>
      </c>
      <c r="B148" s="276" t="s">
        <v>234</v>
      </c>
      <c r="C148" s="277" t="str">
        <f t="shared" si="4"/>
        <v>Івана Мазепи, ВУЛ, 2а</v>
      </c>
      <c r="D148" s="278">
        <v>2</v>
      </c>
      <c r="E148" s="278">
        <v>4</v>
      </c>
      <c r="F148" s="279" t="s">
        <v>408</v>
      </c>
      <c r="G148" s="274" t="s">
        <v>878</v>
      </c>
      <c r="J148" s="280" t="s">
        <v>1016</v>
      </c>
      <c r="K148" s="281" t="s">
        <v>878</v>
      </c>
      <c r="M148" s="269" t="s">
        <v>880</v>
      </c>
      <c r="N148" s="282" t="s">
        <v>408</v>
      </c>
      <c r="O148" s="268" t="str">
        <f t="shared" si="5"/>
        <v>№1/107</v>
      </c>
      <c r="P148" s="268" t="s">
        <v>878</v>
      </c>
      <c r="Q148" s="268" t="s">
        <v>1016</v>
      </c>
    </row>
    <row r="149" spans="1:17" ht="12" customHeight="1" x14ac:dyDescent="0.25">
      <c r="A149" s="276" t="s">
        <v>245</v>
      </c>
      <c r="B149" s="276" t="s">
        <v>195</v>
      </c>
      <c r="C149" s="277" t="str">
        <f t="shared" si="4"/>
        <v>Івана Мазепи, ВУЛ, 31</v>
      </c>
      <c r="D149" s="278">
        <v>2</v>
      </c>
      <c r="E149" s="278">
        <v>2</v>
      </c>
      <c r="F149" s="279" t="s">
        <v>409</v>
      </c>
      <c r="G149" s="274" t="s">
        <v>878</v>
      </c>
      <c r="J149" s="280" t="s">
        <v>1017</v>
      </c>
      <c r="K149" s="281" t="s">
        <v>878</v>
      </c>
      <c r="M149" s="269" t="s">
        <v>880</v>
      </c>
      <c r="N149" s="282" t="s">
        <v>409</v>
      </c>
      <c r="O149" s="268" t="str">
        <f t="shared" si="5"/>
        <v>№1/108</v>
      </c>
      <c r="P149" s="268" t="s">
        <v>878</v>
      </c>
      <c r="Q149" s="268" t="s">
        <v>1017</v>
      </c>
    </row>
    <row r="150" spans="1:17" ht="12" customHeight="1" x14ac:dyDescent="0.25">
      <c r="A150" s="276" t="s">
        <v>245</v>
      </c>
      <c r="B150" s="276" t="s">
        <v>186</v>
      </c>
      <c r="C150" s="277" t="str">
        <f t="shared" si="4"/>
        <v>Івана Мазепи, ВУЛ, 32</v>
      </c>
      <c r="D150" s="278">
        <v>1</v>
      </c>
      <c r="E150" s="278">
        <v>2</v>
      </c>
      <c r="F150" s="279"/>
      <c r="J150" s="280" t="s">
        <v>882</v>
      </c>
      <c r="K150" s="281"/>
      <c r="M150" s="269" t="s">
        <v>880</v>
      </c>
      <c r="N150" s="282"/>
      <c r="O150" s="268" t="str">
        <f t="shared" si="5"/>
        <v>№1/</v>
      </c>
      <c r="Q150" s="268" t="s">
        <v>882</v>
      </c>
    </row>
    <row r="151" spans="1:17" ht="12" customHeight="1" x14ac:dyDescent="0.25">
      <c r="A151" s="276" t="s">
        <v>245</v>
      </c>
      <c r="B151" s="276" t="s">
        <v>249</v>
      </c>
      <c r="C151" s="277" t="str">
        <f t="shared" si="4"/>
        <v>Івана Мазепи, ВУЛ, 33</v>
      </c>
      <c r="D151" s="278">
        <v>2</v>
      </c>
      <c r="E151" s="278">
        <v>4</v>
      </c>
      <c r="F151" s="279" t="s">
        <v>410</v>
      </c>
      <c r="G151" s="274" t="s">
        <v>878</v>
      </c>
      <c r="J151" s="280" t="s">
        <v>1018</v>
      </c>
      <c r="K151" s="281" t="s">
        <v>878</v>
      </c>
      <c r="M151" s="269" t="s">
        <v>880</v>
      </c>
      <c r="N151" s="282" t="s">
        <v>410</v>
      </c>
      <c r="O151" s="268" t="str">
        <f t="shared" si="5"/>
        <v>№1/109</v>
      </c>
      <c r="P151" s="268" t="s">
        <v>878</v>
      </c>
      <c r="Q151" s="268" t="s">
        <v>1018</v>
      </c>
    </row>
    <row r="152" spans="1:17" ht="12" customHeight="1" x14ac:dyDescent="0.25">
      <c r="A152" s="276" t="s">
        <v>245</v>
      </c>
      <c r="B152" s="276" t="s">
        <v>250</v>
      </c>
      <c r="C152" s="277" t="str">
        <f t="shared" si="4"/>
        <v>Івана Мазепи, ВУЛ, 34</v>
      </c>
      <c r="D152" s="278">
        <v>1</v>
      </c>
      <c r="E152" s="278">
        <v>2</v>
      </c>
      <c r="F152" s="279"/>
      <c r="J152" s="280" t="s">
        <v>882</v>
      </c>
      <c r="K152" s="281"/>
      <c r="M152" s="269" t="s">
        <v>880</v>
      </c>
      <c r="N152" s="282"/>
      <c r="O152" s="268" t="str">
        <f t="shared" si="5"/>
        <v>№1/</v>
      </c>
      <c r="Q152" s="268" t="s">
        <v>882</v>
      </c>
    </row>
    <row r="153" spans="1:17" ht="12" customHeight="1" x14ac:dyDescent="0.25">
      <c r="A153" s="276" t="s">
        <v>245</v>
      </c>
      <c r="B153" s="276" t="s">
        <v>251</v>
      </c>
      <c r="C153" s="277" t="str">
        <f t="shared" si="4"/>
        <v>Івана Мазепи, ВУЛ, 36</v>
      </c>
      <c r="D153" s="278">
        <v>1</v>
      </c>
      <c r="E153" s="278">
        <v>2</v>
      </c>
      <c r="F153" s="279"/>
      <c r="J153" s="280" t="s">
        <v>882</v>
      </c>
      <c r="K153" s="281"/>
      <c r="M153" s="269" t="s">
        <v>880</v>
      </c>
      <c r="N153" s="282"/>
      <c r="O153" s="268" t="str">
        <f t="shared" si="5"/>
        <v>№1/</v>
      </c>
      <c r="Q153" s="268" t="s">
        <v>882</v>
      </c>
    </row>
    <row r="154" spans="1:17" ht="12" customHeight="1" x14ac:dyDescent="0.25">
      <c r="A154" s="276" t="s">
        <v>245</v>
      </c>
      <c r="B154" s="276" t="s">
        <v>215</v>
      </c>
      <c r="C154" s="277" t="str">
        <f t="shared" si="4"/>
        <v>Івана Мазепи, ВУЛ, 37</v>
      </c>
      <c r="D154" s="278">
        <v>2</v>
      </c>
      <c r="E154" s="278">
        <v>6</v>
      </c>
      <c r="F154" s="279" t="s">
        <v>411</v>
      </c>
      <c r="G154" s="274" t="s">
        <v>878</v>
      </c>
      <c r="J154" s="280" t="s">
        <v>1019</v>
      </c>
      <c r="K154" s="281" t="s">
        <v>878</v>
      </c>
      <c r="M154" s="269" t="s">
        <v>880</v>
      </c>
      <c r="N154" s="282" t="s">
        <v>411</v>
      </c>
      <c r="O154" s="268" t="str">
        <f t="shared" si="5"/>
        <v>№1/110</v>
      </c>
      <c r="P154" s="268" t="s">
        <v>878</v>
      </c>
      <c r="Q154" s="268" t="s">
        <v>1019</v>
      </c>
    </row>
    <row r="155" spans="1:17" ht="12" customHeight="1" x14ac:dyDescent="0.25">
      <c r="A155" s="276" t="s">
        <v>245</v>
      </c>
      <c r="B155" s="276" t="s">
        <v>252</v>
      </c>
      <c r="C155" s="277" t="str">
        <f t="shared" si="4"/>
        <v>Івана Мазепи, ВУЛ, 37а</v>
      </c>
      <c r="D155" s="278">
        <v>2</v>
      </c>
      <c r="E155" s="278">
        <v>2</v>
      </c>
      <c r="F155" s="279" t="s">
        <v>412</v>
      </c>
      <c r="G155" s="274" t="s">
        <v>878</v>
      </c>
      <c r="J155" s="280" t="s">
        <v>1020</v>
      </c>
      <c r="K155" s="281" t="s">
        <v>878</v>
      </c>
      <c r="M155" s="269" t="s">
        <v>880</v>
      </c>
      <c r="N155" s="282" t="s">
        <v>412</v>
      </c>
      <c r="O155" s="268" t="str">
        <f t="shared" si="5"/>
        <v>№1/111</v>
      </c>
      <c r="P155" s="268" t="s">
        <v>878</v>
      </c>
      <c r="Q155" s="268" t="s">
        <v>1020</v>
      </c>
    </row>
    <row r="156" spans="1:17" ht="12" customHeight="1" x14ac:dyDescent="0.25">
      <c r="A156" s="276" t="s">
        <v>245</v>
      </c>
      <c r="B156" s="276" t="s">
        <v>187</v>
      </c>
      <c r="C156" s="277" t="str">
        <f t="shared" si="4"/>
        <v>Івана Мазепи, ВУЛ, 38</v>
      </c>
      <c r="D156" s="278">
        <v>1</v>
      </c>
      <c r="E156" s="278">
        <v>2</v>
      </c>
      <c r="F156" s="279" t="s">
        <v>413</v>
      </c>
      <c r="G156" s="274" t="s">
        <v>878</v>
      </c>
      <c r="J156" s="280" t="s">
        <v>1021</v>
      </c>
      <c r="K156" s="281" t="s">
        <v>878</v>
      </c>
      <c r="M156" s="269" t="s">
        <v>880</v>
      </c>
      <c r="N156" s="282" t="s">
        <v>413</v>
      </c>
      <c r="O156" s="268" t="str">
        <f t="shared" si="5"/>
        <v>№1/112</v>
      </c>
      <c r="P156" s="268" t="s">
        <v>878</v>
      </c>
      <c r="Q156" s="268" t="s">
        <v>1021</v>
      </c>
    </row>
    <row r="157" spans="1:17" ht="12" customHeight="1" x14ac:dyDescent="0.25">
      <c r="A157" s="276" t="s">
        <v>245</v>
      </c>
      <c r="B157" s="276" t="s">
        <v>253</v>
      </c>
      <c r="C157" s="277" t="str">
        <f t="shared" si="4"/>
        <v>Івана Мазепи, ВУЛ, 38а</v>
      </c>
      <c r="D157" s="278">
        <v>1</v>
      </c>
      <c r="E157" s="278">
        <v>2</v>
      </c>
      <c r="F157" s="279" t="s">
        <v>414</v>
      </c>
      <c r="G157" s="274" t="s">
        <v>878</v>
      </c>
      <c r="J157" s="280" t="s">
        <v>1022</v>
      </c>
      <c r="K157" s="281" t="s">
        <v>878</v>
      </c>
      <c r="M157" s="269" t="s">
        <v>880</v>
      </c>
      <c r="N157" s="282" t="s">
        <v>414</v>
      </c>
      <c r="O157" s="268" t="str">
        <f t="shared" si="5"/>
        <v>№1/113</v>
      </c>
      <c r="P157" s="268" t="s">
        <v>878</v>
      </c>
      <c r="Q157" s="268" t="s">
        <v>1022</v>
      </c>
    </row>
    <row r="158" spans="1:17" ht="12" customHeight="1" x14ac:dyDescent="0.25">
      <c r="A158" s="276" t="s">
        <v>245</v>
      </c>
      <c r="B158" s="276" t="s">
        <v>109</v>
      </c>
      <c r="C158" s="277" t="str">
        <f t="shared" si="4"/>
        <v>Івана Мазепи, ВУЛ, 4</v>
      </c>
      <c r="D158" s="278">
        <v>2</v>
      </c>
      <c r="E158" s="278">
        <v>4</v>
      </c>
      <c r="F158" s="279"/>
      <c r="J158" s="280" t="s">
        <v>882</v>
      </c>
      <c r="K158" s="281"/>
      <c r="M158" s="269" t="s">
        <v>880</v>
      </c>
      <c r="N158" s="282"/>
      <c r="O158" s="268" t="str">
        <f t="shared" si="5"/>
        <v>№1/</v>
      </c>
      <c r="Q158" s="268" t="s">
        <v>882</v>
      </c>
    </row>
    <row r="159" spans="1:17" ht="12" customHeight="1" x14ac:dyDescent="0.25">
      <c r="A159" s="276" t="s">
        <v>245</v>
      </c>
      <c r="B159" s="276" t="s">
        <v>188</v>
      </c>
      <c r="C159" s="277" t="str">
        <f t="shared" si="4"/>
        <v>Івана Мазепи, ВУЛ, 40</v>
      </c>
      <c r="D159" s="278">
        <v>1</v>
      </c>
      <c r="E159" s="278">
        <v>2</v>
      </c>
      <c r="F159" s="279" t="s">
        <v>354</v>
      </c>
      <c r="G159" s="274" t="s">
        <v>878</v>
      </c>
      <c r="J159" s="280" t="s">
        <v>1023</v>
      </c>
      <c r="K159" s="281" t="s">
        <v>878</v>
      </c>
      <c r="M159" s="269" t="s">
        <v>880</v>
      </c>
      <c r="N159" s="282" t="s">
        <v>354</v>
      </c>
      <c r="O159" s="268" t="str">
        <f t="shared" si="5"/>
        <v>№1/114</v>
      </c>
      <c r="P159" s="268" t="s">
        <v>878</v>
      </c>
      <c r="Q159" s="268" t="s">
        <v>1023</v>
      </c>
    </row>
    <row r="160" spans="1:17" ht="12" customHeight="1" x14ac:dyDescent="0.25">
      <c r="A160" s="276" t="s">
        <v>245</v>
      </c>
      <c r="B160" s="276" t="s">
        <v>238</v>
      </c>
      <c r="C160" s="277" t="str">
        <f t="shared" si="4"/>
        <v>Івана Мазепи, ВУЛ, 41</v>
      </c>
      <c r="D160" s="278">
        <v>1</v>
      </c>
      <c r="E160" s="278">
        <v>4</v>
      </c>
      <c r="F160" s="279" t="s">
        <v>415</v>
      </c>
      <c r="G160" s="274" t="s">
        <v>878</v>
      </c>
      <c r="J160" s="280" t="s">
        <v>1024</v>
      </c>
      <c r="K160" s="281" t="s">
        <v>878</v>
      </c>
      <c r="M160" s="269" t="s">
        <v>880</v>
      </c>
      <c r="N160" s="282" t="s">
        <v>415</v>
      </c>
      <c r="O160" s="268" t="str">
        <f t="shared" si="5"/>
        <v>№1/115</v>
      </c>
      <c r="P160" s="268" t="s">
        <v>878</v>
      </c>
      <c r="Q160" s="268" t="s">
        <v>1024</v>
      </c>
    </row>
    <row r="161" spans="1:17" ht="12" customHeight="1" x14ac:dyDescent="0.25">
      <c r="A161" s="276" t="s">
        <v>245</v>
      </c>
      <c r="B161" s="276" t="s">
        <v>240</v>
      </c>
      <c r="C161" s="277" t="str">
        <f t="shared" si="4"/>
        <v>Івана Мазепи, ВУЛ, 43</v>
      </c>
      <c r="D161" s="278">
        <v>1</v>
      </c>
      <c r="E161" s="278">
        <v>4</v>
      </c>
      <c r="F161" s="279" t="s">
        <v>416</v>
      </c>
      <c r="G161" s="274" t="s">
        <v>878</v>
      </c>
      <c r="J161" s="280" t="s">
        <v>1025</v>
      </c>
      <c r="K161" s="281" t="s">
        <v>878</v>
      </c>
      <c r="M161" s="269" t="s">
        <v>880</v>
      </c>
      <c r="N161" s="282" t="s">
        <v>416</v>
      </c>
      <c r="O161" s="268" t="str">
        <f t="shared" si="5"/>
        <v>№1/116</v>
      </c>
      <c r="P161" s="268" t="s">
        <v>878</v>
      </c>
      <c r="Q161" s="268" t="s">
        <v>1025</v>
      </c>
    </row>
    <row r="162" spans="1:17" ht="12" customHeight="1" x14ac:dyDescent="0.25">
      <c r="A162" s="276" t="s">
        <v>245</v>
      </c>
      <c r="B162" s="276" t="s">
        <v>242</v>
      </c>
      <c r="C162" s="277" t="str">
        <f t="shared" si="4"/>
        <v>Івана Мазепи, ВУЛ, 45</v>
      </c>
      <c r="D162" s="278">
        <v>1</v>
      </c>
      <c r="E162" s="278">
        <v>3</v>
      </c>
      <c r="F162" s="279" t="s">
        <v>355</v>
      </c>
      <c r="G162" s="274" t="s">
        <v>878</v>
      </c>
      <c r="J162" s="280" t="s">
        <v>1026</v>
      </c>
      <c r="K162" s="281" t="s">
        <v>878</v>
      </c>
      <c r="M162" s="269" t="s">
        <v>880</v>
      </c>
      <c r="N162" s="282" t="s">
        <v>355</v>
      </c>
      <c r="O162" s="268" t="str">
        <f t="shared" si="5"/>
        <v>№1/118</v>
      </c>
      <c r="P162" s="268" t="s">
        <v>878</v>
      </c>
      <c r="Q162" s="268" t="s">
        <v>1026</v>
      </c>
    </row>
    <row r="163" spans="1:17" ht="12" customHeight="1" x14ac:dyDescent="0.25">
      <c r="A163" s="276" t="s">
        <v>245</v>
      </c>
      <c r="B163" s="276" t="s">
        <v>255</v>
      </c>
      <c r="C163" s="277" t="str">
        <f t="shared" si="4"/>
        <v>Івана Мазепи, ВУЛ, 46</v>
      </c>
      <c r="D163" s="278">
        <v>1</v>
      </c>
      <c r="E163" s="278">
        <v>2</v>
      </c>
      <c r="F163" s="279" t="s">
        <v>418</v>
      </c>
      <c r="G163" s="274" t="s">
        <v>878</v>
      </c>
      <c r="J163" s="280" t="s">
        <v>1027</v>
      </c>
      <c r="K163" s="281" t="s">
        <v>878</v>
      </c>
      <c r="M163" s="269" t="s">
        <v>880</v>
      </c>
      <c r="N163" s="282" t="s">
        <v>418</v>
      </c>
      <c r="O163" s="268" t="str">
        <f t="shared" si="5"/>
        <v>№1/119</v>
      </c>
      <c r="P163" s="268" t="s">
        <v>878</v>
      </c>
      <c r="Q163" s="268" t="s">
        <v>1027</v>
      </c>
    </row>
    <row r="164" spans="1:17" ht="12" customHeight="1" x14ac:dyDescent="0.25">
      <c r="A164" s="276" t="s">
        <v>245</v>
      </c>
      <c r="B164" s="276" t="s">
        <v>256</v>
      </c>
      <c r="C164" s="277" t="str">
        <f t="shared" si="4"/>
        <v>Івана Мазепи, ВУЛ, 47</v>
      </c>
      <c r="D164" s="278">
        <v>1</v>
      </c>
      <c r="E164" s="278">
        <v>4</v>
      </c>
      <c r="F164" s="279" t="s">
        <v>357</v>
      </c>
      <c r="G164" s="274" t="s">
        <v>878</v>
      </c>
      <c r="J164" s="280" t="s">
        <v>1028</v>
      </c>
      <c r="K164" s="281" t="s">
        <v>878</v>
      </c>
      <c r="M164" s="269" t="s">
        <v>880</v>
      </c>
      <c r="N164" s="282" t="s">
        <v>357</v>
      </c>
      <c r="O164" s="268" t="str">
        <f t="shared" si="5"/>
        <v>№1/120</v>
      </c>
      <c r="P164" s="268" t="s">
        <v>878</v>
      </c>
      <c r="Q164" s="268" t="s">
        <v>1028</v>
      </c>
    </row>
    <row r="165" spans="1:17" ht="12" customHeight="1" x14ac:dyDescent="0.25">
      <c r="A165" s="276" t="s">
        <v>245</v>
      </c>
      <c r="B165" s="276" t="s">
        <v>190</v>
      </c>
      <c r="C165" s="277" t="str">
        <f t="shared" si="4"/>
        <v>Івана Мазепи, ВУЛ, 48</v>
      </c>
      <c r="D165" s="278">
        <v>1</v>
      </c>
      <c r="E165" s="278">
        <v>2</v>
      </c>
      <c r="F165" s="279" t="s">
        <v>419</v>
      </c>
      <c r="G165" s="274" t="s">
        <v>878</v>
      </c>
      <c r="J165" s="280" t="s">
        <v>1029</v>
      </c>
      <c r="K165" s="281" t="s">
        <v>878</v>
      </c>
      <c r="M165" s="269" t="s">
        <v>880</v>
      </c>
      <c r="N165" s="282" t="s">
        <v>419</v>
      </c>
      <c r="O165" s="268" t="str">
        <f t="shared" si="5"/>
        <v>№1/121</v>
      </c>
      <c r="P165" s="268" t="s">
        <v>878</v>
      </c>
      <c r="Q165" s="268" t="s">
        <v>1029</v>
      </c>
    </row>
    <row r="166" spans="1:17" ht="12" customHeight="1" x14ac:dyDescent="0.25">
      <c r="A166" s="276" t="s">
        <v>245</v>
      </c>
      <c r="B166" s="276" t="s">
        <v>257</v>
      </c>
      <c r="C166" s="277" t="str">
        <f t="shared" si="4"/>
        <v>Івана Мазепи, ВУЛ, 49</v>
      </c>
      <c r="D166" s="278">
        <v>1</v>
      </c>
      <c r="E166" s="278">
        <v>4</v>
      </c>
      <c r="F166" s="279" t="s">
        <v>358</v>
      </c>
      <c r="G166" s="274" t="s">
        <v>878</v>
      </c>
      <c r="J166" s="280" t="s">
        <v>1030</v>
      </c>
      <c r="K166" s="281" t="s">
        <v>878</v>
      </c>
      <c r="M166" s="269" t="s">
        <v>880</v>
      </c>
      <c r="N166" s="282" t="s">
        <v>358</v>
      </c>
      <c r="O166" s="268" t="str">
        <f t="shared" si="5"/>
        <v>№1/122</v>
      </c>
      <c r="P166" s="268" t="s">
        <v>878</v>
      </c>
      <c r="Q166" s="268" t="s">
        <v>1030</v>
      </c>
    </row>
    <row r="167" spans="1:17" ht="12" customHeight="1" x14ac:dyDescent="0.25">
      <c r="A167" s="276" t="s">
        <v>245</v>
      </c>
      <c r="B167" s="276" t="s">
        <v>258</v>
      </c>
      <c r="C167" s="277" t="str">
        <f t="shared" si="4"/>
        <v>Івана Мазепи, ВУЛ, 4б</v>
      </c>
      <c r="D167" s="278">
        <v>2</v>
      </c>
      <c r="E167" s="278">
        <v>4</v>
      </c>
      <c r="F167" s="279" t="s">
        <v>420</v>
      </c>
      <c r="G167" s="274" t="s">
        <v>878</v>
      </c>
      <c r="J167" s="280" t="s">
        <v>1031</v>
      </c>
      <c r="K167" s="281" t="s">
        <v>878</v>
      </c>
      <c r="M167" s="269" t="s">
        <v>880</v>
      </c>
      <c r="N167" s="282" t="s">
        <v>420</v>
      </c>
      <c r="O167" s="268" t="str">
        <f t="shared" si="5"/>
        <v>№1/123</v>
      </c>
      <c r="P167" s="268" t="s">
        <v>878</v>
      </c>
      <c r="Q167" s="268" t="s">
        <v>1031</v>
      </c>
    </row>
    <row r="168" spans="1:17" ht="12" customHeight="1" x14ac:dyDescent="0.25">
      <c r="A168" s="276" t="s">
        <v>245</v>
      </c>
      <c r="B168" s="276" t="s">
        <v>259</v>
      </c>
      <c r="C168" s="277" t="str">
        <f t="shared" si="4"/>
        <v>Івана Мазепи, ВУЛ, 54</v>
      </c>
      <c r="D168" s="278">
        <v>1</v>
      </c>
      <c r="E168" s="278">
        <v>1</v>
      </c>
      <c r="F168" s="279"/>
      <c r="J168" s="280" t="s">
        <v>882</v>
      </c>
      <c r="K168" s="281"/>
      <c r="M168" s="269" t="s">
        <v>880</v>
      </c>
      <c r="N168" s="282"/>
      <c r="O168" s="268" t="str">
        <f t="shared" si="5"/>
        <v>№1/</v>
      </c>
      <c r="Q168" s="268" t="s">
        <v>882</v>
      </c>
    </row>
    <row r="169" spans="1:17" ht="12" customHeight="1" x14ac:dyDescent="0.25">
      <c r="A169" s="276" t="s">
        <v>245</v>
      </c>
      <c r="B169" s="276" t="s">
        <v>260</v>
      </c>
      <c r="C169" s="277" t="str">
        <f t="shared" si="4"/>
        <v>Івана Мазепи, ВУЛ, 56</v>
      </c>
      <c r="D169" s="278">
        <v>1</v>
      </c>
      <c r="E169" s="278">
        <v>1</v>
      </c>
      <c r="F169" s="279" t="s">
        <v>359</v>
      </c>
      <c r="G169" s="274" t="s">
        <v>878</v>
      </c>
      <c r="J169" s="280" t="s">
        <v>1032</v>
      </c>
      <c r="K169" s="281" t="s">
        <v>878</v>
      </c>
      <c r="M169" s="269" t="s">
        <v>880</v>
      </c>
      <c r="N169" s="282" t="s">
        <v>359</v>
      </c>
      <c r="O169" s="268" t="str">
        <f t="shared" si="5"/>
        <v>№1/125</v>
      </c>
      <c r="P169" s="268" t="s">
        <v>878</v>
      </c>
      <c r="Q169" s="268" t="s">
        <v>1032</v>
      </c>
    </row>
    <row r="170" spans="1:17" ht="12" customHeight="1" x14ac:dyDescent="0.25">
      <c r="A170" s="276" t="s">
        <v>245</v>
      </c>
      <c r="B170" s="276" t="s">
        <v>106</v>
      </c>
      <c r="C170" s="277" t="str">
        <f t="shared" si="4"/>
        <v>Івана Мазепи, ВУЛ, 6</v>
      </c>
      <c r="D170" s="278">
        <v>2</v>
      </c>
      <c r="E170" s="278">
        <v>4</v>
      </c>
      <c r="F170" s="279" t="s">
        <v>422</v>
      </c>
      <c r="G170" s="274" t="s">
        <v>878</v>
      </c>
      <c r="J170" s="280" t="s">
        <v>1033</v>
      </c>
      <c r="K170" s="281" t="s">
        <v>878</v>
      </c>
      <c r="M170" s="269" t="s">
        <v>880</v>
      </c>
      <c r="N170" s="282" t="s">
        <v>422</v>
      </c>
      <c r="O170" s="268" t="str">
        <f t="shared" si="5"/>
        <v>№1/126</v>
      </c>
      <c r="P170" s="268" t="s">
        <v>878</v>
      </c>
      <c r="Q170" s="268" t="s">
        <v>1033</v>
      </c>
    </row>
    <row r="171" spans="1:17" ht="12" customHeight="1" x14ac:dyDescent="0.25">
      <c r="A171" s="276" t="s">
        <v>245</v>
      </c>
      <c r="B171" s="276" t="s">
        <v>261</v>
      </c>
      <c r="C171" s="277" t="str">
        <f t="shared" si="4"/>
        <v>Івана Мазепи, ВУЛ, 60а</v>
      </c>
      <c r="D171" s="278">
        <v>1</v>
      </c>
      <c r="E171" s="278">
        <v>1</v>
      </c>
      <c r="F171" s="279"/>
      <c r="J171" s="280" t="s">
        <v>882</v>
      </c>
      <c r="K171" s="281"/>
      <c r="M171" s="269" t="s">
        <v>880</v>
      </c>
      <c r="N171" s="282"/>
      <c r="O171" s="268" t="str">
        <f t="shared" si="5"/>
        <v>№1/</v>
      </c>
      <c r="Q171" s="268" t="s">
        <v>882</v>
      </c>
    </row>
    <row r="172" spans="1:17" ht="12" customHeight="1" x14ac:dyDescent="0.25">
      <c r="A172" s="276" t="s">
        <v>245</v>
      </c>
      <c r="B172" s="276" t="s">
        <v>265</v>
      </c>
      <c r="C172" s="277" t="str">
        <f t="shared" si="4"/>
        <v>Івана Мазепи, ВУЛ, 72а</v>
      </c>
      <c r="D172" s="278">
        <v>1</v>
      </c>
      <c r="E172" s="278">
        <v>1</v>
      </c>
      <c r="F172" s="279" t="s">
        <v>426</v>
      </c>
      <c r="G172" s="274" t="s">
        <v>878</v>
      </c>
      <c r="J172" s="280" t="s">
        <v>1034</v>
      </c>
      <c r="K172" s="281" t="s">
        <v>878</v>
      </c>
      <c r="M172" s="269" t="s">
        <v>880</v>
      </c>
      <c r="N172" s="282" t="s">
        <v>426</v>
      </c>
      <c r="O172" s="268" t="str">
        <f t="shared" si="5"/>
        <v>№1/449</v>
      </c>
      <c r="P172" s="268" t="s">
        <v>878</v>
      </c>
      <c r="Q172" s="268" t="s">
        <v>1034</v>
      </c>
    </row>
    <row r="173" spans="1:17" ht="12" customHeight="1" x14ac:dyDescent="0.25">
      <c r="A173" s="276" t="s">
        <v>245</v>
      </c>
      <c r="B173" s="276" t="s">
        <v>266</v>
      </c>
      <c r="C173" s="277" t="str">
        <f t="shared" si="4"/>
        <v>Івана Мазепи, ВУЛ, 78а</v>
      </c>
      <c r="D173" s="278">
        <v>1</v>
      </c>
      <c r="E173" s="278">
        <v>1</v>
      </c>
      <c r="F173" s="279" t="s">
        <v>427</v>
      </c>
      <c r="G173" s="274" t="s">
        <v>878</v>
      </c>
      <c r="J173" s="280" t="s">
        <v>1035</v>
      </c>
      <c r="K173" s="281" t="s">
        <v>878</v>
      </c>
      <c r="M173" s="269" t="s">
        <v>880</v>
      </c>
      <c r="N173" s="282" t="s">
        <v>427</v>
      </c>
      <c r="O173" s="268" t="str">
        <f t="shared" si="5"/>
        <v>№1/450</v>
      </c>
      <c r="P173" s="268" t="s">
        <v>878</v>
      </c>
      <c r="Q173" s="268" t="s">
        <v>1035</v>
      </c>
    </row>
    <row r="174" spans="1:17" ht="12" customHeight="1" x14ac:dyDescent="0.25">
      <c r="A174" s="276" t="s">
        <v>245</v>
      </c>
      <c r="B174" s="276" t="s">
        <v>264</v>
      </c>
      <c r="C174" s="277" t="str">
        <f t="shared" si="4"/>
        <v>Івана Мазепи, ВУЛ, 68б</v>
      </c>
      <c r="D174" s="278">
        <v>2</v>
      </c>
      <c r="E174" s="278">
        <v>1</v>
      </c>
      <c r="F174" s="279" t="s">
        <v>425</v>
      </c>
      <c r="G174" s="274" t="s">
        <v>878</v>
      </c>
      <c r="J174" s="280" t="s">
        <v>1036</v>
      </c>
      <c r="K174" s="281" t="s">
        <v>878</v>
      </c>
      <c r="M174" s="269" t="s">
        <v>880</v>
      </c>
      <c r="N174" s="282" t="s">
        <v>425</v>
      </c>
      <c r="O174" s="268" t="str">
        <f t="shared" si="5"/>
        <v>№1/448</v>
      </c>
      <c r="P174" s="268" t="s">
        <v>878</v>
      </c>
      <c r="Q174" s="268" t="s">
        <v>1036</v>
      </c>
    </row>
    <row r="175" spans="1:17" ht="12" customHeight="1" x14ac:dyDescent="0.25">
      <c r="A175" s="276" t="s">
        <v>245</v>
      </c>
      <c r="B175" s="276" t="s">
        <v>263</v>
      </c>
      <c r="C175" s="277" t="str">
        <f t="shared" si="4"/>
        <v>Івана Мазепи, ВУЛ, 68а</v>
      </c>
      <c r="D175" s="278">
        <v>2</v>
      </c>
      <c r="E175" s="278">
        <v>1</v>
      </c>
      <c r="F175" s="279" t="s">
        <v>424</v>
      </c>
      <c r="G175" s="274" t="s">
        <v>878</v>
      </c>
      <c r="J175" s="280" t="s">
        <v>1037</v>
      </c>
      <c r="K175" s="281" t="s">
        <v>878</v>
      </c>
      <c r="M175" s="269" t="s">
        <v>880</v>
      </c>
      <c r="N175" s="282" t="s">
        <v>424</v>
      </c>
      <c r="O175" s="268" t="str">
        <f t="shared" si="5"/>
        <v>№1/447</v>
      </c>
      <c r="P175" s="268" t="s">
        <v>878</v>
      </c>
      <c r="Q175" s="268" t="s">
        <v>1037</v>
      </c>
    </row>
    <row r="176" spans="1:17" ht="12" customHeight="1" x14ac:dyDescent="0.25">
      <c r="A176" s="276" t="s">
        <v>245</v>
      </c>
      <c r="B176" s="276" t="s">
        <v>254</v>
      </c>
      <c r="C176" s="277" t="str">
        <f t="shared" si="4"/>
        <v>Івана Мазепи, ВУЛ, 43а</v>
      </c>
      <c r="D176" s="278">
        <v>1</v>
      </c>
      <c r="E176" s="278">
        <v>1</v>
      </c>
      <c r="F176" s="279" t="s">
        <v>417</v>
      </c>
      <c r="G176" s="274" t="s">
        <v>878</v>
      </c>
      <c r="J176" s="280" t="s">
        <v>1038</v>
      </c>
      <c r="K176" s="281" t="s">
        <v>878</v>
      </c>
      <c r="M176" s="269" t="s">
        <v>880</v>
      </c>
      <c r="N176" s="282" t="s">
        <v>417</v>
      </c>
      <c r="O176" s="268" t="str">
        <f t="shared" si="5"/>
        <v>№1/117</v>
      </c>
      <c r="P176" s="268" t="s">
        <v>878</v>
      </c>
      <c r="Q176" s="268" t="s">
        <v>1038</v>
      </c>
    </row>
    <row r="177" spans="1:17" ht="12" customHeight="1" x14ac:dyDescent="0.25">
      <c r="A177" s="276" t="s">
        <v>245</v>
      </c>
      <c r="B177" s="276" t="s">
        <v>243</v>
      </c>
      <c r="C177" s="277" t="str">
        <f t="shared" si="4"/>
        <v>Івана Мазепи, ВУЛ, 51</v>
      </c>
      <c r="D177" s="278">
        <v>1</v>
      </c>
      <c r="E177" s="278">
        <v>3</v>
      </c>
      <c r="F177" s="279" t="s">
        <v>421</v>
      </c>
      <c r="G177" s="274" t="s">
        <v>878</v>
      </c>
      <c r="J177" s="280" t="s">
        <v>1039</v>
      </c>
      <c r="K177" s="281" t="s">
        <v>878</v>
      </c>
      <c r="M177" s="269" t="s">
        <v>880</v>
      </c>
      <c r="N177" s="282" t="s">
        <v>421</v>
      </c>
      <c r="O177" s="268" t="str">
        <f t="shared" si="5"/>
        <v>№1/124</v>
      </c>
      <c r="P177" s="268" t="s">
        <v>878</v>
      </c>
      <c r="Q177" s="268" t="s">
        <v>1039</v>
      </c>
    </row>
    <row r="178" spans="1:17" ht="12" customHeight="1" x14ac:dyDescent="0.25">
      <c r="A178" s="276" t="s">
        <v>245</v>
      </c>
      <c r="B178" s="276" t="s">
        <v>262</v>
      </c>
      <c r="C178" s="277" t="str">
        <f t="shared" si="4"/>
        <v>Івана Мазепи, ВУЛ, 68</v>
      </c>
      <c r="D178" s="278">
        <v>2</v>
      </c>
      <c r="E178" s="278">
        <v>1</v>
      </c>
      <c r="F178" s="279" t="s">
        <v>423</v>
      </c>
      <c r="G178" s="274" t="s">
        <v>878</v>
      </c>
      <c r="J178" s="280" t="s">
        <v>1040</v>
      </c>
      <c r="K178" s="281" t="s">
        <v>878</v>
      </c>
      <c r="M178" s="269" t="s">
        <v>880</v>
      </c>
      <c r="N178" s="282" t="s">
        <v>423</v>
      </c>
      <c r="O178" s="268" t="str">
        <f t="shared" si="5"/>
        <v>№1/446</v>
      </c>
      <c r="P178" s="268" t="s">
        <v>878</v>
      </c>
      <c r="Q178" s="268" t="s">
        <v>1040</v>
      </c>
    </row>
    <row r="179" spans="1:17" ht="12" customHeight="1" x14ac:dyDescent="0.25">
      <c r="A179" s="276" t="s">
        <v>267</v>
      </c>
      <c r="B179" s="276" t="s">
        <v>208</v>
      </c>
      <c r="C179" s="277" t="str">
        <f t="shared" si="4"/>
        <v>Івана Рашевського, ВУЛ, 10</v>
      </c>
      <c r="D179" s="278">
        <v>2</v>
      </c>
      <c r="E179" s="278">
        <v>1</v>
      </c>
      <c r="F179" s="279" t="s">
        <v>428</v>
      </c>
      <c r="G179" s="274" t="s">
        <v>878</v>
      </c>
      <c r="J179" s="280" t="s">
        <v>1041</v>
      </c>
      <c r="K179" s="281" t="s">
        <v>878</v>
      </c>
      <c r="M179" s="269" t="s">
        <v>880</v>
      </c>
      <c r="N179" s="282" t="s">
        <v>428</v>
      </c>
      <c r="O179" s="268" t="str">
        <f t="shared" si="5"/>
        <v>№1/127</v>
      </c>
      <c r="P179" s="268" t="s">
        <v>878</v>
      </c>
      <c r="Q179" s="268" t="s">
        <v>1041</v>
      </c>
    </row>
    <row r="180" spans="1:17" ht="12" customHeight="1" x14ac:dyDescent="0.25">
      <c r="A180" s="276" t="s">
        <v>267</v>
      </c>
      <c r="B180" s="276" t="s">
        <v>180</v>
      </c>
      <c r="C180" s="277" t="str">
        <f t="shared" si="4"/>
        <v>Івана Рашевського, ВУЛ, 11</v>
      </c>
      <c r="D180" s="278">
        <v>2</v>
      </c>
      <c r="E180" s="278">
        <v>1</v>
      </c>
      <c r="F180" s="279" t="s">
        <v>429</v>
      </c>
      <c r="G180" s="274" t="s">
        <v>878</v>
      </c>
      <c r="J180" s="280" t="s">
        <v>1042</v>
      </c>
      <c r="K180" s="281" t="s">
        <v>878</v>
      </c>
      <c r="M180" s="269" t="s">
        <v>880</v>
      </c>
      <c r="N180" s="282" t="s">
        <v>429</v>
      </c>
      <c r="O180" s="268" t="str">
        <f t="shared" si="5"/>
        <v>№1/128</v>
      </c>
      <c r="P180" s="268" t="s">
        <v>878</v>
      </c>
      <c r="Q180" s="268" t="s">
        <v>1042</v>
      </c>
    </row>
    <row r="181" spans="1:17" ht="12" customHeight="1" x14ac:dyDescent="0.25">
      <c r="A181" s="276" t="s">
        <v>267</v>
      </c>
      <c r="B181" s="276" t="s">
        <v>181</v>
      </c>
      <c r="C181" s="277" t="str">
        <f t="shared" si="4"/>
        <v>Івана Рашевського, ВУЛ, 13</v>
      </c>
      <c r="D181" s="278">
        <v>2</v>
      </c>
      <c r="E181" s="278">
        <v>1</v>
      </c>
      <c r="F181" s="279" t="s">
        <v>430</v>
      </c>
      <c r="G181" s="274" t="s">
        <v>878</v>
      </c>
      <c r="J181" s="280" t="s">
        <v>1043</v>
      </c>
      <c r="K181" s="281" t="s">
        <v>878</v>
      </c>
      <c r="M181" s="269" t="s">
        <v>880</v>
      </c>
      <c r="N181" s="282" t="s">
        <v>430</v>
      </c>
      <c r="O181" s="268" t="str">
        <f t="shared" si="5"/>
        <v>№1/129</v>
      </c>
      <c r="P181" s="268" t="s">
        <v>878</v>
      </c>
      <c r="Q181" s="268" t="s">
        <v>1043</v>
      </c>
    </row>
    <row r="182" spans="1:17" ht="12" customHeight="1" x14ac:dyDescent="0.25">
      <c r="A182" s="276" t="s">
        <v>267</v>
      </c>
      <c r="B182" s="276" t="s">
        <v>112</v>
      </c>
      <c r="C182" s="277" t="str">
        <f t="shared" si="4"/>
        <v>Івана Рашевського, ВУЛ, 2</v>
      </c>
      <c r="D182" s="278">
        <v>2</v>
      </c>
      <c r="E182" s="278">
        <v>2</v>
      </c>
      <c r="F182" s="279" t="s">
        <v>360</v>
      </c>
      <c r="G182" s="274" t="s">
        <v>878</v>
      </c>
      <c r="J182" s="280" t="s">
        <v>1044</v>
      </c>
      <c r="K182" s="281" t="s">
        <v>878</v>
      </c>
      <c r="M182" s="269" t="s">
        <v>880</v>
      </c>
      <c r="N182" s="282" t="s">
        <v>360</v>
      </c>
      <c r="O182" s="268" t="str">
        <f t="shared" si="5"/>
        <v>№1/130</v>
      </c>
      <c r="P182" s="268" t="s">
        <v>878</v>
      </c>
      <c r="Q182" s="268" t="s">
        <v>1044</v>
      </c>
    </row>
    <row r="183" spans="1:17" ht="12" customHeight="1" x14ac:dyDescent="0.25">
      <c r="A183" s="276" t="s">
        <v>267</v>
      </c>
      <c r="B183" s="276" t="s">
        <v>176</v>
      </c>
      <c r="C183" s="277" t="str">
        <f t="shared" si="4"/>
        <v>Івана Рашевського, ВУЛ, 8</v>
      </c>
      <c r="D183" s="278">
        <v>2</v>
      </c>
      <c r="E183" s="278">
        <v>1</v>
      </c>
      <c r="F183" s="279" t="s">
        <v>361</v>
      </c>
      <c r="G183" s="274" t="s">
        <v>878</v>
      </c>
      <c r="J183" s="280" t="s">
        <v>1045</v>
      </c>
      <c r="K183" s="281" t="s">
        <v>878</v>
      </c>
      <c r="M183" s="269" t="s">
        <v>880</v>
      </c>
      <c r="N183" s="282" t="s">
        <v>361</v>
      </c>
      <c r="O183" s="268" t="str">
        <f t="shared" si="5"/>
        <v>№1/132</v>
      </c>
      <c r="P183" s="268" t="s">
        <v>878</v>
      </c>
      <c r="Q183" s="268" t="s">
        <v>1045</v>
      </c>
    </row>
    <row r="184" spans="1:17" ht="12" customHeight="1" x14ac:dyDescent="0.25">
      <c r="A184" s="276" t="s">
        <v>267</v>
      </c>
      <c r="B184" s="276" t="s">
        <v>216</v>
      </c>
      <c r="C184" s="277" t="str">
        <f t="shared" si="4"/>
        <v>Івана Рашевського, ВУЛ, 9</v>
      </c>
      <c r="D184" s="278">
        <v>2</v>
      </c>
      <c r="E184" s="278">
        <v>1</v>
      </c>
      <c r="F184" s="279" t="s">
        <v>432</v>
      </c>
      <c r="G184" s="274" t="s">
        <v>878</v>
      </c>
      <c r="J184" s="280" t="s">
        <v>1046</v>
      </c>
      <c r="K184" s="281" t="s">
        <v>878</v>
      </c>
      <c r="M184" s="269" t="s">
        <v>880</v>
      </c>
      <c r="N184" s="282" t="s">
        <v>432</v>
      </c>
      <c r="O184" s="268" t="str">
        <f t="shared" si="5"/>
        <v>№1/133</v>
      </c>
      <c r="P184" s="268" t="s">
        <v>878</v>
      </c>
      <c r="Q184" s="268" t="s">
        <v>1046</v>
      </c>
    </row>
    <row r="185" spans="1:17" ht="12" customHeight="1" x14ac:dyDescent="0.25">
      <c r="A185" s="276" t="s">
        <v>267</v>
      </c>
      <c r="B185" s="276" t="s">
        <v>106</v>
      </c>
      <c r="C185" s="277" t="str">
        <f t="shared" si="4"/>
        <v>Івана Рашевського, ВУЛ, 6</v>
      </c>
      <c r="D185" s="278">
        <v>2</v>
      </c>
      <c r="E185" s="278">
        <v>1</v>
      </c>
      <c r="F185" s="279" t="s">
        <v>431</v>
      </c>
      <c r="G185" s="274" t="s">
        <v>878</v>
      </c>
      <c r="J185" s="280" t="s">
        <v>1047</v>
      </c>
      <c r="K185" s="281" t="s">
        <v>878</v>
      </c>
      <c r="M185" s="269" t="s">
        <v>880</v>
      </c>
      <c r="N185" s="282" t="s">
        <v>431</v>
      </c>
      <c r="O185" s="268" t="str">
        <f t="shared" si="5"/>
        <v>№1/131</v>
      </c>
      <c r="P185" s="268" t="s">
        <v>878</v>
      </c>
      <c r="Q185" s="268" t="s">
        <v>1047</v>
      </c>
    </row>
    <row r="186" spans="1:17" ht="12" customHeight="1" x14ac:dyDescent="0.25">
      <c r="A186" s="276" t="s">
        <v>268</v>
      </c>
      <c r="B186" s="276" t="s">
        <v>195</v>
      </c>
      <c r="C186" s="277" t="str">
        <f t="shared" si="4"/>
        <v>Іллінська, ВУЛ, 31</v>
      </c>
      <c r="D186" s="278">
        <v>1</v>
      </c>
      <c r="E186" s="278">
        <v>0</v>
      </c>
      <c r="F186" s="279" t="s">
        <v>362</v>
      </c>
      <c r="G186" s="274" t="s">
        <v>878</v>
      </c>
      <c r="J186" s="280" t="s">
        <v>1048</v>
      </c>
      <c r="K186" s="281" t="s">
        <v>878</v>
      </c>
      <c r="M186" s="269" t="s">
        <v>880</v>
      </c>
      <c r="N186" s="282" t="s">
        <v>362</v>
      </c>
      <c r="O186" s="268" t="str">
        <f t="shared" si="5"/>
        <v>№1/134</v>
      </c>
      <c r="P186" s="268" t="s">
        <v>878</v>
      </c>
      <c r="Q186" s="268" t="s">
        <v>1048</v>
      </c>
    </row>
    <row r="187" spans="1:17" ht="12" customHeight="1" x14ac:dyDescent="0.25">
      <c r="A187" s="276" t="s">
        <v>269</v>
      </c>
      <c r="B187" s="276" t="s">
        <v>219</v>
      </c>
      <c r="C187" s="277" t="str">
        <f t="shared" si="4"/>
        <v>Каштанова, ВУЛ, 12</v>
      </c>
      <c r="D187" s="278">
        <v>2</v>
      </c>
      <c r="E187" s="278">
        <v>0</v>
      </c>
      <c r="F187" s="279" t="s">
        <v>433</v>
      </c>
      <c r="G187" s="274" t="s">
        <v>878</v>
      </c>
      <c r="J187" s="280" t="s">
        <v>1049</v>
      </c>
      <c r="K187" s="281" t="s">
        <v>878</v>
      </c>
      <c r="M187" s="269" t="s">
        <v>880</v>
      </c>
      <c r="N187" s="282" t="s">
        <v>433</v>
      </c>
      <c r="O187" s="268" t="str">
        <f t="shared" si="5"/>
        <v>№1/135</v>
      </c>
      <c r="P187" s="268" t="s">
        <v>878</v>
      </c>
      <c r="Q187" s="268" t="s">
        <v>1049</v>
      </c>
    </row>
    <row r="188" spans="1:17" ht="12" customHeight="1" x14ac:dyDescent="0.25">
      <c r="A188" s="276" t="s">
        <v>270</v>
      </c>
      <c r="B188" s="276" t="s">
        <v>200</v>
      </c>
      <c r="C188" s="277" t="str">
        <f t="shared" si="4"/>
        <v>Кирпоноса, ВУЛ, 14</v>
      </c>
      <c r="D188" s="278">
        <v>1</v>
      </c>
      <c r="E188" s="278">
        <v>3</v>
      </c>
      <c r="F188" s="279" t="s">
        <v>363</v>
      </c>
      <c r="G188" s="274" t="s">
        <v>878</v>
      </c>
      <c r="J188" s="280" t="s">
        <v>1050</v>
      </c>
      <c r="K188" s="281" t="s">
        <v>878</v>
      </c>
      <c r="M188" s="269" t="s">
        <v>880</v>
      </c>
      <c r="N188" s="282" t="s">
        <v>363</v>
      </c>
      <c r="O188" s="268" t="str">
        <f t="shared" si="5"/>
        <v>№1/136</v>
      </c>
      <c r="P188" s="268" t="s">
        <v>878</v>
      </c>
      <c r="Q188" s="268" t="s">
        <v>1050</v>
      </c>
    </row>
    <row r="189" spans="1:17" ht="12" customHeight="1" x14ac:dyDescent="0.25">
      <c r="A189" s="276" t="s">
        <v>270</v>
      </c>
      <c r="B189" s="276" t="s">
        <v>178</v>
      </c>
      <c r="C189" s="277" t="str">
        <f t="shared" si="4"/>
        <v>Кирпоноса, ВУЛ, 17</v>
      </c>
      <c r="D189" s="278">
        <v>1</v>
      </c>
      <c r="E189" s="278">
        <v>3</v>
      </c>
      <c r="F189" s="279" t="s">
        <v>434</v>
      </c>
      <c r="G189" s="274" t="s">
        <v>878</v>
      </c>
      <c r="J189" s="280" t="s">
        <v>1051</v>
      </c>
      <c r="K189" s="281" t="s">
        <v>878</v>
      </c>
      <c r="M189" s="269" t="s">
        <v>880</v>
      </c>
      <c r="N189" s="282" t="s">
        <v>434</v>
      </c>
      <c r="O189" s="268" t="str">
        <f t="shared" si="5"/>
        <v>№1/137</v>
      </c>
      <c r="P189" s="268" t="s">
        <v>878</v>
      </c>
      <c r="Q189" s="268" t="s">
        <v>1051</v>
      </c>
    </row>
    <row r="190" spans="1:17" ht="12" customHeight="1" x14ac:dyDescent="0.25">
      <c r="A190" s="276" t="s">
        <v>270</v>
      </c>
      <c r="B190" s="276" t="s">
        <v>212</v>
      </c>
      <c r="C190" s="277" t="str">
        <f t="shared" si="4"/>
        <v>Кирпоноса, ВУЛ, 21</v>
      </c>
      <c r="D190" s="278">
        <v>1</v>
      </c>
      <c r="E190" s="278">
        <v>3</v>
      </c>
      <c r="F190" s="279" t="s">
        <v>364</v>
      </c>
      <c r="G190" s="274" t="s">
        <v>878</v>
      </c>
      <c r="J190" s="280" t="s">
        <v>1052</v>
      </c>
      <c r="K190" s="281" t="s">
        <v>878</v>
      </c>
      <c r="M190" s="269" t="s">
        <v>880</v>
      </c>
      <c r="N190" s="282" t="s">
        <v>364</v>
      </c>
      <c r="O190" s="268" t="str">
        <f t="shared" si="5"/>
        <v>№1/139</v>
      </c>
      <c r="P190" s="268" t="s">
        <v>878</v>
      </c>
      <c r="Q190" s="268" t="s">
        <v>1052</v>
      </c>
    </row>
    <row r="191" spans="1:17" ht="12" customHeight="1" x14ac:dyDescent="0.25">
      <c r="A191" s="276" t="s">
        <v>270</v>
      </c>
      <c r="B191" s="276" t="s">
        <v>184</v>
      </c>
      <c r="C191" s="277" t="str">
        <f t="shared" si="4"/>
        <v>Кирпоноса, ВУЛ, 26</v>
      </c>
      <c r="D191" s="278">
        <v>1</v>
      </c>
      <c r="E191" s="278">
        <v>3</v>
      </c>
      <c r="F191" s="279" t="s">
        <v>365</v>
      </c>
      <c r="G191" s="274" t="s">
        <v>878</v>
      </c>
      <c r="J191" s="280" t="s">
        <v>1053</v>
      </c>
      <c r="K191" s="281" t="s">
        <v>878</v>
      </c>
      <c r="M191" s="269" t="s">
        <v>880</v>
      </c>
      <c r="N191" s="282" t="s">
        <v>365</v>
      </c>
      <c r="O191" s="268" t="str">
        <f t="shared" si="5"/>
        <v>№1/140</v>
      </c>
      <c r="P191" s="268" t="s">
        <v>878</v>
      </c>
      <c r="Q191" s="268" t="s">
        <v>1053</v>
      </c>
    </row>
    <row r="192" spans="1:17" ht="12" customHeight="1" x14ac:dyDescent="0.25">
      <c r="A192" s="276" t="s">
        <v>270</v>
      </c>
      <c r="B192" s="276" t="s">
        <v>248</v>
      </c>
      <c r="C192" s="277" t="str">
        <f t="shared" si="4"/>
        <v>Кирпоноса, ВУЛ, 27</v>
      </c>
      <c r="D192" s="278">
        <v>1</v>
      </c>
      <c r="E192" s="278">
        <v>0</v>
      </c>
      <c r="F192" s="279" t="s">
        <v>436</v>
      </c>
      <c r="G192" s="274" t="s">
        <v>878</v>
      </c>
      <c r="J192" s="280" t="s">
        <v>1054</v>
      </c>
      <c r="K192" s="281" t="s">
        <v>878</v>
      </c>
      <c r="M192" s="269" t="s">
        <v>880</v>
      </c>
      <c r="N192" s="282" t="s">
        <v>436</v>
      </c>
      <c r="O192" s="268" t="str">
        <f t="shared" si="5"/>
        <v>№1/141</v>
      </c>
      <c r="P192" s="268" t="s">
        <v>878</v>
      </c>
      <c r="Q192" s="268" t="s">
        <v>1054</v>
      </c>
    </row>
    <row r="193" spans="1:17" ht="12" customHeight="1" x14ac:dyDescent="0.25">
      <c r="A193" s="276" t="s">
        <v>270</v>
      </c>
      <c r="B193" s="276" t="s">
        <v>195</v>
      </c>
      <c r="C193" s="277" t="str">
        <f t="shared" si="4"/>
        <v>Кирпоноса, ВУЛ, 31</v>
      </c>
      <c r="D193" s="278">
        <v>1</v>
      </c>
      <c r="E193" s="278">
        <v>0</v>
      </c>
      <c r="F193" s="279" t="s">
        <v>366</v>
      </c>
      <c r="G193" s="274" t="s">
        <v>878</v>
      </c>
      <c r="J193" s="280" t="s">
        <v>1055</v>
      </c>
      <c r="K193" s="281" t="s">
        <v>878</v>
      </c>
      <c r="M193" s="269" t="s">
        <v>880</v>
      </c>
      <c r="N193" s="282" t="s">
        <v>366</v>
      </c>
      <c r="O193" s="268" t="str">
        <f t="shared" si="5"/>
        <v>№1/142</v>
      </c>
      <c r="P193" s="268" t="s">
        <v>878</v>
      </c>
      <c r="Q193" s="268" t="s">
        <v>1055</v>
      </c>
    </row>
    <row r="194" spans="1:17" ht="12" customHeight="1" x14ac:dyDescent="0.25">
      <c r="A194" s="276" t="s">
        <v>270</v>
      </c>
      <c r="B194" s="276" t="s">
        <v>109</v>
      </c>
      <c r="C194" s="277" t="str">
        <f t="shared" si="4"/>
        <v>Кирпоноса, ВУЛ, 4</v>
      </c>
      <c r="D194" s="278">
        <v>1</v>
      </c>
      <c r="E194" s="278">
        <v>0</v>
      </c>
      <c r="F194" s="279" t="s">
        <v>438</v>
      </c>
      <c r="G194" s="274" t="s">
        <v>878</v>
      </c>
      <c r="J194" s="280" t="s">
        <v>1056</v>
      </c>
      <c r="K194" s="281" t="s">
        <v>878</v>
      </c>
      <c r="M194" s="269" t="s">
        <v>880</v>
      </c>
      <c r="N194" s="282" t="s">
        <v>438</v>
      </c>
      <c r="O194" s="268" t="str">
        <f t="shared" si="5"/>
        <v>№1/144</v>
      </c>
      <c r="P194" s="268" t="s">
        <v>878</v>
      </c>
      <c r="Q194" s="268" t="s">
        <v>1056</v>
      </c>
    </row>
    <row r="195" spans="1:17" ht="12" customHeight="1" x14ac:dyDescent="0.25">
      <c r="A195" s="276" t="s">
        <v>270</v>
      </c>
      <c r="B195" s="276" t="s">
        <v>106</v>
      </c>
      <c r="C195" s="277" t="str">
        <f t="shared" si="4"/>
        <v>Кирпоноса, ВУЛ, 6</v>
      </c>
      <c r="D195" s="278">
        <v>1</v>
      </c>
      <c r="E195" s="278">
        <v>0</v>
      </c>
      <c r="F195" s="279" t="s">
        <v>367</v>
      </c>
      <c r="G195" s="274" t="s">
        <v>878</v>
      </c>
      <c r="J195" s="280" t="s">
        <v>1057</v>
      </c>
      <c r="K195" s="281" t="s">
        <v>878</v>
      </c>
      <c r="M195" s="269" t="s">
        <v>880</v>
      </c>
      <c r="N195" s="282" t="s">
        <v>367</v>
      </c>
      <c r="O195" s="268" t="str">
        <f t="shared" si="5"/>
        <v>№1/145</v>
      </c>
      <c r="P195" s="268" t="s">
        <v>878</v>
      </c>
      <c r="Q195" s="268" t="s">
        <v>1057</v>
      </c>
    </row>
    <row r="196" spans="1:17" ht="12" customHeight="1" x14ac:dyDescent="0.25">
      <c r="A196" s="276" t="s">
        <v>270</v>
      </c>
      <c r="B196" s="276" t="s">
        <v>271</v>
      </c>
      <c r="C196" s="277" t="str">
        <f t="shared" ref="C196:C259" si="6">CONCATENATE(A196,$A$2,B196)</f>
        <v>Кирпоноса, ВУЛ, 6а</v>
      </c>
      <c r="D196" s="278">
        <v>1</v>
      </c>
      <c r="E196" s="278">
        <v>0</v>
      </c>
      <c r="F196" s="279" t="s">
        <v>439</v>
      </c>
      <c r="G196" s="274" t="s">
        <v>878</v>
      </c>
      <c r="J196" s="280" t="s">
        <v>1058</v>
      </c>
      <c r="K196" s="281" t="s">
        <v>878</v>
      </c>
      <c r="M196" s="269" t="s">
        <v>880</v>
      </c>
      <c r="N196" s="282" t="s">
        <v>439</v>
      </c>
      <c r="O196" s="268" t="str">
        <f t="shared" ref="O196:O259" si="7">CONCATENATE(M196,N196)</f>
        <v>№1/146</v>
      </c>
      <c r="P196" s="268" t="s">
        <v>878</v>
      </c>
      <c r="Q196" s="268" t="s">
        <v>1058</v>
      </c>
    </row>
    <row r="197" spans="1:17" ht="12" customHeight="1" x14ac:dyDescent="0.25">
      <c r="A197" s="276" t="s">
        <v>270</v>
      </c>
      <c r="B197" s="276" t="s">
        <v>272</v>
      </c>
      <c r="C197" s="277" t="str">
        <f t="shared" si="6"/>
        <v>Кирпоноса, ВУЛ, 8а</v>
      </c>
      <c r="D197" s="278">
        <v>1</v>
      </c>
      <c r="E197" s="278">
        <v>2</v>
      </c>
      <c r="F197" s="279" t="s">
        <v>440</v>
      </c>
      <c r="G197" s="274" t="s">
        <v>878</v>
      </c>
      <c r="J197" s="280" t="s">
        <v>1059</v>
      </c>
      <c r="K197" s="281" t="s">
        <v>878</v>
      </c>
      <c r="M197" s="269" t="s">
        <v>880</v>
      </c>
      <c r="N197" s="282" t="s">
        <v>440</v>
      </c>
      <c r="O197" s="268" t="str">
        <f t="shared" si="7"/>
        <v>№1/147</v>
      </c>
      <c r="P197" s="268" t="s">
        <v>878</v>
      </c>
      <c r="Q197" s="268" t="s">
        <v>1059</v>
      </c>
    </row>
    <row r="198" spans="1:17" ht="12" customHeight="1" x14ac:dyDescent="0.25">
      <c r="A198" s="276" t="s">
        <v>270</v>
      </c>
      <c r="B198" s="276" t="s">
        <v>231</v>
      </c>
      <c r="C198" s="277" t="str">
        <f t="shared" si="6"/>
        <v>Кирпоноса, ВУЛ, 19</v>
      </c>
      <c r="D198" s="278">
        <v>1</v>
      </c>
      <c r="E198" s="278">
        <v>2</v>
      </c>
      <c r="F198" s="279" t="s">
        <v>435</v>
      </c>
      <c r="G198" s="274" t="s">
        <v>878</v>
      </c>
      <c r="J198" s="280" t="s">
        <v>1060</v>
      </c>
      <c r="K198" s="281" t="s">
        <v>878</v>
      </c>
      <c r="M198" s="269" t="s">
        <v>880</v>
      </c>
      <c r="N198" s="282" t="s">
        <v>435</v>
      </c>
      <c r="O198" s="268" t="str">
        <f t="shared" si="7"/>
        <v>№1/138</v>
      </c>
      <c r="P198" s="268" t="s">
        <v>878</v>
      </c>
      <c r="Q198" s="268" t="s">
        <v>1060</v>
      </c>
    </row>
    <row r="199" spans="1:17" ht="12" customHeight="1" x14ac:dyDescent="0.25">
      <c r="A199" s="276" t="s">
        <v>270</v>
      </c>
      <c r="B199" s="276" t="s">
        <v>225</v>
      </c>
      <c r="C199" s="277" t="str">
        <f t="shared" si="6"/>
        <v>Кирпоноса, ВУЛ, 35</v>
      </c>
      <c r="D199" s="278">
        <v>1</v>
      </c>
      <c r="E199" s="278">
        <v>2</v>
      </c>
      <c r="F199" s="279" t="s">
        <v>437</v>
      </c>
      <c r="G199" s="274" t="s">
        <v>878</v>
      </c>
      <c r="J199" s="280" t="s">
        <v>1061</v>
      </c>
      <c r="K199" s="281" t="s">
        <v>878</v>
      </c>
      <c r="M199" s="269" t="s">
        <v>880</v>
      </c>
      <c r="N199" s="282" t="s">
        <v>437</v>
      </c>
      <c r="O199" s="268" t="str">
        <f t="shared" si="7"/>
        <v>№1/143</v>
      </c>
      <c r="P199" s="268" t="s">
        <v>878</v>
      </c>
      <c r="Q199" s="268" t="s">
        <v>1061</v>
      </c>
    </row>
    <row r="200" spans="1:17" ht="12" customHeight="1" x14ac:dyDescent="0.25">
      <c r="A200" s="276" t="s">
        <v>273</v>
      </c>
      <c r="B200" s="276" t="s">
        <v>200</v>
      </c>
      <c r="C200" s="277" t="str">
        <f t="shared" si="6"/>
        <v>Князя Чорного, ВУЛ, 14</v>
      </c>
      <c r="D200" s="278">
        <v>1</v>
      </c>
      <c r="E200" s="278">
        <v>4</v>
      </c>
      <c r="F200" s="279" t="s">
        <v>443</v>
      </c>
      <c r="G200" s="274" t="s">
        <v>878</v>
      </c>
      <c r="J200" s="280" t="s">
        <v>1062</v>
      </c>
      <c r="K200" s="281" t="s">
        <v>878</v>
      </c>
      <c r="M200" s="269" t="s">
        <v>880</v>
      </c>
      <c r="N200" s="282" t="s">
        <v>443</v>
      </c>
      <c r="O200" s="268" t="str">
        <f t="shared" si="7"/>
        <v>№1/150</v>
      </c>
      <c r="P200" s="268" t="s">
        <v>878</v>
      </c>
      <c r="Q200" s="268" t="s">
        <v>1062</v>
      </c>
    </row>
    <row r="201" spans="1:17" ht="12" customHeight="1" x14ac:dyDescent="0.25">
      <c r="A201" s="276" t="s">
        <v>273</v>
      </c>
      <c r="B201" s="276" t="s">
        <v>202</v>
      </c>
      <c r="C201" s="277" t="str">
        <f t="shared" si="6"/>
        <v>Князя Чорного, ВУЛ, 16</v>
      </c>
      <c r="D201" s="278">
        <v>1</v>
      </c>
      <c r="E201" s="278">
        <v>3</v>
      </c>
      <c r="F201" s="279" t="s">
        <v>444</v>
      </c>
      <c r="G201" s="274" t="s">
        <v>878</v>
      </c>
      <c r="J201" s="280" t="s">
        <v>1063</v>
      </c>
      <c r="K201" s="281" t="s">
        <v>878</v>
      </c>
      <c r="M201" s="269" t="s">
        <v>880</v>
      </c>
      <c r="N201" s="282" t="s">
        <v>444</v>
      </c>
      <c r="O201" s="268" t="str">
        <f t="shared" si="7"/>
        <v>№1/151</v>
      </c>
      <c r="P201" s="268" t="s">
        <v>878</v>
      </c>
      <c r="Q201" s="268" t="s">
        <v>1063</v>
      </c>
    </row>
    <row r="202" spans="1:17" ht="12" customHeight="1" x14ac:dyDescent="0.25">
      <c r="A202" s="276" t="s">
        <v>273</v>
      </c>
      <c r="B202" s="276" t="s">
        <v>180</v>
      </c>
      <c r="C202" s="277" t="str">
        <f t="shared" si="6"/>
        <v>Князя Чорного, ВУЛ, 11</v>
      </c>
      <c r="D202" s="278">
        <v>1</v>
      </c>
      <c r="E202" s="278">
        <v>3</v>
      </c>
      <c r="F202" s="279" t="s">
        <v>441</v>
      </c>
      <c r="G202" s="274" t="s">
        <v>878</v>
      </c>
      <c r="J202" s="280" t="s">
        <v>1064</v>
      </c>
      <c r="K202" s="281" t="s">
        <v>878</v>
      </c>
      <c r="M202" s="269" t="s">
        <v>880</v>
      </c>
      <c r="N202" s="282" t="s">
        <v>441</v>
      </c>
      <c r="O202" s="268" t="str">
        <f t="shared" si="7"/>
        <v>№1/148</v>
      </c>
      <c r="P202" s="268" t="s">
        <v>878</v>
      </c>
      <c r="Q202" s="268" t="s">
        <v>1064</v>
      </c>
    </row>
    <row r="203" spans="1:17" ht="12" customHeight="1" x14ac:dyDescent="0.25">
      <c r="A203" s="276" t="s">
        <v>273</v>
      </c>
      <c r="B203" s="276" t="s">
        <v>181</v>
      </c>
      <c r="C203" s="277" t="str">
        <f t="shared" si="6"/>
        <v>Князя Чорного, ВУЛ, 13</v>
      </c>
      <c r="D203" s="278">
        <v>1</v>
      </c>
      <c r="E203" s="278">
        <v>3</v>
      </c>
      <c r="F203" s="279" t="s">
        <v>442</v>
      </c>
      <c r="G203" s="274" t="s">
        <v>878</v>
      </c>
      <c r="J203" s="280" t="s">
        <v>1065</v>
      </c>
      <c r="K203" s="281" t="s">
        <v>878</v>
      </c>
      <c r="M203" s="269" t="s">
        <v>880</v>
      </c>
      <c r="N203" s="282" t="s">
        <v>442</v>
      </c>
      <c r="O203" s="268" t="str">
        <f t="shared" si="7"/>
        <v>№1/149</v>
      </c>
      <c r="P203" s="268" t="s">
        <v>878</v>
      </c>
      <c r="Q203" s="268" t="s">
        <v>1065</v>
      </c>
    </row>
    <row r="204" spans="1:17" ht="12" customHeight="1" x14ac:dyDescent="0.25">
      <c r="A204" s="276" t="s">
        <v>274</v>
      </c>
      <c r="B204" s="276" t="s">
        <v>181</v>
      </c>
      <c r="C204" s="277" t="str">
        <f t="shared" si="6"/>
        <v>Козацька, ВУЛ, 13</v>
      </c>
      <c r="D204" s="278">
        <v>2</v>
      </c>
      <c r="E204" s="278">
        <v>6</v>
      </c>
      <c r="F204" s="279" t="s">
        <v>368</v>
      </c>
      <c r="G204" s="274" t="s">
        <v>878</v>
      </c>
      <c r="J204" s="280" t="s">
        <v>1066</v>
      </c>
      <c r="K204" s="281" t="s">
        <v>878</v>
      </c>
      <c r="M204" s="269" t="s">
        <v>880</v>
      </c>
      <c r="N204" s="282" t="s">
        <v>368</v>
      </c>
      <c r="O204" s="268" t="str">
        <f t="shared" si="7"/>
        <v>№1/152</v>
      </c>
      <c r="P204" s="268" t="s">
        <v>878</v>
      </c>
      <c r="Q204" s="268" t="s">
        <v>1066</v>
      </c>
    </row>
    <row r="205" spans="1:17" ht="12" customHeight="1" x14ac:dyDescent="0.25">
      <c r="A205" s="276" t="s">
        <v>274</v>
      </c>
      <c r="B205" s="276" t="s">
        <v>233</v>
      </c>
      <c r="C205" s="277" t="str">
        <f t="shared" si="6"/>
        <v>Козацька, ВУЛ, 28</v>
      </c>
      <c r="D205" s="278">
        <v>2</v>
      </c>
      <c r="E205" s="278">
        <v>4</v>
      </c>
      <c r="F205" s="279" t="s">
        <v>445</v>
      </c>
      <c r="G205" s="274" t="s">
        <v>878</v>
      </c>
      <c r="J205" s="280" t="s">
        <v>1067</v>
      </c>
      <c r="K205" s="281" t="s">
        <v>878</v>
      </c>
      <c r="M205" s="269" t="s">
        <v>880</v>
      </c>
      <c r="N205" s="282" t="s">
        <v>445</v>
      </c>
      <c r="O205" s="268" t="str">
        <f t="shared" si="7"/>
        <v>№1/153</v>
      </c>
      <c r="P205" s="268" t="s">
        <v>878</v>
      </c>
      <c r="Q205" s="268" t="s">
        <v>1067</v>
      </c>
    </row>
    <row r="206" spans="1:17" ht="12" customHeight="1" x14ac:dyDescent="0.25">
      <c r="A206" s="276" t="s">
        <v>274</v>
      </c>
      <c r="B206" s="276" t="s">
        <v>185</v>
      </c>
      <c r="C206" s="277" t="str">
        <f t="shared" si="6"/>
        <v>Козацька, ВУЛ, 30</v>
      </c>
      <c r="D206" s="278">
        <v>2</v>
      </c>
      <c r="E206" s="278">
        <v>6</v>
      </c>
      <c r="F206" s="279" t="s">
        <v>446</v>
      </c>
      <c r="G206" s="274" t="s">
        <v>878</v>
      </c>
      <c r="J206" s="280" t="s">
        <v>1068</v>
      </c>
      <c r="K206" s="281" t="s">
        <v>878</v>
      </c>
      <c r="M206" s="269" t="s">
        <v>880</v>
      </c>
      <c r="N206" s="282" t="s">
        <v>446</v>
      </c>
      <c r="O206" s="268" t="str">
        <f t="shared" si="7"/>
        <v>№1/154</v>
      </c>
      <c r="P206" s="268" t="s">
        <v>878</v>
      </c>
      <c r="Q206" s="268" t="s">
        <v>1068</v>
      </c>
    </row>
    <row r="207" spans="1:17" ht="12" customHeight="1" x14ac:dyDescent="0.25">
      <c r="A207" s="276" t="s">
        <v>274</v>
      </c>
      <c r="B207" s="276" t="s">
        <v>186</v>
      </c>
      <c r="C207" s="277" t="str">
        <f t="shared" si="6"/>
        <v>Козацька, ВУЛ, 32</v>
      </c>
      <c r="D207" s="278">
        <v>2</v>
      </c>
      <c r="E207" s="278">
        <v>4</v>
      </c>
      <c r="F207" s="279" t="s">
        <v>447</v>
      </c>
      <c r="G207" s="274" t="s">
        <v>878</v>
      </c>
      <c r="J207" s="280" t="s">
        <v>1069</v>
      </c>
      <c r="K207" s="281" t="s">
        <v>878</v>
      </c>
      <c r="M207" s="269" t="s">
        <v>880</v>
      </c>
      <c r="N207" s="282" t="s">
        <v>447</v>
      </c>
      <c r="O207" s="268" t="str">
        <f t="shared" si="7"/>
        <v>№1/155</v>
      </c>
      <c r="P207" s="268" t="s">
        <v>878</v>
      </c>
      <c r="Q207" s="268" t="s">
        <v>1069</v>
      </c>
    </row>
    <row r="208" spans="1:17" ht="12" customHeight="1" x14ac:dyDescent="0.25">
      <c r="A208" s="276" t="s">
        <v>274</v>
      </c>
      <c r="B208" s="276" t="s">
        <v>250</v>
      </c>
      <c r="C208" s="277" t="str">
        <f t="shared" si="6"/>
        <v>Козацька, ВУЛ, 34</v>
      </c>
      <c r="D208" s="278">
        <v>2</v>
      </c>
      <c r="E208" s="278">
        <v>4</v>
      </c>
      <c r="F208" s="279" t="s">
        <v>448</v>
      </c>
      <c r="G208" s="274" t="s">
        <v>878</v>
      </c>
      <c r="J208" s="280" t="s">
        <v>1070</v>
      </c>
      <c r="K208" s="281" t="s">
        <v>878</v>
      </c>
      <c r="M208" s="269" t="s">
        <v>880</v>
      </c>
      <c r="N208" s="282" t="s">
        <v>448</v>
      </c>
      <c r="O208" s="268" t="str">
        <f t="shared" si="7"/>
        <v>№1/156</v>
      </c>
      <c r="P208" s="268" t="s">
        <v>878</v>
      </c>
      <c r="Q208" s="268" t="s">
        <v>1070</v>
      </c>
    </row>
    <row r="209" spans="1:17" ht="12" customHeight="1" x14ac:dyDescent="0.25">
      <c r="A209" s="276" t="s">
        <v>274</v>
      </c>
      <c r="B209" s="276" t="s">
        <v>251</v>
      </c>
      <c r="C209" s="277" t="str">
        <f t="shared" si="6"/>
        <v>Козацька, ВУЛ, 36</v>
      </c>
      <c r="D209" s="278">
        <v>2</v>
      </c>
      <c r="E209" s="278">
        <v>4</v>
      </c>
      <c r="F209" s="279" t="s">
        <v>287</v>
      </c>
      <c r="G209" s="274" t="s">
        <v>878</v>
      </c>
      <c r="J209" s="280" t="s">
        <v>1071</v>
      </c>
      <c r="K209" s="281" t="s">
        <v>878</v>
      </c>
      <c r="M209" s="269" t="s">
        <v>880</v>
      </c>
      <c r="N209" s="282" t="s">
        <v>287</v>
      </c>
      <c r="O209" s="268" t="str">
        <f t="shared" si="7"/>
        <v>№1/157</v>
      </c>
      <c r="P209" s="268" t="s">
        <v>878</v>
      </c>
      <c r="Q209" s="268" t="s">
        <v>1071</v>
      </c>
    </row>
    <row r="210" spans="1:17" ht="12" customHeight="1" x14ac:dyDescent="0.25">
      <c r="A210" s="276" t="s">
        <v>274</v>
      </c>
      <c r="B210" s="276" t="s">
        <v>187</v>
      </c>
      <c r="C210" s="277" t="str">
        <f t="shared" si="6"/>
        <v>Козацька, ВУЛ, 38</v>
      </c>
      <c r="D210" s="278">
        <v>2</v>
      </c>
      <c r="E210" s="278">
        <v>6</v>
      </c>
      <c r="F210" s="279" t="s">
        <v>449</v>
      </c>
      <c r="G210" s="274" t="s">
        <v>878</v>
      </c>
      <c r="J210" s="280" t="s">
        <v>1072</v>
      </c>
      <c r="K210" s="281" t="s">
        <v>878</v>
      </c>
      <c r="M210" s="269" t="s">
        <v>880</v>
      </c>
      <c r="N210" s="282" t="s">
        <v>449</v>
      </c>
      <c r="O210" s="268" t="str">
        <f t="shared" si="7"/>
        <v>№1/158</v>
      </c>
      <c r="P210" s="268" t="s">
        <v>878</v>
      </c>
      <c r="Q210" s="268" t="s">
        <v>1072</v>
      </c>
    </row>
    <row r="211" spans="1:17" ht="12" customHeight="1" x14ac:dyDescent="0.25">
      <c r="A211" s="276" t="s">
        <v>274</v>
      </c>
      <c r="B211" s="276" t="s">
        <v>188</v>
      </c>
      <c r="C211" s="277" t="str">
        <f t="shared" si="6"/>
        <v>Козацька, ВУЛ, 40</v>
      </c>
      <c r="D211" s="278">
        <v>2</v>
      </c>
      <c r="E211" s="278">
        <v>6</v>
      </c>
      <c r="F211" s="279" t="s">
        <v>451</v>
      </c>
      <c r="G211" s="274" t="s">
        <v>878</v>
      </c>
      <c r="J211" s="280" t="s">
        <v>1073</v>
      </c>
      <c r="K211" s="281" t="s">
        <v>878</v>
      </c>
      <c r="M211" s="269" t="s">
        <v>880</v>
      </c>
      <c r="N211" s="282" t="s">
        <v>451</v>
      </c>
      <c r="O211" s="268" t="str">
        <f t="shared" si="7"/>
        <v>№1/160</v>
      </c>
      <c r="P211" s="268" t="s">
        <v>878</v>
      </c>
      <c r="Q211" s="268" t="s">
        <v>1073</v>
      </c>
    </row>
    <row r="212" spans="1:17" ht="12" customHeight="1" x14ac:dyDescent="0.25">
      <c r="A212" s="276" t="s">
        <v>274</v>
      </c>
      <c r="B212" s="276" t="s">
        <v>239</v>
      </c>
      <c r="C212" s="277" t="str">
        <f t="shared" si="6"/>
        <v>Козацька, ВУЛ, 42</v>
      </c>
      <c r="D212" s="278">
        <v>2</v>
      </c>
      <c r="E212" s="278">
        <v>6</v>
      </c>
      <c r="F212" s="279" t="s">
        <v>452</v>
      </c>
      <c r="G212" s="274" t="s">
        <v>878</v>
      </c>
      <c r="J212" s="280" t="s">
        <v>1074</v>
      </c>
      <c r="K212" s="281" t="s">
        <v>878</v>
      </c>
      <c r="M212" s="269" t="s">
        <v>880</v>
      </c>
      <c r="N212" s="282" t="s">
        <v>452</v>
      </c>
      <c r="O212" s="268" t="str">
        <f t="shared" si="7"/>
        <v>№1/161</v>
      </c>
      <c r="P212" s="268" t="s">
        <v>878</v>
      </c>
      <c r="Q212" s="268" t="s">
        <v>1074</v>
      </c>
    </row>
    <row r="213" spans="1:17" ht="12" customHeight="1" x14ac:dyDescent="0.25">
      <c r="A213" s="276" t="s">
        <v>274</v>
      </c>
      <c r="B213" s="276" t="s">
        <v>241</v>
      </c>
      <c r="C213" s="277" t="str">
        <f t="shared" si="6"/>
        <v>Козацька, ВУЛ, 44</v>
      </c>
      <c r="D213" s="278">
        <v>2</v>
      </c>
      <c r="E213" s="278">
        <v>6</v>
      </c>
      <c r="F213" s="279" t="s">
        <v>453</v>
      </c>
      <c r="G213" s="274" t="s">
        <v>878</v>
      </c>
      <c r="J213" s="280" t="s">
        <v>1075</v>
      </c>
      <c r="K213" s="281" t="s">
        <v>878</v>
      </c>
      <c r="M213" s="269" t="s">
        <v>880</v>
      </c>
      <c r="N213" s="282" t="s">
        <v>453</v>
      </c>
      <c r="O213" s="268" t="str">
        <f t="shared" si="7"/>
        <v>№1/162</v>
      </c>
      <c r="P213" s="268" t="s">
        <v>878</v>
      </c>
      <c r="Q213" s="268" t="s">
        <v>1075</v>
      </c>
    </row>
    <row r="214" spans="1:17" ht="12" customHeight="1" x14ac:dyDescent="0.25">
      <c r="A214" s="276" t="s">
        <v>274</v>
      </c>
      <c r="B214" s="276" t="s">
        <v>190</v>
      </c>
      <c r="C214" s="277" t="str">
        <f t="shared" si="6"/>
        <v>Козацька, ВУЛ, 48</v>
      </c>
      <c r="D214" s="278">
        <v>2</v>
      </c>
      <c r="E214" s="278">
        <v>6</v>
      </c>
      <c r="F214" s="279" t="s">
        <v>454</v>
      </c>
      <c r="G214" s="274" t="s">
        <v>878</v>
      </c>
      <c r="J214" s="280" t="s">
        <v>1076</v>
      </c>
      <c r="K214" s="281" t="s">
        <v>878</v>
      </c>
      <c r="M214" s="269" t="s">
        <v>880</v>
      </c>
      <c r="N214" s="282" t="s">
        <v>454</v>
      </c>
      <c r="O214" s="268" t="str">
        <f t="shared" si="7"/>
        <v>№1/163</v>
      </c>
      <c r="P214" s="268" t="s">
        <v>878</v>
      </c>
      <c r="Q214" s="268" t="s">
        <v>1076</v>
      </c>
    </row>
    <row r="215" spans="1:17" ht="12" customHeight="1" x14ac:dyDescent="0.25">
      <c r="A215" s="276" t="s">
        <v>274</v>
      </c>
      <c r="B215" s="276" t="s">
        <v>276</v>
      </c>
      <c r="C215" s="277" t="str">
        <f t="shared" si="6"/>
        <v>Козацька, ВУЛ, 4а</v>
      </c>
      <c r="D215" s="278">
        <v>2</v>
      </c>
      <c r="E215" s="278">
        <v>4</v>
      </c>
      <c r="F215" s="279" t="s">
        <v>455</v>
      </c>
      <c r="G215" s="274" t="s">
        <v>878</v>
      </c>
      <c r="J215" s="280" t="s">
        <v>1077</v>
      </c>
      <c r="K215" s="281" t="s">
        <v>878</v>
      </c>
      <c r="M215" s="269" t="s">
        <v>880</v>
      </c>
      <c r="N215" s="282" t="s">
        <v>455</v>
      </c>
      <c r="O215" s="268" t="str">
        <f t="shared" si="7"/>
        <v>№1/164</v>
      </c>
      <c r="P215" s="268" t="s">
        <v>878</v>
      </c>
      <c r="Q215" s="268" t="s">
        <v>1077</v>
      </c>
    </row>
    <row r="216" spans="1:17" ht="12" customHeight="1" x14ac:dyDescent="0.25">
      <c r="A216" s="276" t="s">
        <v>274</v>
      </c>
      <c r="B216" s="276" t="s">
        <v>192</v>
      </c>
      <c r="C216" s="277" t="str">
        <f t="shared" si="6"/>
        <v>Козацька, ВУЛ, 50</v>
      </c>
      <c r="D216" s="278">
        <v>2</v>
      </c>
      <c r="E216" s="278">
        <v>4</v>
      </c>
      <c r="F216" s="279" t="s">
        <v>456</v>
      </c>
      <c r="G216" s="274" t="s">
        <v>878</v>
      </c>
      <c r="J216" s="280" t="s">
        <v>1078</v>
      </c>
      <c r="K216" s="281" t="s">
        <v>878</v>
      </c>
      <c r="M216" s="269" t="s">
        <v>880</v>
      </c>
      <c r="N216" s="282" t="s">
        <v>456</v>
      </c>
      <c r="O216" s="268" t="str">
        <f t="shared" si="7"/>
        <v>№1/165</v>
      </c>
      <c r="P216" s="268" t="s">
        <v>878</v>
      </c>
      <c r="Q216" s="268" t="s">
        <v>1078</v>
      </c>
    </row>
    <row r="217" spans="1:17" ht="12" customHeight="1" x14ac:dyDescent="0.25">
      <c r="A217" s="276" t="s">
        <v>274</v>
      </c>
      <c r="B217" s="276" t="s">
        <v>275</v>
      </c>
      <c r="C217" s="277" t="str">
        <f t="shared" si="6"/>
        <v>Козацька, ВУЛ, 3а</v>
      </c>
      <c r="D217" s="278">
        <v>2</v>
      </c>
      <c r="E217" s="278">
        <v>1</v>
      </c>
      <c r="F217" s="279" t="s">
        <v>450</v>
      </c>
      <c r="G217" s="274" t="s">
        <v>878</v>
      </c>
      <c r="J217" s="280" t="s">
        <v>1079</v>
      </c>
      <c r="K217" s="281" t="s">
        <v>878</v>
      </c>
      <c r="M217" s="269" t="s">
        <v>880</v>
      </c>
      <c r="N217" s="282" t="s">
        <v>450</v>
      </c>
      <c r="O217" s="268" t="str">
        <f t="shared" si="7"/>
        <v>№1/159</v>
      </c>
      <c r="P217" s="268" t="s">
        <v>878</v>
      </c>
      <c r="Q217" s="268" t="s">
        <v>1079</v>
      </c>
    </row>
    <row r="218" spans="1:17" ht="12" customHeight="1" x14ac:dyDescent="0.25">
      <c r="A218" s="276" t="s">
        <v>277</v>
      </c>
      <c r="B218" s="276" t="s">
        <v>208</v>
      </c>
      <c r="C218" s="277" t="str">
        <f t="shared" si="6"/>
        <v>Коцюбинського, ВУЛ, 10</v>
      </c>
      <c r="D218" s="278">
        <v>1</v>
      </c>
      <c r="E218" s="278">
        <v>0</v>
      </c>
      <c r="F218" s="279" t="s">
        <v>457</v>
      </c>
      <c r="G218" s="274" t="s">
        <v>878</v>
      </c>
      <c r="J218" s="280" t="s">
        <v>1080</v>
      </c>
      <c r="K218" s="281" t="s">
        <v>878</v>
      </c>
      <c r="M218" s="269" t="s">
        <v>880</v>
      </c>
      <c r="N218" s="282" t="s">
        <v>457</v>
      </c>
      <c r="O218" s="268" t="str">
        <f t="shared" si="7"/>
        <v>№1/166</v>
      </c>
      <c r="P218" s="268" t="s">
        <v>878</v>
      </c>
      <c r="Q218" s="268" t="s">
        <v>1080</v>
      </c>
    </row>
    <row r="219" spans="1:17" ht="12" customHeight="1" x14ac:dyDescent="0.25">
      <c r="A219" s="276" t="s">
        <v>277</v>
      </c>
      <c r="B219" s="276" t="s">
        <v>180</v>
      </c>
      <c r="C219" s="277" t="str">
        <f t="shared" si="6"/>
        <v>Коцюбинського, ВУЛ, 11</v>
      </c>
      <c r="D219" s="278">
        <v>1</v>
      </c>
      <c r="E219" s="278">
        <v>0</v>
      </c>
      <c r="F219" s="279" t="s">
        <v>458</v>
      </c>
      <c r="G219" s="274" t="s">
        <v>878</v>
      </c>
      <c r="J219" s="280" t="s">
        <v>1081</v>
      </c>
      <c r="K219" s="281" t="s">
        <v>878</v>
      </c>
      <c r="M219" s="269" t="s">
        <v>880</v>
      </c>
      <c r="N219" s="282" t="s">
        <v>458</v>
      </c>
      <c r="O219" s="268" t="str">
        <f t="shared" si="7"/>
        <v>№1/167</v>
      </c>
      <c r="P219" s="268" t="s">
        <v>878</v>
      </c>
      <c r="Q219" s="268" t="s">
        <v>1081</v>
      </c>
    </row>
    <row r="220" spans="1:17" ht="12" customHeight="1" x14ac:dyDescent="0.25">
      <c r="A220" s="276" t="s">
        <v>277</v>
      </c>
      <c r="B220" s="276" t="s">
        <v>200</v>
      </c>
      <c r="C220" s="277" t="str">
        <f t="shared" si="6"/>
        <v>Коцюбинського, ВУЛ, 14</v>
      </c>
      <c r="D220" s="278">
        <v>1</v>
      </c>
      <c r="E220" s="278">
        <v>0</v>
      </c>
      <c r="F220" s="279" t="s">
        <v>459</v>
      </c>
      <c r="G220" s="274" t="s">
        <v>878</v>
      </c>
      <c r="J220" s="280" t="s">
        <v>1082</v>
      </c>
      <c r="K220" s="281" t="s">
        <v>878</v>
      </c>
      <c r="M220" s="269" t="s">
        <v>880</v>
      </c>
      <c r="N220" s="282" t="s">
        <v>459</v>
      </c>
      <c r="O220" s="268" t="str">
        <f t="shared" si="7"/>
        <v>№1/168</v>
      </c>
      <c r="P220" s="268" t="s">
        <v>878</v>
      </c>
      <c r="Q220" s="268" t="s">
        <v>1082</v>
      </c>
    </row>
    <row r="221" spans="1:17" ht="12" customHeight="1" x14ac:dyDescent="0.25">
      <c r="A221" s="276" t="s">
        <v>277</v>
      </c>
      <c r="B221" s="276" t="s">
        <v>220</v>
      </c>
      <c r="C221" s="277" t="str">
        <f t="shared" si="6"/>
        <v>Коцюбинського, ВУЛ, 22а</v>
      </c>
      <c r="D221" s="278">
        <v>1</v>
      </c>
      <c r="E221" s="278">
        <v>0</v>
      </c>
      <c r="F221" s="279" t="s">
        <v>460</v>
      </c>
      <c r="G221" s="274" t="s">
        <v>878</v>
      </c>
      <c r="J221" s="280" t="s">
        <v>1083</v>
      </c>
      <c r="K221" s="281" t="s">
        <v>878</v>
      </c>
      <c r="M221" s="269" t="s">
        <v>880</v>
      </c>
      <c r="N221" s="282" t="s">
        <v>460</v>
      </c>
      <c r="O221" s="268" t="str">
        <f t="shared" si="7"/>
        <v>№1/169</v>
      </c>
      <c r="P221" s="268" t="s">
        <v>878</v>
      </c>
      <c r="Q221" s="268" t="s">
        <v>1083</v>
      </c>
    </row>
    <row r="222" spans="1:17" ht="12" customHeight="1" x14ac:dyDescent="0.25">
      <c r="A222" s="276" t="s">
        <v>277</v>
      </c>
      <c r="B222" s="276" t="s">
        <v>221</v>
      </c>
      <c r="C222" s="277" t="str">
        <f t="shared" si="6"/>
        <v>Коцюбинського, ВУЛ, 22б</v>
      </c>
      <c r="D222" s="278">
        <v>1</v>
      </c>
      <c r="E222" s="278">
        <v>0</v>
      </c>
      <c r="F222" s="279" t="s">
        <v>461</v>
      </c>
      <c r="G222" s="274" t="s">
        <v>878</v>
      </c>
      <c r="J222" s="280" t="s">
        <v>1084</v>
      </c>
      <c r="K222" s="281" t="s">
        <v>878</v>
      </c>
      <c r="M222" s="269" t="s">
        <v>880</v>
      </c>
      <c r="N222" s="282" t="s">
        <v>461</v>
      </c>
      <c r="O222" s="268" t="str">
        <f t="shared" si="7"/>
        <v>№1/170</v>
      </c>
      <c r="P222" s="268" t="s">
        <v>878</v>
      </c>
      <c r="Q222" s="268" t="s">
        <v>1084</v>
      </c>
    </row>
    <row r="223" spans="1:17" ht="12" customHeight="1" x14ac:dyDescent="0.25">
      <c r="A223" s="276" t="s">
        <v>277</v>
      </c>
      <c r="B223" s="276" t="s">
        <v>222</v>
      </c>
      <c r="C223" s="277" t="str">
        <f t="shared" si="6"/>
        <v>Коцюбинського, ВУЛ, 22в</v>
      </c>
      <c r="D223" s="278">
        <v>1</v>
      </c>
      <c r="E223" s="278">
        <v>0</v>
      </c>
      <c r="F223" s="279" t="s">
        <v>462</v>
      </c>
      <c r="G223" s="274" t="s">
        <v>878</v>
      </c>
      <c r="J223" s="280" t="s">
        <v>1085</v>
      </c>
      <c r="K223" s="281" t="s">
        <v>878</v>
      </c>
      <c r="M223" s="269" t="s">
        <v>880</v>
      </c>
      <c r="N223" s="282" t="s">
        <v>462</v>
      </c>
      <c r="O223" s="268" t="str">
        <f t="shared" si="7"/>
        <v>№1/171</v>
      </c>
      <c r="P223" s="268" t="s">
        <v>878</v>
      </c>
      <c r="Q223" s="268" t="s">
        <v>1085</v>
      </c>
    </row>
    <row r="224" spans="1:17" ht="12" customHeight="1" x14ac:dyDescent="0.25">
      <c r="A224" s="276" t="s">
        <v>277</v>
      </c>
      <c r="B224" s="276" t="s">
        <v>206</v>
      </c>
      <c r="C224" s="277" t="str">
        <f t="shared" si="6"/>
        <v>Коцюбинського, ВУЛ, 24</v>
      </c>
      <c r="D224" s="278">
        <v>1</v>
      </c>
      <c r="E224" s="278">
        <v>0</v>
      </c>
      <c r="F224" s="279" t="s">
        <v>463</v>
      </c>
      <c r="G224" s="274" t="s">
        <v>878</v>
      </c>
      <c r="J224" s="280" t="s">
        <v>1086</v>
      </c>
      <c r="K224" s="281" t="s">
        <v>878</v>
      </c>
      <c r="M224" s="269" t="s">
        <v>880</v>
      </c>
      <c r="N224" s="282" t="s">
        <v>463</v>
      </c>
      <c r="O224" s="268" t="str">
        <f t="shared" si="7"/>
        <v>№1/173</v>
      </c>
      <c r="P224" s="268" t="s">
        <v>878</v>
      </c>
      <c r="Q224" s="268" t="s">
        <v>1086</v>
      </c>
    </row>
    <row r="225" spans="1:17" ht="12" customHeight="1" x14ac:dyDescent="0.25">
      <c r="A225" s="276" t="s">
        <v>277</v>
      </c>
      <c r="B225" s="276" t="s">
        <v>247</v>
      </c>
      <c r="C225" s="277" t="str">
        <f t="shared" si="6"/>
        <v>Коцюбинського, ВУЛ, 25</v>
      </c>
      <c r="D225" s="278">
        <v>1</v>
      </c>
      <c r="E225" s="278">
        <v>0</v>
      </c>
      <c r="F225" s="279" t="s">
        <v>464</v>
      </c>
      <c r="G225" s="274" t="s">
        <v>878</v>
      </c>
      <c r="J225" s="280" t="s">
        <v>1087</v>
      </c>
      <c r="K225" s="281" t="s">
        <v>878</v>
      </c>
      <c r="M225" s="269" t="s">
        <v>880</v>
      </c>
      <c r="N225" s="282" t="s">
        <v>464</v>
      </c>
      <c r="O225" s="268" t="str">
        <f t="shared" si="7"/>
        <v>№1/174</v>
      </c>
      <c r="P225" s="268" t="s">
        <v>878</v>
      </c>
      <c r="Q225" s="268" t="s">
        <v>1087</v>
      </c>
    </row>
    <row r="226" spans="1:17" ht="12" customHeight="1" x14ac:dyDescent="0.25">
      <c r="A226" s="276" t="s">
        <v>277</v>
      </c>
      <c r="B226" s="276" t="s">
        <v>233</v>
      </c>
      <c r="C226" s="277" t="str">
        <f t="shared" si="6"/>
        <v>Коцюбинського, ВУЛ, 28</v>
      </c>
      <c r="D226" s="278">
        <v>1</v>
      </c>
      <c r="E226" s="278">
        <v>0</v>
      </c>
      <c r="F226" s="279" t="s">
        <v>465</v>
      </c>
      <c r="G226" s="274" t="s">
        <v>878</v>
      </c>
      <c r="J226" s="280" t="s">
        <v>1088</v>
      </c>
      <c r="K226" s="281" t="s">
        <v>878</v>
      </c>
      <c r="M226" s="269" t="s">
        <v>880</v>
      </c>
      <c r="N226" s="282" t="s">
        <v>465</v>
      </c>
      <c r="O226" s="268" t="str">
        <f t="shared" si="7"/>
        <v>№1/175</v>
      </c>
      <c r="P226" s="268" t="s">
        <v>878</v>
      </c>
      <c r="Q226" s="268" t="s">
        <v>1088</v>
      </c>
    </row>
    <row r="227" spans="1:17" ht="12" customHeight="1" x14ac:dyDescent="0.25">
      <c r="A227" s="276" t="s">
        <v>277</v>
      </c>
      <c r="B227" s="276" t="s">
        <v>278</v>
      </c>
      <c r="C227" s="277" t="str">
        <f t="shared" si="6"/>
        <v>Коцюбинського, ВУЛ, 28б</v>
      </c>
      <c r="D227" s="278">
        <v>1</v>
      </c>
      <c r="E227" s="278">
        <v>0</v>
      </c>
      <c r="F227" s="279" t="s">
        <v>466</v>
      </c>
      <c r="G227" s="274" t="s">
        <v>878</v>
      </c>
      <c r="J227" s="280" t="s">
        <v>1089</v>
      </c>
      <c r="K227" s="281" t="s">
        <v>878</v>
      </c>
      <c r="M227" s="269" t="s">
        <v>880</v>
      </c>
      <c r="N227" s="282" t="s">
        <v>466</v>
      </c>
      <c r="O227" s="268" t="str">
        <f t="shared" si="7"/>
        <v>№1/176</v>
      </c>
      <c r="P227" s="268" t="s">
        <v>878</v>
      </c>
      <c r="Q227" s="268" t="s">
        <v>1089</v>
      </c>
    </row>
    <row r="228" spans="1:17" ht="12" customHeight="1" x14ac:dyDescent="0.25">
      <c r="A228" s="276" t="s">
        <v>277</v>
      </c>
      <c r="B228" s="276" t="s">
        <v>175</v>
      </c>
      <c r="C228" s="277" t="str">
        <f t="shared" si="6"/>
        <v>Коцюбинського, ВУЛ, 29</v>
      </c>
      <c r="D228" s="278">
        <v>1</v>
      </c>
      <c r="E228" s="278">
        <v>0</v>
      </c>
      <c r="F228" s="279" t="s">
        <v>467</v>
      </c>
      <c r="G228" s="274" t="s">
        <v>878</v>
      </c>
      <c r="J228" s="280" t="s">
        <v>1090</v>
      </c>
      <c r="K228" s="281" t="s">
        <v>878</v>
      </c>
      <c r="M228" s="269" t="s">
        <v>880</v>
      </c>
      <c r="N228" s="282" t="s">
        <v>467</v>
      </c>
      <c r="O228" s="268" t="str">
        <f t="shared" si="7"/>
        <v>№1/177</v>
      </c>
      <c r="P228" s="268" t="s">
        <v>878</v>
      </c>
      <c r="Q228" s="268" t="s">
        <v>1090</v>
      </c>
    </row>
    <row r="229" spans="1:17" ht="12" customHeight="1" x14ac:dyDescent="0.25">
      <c r="A229" s="276" t="s">
        <v>277</v>
      </c>
      <c r="B229" s="276" t="s">
        <v>185</v>
      </c>
      <c r="C229" s="277" t="str">
        <f t="shared" si="6"/>
        <v>Коцюбинського, ВУЛ, 30</v>
      </c>
      <c r="D229" s="278">
        <v>1</v>
      </c>
      <c r="E229" s="278">
        <v>0</v>
      </c>
      <c r="F229" s="279" t="s">
        <v>468</v>
      </c>
      <c r="G229" s="274" t="s">
        <v>878</v>
      </c>
      <c r="J229" s="280" t="s">
        <v>1091</v>
      </c>
      <c r="K229" s="281" t="s">
        <v>878</v>
      </c>
      <c r="M229" s="269" t="s">
        <v>880</v>
      </c>
      <c r="N229" s="282" t="s">
        <v>468</v>
      </c>
      <c r="O229" s="268" t="str">
        <f t="shared" si="7"/>
        <v>№1/178</v>
      </c>
      <c r="P229" s="268" t="s">
        <v>878</v>
      </c>
      <c r="Q229" s="268" t="s">
        <v>1091</v>
      </c>
    </row>
    <row r="230" spans="1:17" ht="12" customHeight="1" x14ac:dyDescent="0.25">
      <c r="A230" s="276" t="s">
        <v>277</v>
      </c>
      <c r="B230" s="276" t="s">
        <v>186</v>
      </c>
      <c r="C230" s="277" t="str">
        <f t="shared" si="6"/>
        <v>Коцюбинського, ВУЛ, 32</v>
      </c>
      <c r="D230" s="278">
        <v>1</v>
      </c>
      <c r="E230" s="278">
        <v>4</v>
      </c>
      <c r="F230" s="279" t="s">
        <v>469</v>
      </c>
      <c r="G230" s="274" t="s">
        <v>878</v>
      </c>
      <c r="J230" s="280" t="s">
        <v>1092</v>
      </c>
      <c r="K230" s="281" t="s">
        <v>878</v>
      </c>
      <c r="M230" s="269" t="s">
        <v>880</v>
      </c>
      <c r="N230" s="282" t="s">
        <v>469</v>
      </c>
      <c r="O230" s="268" t="str">
        <f t="shared" si="7"/>
        <v>№1/179</v>
      </c>
      <c r="P230" s="268" t="s">
        <v>878</v>
      </c>
      <c r="Q230" s="268" t="s">
        <v>1092</v>
      </c>
    </row>
    <row r="231" spans="1:17" ht="12" customHeight="1" x14ac:dyDescent="0.25">
      <c r="A231" s="276" t="s">
        <v>277</v>
      </c>
      <c r="B231" s="276" t="s">
        <v>252</v>
      </c>
      <c r="C231" s="277" t="str">
        <f t="shared" si="6"/>
        <v>Коцюбинського, ВУЛ, 37а</v>
      </c>
      <c r="D231" s="278">
        <v>1</v>
      </c>
      <c r="E231" s="278">
        <v>2</v>
      </c>
      <c r="F231" s="279" t="s">
        <v>471</v>
      </c>
      <c r="G231" s="274" t="s">
        <v>878</v>
      </c>
      <c r="J231" s="280" t="s">
        <v>1093</v>
      </c>
      <c r="K231" s="281" t="s">
        <v>878</v>
      </c>
      <c r="M231" s="269" t="s">
        <v>880</v>
      </c>
      <c r="N231" s="282" t="s">
        <v>471</v>
      </c>
      <c r="O231" s="268" t="str">
        <f t="shared" si="7"/>
        <v>№1/181</v>
      </c>
      <c r="P231" s="268" t="s">
        <v>878</v>
      </c>
      <c r="Q231" s="268" t="s">
        <v>1093</v>
      </c>
    </row>
    <row r="232" spans="1:17" ht="12" customHeight="1" x14ac:dyDescent="0.25">
      <c r="A232" s="276" t="s">
        <v>277</v>
      </c>
      <c r="B232" s="276" t="s">
        <v>279</v>
      </c>
      <c r="C232" s="277" t="str">
        <f t="shared" si="6"/>
        <v>Коцюбинського, ВУЛ, 39а</v>
      </c>
      <c r="D232" s="278">
        <v>1</v>
      </c>
      <c r="E232" s="278">
        <v>2</v>
      </c>
      <c r="F232" s="279" t="s">
        <v>472</v>
      </c>
      <c r="G232" s="274" t="s">
        <v>878</v>
      </c>
      <c r="J232" s="280" t="s">
        <v>1094</v>
      </c>
      <c r="K232" s="281" t="s">
        <v>878</v>
      </c>
      <c r="M232" s="269" t="s">
        <v>880</v>
      </c>
      <c r="N232" s="282" t="s">
        <v>472</v>
      </c>
      <c r="O232" s="268" t="str">
        <f t="shared" si="7"/>
        <v>№1/182</v>
      </c>
      <c r="P232" s="268" t="s">
        <v>878</v>
      </c>
      <c r="Q232" s="268" t="s">
        <v>1094</v>
      </c>
    </row>
    <row r="233" spans="1:17" ht="12" customHeight="1" x14ac:dyDescent="0.25">
      <c r="A233" s="276" t="s">
        <v>277</v>
      </c>
      <c r="B233" s="276" t="s">
        <v>109</v>
      </c>
      <c r="C233" s="277" t="str">
        <f t="shared" si="6"/>
        <v>Коцюбинського, ВУЛ, 4</v>
      </c>
      <c r="D233" s="278">
        <v>1</v>
      </c>
      <c r="E233" s="278">
        <v>0</v>
      </c>
      <c r="F233" s="279" t="s">
        <v>473</v>
      </c>
      <c r="G233" s="274" t="s">
        <v>878</v>
      </c>
      <c r="J233" s="280" t="s">
        <v>1095</v>
      </c>
      <c r="K233" s="281" t="s">
        <v>878</v>
      </c>
      <c r="M233" s="269" t="s">
        <v>880</v>
      </c>
      <c r="N233" s="282" t="s">
        <v>473</v>
      </c>
      <c r="O233" s="268" t="str">
        <f t="shared" si="7"/>
        <v>№1/183</v>
      </c>
      <c r="P233" s="268" t="s">
        <v>878</v>
      </c>
      <c r="Q233" s="268" t="s">
        <v>1095</v>
      </c>
    </row>
    <row r="234" spans="1:17" ht="12" customHeight="1" x14ac:dyDescent="0.25">
      <c r="A234" s="276" t="s">
        <v>277</v>
      </c>
      <c r="B234" s="276" t="s">
        <v>255</v>
      </c>
      <c r="C234" s="277" t="str">
        <f t="shared" si="6"/>
        <v>Коцюбинського, ВУЛ, 46</v>
      </c>
      <c r="D234" s="278">
        <v>1</v>
      </c>
      <c r="E234" s="278">
        <v>3</v>
      </c>
      <c r="F234" s="279" t="s">
        <v>474</v>
      </c>
      <c r="G234" s="274" t="s">
        <v>878</v>
      </c>
      <c r="J234" s="280" t="s">
        <v>1096</v>
      </c>
      <c r="K234" s="281" t="s">
        <v>878</v>
      </c>
      <c r="M234" s="269" t="s">
        <v>880</v>
      </c>
      <c r="N234" s="282" t="s">
        <v>474</v>
      </c>
      <c r="O234" s="268" t="str">
        <f t="shared" si="7"/>
        <v>№1/184</v>
      </c>
      <c r="P234" s="268" t="s">
        <v>878</v>
      </c>
      <c r="Q234" s="268" t="s">
        <v>1096</v>
      </c>
    </row>
    <row r="235" spans="1:17" ht="12" customHeight="1" x14ac:dyDescent="0.25">
      <c r="A235" s="276" t="s">
        <v>277</v>
      </c>
      <c r="B235" s="276" t="s">
        <v>216</v>
      </c>
      <c r="C235" s="277" t="str">
        <f t="shared" si="6"/>
        <v>Коцюбинського, ВУЛ, 9</v>
      </c>
      <c r="D235" s="278">
        <v>1</v>
      </c>
      <c r="E235" s="278">
        <v>0</v>
      </c>
      <c r="F235" s="279" t="s">
        <v>481</v>
      </c>
      <c r="G235" s="274" t="s">
        <v>878</v>
      </c>
      <c r="J235" s="280" t="s">
        <v>1097</v>
      </c>
      <c r="K235" s="281" t="s">
        <v>878</v>
      </c>
      <c r="M235" s="269" t="s">
        <v>880</v>
      </c>
      <c r="N235" s="282" t="s">
        <v>481</v>
      </c>
      <c r="O235" s="268" t="str">
        <f t="shared" si="7"/>
        <v>№1/191</v>
      </c>
      <c r="P235" s="268" t="s">
        <v>878</v>
      </c>
      <c r="Q235" s="268" t="s">
        <v>1097</v>
      </c>
    </row>
    <row r="236" spans="1:17" ht="12" customHeight="1" x14ac:dyDescent="0.25">
      <c r="A236" s="276" t="s">
        <v>277</v>
      </c>
      <c r="B236" s="276" t="s">
        <v>256</v>
      </c>
      <c r="C236" s="277" t="str">
        <f t="shared" si="6"/>
        <v>Коцюбинського, ВУЛ, 47</v>
      </c>
      <c r="D236" s="278">
        <v>1</v>
      </c>
      <c r="E236" s="278">
        <v>1</v>
      </c>
      <c r="F236" s="279" t="s">
        <v>475</v>
      </c>
      <c r="G236" s="274" t="s">
        <v>878</v>
      </c>
      <c r="J236" s="280" t="s">
        <v>1098</v>
      </c>
      <c r="K236" s="281" t="s">
        <v>878</v>
      </c>
      <c r="M236" s="269" t="s">
        <v>880</v>
      </c>
      <c r="N236" s="282" t="s">
        <v>475</v>
      </c>
      <c r="O236" s="268" t="str">
        <f t="shared" si="7"/>
        <v>№1/185</v>
      </c>
      <c r="P236" s="268" t="s">
        <v>878</v>
      </c>
      <c r="Q236" s="268" t="s">
        <v>1098</v>
      </c>
    </row>
    <row r="237" spans="1:17" ht="12" customHeight="1" x14ac:dyDescent="0.25">
      <c r="A237" s="276" t="s">
        <v>277</v>
      </c>
      <c r="B237" s="276" t="s">
        <v>190</v>
      </c>
      <c r="C237" s="277" t="str">
        <f t="shared" si="6"/>
        <v>Коцюбинського, ВУЛ, 48</v>
      </c>
      <c r="D237" s="278">
        <v>1</v>
      </c>
      <c r="E237" s="278">
        <v>1</v>
      </c>
      <c r="F237" s="279" t="s">
        <v>476</v>
      </c>
      <c r="G237" s="274" t="s">
        <v>878</v>
      </c>
      <c r="J237" s="280" t="s">
        <v>1099</v>
      </c>
      <c r="K237" s="281" t="s">
        <v>878</v>
      </c>
      <c r="M237" s="269" t="s">
        <v>880</v>
      </c>
      <c r="N237" s="282" t="s">
        <v>476</v>
      </c>
      <c r="O237" s="268" t="str">
        <f t="shared" si="7"/>
        <v>№1/186</v>
      </c>
      <c r="P237" s="268" t="s">
        <v>878</v>
      </c>
      <c r="Q237" s="268" t="s">
        <v>1099</v>
      </c>
    </row>
    <row r="238" spans="1:17" ht="12" customHeight="1" x14ac:dyDescent="0.25">
      <c r="A238" s="276" t="s">
        <v>277</v>
      </c>
      <c r="B238" s="276" t="s">
        <v>257</v>
      </c>
      <c r="C238" s="277" t="str">
        <f t="shared" si="6"/>
        <v>Коцюбинського, ВУЛ, 49</v>
      </c>
      <c r="D238" s="278">
        <v>1</v>
      </c>
      <c r="E238" s="278">
        <v>2</v>
      </c>
      <c r="F238" s="279" t="s">
        <v>477</v>
      </c>
      <c r="G238" s="274" t="s">
        <v>878</v>
      </c>
      <c r="J238" s="280" t="s">
        <v>1100</v>
      </c>
      <c r="K238" s="281" t="s">
        <v>878</v>
      </c>
      <c r="M238" s="269" t="s">
        <v>880</v>
      </c>
      <c r="N238" s="282" t="s">
        <v>477</v>
      </c>
      <c r="O238" s="268" t="str">
        <f t="shared" si="7"/>
        <v>№1/187</v>
      </c>
      <c r="P238" s="268" t="s">
        <v>878</v>
      </c>
      <c r="Q238" s="268" t="s">
        <v>1100</v>
      </c>
    </row>
    <row r="239" spans="1:17" ht="12" customHeight="1" x14ac:dyDescent="0.25">
      <c r="A239" s="276" t="s">
        <v>277</v>
      </c>
      <c r="B239" s="276" t="s">
        <v>192</v>
      </c>
      <c r="C239" s="277" t="str">
        <f t="shared" si="6"/>
        <v>Коцюбинського, ВУЛ, 50</v>
      </c>
      <c r="D239" s="278">
        <v>1</v>
      </c>
      <c r="E239" s="278">
        <v>1</v>
      </c>
      <c r="F239" s="279" t="s">
        <v>478</v>
      </c>
      <c r="G239" s="274" t="s">
        <v>878</v>
      </c>
      <c r="J239" s="280" t="s">
        <v>1101</v>
      </c>
      <c r="K239" s="281" t="s">
        <v>878</v>
      </c>
      <c r="M239" s="269" t="s">
        <v>880</v>
      </c>
      <c r="N239" s="282" t="s">
        <v>478</v>
      </c>
      <c r="O239" s="268" t="str">
        <f t="shared" si="7"/>
        <v>№1/188</v>
      </c>
      <c r="P239" s="268" t="s">
        <v>878</v>
      </c>
      <c r="Q239" s="268" t="s">
        <v>1101</v>
      </c>
    </row>
    <row r="240" spans="1:17" ht="12" customHeight="1" x14ac:dyDescent="0.25">
      <c r="A240" s="276" t="s">
        <v>277</v>
      </c>
      <c r="B240" s="276" t="s">
        <v>243</v>
      </c>
      <c r="C240" s="277" t="str">
        <f t="shared" si="6"/>
        <v>Коцюбинського, ВУЛ, 51</v>
      </c>
      <c r="D240" s="278">
        <v>1</v>
      </c>
      <c r="E240" s="278">
        <v>1</v>
      </c>
      <c r="F240" s="279" t="s">
        <v>479</v>
      </c>
      <c r="G240" s="274" t="s">
        <v>878</v>
      </c>
      <c r="J240" s="280" t="s">
        <v>1102</v>
      </c>
      <c r="K240" s="281" t="s">
        <v>878</v>
      </c>
      <c r="M240" s="269" t="s">
        <v>880</v>
      </c>
      <c r="N240" s="282" t="s">
        <v>479</v>
      </c>
      <c r="O240" s="268" t="str">
        <f t="shared" si="7"/>
        <v>№1/189</v>
      </c>
      <c r="P240" s="268" t="s">
        <v>878</v>
      </c>
      <c r="Q240" s="268" t="s">
        <v>1102</v>
      </c>
    </row>
    <row r="241" spans="1:17" ht="12" customHeight="1" x14ac:dyDescent="0.25">
      <c r="A241" s="276" t="s">
        <v>277</v>
      </c>
      <c r="B241" s="276" t="s">
        <v>244</v>
      </c>
      <c r="C241" s="277" t="str">
        <f t="shared" si="6"/>
        <v>Коцюбинського, ВУЛ, 52</v>
      </c>
      <c r="D241" s="278">
        <v>1</v>
      </c>
      <c r="E241" s="278">
        <v>1</v>
      </c>
      <c r="F241" s="279" t="s">
        <v>480</v>
      </c>
      <c r="G241" s="274" t="s">
        <v>878</v>
      </c>
      <c r="J241" s="280" t="s">
        <v>1103</v>
      </c>
      <c r="K241" s="281" t="s">
        <v>878</v>
      </c>
      <c r="M241" s="269" t="s">
        <v>880</v>
      </c>
      <c r="N241" s="282" t="s">
        <v>480</v>
      </c>
      <c r="O241" s="268" t="str">
        <f t="shared" si="7"/>
        <v>№1/190</v>
      </c>
      <c r="P241" s="268" t="s">
        <v>878</v>
      </c>
      <c r="Q241" s="268" t="s">
        <v>1103</v>
      </c>
    </row>
    <row r="242" spans="1:17" ht="12" customHeight="1" x14ac:dyDescent="0.25">
      <c r="A242" s="276" t="s">
        <v>277</v>
      </c>
      <c r="B242" s="276" t="s">
        <v>249</v>
      </c>
      <c r="C242" s="277" t="str">
        <f t="shared" si="6"/>
        <v>Коцюбинського, ВУЛ, 33</v>
      </c>
      <c r="D242" s="278">
        <v>1</v>
      </c>
      <c r="E242" s="278">
        <v>2</v>
      </c>
      <c r="F242" s="279" t="s">
        <v>470</v>
      </c>
      <c r="G242" s="274" t="s">
        <v>878</v>
      </c>
      <c r="J242" s="280" t="s">
        <v>1104</v>
      </c>
      <c r="K242" s="281" t="s">
        <v>878</v>
      </c>
      <c r="M242" s="269" t="s">
        <v>880</v>
      </c>
      <c r="N242" s="282" t="s">
        <v>470</v>
      </c>
      <c r="O242" s="268" t="str">
        <f t="shared" si="7"/>
        <v>№1/180</v>
      </c>
      <c r="P242" s="268" t="s">
        <v>878</v>
      </c>
      <c r="Q242" s="268" t="s">
        <v>1104</v>
      </c>
    </row>
    <row r="243" spans="1:17" ht="12" customHeight="1" x14ac:dyDescent="0.25">
      <c r="A243" s="276" t="s">
        <v>280</v>
      </c>
      <c r="B243" s="276" t="s">
        <v>281</v>
      </c>
      <c r="C243" s="277" t="str">
        <f t="shared" si="6"/>
        <v>Коцюбинського. провулок, ПРОВ, 4/6</v>
      </c>
      <c r="D243" s="278">
        <v>1</v>
      </c>
      <c r="E243" s="278">
        <v>0</v>
      </c>
      <c r="F243" s="279" t="s">
        <v>482</v>
      </c>
      <c r="G243" s="274" t="s">
        <v>878</v>
      </c>
      <c r="J243" s="280" t="s">
        <v>1105</v>
      </c>
      <c r="K243" s="281" t="s">
        <v>878</v>
      </c>
      <c r="M243" s="269" t="s">
        <v>880</v>
      </c>
      <c r="N243" s="282" t="s">
        <v>482</v>
      </c>
      <c r="O243" s="268" t="str">
        <f t="shared" si="7"/>
        <v>№1/192</v>
      </c>
      <c r="P243" s="268" t="s">
        <v>878</v>
      </c>
      <c r="Q243" s="268" t="s">
        <v>1105</v>
      </c>
    </row>
    <row r="244" spans="1:17" ht="12" customHeight="1" x14ac:dyDescent="0.25">
      <c r="A244" s="276" t="s">
        <v>280</v>
      </c>
      <c r="B244" s="276" t="s">
        <v>282</v>
      </c>
      <c r="C244" s="277" t="str">
        <f t="shared" si="6"/>
        <v>Коцюбинського. провулок, ПРОВ, 4/7</v>
      </c>
      <c r="D244" s="278">
        <v>1</v>
      </c>
      <c r="E244" s="278">
        <v>0</v>
      </c>
      <c r="F244" s="279" t="s">
        <v>483</v>
      </c>
      <c r="G244" s="274" t="s">
        <v>878</v>
      </c>
      <c r="J244" s="280" t="s">
        <v>1106</v>
      </c>
      <c r="K244" s="281" t="s">
        <v>878</v>
      </c>
      <c r="M244" s="269" t="s">
        <v>880</v>
      </c>
      <c r="N244" s="282" t="s">
        <v>483</v>
      </c>
      <c r="O244" s="268" t="str">
        <f t="shared" si="7"/>
        <v>№1/193</v>
      </c>
      <c r="P244" s="268" t="s">
        <v>878</v>
      </c>
      <c r="Q244" s="268" t="s">
        <v>1106</v>
      </c>
    </row>
    <row r="245" spans="1:17" ht="12" customHeight="1" x14ac:dyDescent="0.25">
      <c r="A245" s="276" t="s">
        <v>280</v>
      </c>
      <c r="B245" s="276" t="s">
        <v>276</v>
      </c>
      <c r="C245" s="277" t="str">
        <f t="shared" si="6"/>
        <v>Коцюбинського. провулок, ПРОВ, 4а</v>
      </c>
      <c r="D245" s="278">
        <v>1</v>
      </c>
      <c r="E245" s="278">
        <v>4</v>
      </c>
      <c r="F245" s="279" t="s">
        <v>484</v>
      </c>
      <c r="G245" s="274" t="s">
        <v>878</v>
      </c>
      <c r="J245" s="280" t="s">
        <v>1107</v>
      </c>
      <c r="K245" s="281" t="s">
        <v>878</v>
      </c>
      <c r="M245" s="269" t="s">
        <v>880</v>
      </c>
      <c r="N245" s="282" t="s">
        <v>484</v>
      </c>
      <c r="O245" s="268" t="str">
        <f t="shared" si="7"/>
        <v>№1/194</v>
      </c>
      <c r="P245" s="268" t="s">
        <v>878</v>
      </c>
      <c r="Q245" s="268" t="s">
        <v>1107</v>
      </c>
    </row>
    <row r="246" spans="1:17" ht="12" customHeight="1" x14ac:dyDescent="0.25">
      <c r="A246" s="276" t="s">
        <v>280</v>
      </c>
      <c r="B246" s="276" t="s">
        <v>258</v>
      </c>
      <c r="C246" s="277" t="str">
        <f t="shared" si="6"/>
        <v>Коцюбинського. провулок, ПРОВ, 4б</v>
      </c>
      <c r="D246" s="278">
        <v>1</v>
      </c>
      <c r="E246" s="278">
        <v>4</v>
      </c>
      <c r="F246" s="279" t="s">
        <v>485</v>
      </c>
      <c r="G246" s="274" t="s">
        <v>878</v>
      </c>
      <c r="J246" s="280" t="s">
        <v>1108</v>
      </c>
      <c r="K246" s="281" t="s">
        <v>878</v>
      </c>
      <c r="M246" s="269" t="s">
        <v>880</v>
      </c>
      <c r="N246" s="282" t="s">
        <v>485</v>
      </c>
      <c r="O246" s="268" t="str">
        <f t="shared" si="7"/>
        <v>№1/195</v>
      </c>
      <c r="P246" s="268" t="s">
        <v>878</v>
      </c>
      <c r="Q246" s="268" t="s">
        <v>1108</v>
      </c>
    </row>
    <row r="247" spans="1:17" ht="12" customHeight="1" x14ac:dyDescent="0.25">
      <c r="A247" s="276" t="s">
        <v>280</v>
      </c>
      <c r="B247" s="276" t="s">
        <v>108</v>
      </c>
      <c r="C247" s="277" t="str">
        <f t="shared" si="6"/>
        <v>Коцюбинського. провулок, ПРОВ, 5</v>
      </c>
      <c r="D247" s="278">
        <v>1</v>
      </c>
      <c r="E247" s="278">
        <v>4</v>
      </c>
      <c r="F247" s="279" t="s">
        <v>486</v>
      </c>
      <c r="G247" s="274" t="s">
        <v>878</v>
      </c>
      <c r="J247" s="280" t="s">
        <v>1109</v>
      </c>
      <c r="K247" s="281" t="s">
        <v>878</v>
      </c>
      <c r="M247" s="269" t="s">
        <v>880</v>
      </c>
      <c r="N247" s="282" t="s">
        <v>486</v>
      </c>
      <c r="O247" s="268" t="str">
        <f t="shared" si="7"/>
        <v>№1/196</v>
      </c>
      <c r="P247" s="268" t="s">
        <v>878</v>
      </c>
      <c r="Q247" s="268" t="s">
        <v>1109</v>
      </c>
    </row>
    <row r="248" spans="1:17" ht="12" customHeight="1" x14ac:dyDescent="0.25">
      <c r="A248" s="276" t="s">
        <v>283</v>
      </c>
      <c r="B248" s="276" t="s">
        <v>231</v>
      </c>
      <c r="C248" s="277" t="str">
        <f t="shared" si="6"/>
        <v>Лесi Українки, ВУЛ, 19</v>
      </c>
      <c r="D248" s="278">
        <v>1</v>
      </c>
      <c r="E248" s="278">
        <v>0</v>
      </c>
      <c r="F248" s="279" t="s">
        <v>487</v>
      </c>
      <c r="G248" s="274" t="s">
        <v>878</v>
      </c>
      <c r="J248" s="280" t="s">
        <v>1110</v>
      </c>
      <c r="K248" s="281" t="s">
        <v>878</v>
      </c>
      <c r="M248" s="269" t="s">
        <v>880</v>
      </c>
      <c r="N248" s="282" t="s">
        <v>487</v>
      </c>
      <c r="O248" s="268" t="str">
        <f t="shared" si="7"/>
        <v>№1/197</v>
      </c>
      <c r="P248" s="268" t="s">
        <v>878</v>
      </c>
      <c r="Q248" s="268" t="s">
        <v>1110</v>
      </c>
    </row>
    <row r="249" spans="1:17" ht="12" customHeight="1" x14ac:dyDescent="0.25">
      <c r="A249" s="276" t="s">
        <v>283</v>
      </c>
      <c r="B249" s="276" t="s">
        <v>206</v>
      </c>
      <c r="C249" s="277" t="str">
        <f t="shared" si="6"/>
        <v>Лесi Українки, ВУЛ, 24</v>
      </c>
      <c r="D249" s="278">
        <v>1</v>
      </c>
      <c r="E249" s="278">
        <v>0</v>
      </c>
      <c r="F249" s="279" t="s">
        <v>488</v>
      </c>
      <c r="G249" s="274" t="s">
        <v>878</v>
      </c>
      <c r="J249" s="280" t="s">
        <v>1111</v>
      </c>
      <c r="K249" s="281" t="s">
        <v>878</v>
      </c>
      <c r="M249" s="269" t="s">
        <v>880</v>
      </c>
      <c r="N249" s="282" t="s">
        <v>488</v>
      </c>
      <c r="O249" s="268" t="str">
        <f t="shared" si="7"/>
        <v>№1/198</v>
      </c>
      <c r="P249" s="268" t="s">
        <v>878</v>
      </c>
      <c r="Q249" s="268" t="s">
        <v>1111</v>
      </c>
    </row>
    <row r="250" spans="1:17" ht="12" customHeight="1" x14ac:dyDescent="0.25">
      <c r="A250" s="276" t="s">
        <v>284</v>
      </c>
      <c r="B250" s="276" t="s">
        <v>200</v>
      </c>
      <c r="C250" s="277" t="str">
        <f t="shared" si="6"/>
        <v>Лисенка, ВУЛ, 14</v>
      </c>
      <c r="D250" s="278">
        <v>1</v>
      </c>
      <c r="E250" s="278">
        <v>0</v>
      </c>
      <c r="F250" s="279" t="s">
        <v>489</v>
      </c>
      <c r="G250" s="274" t="s">
        <v>878</v>
      </c>
      <c r="J250" s="280" t="s">
        <v>1112</v>
      </c>
      <c r="K250" s="281" t="s">
        <v>878</v>
      </c>
      <c r="M250" s="269" t="s">
        <v>880</v>
      </c>
      <c r="N250" s="282" t="s">
        <v>489</v>
      </c>
      <c r="O250" s="268" t="str">
        <f t="shared" si="7"/>
        <v>№1/199</v>
      </c>
      <c r="P250" s="268" t="s">
        <v>878</v>
      </c>
      <c r="Q250" s="268" t="s">
        <v>1112</v>
      </c>
    </row>
    <row r="251" spans="1:17" ht="12" customHeight="1" x14ac:dyDescent="0.25">
      <c r="A251" s="276" t="s">
        <v>285</v>
      </c>
      <c r="B251" s="276" t="s">
        <v>286</v>
      </c>
      <c r="C251" s="277" t="str">
        <f t="shared" si="6"/>
        <v>Любецька, ВУЛ, 153а</v>
      </c>
      <c r="D251" s="278">
        <v>2</v>
      </c>
      <c r="E251" s="278">
        <v>0</v>
      </c>
      <c r="F251" s="279" t="s">
        <v>491</v>
      </c>
      <c r="G251" s="274" t="s">
        <v>878</v>
      </c>
      <c r="J251" s="280" t="s">
        <v>1113</v>
      </c>
      <c r="K251" s="281" t="s">
        <v>878</v>
      </c>
      <c r="M251" s="269" t="s">
        <v>880</v>
      </c>
      <c r="N251" s="282" t="s">
        <v>491</v>
      </c>
      <c r="O251" s="268" t="str">
        <f t="shared" si="7"/>
        <v>№1/201</v>
      </c>
      <c r="P251" s="268" t="s">
        <v>878</v>
      </c>
      <c r="Q251" s="268" t="s">
        <v>1113</v>
      </c>
    </row>
    <row r="252" spans="1:17" ht="12" customHeight="1" x14ac:dyDescent="0.25">
      <c r="A252" s="276" t="s">
        <v>285</v>
      </c>
      <c r="B252" s="276" t="s">
        <v>287</v>
      </c>
      <c r="C252" s="277" t="str">
        <f t="shared" si="6"/>
        <v>Любецька, ВУЛ, 157</v>
      </c>
      <c r="D252" s="278">
        <v>2</v>
      </c>
      <c r="E252" s="278">
        <v>0</v>
      </c>
      <c r="F252" s="279" t="s">
        <v>492</v>
      </c>
      <c r="G252" s="274" t="s">
        <v>878</v>
      </c>
      <c r="J252" s="280" t="s">
        <v>1114</v>
      </c>
      <c r="K252" s="281" t="s">
        <v>878</v>
      </c>
      <c r="M252" s="269" t="s">
        <v>880</v>
      </c>
      <c r="N252" s="282" t="s">
        <v>492</v>
      </c>
      <c r="O252" s="268" t="str">
        <f t="shared" si="7"/>
        <v>№1/202</v>
      </c>
      <c r="P252" s="268" t="s">
        <v>878</v>
      </c>
      <c r="Q252" s="268" t="s">
        <v>1114</v>
      </c>
    </row>
    <row r="253" spans="1:17" ht="12" customHeight="1" x14ac:dyDescent="0.25">
      <c r="A253" s="276" t="s">
        <v>285</v>
      </c>
      <c r="B253" s="276" t="s">
        <v>288</v>
      </c>
      <c r="C253" s="277" t="str">
        <f t="shared" si="6"/>
        <v>Любецька, ВУЛ, 157а</v>
      </c>
      <c r="D253" s="278">
        <v>2</v>
      </c>
      <c r="E253" s="278">
        <v>0</v>
      </c>
      <c r="F253" s="279" t="s">
        <v>493</v>
      </c>
      <c r="G253" s="274" t="s">
        <v>878</v>
      </c>
      <c r="J253" s="280" t="s">
        <v>1115</v>
      </c>
      <c r="K253" s="281" t="s">
        <v>878</v>
      </c>
      <c r="M253" s="269" t="s">
        <v>880</v>
      </c>
      <c r="N253" s="282" t="s">
        <v>493</v>
      </c>
      <c r="O253" s="268" t="str">
        <f t="shared" si="7"/>
        <v>№1/203</v>
      </c>
      <c r="P253" s="268" t="s">
        <v>878</v>
      </c>
      <c r="Q253" s="268" t="s">
        <v>1115</v>
      </c>
    </row>
    <row r="254" spans="1:17" ht="12" customHeight="1" x14ac:dyDescent="0.25">
      <c r="A254" s="276" t="s">
        <v>285</v>
      </c>
      <c r="B254" s="276" t="s">
        <v>178</v>
      </c>
      <c r="C254" s="277" t="str">
        <f t="shared" si="6"/>
        <v>Любецька, ВУЛ, 17</v>
      </c>
      <c r="D254" s="278">
        <v>2</v>
      </c>
      <c r="E254" s="278">
        <v>6</v>
      </c>
      <c r="F254" s="279" t="s">
        <v>494</v>
      </c>
      <c r="G254" s="274" t="s">
        <v>878</v>
      </c>
      <c r="J254" s="280" t="s">
        <v>1116</v>
      </c>
      <c r="K254" s="281" t="s">
        <v>878</v>
      </c>
      <c r="M254" s="269" t="s">
        <v>880</v>
      </c>
      <c r="N254" s="282" t="s">
        <v>494</v>
      </c>
      <c r="O254" s="268" t="str">
        <f t="shared" si="7"/>
        <v>№1/204</v>
      </c>
      <c r="P254" s="268" t="s">
        <v>878</v>
      </c>
      <c r="Q254" s="268" t="s">
        <v>1116</v>
      </c>
    </row>
    <row r="255" spans="1:17" ht="12" customHeight="1" x14ac:dyDescent="0.25">
      <c r="A255" s="276" t="s">
        <v>285</v>
      </c>
      <c r="B255" s="276" t="s">
        <v>112</v>
      </c>
      <c r="C255" s="277" t="str">
        <f t="shared" si="6"/>
        <v>Любецька, ВУЛ, 2</v>
      </c>
      <c r="D255" s="278">
        <v>2</v>
      </c>
      <c r="E255" s="278">
        <v>3</v>
      </c>
      <c r="F255" s="279" t="s">
        <v>495</v>
      </c>
      <c r="G255" s="274" t="s">
        <v>878</v>
      </c>
      <c r="J255" s="280" t="s">
        <v>1117</v>
      </c>
      <c r="K255" s="281" t="s">
        <v>878</v>
      </c>
      <c r="M255" s="269" t="s">
        <v>880</v>
      </c>
      <c r="N255" s="282" t="s">
        <v>495</v>
      </c>
      <c r="O255" s="268" t="str">
        <f t="shared" si="7"/>
        <v>№1/205</v>
      </c>
      <c r="P255" s="268" t="s">
        <v>878</v>
      </c>
      <c r="Q255" s="268" t="s">
        <v>1117</v>
      </c>
    </row>
    <row r="256" spans="1:17" ht="12" customHeight="1" x14ac:dyDescent="0.25">
      <c r="A256" s="276" t="s">
        <v>285</v>
      </c>
      <c r="B256" s="276" t="s">
        <v>195</v>
      </c>
      <c r="C256" s="277" t="str">
        <f t="shared" si="6"/>
        <v>Любецька, ВУЛ, 31</v>
      </c>
      <c r="D256" s="278">
        <v>2</v>
      </c>
      <c r="E256" s="278">
        <v>6</v>
      </c>
      <c r="F256" s="279" t="s">
        <v>496</v>
      </c>
      <c r="G256" s="274" t="s">
        <v>878</v>
      </c>
      <c r="J256" s="280" t="s">
        <v>1118</v>
      </c>
      <c r="K256" s="281" t="s">
        <v>878</v>
      </c>
      <c r="M256" s="269" t="s">
        <v>880</v>
      </c>
      <c r="N256" s="282" t="s">
        <v>496</v>
      </c>
      <c r="O256" s="268" t="str">
        <f t="shared" si="7"/>
        <v>№1/206</v>
      </c>
      <c r="P256" s="268" t="s">
        <v>878</v>
      </c>
      <c r="Q256" s="268" t="s">
        <v>1118</v>
      </c>
    </row>
    <row r="257" spans="1:17" ht="12" customHeight="1" x14ac:dyDescent="0.25">
      <c r="A257" s="276" t="s">
        <v>285</v>
      </c>
      <c r="B257" s="276" t="s">
        <v>239</v>
      </c>
      <c r="C257" s="277" t="str">
        <f t="shared" si="6"/>
        <v>Любецька, ВУЛ, 42</v>
      </c>
      <c r="D257" s="278">
        <v>2</v>
      </c>
      <c r="E257" s="278">
        <v>0</v>
      </c>
      <c r="F257" s="279" t="s">
        <v>499</v>
      </c>
      <c r="G257" s="274" t="s">
        <v>878</v>
      </c>
      <c r="J257" s="280" t="s">
        <v>1119</v>
      </c>
      <c r="K257" s="281" t="s">
        <v>878</v>
      </c>
      <c r="M257" s="269" t="s">
        <v>880</v>
      </c>
      <c r="N257" s="282" t="s">
        <v>499</v>
      </c>
      <c r="O257" s="268" t="str">
        <f t="shared" si="7"/>
        <v>№1/209</v>
      </c>
      <c r="P257" s="268" t="s">
        <v>878</v>
      </c>
      <c r="Q257" s="268" t="s">
        <v>1119</v>
      </c>
    </row>
    <row r="258" spans="1:17" ht="12" customHeight="1" x14ac:dyDescent="0.25">
      <c r="A258" s="276" t="s">
        <v>285</v>
      </c>
      <c r="B258" s="276" t="s">
        <v>256</v>
      </c>
      <c r="C258" s="277" t="str">
        <f t="shared" si="6"/>
        <v>Любецька, ВУЛ, 47</v>
      </c>
      <c r="D258" s="278">
        <v>2</v>
      </c>
      <c r="E258" s="278">
        <v>0</v>
      </c>
      <c r="F258" s="279" t="s">
        <v>502</v>
      </c>
      <c r="G258" s="274" t="s">
        <v>878</v>
      </c>
      <c r="J258" s="280" t="s">
        <v>1120</v>
      </c>
      <c r="K258" s="281" t="s">
        <v>878</v>
      </c>
      <c r="M258" s="269" t="s">
        <v>880</v>
      </c>
      <c r="N258" s="282" t="s">
        <v>502</v>
      </c>
      <c r="O258" s="268" t="str">
        <f t="shared" si="7"/>
        <v>№1/212</v>
      </c>
      <c r="P258" s="268" t="s">
        <v>878</v>
      </c>
      <c r="Q258" s="268" t="s">
        <v>1120</v>
      </c>
    </row>
    <row r="259" spans="1:17" ht="12" customHeight="1" x14ac:dyDescent="0.25">
      <c r="A259" s="276" t="s">
        <v>285</v>
      </c>
      <c r="B259" s="276" t="s">
        <v>108</v>
      </c>
      <c r="C259" s="277" t="str">
        <f t="shared" si="6"/>
        <v>Любецька, ВУЛ, 5</v>
      </c>
      <c r="D259" s="278">
        <v>2</v>
      </c>
      <c r="E259" s="278">
        <v>1</v>
      </c>
      <c r="F259" s="279"/>
      <c r="J259" s="280" t="s">
        <v>882</v>
      </c>
      <c r="K259" s="281"/>
      <c r="M259" s="269" t="s">
        <v>880</v>
      </c>
      <c r="N259" s="282"/>
      <c r="O259" s="268" t="str">
        <f t="shared" si="7"/>
        <v>№1/</v>
      </c>
      <c r="Q259" s="268" t="s">
        <v>882</v>
      </c>
    </row>
    <row r="260" spans="1:17" ht="12" customHeight="1" x14ac:dyDescent="0.25">
      <c r="A260" s="276" t="s">
        <v>285</v>
      </c>
      <c r="B260" s="276" t="s">
        <v>105</v>
      </c>
      <c r="C260" s="277" t="str">
        <f t="shared" ref="C260:C323" si="8">CONCATENATE(A260,$A$2,B260)</f>
        <v>Любецька, ВУЛ, 7</v>
      </c>
      <c r="D260" s="278">
        <v>2</v>
      </c>
      <c r="E260" s="278">
        <v>4</v>
      </c>
      <c r="F260" s="279" t="s">
        <v>504</v>
      </c>
      <c r="G260" s="274" t="s">
        <v>878</v>
      </c>
      <c r="J260" s="280" t="s">
        <v>1121</v>
      </c>
      <c r="K260" s="281" t="s">
        <v>878</v>
      </c>
      <c r="M260" s="269" t="s">
        <v>880</v>
      </c>
      <c r="N260" s="282" t="s">
        <v>504</v>
      </c>
      <c r="O260" s="268" t="str">
        <f t="shared" ref="O260:O323" si="9">CONCATENATE(M260,N260)</f>
        <v>№1/214</v>
      </c>
      <c r="P260" s="268" t="s">
        <v>878</v>
      </c>
      <c r="Q260" s="268" t="s">
        <v>1121</v>
      </c>
    </row>
    <row r="261" spans="1:17" ht="12" customHeight="1" x14ac:dyDescent="0.25">
      <c r="A261" s="276" t="s">
        <v>285</v>
      </c>
      <c r="B261" s="276" t="s">
        <v>292</v>
      </c>
      <c r="C261" s="277" t="str">
        <f t="shared" si="8"/>
        <v>Любецька, ВУЛ, 9а</v>
      </c>
      <c r="D261" s="278">
        <v>2</v>
      </c>
      <c r="E261" s="278">
        <v>4</v>
      </c>
      <c r="F261" s="279" t="s">
        <v>505</v>
      </c>
      <c r="G261" s="274" t="s">
        <v>878</v>
      </c>
      <c r="J261" s="280" t="s">
        <v>1122</v>
      </c>
      <c r="K261" s="281" t="s">
        <v>878</v>
      </c>
      <c r="M261" s="269" t="s">
        <v>880</v>
      </c>
      <c r="N261" s="282" t="s">
        <v>505</v>
      </c>
      <c r="O261" s="268" t="str">
        <f t="shared" si="9"/>
        <v>№1/215</v>
      </c>
      <c r="P261" s="268" t="s">
        <v>878</v>
      </c>
      <c r="Q261" s="268" t="s">
        <v>1122</v>
      </c>
    </row>
    <row r="262" spans="1:17" ht="12" customHeight="1" x14ac:dyDescent="0.25">
      <c r="A262" s="276" t="s">
        <v>285</v>
      </c>
      <c r="B262" s="276" t="s">
        <v>241</v>
      </c>
      <c r="C262" s="277" t="str">
        <f t="shared" si="8"/>
        <v>Любецька, ВУЛ, 44</v>
      </c>
      <c r="D262" s="278">
        <v>2</v>
      </c>
      <c r="E262" s="278">
        <v>1</v>
      </c>
      <c r="F262" s="279" t="s">
        <v>500</v>
      </c>
      <c r="G262" s="274" t="s">
        <v>878</v>
      </c>
      <c r="J262" s="280" t="s">
        <v>1123</v>
      </c>
      <c r="K262" s="281" t="s">
        <v>878</v>
      </c>
      <c r="M262" s="269" t="s">
        <v>880</v>
      </c>
      <c r="N262" s="282" t="s">
        <v>500</v>
      </c>
      <c r="O262" s="268" t="str">
        <f t="shared" si="9"/>
        <v>№1/210</v>
      </c>
      <c r="P262" s="268" t="s">
        <v>878</v>
      </c>
      <c r="Q262" s="268" t="s">
        <v>1123</v>
      </c>
    </row>
    <row r="263" spans="1:17" ht="12" customHeight="1" x14ac:dyDescent="0.25">
      <c r="A263" s="276" t="s">
        <v>285</v>
      </c>
      <c r="B263" s="276" t="s">
        <v>290</v>
      </c>
      <c r="C263" s="277" t="str">
        <f t="shared" si="8"/>
        <v>Любецька, ВУЛ, 44в</v>
      </c>
      <c r="D263" s="278">
        <v>2</v>
      </c>
      <c r="E263" s="278">
        <v>2</v>
      </c>
      <c r="F263" s="279" t="s">
        <v>501</v>
      </c>
      <c r="G263" s="274" t="s">
        <v>878</v>
      </c>
      <c r="J263" s="280" t="s">
        <v>1124</v>
      </c>
      <c r="K263" s="281" t="s">
        <v>878</v>
      </c>
      <c r="M263" s="269" t="s">
        <v>880</v>
      </c>
      <c r="N263" s="282" t="s">
        <v>501</v>
      </c>
      <c r="O263" s="268" t="str">
        <f t="shared" si="9"/>
        <v>№1/211</v>
      </c>
      <c r="P263" s="268" t="s">
        <v>878</v>
      </c>
      <c r="Q263" s="268" t="s">
        <v>1124</v>
      </c>
    </row>
    <row r="264" spans="1:17" ht="12" customHeight="1" x14ac:dyDescent="0.25">
      <c r="A264" s="276" t="s">
        <v>285</v>
      </c>
      <c r="B264" s="276" t="s">
        <v>250</v>
      </c>
      <c r="C264" s="277" t="str">
        <f t="shared" si="8"/>
        <v>Любецька, ВУЛ, 34</v>
      </c>
      <c r="D264" s="278">
        <v>2</v>
      </c>
      <c r="E264" s="278">
        <v>1</v>
      </c>
      <c r="F264" s="279" t="s">
        <v>497</v>
      </c>
      <c r="G264" s="274" t="s">
        <v>878</v>
      </c>
      <c r="J264" s="280" t="s">
        <v>1125</v>
      </c>
      <c r="K264" s="281" t="s">
        <v>878</v>
      </c>
      <c r="M264" s="269" t="s">
        <v>880</v>
      </c>
      <c r="N264" s="282" t="s">
        <v>497</v>
      </c>
      <c r="O264" s="268" t="str">
        <f t="shared" si="9"/>
        <v>№1/207</v>
      </c>
      <c r="P264" s="268" t="s">
        <v>878</v>
      </c>
      <c r="Q264" s="268" t="s">
        <v>1125</v>
      </c>
    </row>
    <row r="265" spans="1:17" ht="12" customHeight="1" x14ac:dyDescent="0.25">
      <c r="A265" s="276" t="s">
        <v>285</v>
      </c>
      <c r="B265" s="276" t="s">
        <v>289</v>
      </c>
      <c r="C265" s="277" t="str">
        <f t="shared" si="8"/>
        <v>Любецька, ВУЛ, 34а</v>
      </c>
      <c r="D265" s="278">
        <v>2</v>
      </c>
      <c r="E265" s="278">
        <v>2</v>
      </c>
      <c r="F265" s="279" t="s">
        <v>498</v>
      </c>
      <c r="G265" s="274" t="s">
        <v>878</v>
      </c>
      <c r="J265" s="280" t="s">
        <v>1126</v>
      </c>
      <c r="K265" s="281" t="s">
        <v>878</v>
      </c>
      <c r="M265" s="269" t="s">
        <v>880</v>
      </c>
      <c r="N265" s="282" t="s">
        <v>498</v>
      </c>
      <c r="O265" s="268" t="str">
        <f t="shared" si="9"/>
        <v>№1/208</v>
      </c>
      <c r="P265" s="268" t="s">
        <v>878</v>
      </c>
      <c r="Q265" s="268" t="s">
        <v>1126</v>
      </c>
    </row>
    <row r="266" spans="1:17" ht="12" customHeight="1" x14ac:dyDescent="0.25">
      <c r="A266" s="276" t="s">
        <v>285</v>
      </c>
      <c r="B266" s="276" t="s">
        <v>180</v>
      </c>
      <c r="C266" s="277" t="str">
        <f t="shared" si="8"/>
        <v>Любецька, ВУЛ, 11</v>
      </c>
      <c r="D266" s="278">
        <v>2</v>
      </c>
      <c r="E266" s="278">
        <v>4</v>
      </c>
      <c r="F266" s="279" t="s">
        <v>490</v>
      </c>
      <c r="G266" s="274" t="s">
        <v>878</v>
      </c>
      <c r="J266" s="280" t="s">
        <v>1127</v>
      </c>
      <c r="K266" s="281" t="s">
        <v>878</v>
      </c>
      <c r="M266" s="269" t="s">
        <v>880</v>
      </c>
      <c r="N266" s="282" t="s">
        <v>490</v>
      </c>
      <c r="O266" s="268" t="str">
        <f t="shared" si="9"/>
        <v>№1/200</v>
      </c>
      <c r="P266" s="268" t="s">
        <v>878</v>
      </c>
      <c r="Q266" s="268" t="s">
        <v>1127</v>
      </c>
    </row>
    <row r="267" spans="1:17" ht="12" customHeight="1" x14ac:dyDescent="0.25">
      <c r="A267" s="276" t="s">
        <v>285</v>
      </c>
      <c r="B267" s="276" t="s">
        <v>291</v>
      </c>
      <c r="C267" s="277" t="str">
        <f t="shared" si="8"/>
        <v>Любецька, ВУЛ, 60б</v>
      </c>
      <c r="D267" s="278">
        <v>2</v>
      </c>
      <c r="E267" s="278">
        <v>1</v>
      </c>
      <c r="F267" s="279" t="s">
        <v>503</v>
      </c>
      <c r="G267" s="274" t="s">
        <v>878</v>
      </c>
      <c r="J267" s="280" t="s">
        <v>1128</v>
      </c>
      <c r="K267" s="281" t="s">
        <v>878</v>
      </c>
      <c r="M267" s="269" t="s">
        <v>880</v>
      </c>
      <c r="N267" s="282" t="s">
        <v>503</v>
      </c>
      <c r="O267" s="268" t="str">
        <f t="shared" si="9"/>
        <v>№1/213</v>
      </c>
      <c r="P267" s="268" t="s">
        <v>878</v>
      </c>
      <c r="Q267" s="268" t="s">
        <v>1128</v>
      </c>
    </row>
    <row r="268" spans="1:17" ht="12" customHeight="1" x14ac:dyDescent="0.25">
      <c r="A268" s="276" t="s">
        <v>293</v>
      </c>
      <c r="B268" s="276" t="s">
        <v>208</v>
      </c>
      <c r="C268" s="277" t="str">
        <f t="shared" si="8"/>
        <v>Магiстратська, ВУЛ, 10</v>
      </c>
      <c r="D268" s="278">
        <v>1</v>
      </c>
      <c r="E268" s="278">
        <v>0</v>
      </c>
      <c r="F268" s="279" t="s">
        <v>506</v>
      </c>
      <c r="G268" s="274" t="s">
        <v>878</v>
      </c>
      <c r="J268" s="280" t="s">
        <v>1129</v>
      </c>
      <c r="K268" s="281" t="s">
        <v>878</v>
      </c>
      <c r="M268" s="269" t="s">
        <v>880</v>
      </c>
      <c r="N268" s="282" t="s">
        <v>506</v>
      </c>
      <c r="O268" s="268" t="str">
        <f t="shared" si="9"/>
        <v>№1/216</v>
      </c>
      <c r="P268" s="268" t="s">
        <v>878</v>
      </c>
      <c r="Q268" s="268" t="s">
        <v>1129</v>
      </c>
    </row>
    <row r="269" spans="1:17" ht="12" customHeight="1" x14ac:dyDescent="0.25">
      <c r="A269" s="276" t="s">
        <v>293</v>
      </c>
      <c r="B269" s="276" t="s">
        <v>180</v>
      </c>
      <c r="C269" s="277" t="str">
        <f t="shared" si="8"/>
        <v>Магiстратська, ВУЛ, 11</v>
      </c>
      <c r="D269" s="278">
        <v>1</v>
      </c>
      <c r="E269" s="278">
        <v>1</v>
      </c>
      <c r="F269" s="279" t="s">
        <v>507</v>
      </c>
      <c r="G269" s="274" t="s">
        <v>878</v>
      </c>
      <c r="J269" s="280" t="s">
        <v>1130</v>
      </c>
      <c r="K269" s="281" t="s">
        <v>878</v>
      </c>
      <c r="M269" s="269" t="s">
        <v>880</v>
      </c>
      <c r="N269" s="282" t="s">
        <v>507</v>
      </c>
      <c r="O269" s="268" t="str">
        <f t="shared" si="9"/>
        <v>№1/217</v>
      </c>
      <c r="P269" s="268" t="s">
        <v>878</v>
      </c>
      <c r="Q269" s="268" t="s">
        <v>1130</v>
      </c>
    </row>
    <row r="270" spans="1:17" ht="12" customHeight="1" x14ac:dyDescent="0.25">
      <c r="A270" s="276" t="s">
        <v>293</v>
      </c>
      <c r="B270" s="276" t="s">
        <v>181</v>
      </c>
      <c r="C270" s="277" t="str">
        <f t="shared" si="8"/>
        <v>Магiстратська, ВУЛ, 13</v>
      </c>
      <c r="D270" s="278">
        <v>1</v>
      </c>
      <c r="E270" s="278">
        <v>3</v>
      </c>
      <c r="F270" s="279" t="s">
        <v>508</v>
      </c>
      <c r="G270" s="274" t="s">
        <v>878</v>
      </c>
      <c r="J270" s="280" t="s">
        <v>1131</v>
      </c>
      <c r="K270" s="281" t="s">
        <v>878</v>
      </c>
      <c r="M270" s="269" t="s">
        <v>880</v>
      </c>
      <c r="N270" s="282" t="s">
        <v>508</v>
      </c>
      <c r="O270" s="268" t="str">
        <f t="shared" si="9"/>
        <v>№1/218</v>
      </c>
      <c r="P270" s="268" t="s">
        <v>878</v>
      </c>
      <c r="Q270" s="268" t="s">
        <v>1131</v>
      </c>
    </row>
    <row r="271" spans="1:17" ht="12" customHeight="1" x14ac:dyDescent="0.25">
      <c r="A271" s="276" t="s">
        <v>293</v>
      </c>
      <c r="B271" s="276" t="s">
        <v>182</v>
      </c>
      <c r="C271" s="277" t="str">
        <f t="shared" si="8"/>
        <v>Магiстратська, ВУЛ, 15</v>
      </c>
      <c r="D271" s="278">
        <v>1</v>
      </c>
      <c r="E271" s="278">
        <v>3</v>
      </c>
      <c r="F271" s="279" t="s">
        <v>509</v>
      </c>
      <c r="G271" s="274" t="s">
        <v>878</v>
      </c>
      <c r="J271" s="280" t="s">
        <v>1132</v>
      </c>
      <c r="K271" s="281" t="s">
        <v>878</v>
      </c>
      <c r="M271" s="269" t="s">
        <v>880</v>
      </c>
      <c r="N271" s="282" t="s">
        <v>509</v>
      </c>
      <c r="O271" s="268" t="str">
        <f t="shared" si="9"/>
        <v>№1/219</v>
      </c>
      <c r="P271" s="268" t="s">
        <v>878</v>
      </c>
      <c r="Q271" s="268" t="s">
        <v>1132</v>
      </c>
    </row>
    <row r="272" spans="1:17" ht="12" customHeight="1" x14ac:dyDescent="0.25">
      <c r="A272" s="276" t="s">
        <v>293</v>
      </c>
      <c r="B272" s="276" t="s">
        <v>109</v>
      </c>
      <c r="C272" s="277" t="str">
        <f t="shared" si="8"/>
        <v>Магiстратська, ВУЛ, 4</v>
      </c>
      <c r="D272" s="278">
        <v>1</v>
      </c>
      <c r="E272" s="278">
        <v>11</v>
      </c>
      <c r="F272" s="279" t="s">
        <v>510</v>
      </c>
      <c r="G272" s="274" t="s">
        <v>878</v>
      </c>
      <c r="J272" s="280" t="s">
        <v>1133</v>
      </c>
      <c r="K272" s="281" t="s">
        <v>878</v>
      </c>
      <c r="M272" s="269" t="s">
        <v>880</v>
      </c>
      <c r="N272" s="282" t="s">
        <v>510</v>
      </c>
      <c r="O272" s="268" t="str">
        <f t="shared" si="9"/>
        <v>№1/222</v>
      </c>
      <c r="P272" s="268" t="s">
        <v>878</v>
      </c>
      <c r="Q272" s="268" t="s">
        <v>1133</v>
      </c>
    </row>
    <row r="273" spans="1:17" ht="12" customHeight="1" x14ac:dyDescent="0.25">
      <c r="A273" s="276" t="s">
        <v>293</v>
      </c>
      <c r="B273" s="276" t="s">
        <v>176</v>
      </c>
      <c r="C273" s="277" t="str">
        <f t="shared" si="8"/>
        <v>Магiстратська, ВУЛ, 8</v>
      </c>
      <c r="D273" s="278">
        <v>1</v>
      </c>
      <c r="E273" s="278">
        <v>0</v>
      </c>
      <c r="F273" s="279" t="s">
        <v>512</v>
      </c>
      <c r="G273" s="274" t="s">
        <v>878</v>
      </c>
      <c r="J273" s="280" t="s">
        <v>1134</v>
      </c>
      <c r="K273" s="281" t="s">
        <v>878</v>
      </c>
      <c r="M273" s="269" t="s">
        <v>880</v>
      </c>
      <c r="N273" s="282" t="s">
        <v>512</v>
      </c>
      <c r="O273" s="268" t="str">
        <f t="shared" si="9"/>
        <v>№1/224</v>
      </c>
      <c r="P273" s="268" t="s">
        <v>878</v>
      </c>
      <c r="Q273" s="268" t="s">
        <v>1134</v>
      </c>
    </row>
    <row r="274" spans="1:17" ht="12" customHeight="1" x14ac:dyDescent="0.25">
      <c r="A274" s="276" t="s">
        <v>293</v>
      </c>
      <c r="B274" s="276" t="s">
        <v>216</v>
      </c>
      <c r="C274" s="277" t="str">
        <f t="shared" si="8"/>
        <v>Магiстратська, ВУЛ, 9</v>
      </c>
      <c r="D274" s="278">
        <v>1</v>
      </c>
      <c r="E274" s="278">
        <v>1</v>
      </c>
      <c r="F274" s="279" t="s">
        <v>513</v>
      </c>
      <c r="G274" s="274" t="s">
        <v>878</v>
      </c>
      <c r="J274" s="280" t="s">
        <v>1135</v>
      </c>
      <c r="K274" s="281" t="s">
        <v>878</v>
      </c>
      <c r="M274" s="269" t="s">
        <v>880</v>
      </c>
      <c r="N274" s="282" t="s">
        <v>513</v>
      </c>
      <c r="O274" s="268" t="str">
        <f t="shared" si="9"/>
        <v>№1/225</v>
      </c>
      <c r="P274" s="268" t="s">
        <v>878</v>
      </c>
      <c r="Q274" s="268" t="s">
        <v>1135</v>
      </c>
    </row>
    <row r="275" spans="1:17" ht="12" customHeight="1" x14ac:dyDescent="0.25">
      <c r="A275" s="276" t="s">
        <v>293</v>
      </c>
      <c r="B275" s="276" t="s">
        <v>108</v>
      </c>
      <c r="C275" s="277" t="str">
        <f t="shared" si="8"/>
        <v>Магiстратська, ВУЛ, 5</v>
      </c>
      <c r="D275" s="278">
        <v>1</v>
      </c>
      <c r="E275" s="278">
        <v>2</v>
      </c>
      <c r="F275" s="279" t="s">
        <v>511</v>
      </c>
      <c r="G275" s="274" t="s">
        <v>878</v>
      </c>
      <c r="J275" s="280" t="s">
        <v>1136</v>
      </c>
      <c r="K275" s="281" t="s">
        <v>878</v>
      </c>
      <c r="M275" s="269" t="s">
        <v>880</v>
      </c>
      <c r="N275" s="282" t="s">
        <v>511</v>
      </c>
      <c r="O275" s="268" t="str">
        <f t="shared" si="9"/>
        <v>№1/223</v>
      </c>
      <c r="P275" s="268" t="s">
        <v>878</v>
      </c>
      <c r="Q275" s="268" t="s">
        <v>1136</v>
      </c>
    </row>
    <row r="276" spans="1:17" ht="12" customHeight="1" x14ac:dyDescent="0.25">
      <c r="A276" s="276" t="s">
        <v>295</v>
      </c>
      <c r="B276" s="276" t="s">
        <v>212</v>
      </c>
      <c r="C276" s="277" t="str">
        <f t="shared" si="8"/>
        <v>Малясова, ВУЛ, 21</v>
      </c>
      <c r="D276" s="278">
        <v>1</v>
      </c>
      <c r="E276" s="278">
        <v>0</v>
      </c>
      <c r="F276" s="279" t="s">
        <v>514</v>
      </c>
      <c r="G276" s="274" t="s">
        <v>878</v>
      </c>
      <c r="J276" s="280" t="s">
        <v>1137</v>
      </c>
      <c r="K276" s="281" t="s">
        <v>878</v>
      </c>
      <c r="M276" s="269" t="s">
        <v>880</v>
      </c>
      <c r="N276" s="282" t="s">
        <v>514</v>
      </c>
      <c r="O276" s="268" t="str">
        <f t="shared" si="9"/>
        <v>№1/226</v>
      </c>
      <c r="P276" s="268" t="s">
        <v>878</v>
      </c>
      <c r="Q276" s="268" t="s">
        <v>1137</v>
      </c>
    </row>
    <row r="277" spans="1:17" ht="12" customHeight="1" x14ac:dyDescent="0.25">
      <c r="A277" s="276" t="s">
        <v>295</v>
      </c>
      <c r="B277" s="276" t="s">
        <v>248</v>
      </c>
      <c r="C277" s="277" t="str">
        <f t="shared" si="8"/>
        <v>Малясова, ВУЛ, 27</v>
      </c>
      <c r="D277" s="278">
        <v>1</v>
      </c>
      <c r="E277" s="278">
        <v>3</v>
      </c>
      <c r="F277" s="279"/>
      <c r="J277" s="280" t="s">
        <v>882</v>
      </c>
      <c r="K277" s="281"/>
      <c r="M277" s="269" t="s">
        <v>880</v>
      </c>
      <c r="N277" s="282"/>
      <c r="O277" s="268" t="str">
        <f t="shared" si="9"/>
        <v>№1/</v>
      </c>
      <c r="Q277" s="268" t="s">
        <v>882</v>
      </c>
    </row>
    <row r="278" spans="1:17" ht="12" customHeight="1" x14ac:dyDescent="0.25">
      <c r="A278" s="276" t="s">
        <v>295</v>
      </c>
      <c r="B278" s="276" t="s">
        <v>225</v>
      </c>
      <c r="C278" s="277" t="str">
        <f t="shared" si="8"/>
        <v>Малясова, ВУЛ, 35</v>
      </c>
      <c r="D278" s="278">
        <v>1</v>
      </c>
      <c r="E278" s="278">
        <v>2</v>
      </c>
      <c r="F278" s="279" t="s">
        <v>515</v>
      </c>
      <c r="G278" s="274" t="s">
        <v>878</v>
      </c>
      <c r="J278" s="280" t="s">
        <v>1138</v>
      </c>
      <c r="K278" s="281" t="s">
        <v>878</v>
      </c>
      <c r="M278" s="269" t="s">
        <v>880</v>
      </c>
      <c r="N278" s="282" t="s">
        <v>515</v>
      </c>
      <c r="O278" s="268" t="str">
        <f t="shared" si="9"/>
        <v>№1/227</v>
      </c>
      <c r="P278" s="268" t="s">
        <v>878</v>
      </c>
      <c r="Q278" s="268" t="s">
        <v>1138</v>
      </c>
    </row>
    <row r="279" spans="1:17" ht="12" customHeight="1" x14ac:dyDescent="0.25">
      <c r="A279" s="276" t="s">
        <v>295</v>
      </c>
      <c r="B279" s="276" t="s">
        <v>214</v>
      </c>
      <c r="C279" s="277" t="str">
        <f t="shared" si="8"/>
        <v>Малясова, ВУЛ, 35а</v>
      </c>
      <c r="D279" s="278">
        <v>1</v>
      </c>
      <c r="E279" s="278">
        <v>2</v>
      </c>
      <c r="F279" s="279" t="s">
        <v>516</v>
      </c>
      <c r="G279" s="274" t="s">
        <v>878</v>
      </c>
      <c r="J279" s="280" t="s">
        <v>1139</v>
      </c>
      <c r="K279" s="281" t="s">
        <v>878</v>
      </c>
      <c r="M279" s="269" t="s">
        <v>880</v>
      </c>
      <c r="N279" s="282" t="s">
        <v>516</v>
      </c>
      <c r="O279" s="268" t="str">
        <f t="shared" si="9"/>
        <v>№1/228</v>
      </c>
      <c r="P279" s="268" t="s">
        <v>878</v>
      </c>
      <c r="Q279" s="268" t="s">
        <v>1139</v>
      </c>
    </row>
    <row r="280" spans="1:17" ht="12" customHeight="1" x14ac:dyDescent="0.25">
      <c r="A280" s="276" t="s">
        <v>295</v>
      </c>
      <c r="B280" s="276" t="s">
        <v>215</v>
      </c>
      <c r="C280" s="277" t="str">
        <f t="shared" si="8"/>
        <v>Малясова, ВУЛ, 37</v>
      </c>
      <c r="D280" s="278">
        <v>1</v>
      </c>
      <c r="E280" s="278">
        <v>3</v>
      </c>
      <c r="F280" s="279" t="s">
        <v>517</v>
      </c>
      <c r="G280" s="274" t="s">
        <v>878</v>
      </c>
      <c r="J280" s="280" t="s">
        <v>1140</v>
      </c>
      <c r="K280" s="281" t="s">
        <v>878</v>
      </c>
      <c r="M280" s="269" t="s">
        <v>880</v>
      </c>
      <c r="N280" s="282" t="s">
        <v>517</v>
      </c>
      <c r="O280" s="268" t="str">
        <f t="shared" si="9"/>
        <v>№1/229</v>
      </c>
      <c r="P280" s="268" t="s">
        <v>878</v>
      </c>
      <c r="Q280" s="268" t="s">
        <v>1140</v>
      </c>
    </row>
    <row r="281" spans="1:17" ht="12" customHeight="1" x14ac:dyDescent="0.25">
      <c r="A281" s="276" t="s">
        <v>295</v>
      </c>
      <c r="B281" s="276" t="s">
        <v>296</v>
      </c>
      <c r="C281" s="277" t="str">
        <f t="shared" si="8"/>
        <v>Малясова, ВУЛ, 39</v>
      </c>
      <c r="D281" s="278">
        <v>1</v>
      </c>
      <c r="E281" s="278">
        <v>2</v>
      </c>
      <c r="F281" s="279" t="s">
        <v>518</v>
      </c>
      <c r="G281" s="274" t="s">
        <v>878</v>
      </c>
      <c r="J281" s="280" t="s">
        <v>1141</v>
      </c>
      <c r="K281" s="281" t="s">
        <v>878</v>
      </c>
      <c r="M281" s="269" t="s">
        <v>880</v>
      </c>
      <c r="N281" s="282" t="s">
        <v>518</v>
      </c>
      <c r="O281" s="268" t="str">
        <f t="shared" si="9"/>
        <v>№1/230</v>
      </c>
      <c r="P281" s="268" t="s">
        <v>878</v>
      </c>
      <c r="Q281" s="268" t="s">
        <v>1141</v>
      </c>
    </row>
    <row r="282" spans="1:17" ht="12" customHeight="1" x14ac:dyDescent="0.25">
      <c r="A282" s="276" t="s">
        <v>295</v>
      </c>
      <c r="B282" s="276" t="s">
        <v>231</v>
      </c>
      <c r="C282" s="277" t="str">
        <f t="shared" si="8"/>
        <v>Малясова, ВУЛ, 19</v>
      </c>
      <c r="D282" s="278">
        <v>1</v>
      </c>
      <c r="E282" s="278">
        <v>4</v>
      </c>
      <c r="F282" s="279"/>
      <c r="J282" s="280" t="s">
        <v>882</v>
      </c>
      <c r="K282" s="281"/>
      <c r="M282" s="269" t="s">
        <v>880</v>
      </c>
      <c r="N282" s="282"/>
      <c r="O282" s="268" t="str">
        <f t="shared" si="9"/>
        <v>№1/</v>
      </c>
      <c r="Q282" s="268" t="s">
        <v>882</v>
      </c>
    </row>
    <row r="283" spans="1:17" ht="12" customHeight="1" x14ac:dyDescent="0.25">
      <c r="A283" s="276" t="s">
        <v>297</v>
      </c>
      <c r="B283" s="276" t="s">
        <v>180</v>
      </c>
      <c r="C283" s="277" t="str">
        <f t="shared" si="8"/>
        <v>Марковича, ВУЛ, 11</v>
      </c>
      <c r="D283" s="278">
        <v>2</v>
      </c>
      <c r="E283" s="278">
        <v>0</v>
      </c>
      <c r="F283" s="279" t="s">
        <v>519</v>
      </c>
      <c r="G283" s="274" t="s">
        <v>878</v>
      </c>
      <c r="J283" s="280" t="s">
        <v>1142</v>
      </c>
      <c r="K283" s="281" t="s">
        <v>878</v>
      </c>
      <c r="M283" s="269" t="s">
        <v>880</v>
      </c>
      <c r="N283" s="282" t="s">
        <v>519</v>
      </c>
      <c r="O283" s="268" t="str">
        <f t="shared" si="9"/>
        <v>№1/231</v>
      </c>
      <c r="P283" s="268" t="s">
        <v>878</v>
      </c>
      <c r="Q283" s="268" t="s">
        <v>1142</v>
      </c>
    </row>
    <row r="284" spans="1:17" ht="12" customHeight="1" x14ac:dyDescent="0.25">
      <c r="A284" s="276" t="s">
        <v>297</v>
      </c>
      <c r="B284" s="276" t="s">
        <v>298</v>
      </c>
      <c r="C284" s="277" t="str">
        <f t="shared" si="8"/>
        <v>Марковича, ВУЛ, 11а</v>
      </c>
      <c r="D284" s="278">
        <v>2</v>
      </c>
      <c r="E284" s="278">
        <v>0</v>
      </c>
      <c r="F284" s="279" t="s">
        <v>520</v>
      </c>
      <c r="G284" s="274" t="s">
        <v>878</v>
      </c>
      <c r="J284" s="280" t="s">
        <v>1143</v>
      </c>
      <c r="K284" s="281" t="s">
        <v>878</v>
      </c>
      <c r="M284" s="269" t="s">
        <v>880</v>
      </c>
      <c r="N284" s="282" t="s">
        <v>520</v>
      </c>
      <c r="O284" s="268" t="str">
        <f t="shared" si="9"/>
        <v>№1/232</v>
      </c>
      <c r="P284" s="268" t="s">
        <v>878</v>
      </c>
      <c r="Q284" s="268" t="s">
        <v>1143</v>
      </c>
    </row>
    <row r="285" spans="1:17" ht="12" customHeight="1" x14ac:dyDescent="0.25">
      <c r="A285" s="276" t="s">
        <v>299</v>
      </c>
      <c r="B285" s="276" t="s">
        <v>110</v>
      </c>
      <c r="C285" s="277" t="str">
        <f t="shared" si="8"/>
        <v>Межова, ВУЛ, 3</v>
      </c>
      <c r="D285" s="278">
        <v>1</v>
      </c>
      <c r="E285" s="278">
        <v>4</v>
      </c>
      <c r="F285" s="279" t="s">
        <v>521</v>
      </c>
      <c r="G285" s="274" t="s">
        <v>878</v>
      </c>
      <c r="J285" s="280" t="s">
        <v>1144</v>
      </c>
      <c r="K285" s="281" t="s">
        <v>878</v>
      </c>
      <c r="M285" s="269" t="s">
        <v>880</v>
      </c>
      <c r="N285" s="282" t="s">
        <v>521</v>
      </c>
      <c r="O285" s="268" t="str">
        <f t="shared" si="9"/>
        <v>№1/233</v>
      </c>
      <c r="P285" s="268" t="s">
        <v>878</v>
      </c>
      <c r="Q285" s="268" t="s">
        <v>1144</v>
      </c>
    </row>
    <row r="286" spans="1:17" ht="12" customHeight="1" x14ac:dyDescent="0.25">
      <c r="A286" s="276" t="s">
        <v>299</v>
      </c>
      <c r="B286" s="276" t="s">
        <v>109</v>
      </c>
      <c r="C286" s="277" t="str">
        <f t="shared" si="8"/>
        <v>Межова, ВУЛ, 4</v>
      </c>
      <c r="D286" s="278">
        <v>1</v>
      </c>
      <c r="E286" s="278">
        <v>2</v>
      </c>
      <c r="F286" s="279"/>
      <c r="J286" s="280" t="s">
        <v>882</v>
      </c>
      <c r="K286" s="281"/>
      <c r="M286" s="269" t="s">
        <v>880</v>
      </c>
      <c r="N286" s="282"/>
      <c r="O286" s="268" t="str">
        <f t="shared" si="9"/>
        <v>№1/</v>
      </c>
      <c r="Q286" s="268" t="s">
        <v>882</v>
      </c>
    </row>
    <row r="287" spans="1:17" ht="12" customHeight="1" x14ac:dyDescent="0.25">
      <c r="A287" s="276" t="s">
        <v>300</v>
      </c>
      <c r="B287" s="276" t="s">
        <v>219</v>
      </c>
      <c r="C287" s="277" t="str">
        <f t="shared" si="8"/>
        <v>Миру. проспект, ПРОСП, 12</v>
      </c>
      <c r="D287" s="278">
        <v>1</v>
      </c>
      <c r="E287" s="278">
        <v>7</v>
      </c>
      <c r="F287" s="279" t="s">
        <v>522</v>
      </c>
      <c r="G287" s="274" t="s">
        <v>878</v>
      </c>
      <c r="J287" s="280" t="s">
        <v>1145</v>
      </c>
      <c r="K287" s="281" t="s">
        <v>878</v>
      </c>
      <c r="M287" s="269" t="s">
        <v>880</v>
      </c>
      <c r="N287" s="282" t="s">
        <v>522</v>
      </c>
      <c r="O287" s="268" t="str">
        <f t="shared" si="9"/>
        <v>№1/234</v>
      </c>
      <c r="P287" s="268" t="s">
        <v>878</v>
      </c>
      <c r="Q287" s="268" t="s">
        <v>1145</v>
      </c>
    </row>
    <row r="288" spans="1:17" ht="12" customHeight="1" x14ac:dyDescent="0.25">
      <c r="A288" s="276" t="s">
        <v>300</v>
      </c>
      <c r="B288" s="276" t="s">
        <v>202</v>
      </c>
      <c r="C288" s="277" t="str">
        <f t="shared" si="8"/>
        <v>Миру. проспект, ПРОСП, 16</v>
      </c>
      <c r="D288" s="278">
        <v>1</v>
      </c>
      <c r="E288" s="278">
        <v>2</v>
      </c>
      <c r="F288" s="279" t="s">
        <v>523</v>
      </c>
      <c r="G288" s="274" t="s">
        <v>878</v>
      </c>
      <c r="J288" s="280" t="s">
        <v>1146</v>
      </c>
      <c r="K288" s="281" t="s">
        <v>878</v>
      </c>
      <c r="M288" s="269" t="s">
        <v>880</v>
      </c>
      <c r="N288" s="282" t="s">
        <v>523</v>
      </c>
      <c r="O288" s="268" t="str">
        <f t="shared" si="9"/>
        <v>№1/235</v>
      </c>
      <c r="P288" s="268" t="s">
        <v>878</v>
      </c>
      <c r="Q288" s="268" t="s">
        <v>1146</v>
      </c>
    </row>
    <row r="289" spans="1:17" ht="12" customHeight="1" x14ac:dyDescent="0.25">
      <c r="A289" s="276" t="s">
        <v>300</v>
      </c>
      <c r="B289" s="276" t="s">
        <v>205</v>
      </c>
      <c r="C289" s="277" t="str">
        <f t="shared" si="8"/>
        <v>Миру. проспект, ПРОСП, 22</v>
      </c>
      <c r="D289" s="278">
        <v>1</v>
      </c>
      <c r="E289" s="278">
        <v>4</v>
      </c>
      <c r="F289" s="279" t="s">
        <v>524</v>
      </c>
      <c r="G289" s="274" t="s">
        <v>878</v>
      </c>
      <c r="J289" s="280" t="s">
        <v>1147</v>
      </c>
      <c r="K289" s="281" t="s">
        <v>878</v>
      </c>
      <c r="M289" s="269" t="s">
        <v>880</v>
      </c>
      <c r="N289" s="282" t="s">
        <v>524</v>
      </c>
      <c r="O289" s="268" t="str">
        <f t="shared" si="9"/>
        <v>№1/236</v>
      </c>
      <c r="P289" s="268" t="s">
        <v>878</v>
      </c>
      <c r="Q289" s="268" t="s">
        <v>1147</v>
      </c>
    </row>
    <row r="290" spans="1:17" ht="12" customHeight="1" x14ac:dyDescent="0.25">
      <c r="A290" s="276" t="s">
        <v>300</v>
      </c>
      <c r="B290" s="276" t="s">
        <v>206</v>
      </c>
      <c r="C290" s="277" t="str">
        <f t="shared" si="8"/>
        <v>Миру. проспект, ПРОСП, 24</v>
      </c>
      <c r="D290" s="278">
        <v>1</v>
      </c>
      <c r="E290" s="278">
        <v>6</v>
      </c>
      <c r="F290" s="279" t="s">
        <v>525</v>
      </c>
      <c r="G290" s="274" t="s">
        <v>878</v>
      </c>
      <c r="J290" s="280" t="s">
        <v>1148</v>
      </c>
      <c r="K290" s="281" t="s">
        <v>878</v>
      </c>
      <c r="M290" s="269" t="s">
        <v>880</v>
      </c>
      <c r="N290" s="282" t="s">
        <v>525</v>
      </c>
      <c r="O290" s="268" t="str">
        <f t="shared" si="9"/>
        <v>№1/237</v>
      </c>
      <c r="P290" s="268" t="s">
        <v>878</v>
      </c>
      <c r="Q290" s="268" t="s">
        <v>1148</v>
      </c>
    </row>
    <row r="291" spans="1:17" ht="12" customHeight="1" x14ac:dyDescent="0.25">
      <c r="A291" s="276" t="s">
        <v>300</v>
      </c>
      <c r="B291" s="276" t="s">
        <v>184</v>
      </c>
      <c r="C291" s="277" t="str">
        <f t="shared" si="8"/>
        <v>Миру. проспект, ПРОСП, 26</v>
      </c>
      <c r="D291" s="278">
        <v>1</v>
      </c>
      <c r="E291" s="278">
        <v>4</v>
      </c>
      <c r="F291" s="279" t="s">
        <v>526</v>
      </c>
      <c r="G291" s="274" t="s">
        <v>878</v>
      </c>
      <c r="J291" s="280" t="s">
        <v>1149</v>
      </c>
      <c r="K291" s="281" t="s">
        <v>878</v>
      </c>
      <c r="M291" s="269" t="s">
        <v>880</v>
      </c>
      <c r="N291" s="282" t="s">
        <v>526</v>
      </c>
      <c r="O291" s="268" t="str">
        <f t="shared" si="9"/>
        <v>№1/238</v>
      </c>
      <c r="P291" s="268" t="s">
        <v>878</v>
      </c>
      <c r="Q291" s="268" t="s">
        <v>1149</v>
      </c>
    </row>
    <row r="292" spans="1:17" ht="12" customHeight="1" x14ac:dyDescent="0.25">
      <c r="A292" s="276" t="s">
        <v>300</v>
      </c>
      <c r="B292" s="276" t="s">
        <v>239</v>
      </c>
      <c r="C292" s="277" t="str">
        <f t="shared" si="8"/>
        <v>Миру. проспект, ПРОСП, 42</v>
      </c>
      <c r="D292" s="278">
        <v>2</v>
      </c>
      <c r="E292" s="278">
        <v>4</v>
      </c>
      <c r="F292" s="279" t="s">
        <v>527</v>
      </c>
      <c r="G292" s="274" t="s">
        <v>878</v>
      </c>
      <c r="J292" s="280" t="s">
        <v>1150</v>
      </c>
      <c r="K292" s="281" t="s">
        <v>878</v>
      </c>
      <c r="M292" s="269" t="s">
        <v>880</v>
      </c>
      <c r="N292" s="282" t="s">
        <v>527</v>
      </c>
      <c r="O292" s="268" t="str">
        <f t="shared" si="9"/>
        <v>№1/239</v>
      </c>
      <c r="P292" s="268" t="s">
        <v>878</v>
      </c>
      <c r="Q292" s="268" t="s">
        <v>1150</v>
      </c>
    </row>
    <row r="293" spans="1:17" ht="12" customHeight="1" x14ac:dyDescent="0.25">
      <c r="A293" s="276" t="s">
        <v>300</v>
      </c>
      <c r="B293" s="276" t="s">
        <v>255</v>
      </c>
      <c r="C293" s="277" t="str">
        <f t="shared" si="8"/>
        <v>Миру. проспект, ПРОСП, 46</v>
      </c>
      <c r="D293" s="278">
        <v>2</v>
      </c>
      <c r="E293" s="278">
        <v>0</v>
      </c>
      <c r="F293" s="279" t="s">
        <v>528</v>
      </c>
      <c r="G293" s="274" t="s">
        <v>878</v>
      </c>
      <c r="J293" s="280" t="s">
        <v>1151</v>
      </c>
      <c r="K293" s="281" t="s">
        <v>878</v>
      </c>
      <c r="M293" s="269" t="s">
        <v>880</v>
      </c>
      <c r="N293" s="282" t="s">
        <v>528</v>
      </c>
      <c r="O293" s="268" t="str">
        <f t="shared" si="9"/>
        <v>№1/240</v>
      </c>
      <c r="P293" s="268" t="s">
        <v>878</v>
      </c>
      <c r="Q293" s="268" t="s">
        <v>1151</v>
      </c>
    </row>
    <row r="294" spans="1:17" ht="12" customHeight="1" x14ac:dyDescent="0.25">
      <c r="A294" s="276" t="s">
        <v>300</v>
      </c>
      <c r="B294" s="276" t="s">
        <v>192</v>
      </c>
      <c r="C294" s="277" t="str">
        <f t="shared" si="8"/>
        <v>Миру. проспект, ПРОСП, 50</v>
      </c>
      <c r="D294" s="278">
        <v>2</v>
      </c>
      <c r="E294" s="278">
        <v>3</v>
      </c>
      <c r="F294" s="279" t="s">
        <v>529</v>
      </c>
      <c r="G294" s="274" t="s">
        <v>878</v>
      </c>
      <c r="J294" s="280" t="s">
        <v>1152</v>
      </c>
      <c r="K294" s="281" t="s">
        <v>878</v>
      </c>
      <c r="M294" s="269" t="s">
        <v>880</v>
      </c>
      <c r="N294" s="282" t="s">
        <v>529</v>
      </c>
      <c r="O294" s="268" t="str">
        <f t="shared" si="9"/>
        <v>№1/242</v>
      </c>
      <c r="P294" s="268" t="s">
        <v>878</v>
      </c>
      <c r="Q294" s="268" t="s">
        <v>1152</v>
      </c>
    </row>
    <row r="295" spans="1:17" ht="12" customHeight="1" x14ac:dyDescent="0.25">
      <c r="A295" s="276" t="s">
        <v>300</v>
      </c>
      <c r="B295" s="276" t="s">
        <v>244</v>
      </c>
      <c r="C295" s="277" t="str">
        <f t="shared" si="8"/>
        <v>Миру. проспект, ПРОСП, 52</v>
      </c>
      <c r="D295" s="278">
        <v>2</v>
      </c>
      <c r="E295" s="278">
        <v>1</v>
      </c>
      <c r="F295" s="279" t="s">
        <v>530</v>
      </c>
      <c r="G295" s="274" t="s">
        <v>878</v>
      </c>
      <c r="J295" s="280" t="s">
        <v>1153</v>
      </c>
      <c r="K295" s="281" t="s">
        <v>878</v>
      </c>
      <c r="M295" s="269" t="s">
        <v>880</v>
      </c>
      <c r="N295" s="282" t="s">
        <v>530</v>
      </c>
      <c r="O295" s="268" t="str">
        <f t="shared" si="9"/>
        <v>№1/243</v>
      </c>
      <c r="P295" s="268" t="s">
        <v>878</v>
      </c>
      <c r="Q295" s="268" t="s">
        <v>1153</v>
      </c>
    </row>
    <row r="296" spans="1:17" ht="12" customHeight="1" x14ac:dyDescent="0.25">
      <c r="A296" s="276" t="s">
        <v>300</v>
      </c>
      <c r="B296" s="276" t="s">
        <v>259</v>
      </c>
      <c r="C296" s="277" t="str">
        <f t="shared" si="8"/>
        <v>Миру. проспект, ПРОСП, 54</v>
      </c>
      <c r="D296" s="278">
        <v>2</v>
      </c>
      <c r="E296" s="278">
        <v>1</v>
      </c>
      <c r="F296" s="279" t="s">
        <v>531</v>
      </c>
      <c r="G296" s="274" t="s">
        <v>878</v>
      </c>
      <c r="J296" s="280" t="s">
        <v>1154</v>
      </c>
      <c r="K296" s="281" t="s">
        <v>878</v>
      </c>
      <c r="M296" s="269" t="s">
        <v>880</v>
      </c>
      <c r="N296" s="282" t="s">
        <v>531</v>
      </c>
      <c r="O296" s="268" t="str">
        <f t="shared" si="9"/>
        <v>№1/244</v>
      </c>
      <c r="P296" s="268" t="s">
        <v>878</v>
      </c>
      <c r="Q296" s="268" t="s">
        <v>1154</v>
      </c>
    </row>
    <row r="297" spans="1:17" ht="12" customHeight="1" x14ac:dyDescent="0.25">
      <c r="A297" s="276" t="s">
        <v>300</v>
      </c>
      <c r="B297" s="276" t="s">
        <v>260</v>
      </c>
      <c r="C297" s="277" t="str">
        <f t="shared" si="8"/>
        <v>Миру. проспект, ПРОСП, 56</v>
      </c>
      <c r="D297" s="278">
        <v>2</v>
      </c>
      <c r="E297" s="278">
        <v>1</v>
      </c>
      <c r="F297" s="279" t="s">
        <v>532</v>
      </c>
      <c r="G297" s="274" t="s">
        <v>878</v>
      </c>
      <c r="J297" s="280" t="s">
        <v>1155</v>
      </c>
      <c r="K297" s="281" t="s">
        <v>878</v>
      </c>
      <c r="M297" s="269" t="s">
        <v>880</v>
      </c>
      <c r="N297" s="282" t="s">
        <v>532</v>
      </c>
      <c r="O297" s="268" t="str">
        <f t="shared" si="9"/>
        <v>№1/245</v>
      </c>
      <c r="P297" s="268" t="s">
        <v>878</v>
      </c>
      <c r="Q297" s="268" t="s">
        <v>1155</v>
      </c>
    </row>
    <row r="298" spans="1:17" ht="12" customHeight="1" x14ac:dyDescent="0.25">
      <c r="A298" s="276" t="s">
        <v>300</v>
      </c>
      <c r="B298" s="276" t="s">
        <v>106</v>
      </c>
      <c r="C298" s="277" t="str">
        <f t="shared" si="8"/>
        <v>Миру. проспект, ПРОСП, 6</v>
      </c>
      <c r="D298" s="278">
        <v>1</v>
      </c>
      <c r="E298" s="278">
        <v>0</v>
      </c>
      <c r="F298" s="279" t="s">
        <v>533</v>
      </c>
      <c r="G298" s="274" t="s">
        <v>878</v>
      </c>
      <c r="J298" s="280" t="s">
        <v>1156</v>
      </c>
      <c r="K298" s="281" t="s">
        <v>878</v>
      </c>
      <c r="M298" s="269" t="s">
        <v>880</v>
      </c>
      <c r="N298" s="282" t="s">
        <v>533</v>
      </c>
      <c r="O298" s="268" t="str">
        <f t="shared" si="9"/>
        <v>№1/246</v>
      </c>
      <c r="P298" s="268" t="s">
        <v>878</v>
      </c>
      <c r="Q298" s="268" t="s">
        <v>1156</v>
      </c>
    </row>
    <row r="299" spans="1:17" ht="12" customHeight="1" x14ac:dyDescent="0.25">
      <c r="A299" s="276" t="s">
        <v>300</v>
      </c>
      <c r="B299" s="276" t="s">
        <v>271</v>
      </c>
      <c r="C299" s="277" t="str">
        <f t="shared" si="8"/>
        <v>Миру. проспект, ПРОСП, 6а</v>
      </c>
      <c r="D299" s="278">
        <v>1</v>
      </c>
      <c r="E299" s="278">
        <v>0</v>
      </c>
      <c r="F299" s="279" t="s">
        <v>534</v>
      </c>
      <c r="G299" s="274" t="s">
        <v>878</v>
      </c>
      <c r="J299" s="280" t="s">
        <v>1157</v>
      </c>
      <c r="K299" s="281" t="s">
        <v>878</v>
      </c>
      <c r="M299" s="269" t="s">
        <v>880</v>
      </c>
      <c r="N299" s="282" t="s">
        <v>534</v>
      </c>
      <c r="O299" s="268" t="str">
        <f t="shared" si="9"/>
        <v>№1/247</v>
      </c>
      <c r="P299" s="268" t="s">
        <v>878</v>
      </c>
      <c r="Q299" s="268" t="s">
        <v>1157</v>
      </c>
    </row>
    <row r="300" spans="1:17" ht="12" customHeight="1" x14ac:dyDescent="0.25">
      <c r="A300" s="276" t="s">
        <v>300</v>
      </c>
      <c r="B300" s="276" t="s">
        <v>301</v>
      </c>
      <c r="C300" s="277" t="str">
        <f t="shared" si="8"/>
        <v>Миру. проспект, ПРОСП, 80</v>
      </c>
      <c r="D300" s="278">
        <v>2</v>
      </c>
      <c r="E300" s="278">
        <v>7</v>
      </c>
      <c r="F300" s="279" t="s">
        <v>535</v>
      </c>
      <c r="G300" s="274" t="s">
        <v>878</v>
      </c>
      <c r="J300" s="280" t="s">
        <v>1158</v>
      </c>
      <c r="K300" s="281" t="s">
        <v>878</v>
      </c>
      <c r="M300" s="269" t="s">
        <v>880</v>
      </c>
      <c r="N300" s="282" t="s">
        <v>535</v>
      </c>
      <c r="O300" s="268" t="str">
        <f t="shared" si="9"/>
        <v>№1/248</v>
      </c>
      <c r="P300" s="268" t="s">
        <v>878</v>
      </c>
      <c r="Q300" s="268" t="s">
        <v>1158</v>
      </c>
    </row>
    <row r="301" spans="1:17" ht="12" customHeight="1" x14ac:dyDescent="0.25">
      <c r="A301" s="276" t="s">
        <v>302</v>
      </c>
      <c r="B301" s="276" t="s">
        <v>202</v>
      </c>
      <c r="C301" s="277" t="str">
        <f t="shared" si="8"/>
        <v>Музична, ВУЛ, 16</v>
      </c>
      <c r="D301" s="278">
        <v>1</v>
      </c>
      <c r="E301" s="278">
        <v>1</v>
      </c>
      <c r="F301" s="279" t="s">
        <v>539</v>
      </c>
      <c r="G301" s="274" t="s">
        <v>878</v>
      </c>
      <c r="J301" s="280" t="s">
        <v>1159</v>
      </c>
      <c r="K301" s="281" t="s">
        <v>878</v>
      </c>
      <c r="M301" s="269" t="s">
        <v>880</v>
      </c>
      <c r="N301" s="282" t="s">
        <v>539</v>
      </c>
      <c r="O301" s="268" t="str">
        <f t="shared" si="9"/>
        <v>№1/252</v>
      </c>
      <c r="P301" s="268" t="s">
        <v>878</v>
      </c>
      <c r="Q301" s="268" t="s">
        <v>1159</v>
      </c>
    </row>
    <row r="302" spans="1:17" ht="12" customHeight="1" x14ac:dyDescent="0.25">
      <c r="A302" s="276" t="s">
        <v>302</v>
      </c>
      <c r="B302" s="276" t="s">
        <v>203</v>
      </c>
      <c r="C302" s="277" t="str">
        <f t="shared" si="8"/>
        <v>Музична, ВУЛ, 18</v>
      </c>
      <c r="D302" s="278">
        <v>1</v>
      </c>
      <c r="E302" s="278">
        <v>1</v>
      </c>
      <c r="F302" s="279" t="s">
        <v>540</v>
      </c>
      <c r="G302" s="274" t="s">
        <v>878</v>
      </c>
      <c r="J302" s="280" t="s">
        <v>1160</v>
      </c>
      <c r="K302" s="281" t="s">
        <v>878</v>
      </c>
      <c r="M302" s="269" t="s">
        <v>880</v>
      </c>
      <c r="N302" s="282" t="s">
        <v>540</v>
      </c>
      <c r="O302" s="268" t="str">
        <f t="shared" si="9"/>
        <v>№1/253</v>
      </c>
      <c r="P302" s="268" t="s">
        <v>878</v>
      </c>
      <c r="Q302" s="268" t="s">
        <v>1160</v>
      </c>
    </row>
    <row r="303" spans="1:17" ht="12" customHeight="1" x14ac:dyDescent="0.25">
      <c r="A303" s="276" t="s">
        <v>302</v>
      </c>
      <c r="B303" s="276" t="s">
        <v>112</v>
      </c>
      <c r="C303" s="277" t="str">
        <f t="shared" si="8"/>
        <v>Музична, ВУЛ, 2</v>
      </c>
      <c r="D303" s="278">
        <v>1</v>
      </c>
      <c r="E303" s="278">
        <v>3</v>
      </c>
      <c r="F303" s="279"/>
      <c r="J303" s="280" t="s">
        <v>882</v>
      </c>
      <c r="K303" s="281"/>
      <c r="M303" s="269" t="s">
        <v>880</v>
      </c>
      <c r="N303" s="282"/>
      <c r="O303" s="268" t="str">
        <f t="shared" si="9"/>
        <v>№1/</v>
      </c>
      <c r="Q303" s="268" t="s">
        <v>882</v>
      </c>
    </row>
    <row r="304" spans="1:17" ht="12" customHeight="1" x14ac:dyDescent="0.25">
      <c r="A304" s="276" t="s">
        <v>302</v>
      </c>
      <c r="B304" s="276" t="s">
        <v>204</v>
      </c>
      <c r="C304" s="277" t="str">
        <f t="shared" si="8"/>
        <v>Музична, ВУЛ, 20</v>
      </c>
      <c r="D304" s="278">
        <v>1</v>
      </c>
      <c r="E304" s="278">
        <v>2</v>
      </c>
      <c r="F304" s="279" t="s">
        <v>541</v>
      </c>
      <c r="G304" s="274" t="s">
        <v>878</v>
      </c>
      <c r="J304" s="280" t="s">
        <v>1161</v>
      </c>
      <c r="K304" s="281" t="s">
        <v>878</v>
      </c>
      <c r="M304" s="269" t="s">
        <v>880</v>
      </c>
      <c r="N304" s="282" t="s">
        <v>541</v>
      </c>
      <c r="O304" s="268" t="str">
        <f t="shared" si="9"/>
        <v>№1/254</v>
      </c>
      <c r="P304" s="268" t="s">
        <v>878</v>
      </c>
      <c r="Q304" s="268" t="s">
        <v>1161</v>
      </c>
    </row>
    <row r="305" spans="1:17" ht="12" customHeight="1" x14ac:dyDescent="0.25">
      <c r="A305" s="276" t="s">
        <v>302</v>
      </c>
      <c r="B305" s="276" t="s">
        <v>110</v>
      </c>
      <c r="C305" s="277" t="str">
        <f t="shared" si="8"/>
        <v>Музична, ВУЛ, 3</v>
      </c>
      <c r="D305" s="278">
        <v>1</v>
      </c>
      <c r="E305" s="278">
        <v>1</v>
      </c>
      <c r="F305" s="279" t="s">
        <v>543</v>
      </c>
      <c r="G305" s="274" t="s">
        <v>878</v>
      </c>
      <c r="J305" s="280" t="s">
        <v>1162</v>
      </c>
      <c r="K305" s="281" t="s">
        <v>878</v>
      </c>
      <c r="M305" s="269" t="s">
        <v>880</v>
      </c>
      <c r="N305" s="282" t="s">
        <v>543</v>
      </c>
      <c r="O305" s="268" t="str">
        <f t="shared" si="9"/>
        <v>№1/256</v>
      </c>
      <c r="P305" s="268" t="s">
        <v>878</v>
      </c>
      <c r="Q305" s="268" t="s">
        <v>1162</v>
      </c>
    </row>
    <row r="306" spans="1:17" ht="12" customHeight="1" x14ac:dyDescent="0.25">
      <c r="A306" s="276" t="s">
        <v>302</v>
      </c>
      <c r="B306" s="276" t="s">
        <v>109</v>
      </c>
      <c r="C306" s="277" t="str">
        <f t="shared" si="8"/>
        <v>Музична, ВУЛ, 4</v>
      </c>
      <c r="D306" s="278">
        <v>1</v>
      </c>
      <c r="E306" s="278">
        <v>1</v>
      </c>
      <c r="F306" s="279" t="s">
        <v>544</v>
      </c>
      <c r="G306" s="274" t="s">
        <v>878</v>
      </c>
      <c r="J306" s="280" t="s">
        <v>1163</v>
      </c>
      <c r="K306" s="281" t="s">
        <v>878</v>
      </c>
      <c r="M306" s="269" t="s">
        <v>880</v>
      </c>
      <c r="N306" s="282" t="s">
        <v>544</v>
      </c>
      <c r="O306" s="268" t="str">
        <f t="shared" si="9"/>
        <v>№1/257</v>
      </c>
      <c r="P306" s="268" t="s">
        <v>878</v>
      </c>
      <c r="Q306" s="268" t="s">
        <v>1163</v>
      </c>
    </row>
    <row r="307" spans="1:17" ht="12" customHeight="1" x14ac:dyDescent="0.25">
      <c r="A307" s="276" t="s">
        <v>302</v>
      </c>
      <c r="B307" s="276" t="s">
        <v>108</v>
      </c>
      <c r="C307" s="277" t="str">
        <f t="shared" si="8"/>
        <v>Музична, ВУЛ, 5</v>
      </c>
      <c r="D307" s="278">
        <v>1</v>
      </c>
      <c r="E307" s="278">
        <v>1</v>
      </c>
      <c r="F307" s="279" t="s">
        <v>545</v>
      </c>
      <c r="G307" s="274" t="s">
        <v>878</v>
      </c>
      <c r="J307" s="280" t="s">
        <v>1164</v>
      </c>
      <c r="K307" s="281" t="s">
        <v>878</v>
      </c>
      <c r="M307" s="269" t="s">
        <v>880</v>
      </c>
      <c r="N307" s="282" t="s">
        <v>545</v>
      </c>
      <c r="O307" s="268" t="str">
        <f t="shared" si="9"/>
        <v>№1/258</v>
      </c>
      <c r="P307" s="268" t="s">
        <v>878</v>
      </c>
      <c r="Q307" s="268" t="s">
        <v>1164</v>
      </c>
    </row>
    <row r="308" spans="1:17" ht="12" customHeight="1" x14ac:dyDescent="0.25">
      <c r="A308" s="276" t="s">
        <v>302</v>
      </c>
      <c r="B308" s="276" t="s">
        <v>106</v>
      </c>
      <c r="C308" s="277" t="str">
        <f t="shared" si="8"/>
        <v>Музична, ВУЛ, 6</v>
      </c>
      <c r="D308" s="278">
        <v>1</v>
      </c>
      <c r="E308" s="278">
        <v>1</v>
      </c>
      <c r="F308" s="279" t="s">
        <v>546</v>
      </c>
      <c r="G308" s="274" t="s">
        <v>878</v>
      </c>
      <c r="J308" s="280" t="s">
        <v>1165</v>
      </c>
      <c r="K308" s="281" t="s">
        <v>878</v>
      </c>
      <c r="M308" s="269" t="s">
        <v>880</v>
      </c>
      <c r="N308" s="282" t="s">
        <v>546</v>
      </c>
      <c r="O308" s="268" t="str">
        <f t="shared" si="9"/>
        <v>№1/259</v>
      </c>
      <c r="P308" s="268" t="s">
        <v>878</v>
      </c>
      <c r="Q308" s="268" t="s">
        <v>1165</v>
      </c>
    </row>
    <row r="309" spans="1:17" ht="12" customHeight="1" x14ac:dyDescent="0.25">
      <c r="A309" s="276" t="s">
        <v>302</v>
      </c>
      <c r="B309" s="276" t="s">
        <v>105</v>
      </c>
      <c r="C309" s="277" t="str">
        <f t="shared" si="8"/>
        <v>Музична, ВУЛ, 7</v>
      </c>
      <c r="D309" s="278">
        <v>1</v>
      </c>
      <c r="E309" s="278">
        <v>2</v>
      </c>
      <c r="F309" s="279" t="s">
        <v>547</v>
      </c>
      <c r="G309" s="274" t="s">
        <v>878</v>
      </c>
      <c r="J309" s="280" t="s">
        <v>1166</v>
      </c>
      <c r="K309" s="281" t="s">
        <v>878</v>
      </c>
      <c r="M309" s="269" t="s">
        <v>880</v>
      </c>
      <c r="N309" s="282" t="s">
        <v>547</v>
      </c>
      <c r="O309" s="268" t="str">
        <f t="shared" si="9"/>
        <v>№1/260</v>
      </c>
      <c r="P309" s="268" t="s">
        <v>878</v>
      </c>
      <c r="Q309" s="268" t="s">
        <v>1166</v>
      </c>
    </row>
    <row r="310" spans="1:17" ht="12" customHeight="1" x14ac:dyDescent="0.25">
      <c r="A310" s="276" t="s">
        <v>302</v>
      </c>
      <c r="B310" s="276" t="s">
        <v>176</v>
      </c>
      <c r="C310" s="277" t="str">
        <f t="shared" si="8"/>
        <v>Музична, ВУЛ, 8</v>
      </c>
      <c r="D310" s="278">
        <v>1</v>
      </c>
      <c r="E310" s="278">
        <v>1</v>
      </c>
      <c r="F310" s="279" t="s">
        <v>548</v>
      </c>
      <c r="G310" s="274" t="s">
        <v>878</v>
      </c>
      <c r="J310" s="280" t="s">
        <v>1167</v>
      </c>
      <c r="K310" s="281" t="s">
        <v>878</v>
      </c>
      <c r="M310" s="269" t="s">
        <v>880</v>
      </c>
      <c r="N310" s="282" t="s">
        <v>548</v>
      </c>
      <c r="O310" s="268" t="str">
        <f t="shared" si="9"/>
        <v>№1/261</v>
      </c>
      <c r="P310" s="268" t="s">
        <v>878</v>
      </c>
      <c r="Q310" s="268" t="s">
        <v>1167</v>
      </c>
    </row>
    <row r="311" spans="1:17" ht="12" customHeight="1" x14ac:dyDescent="0.25">
      <c r="A311" s="276" t="s">
        <v>302</v>
      </c>
      <c r="B311" s="276" t="s">
        <v>234</v>
      </c>
      <c r="C311" s="277" t="str">
        <f t="shared" si="8"/>
        <v>Музична, ВУЛ, 2а</v>
      </c>
      <c r="D311" s="278">
        <v>1</v>
      </c>
      <c r="E311" s="278">
        <v>2</v>
      </c>
      <c r="F311" s="279" t="s">
        <v>542</v>
      </c>
      <c r="G311" s="274" t="s">
        <v>878</v>
      </c>
      <c r="J311" s="280" t="s">
        <v>1168</v>
      </c>
      <c r="K311" s="281" t="s">
        <v>878</v>
      </c>
      <c r="M311" s="269" t="s">
        <v>880</v>
      </c>
      <c r="N311" s="282" t="s">
        <v>542</v>
      </c>
      <c r="O311" s="268" t="str">
        <f t="shared" si="9"/>
        <v>№1/255</v>
      </c>
      <c r="P311" s="268" t="s">
        <v>878</v>
      </c>
      <c r="Q311" s="268" t="s">
        <v>1168</v>
      </c>
    </row>
    <row r="312" spans="1:17" ht="12" customHeight="1" x14ac:dyDescent="0.25">
      <c r="A312" s="276" t="s">
        <v>302</v>
      </c>
      <c r="B312" s="276" t="s">
        <v>200</v>
      </c>
      <c r="C312" s="277" t="str">
        <f t="shared" si="8"/>
        <v>Музична, ВУЛ, 14</v>
      </c>
      <c r="D312" s="278">
        <v>1</v>
      </c>
      <c r="E312" s="278">
        <v>3</v>
      </c>
      <c r="F312" s="279" t="s">
        <v>538</v>
      </c>
      <c r="G312" s="274" t="s">
        <v>878</v>
      </c>
      <c r="J312" s="280" t="s">
        <v>1169</v>
      </c>
      <c r="K312" s="281" t="s">
        <v>878</v>
      </c>
      <c r="M312" s="269" t="s">
        <v>880</v>
      </c>
      <c r="N312" s="282" t="s">
        <v>538</v>
      </c>
      <c r="O312" s="268" t="str">
        <f t="shared" si="9"/>
        <v>№1/251</v>
      </c>
      <c r="P312" s="268" t="s">
        <v>878</v>
      </c>
      <c r="Q312" s="268" t="s">
        <v>1169</v>
      </c>
    </row>
    <row r="313" spans="1:17" ht="12" customHeight="1" x14ac:dyDescent="0.25">
      <c r="A313" s="276" t="s">
        <v>302</v>
      </c>
      <c r="B313" s="276" t="s">
        <v>219</v>
      </c>
      <c r="C313" s="277" t="str">
        <f t="shared" si="8"/>
        <v>Музична, ВУЛ, 12</v>
      </c>
      <c r="D313" s="278">
        <v>1</v>
      </c>
      <c r="E313" s="278">
        <v>3</v>
      </c>
      <c r="F313" s="279" t="s">
        <v>537</v>
      </c>
      <c r="G313" s="274" t="s">
        <v>878</v>
      </c>
      <c r="J313" s="280" t="s">
        <v>1170</v>
      </c>
      <c r="K313" s="281" t="s">
        <v>878</v>
      </c>
      <c r="M313" s="269" t="s">
        <v>880</v>
      </c>
      <c r="N313" s="282" t="s">
        <v>537</v>
      </c>
      <c r="O313" s="268" t="str">
        <f t="shared" si="9"/>
        <v>№1/250</v>
      </c>
      <c r="P313" s="268" t="s">
        <v>878</v>
      </c>
      <c r="Q313" s="268" t="s">
        <v>1170</v>
      </c>
    </row>
    <row r="314" spans="1:17" ht="12" customHeight="1" x14ac:dyDescent="0.25">
      <c r="A314" s="276" t="s">
        <v>302</v>
      </c>
      <c r="B314" s="276" t="s">
        <v>208</v>
      </c>
      <c r="C314" s="277" t="str">
        <f t="shared" si="8"/>
        <v>Музична, ВУЛ, 10</v>
      </c>
      <c r="D314" s="278">
        <v>1</v>
      </c>
      <c r="E314" s="278">
        <v>1</v>
      </c>
      <c r="F314" s="279" t="s">
        <v>536</v>
      </c>
      <c r="G314" s="274" t="s">
        <v>878</v>
      </c>
      <c r="J314" s="280" t="s">
        <v>1171</v>
      </c>
      <c r="K314" s="281" t="s">
        <v>878</v>
      </c>
      <c r="M314" s="269" t="s">
        <v>880</v>
      </c>
      <c r="N314" s="282" t="s">
        <v>536</v>
      </c>
      <c r="O314" s="268" t="str">
        <f t="shared" si="9"/>
        <v>№1/249</v>
      </c>
      <c r="P314" s="268" t="s">
        <v>878</v>
      </c>
      <c r="Q314" s="268" t="s">
        <v>1171</v>
      </c>
    </row>
    <row r="315" spans="1:17" ht="12" customHeight="1" x14ac:dyDescent="0.25">
      <c r="A315" s="276" t="s">
        <v>303</v>
      </c>
      <c r="B315" s="276" t="s">
        <v>163</v>
      </c>
      <c r="C315" s="277" t="str">
        <f t="shared" si="8"/>
        <v>Нахiмова, ВУЛ, 1</v>
      </c>
      <c r="D315" s="278">
        <v>1</v>
      </c>
      <c r="E315" s="278">
        <v>0</v>
      </c>
      <c r="F315" s="279" t="s">
        <v>549</v>
      </c>
      <c r="G315" s="274" t="s">
        <v>878</v>
      </c>
      <c r="J315" s="280" t="s">
        <v>1172</v>
      </c>
      <c r="K315" s="281" t="s">
        <v>878</v>
      </c>
      <c r="M315" s="269" t="s">
        <v>880</v>
      </c>
      <c r="N315" s="282" t="s">
        <v>549</v>
      </c>
      <c r="O315" s="268" t="str">
        <f t="shared" si="9"/>
        <v>№1/262</v>
      </c>
      <c r="P315" s="268" t="s">
        <v>878</v>
      </c>
      <c r="Q315" s="268" t="s">
        <v>1172</v>
      </c>
    </row>
    <row r="316" spans="1:17" ht="12" customHeight="1" x14ac:dyDescent="0.25">
      <c r="A316" s="276" t="s">
        <v>303</v>
      </c>
      <c r="B316" s="276" t="s">
        <v>206</v>
      </c>
      <c r="C316" s="277" t="str">
        <f t="shared" si="8"/>
        <v>Нахiмова, ВУЛ, 24</v>
      </c>
      <c r="D316" s="278">
        <v>1</v>
      </c>
      <c r="E316" s="278">
        <v>0</v>
      </c>
      <c r="F316" s="279" t="s">
        <v>550</v>
      </c>
      <c r="G316" s="274" t="s">
        <v>878</v>
      </c>
      <c r="J316" s="280" t="s">
        <v>1173</v>
      </c>
      <c r="K316" s="281" t="s">
        <v>878</v>
      </c>
      <c r="M316" s="269" t="s">
        <v>880</v>
      </c>
      <c r="N316" s="282" t="s">
        <v>550</v>
      </c>
      <c r="O316" s="268" t="str">
        <f t="shared" si="9"/>
        <v>№1/264</v>
      </c>
      <c r="P316" s="268" t="s">
        <v>878</v>
      </c>
      <c r="Q316" s="268" t="s">
        <v>1173</v>
      </c>
    </row>
    <row r="317" spans="1:17" ht="12" customHeight="1" x14ac:dyDescent="0.25">
      <c r="A317" s="276" t="s">
        <v>304</v>
      </c>
      <c r="B317" s="276" t="s">
        <v>200</v>
      </c>
      <c r="C317" s="277" t="str">
        <f t="shared" si="8"/>
        <v>Олексія Бакуринського, ВУЛ, 14</v>
      </c>
      <c r="D317" s="278">
        <v>2</v>
      </c>
      <c r="E317" s="278">
        <v>0</v>
      </c>
      <c r="F317" s="279" t="s">
        <v>551</v>
      </c>
      <c r="G317" s="274" t="s">
        <v>878</v>
      </c>
      <c r="J317" s="280" t="s">
        <v>1174</v>
      </c>
      <c r="K317" s="281" t="s">
        <v>878</v>
      </c>
      <c r="M317" s="269" t="s">
        <v>880</v>
      </c>
      <c r="N317" s="282" t="s">
        <v>551</v>
      </c>
      <c r="O317" s="268" t="str">
        <f t="shared" si="9"/>
        <v>№1/265</v>
      </c>
      <c r="P317" s="268" t="s">
        <v>878</v>
      </c>
      <c r="Q317" s="268" t="s">
        <v>1174</v>
      </c>
    </row>
    <row r="318" spans="1:17" ht="12" customHeight="1" x14ac:dyDescent="0.25">
      <c r="A318" s="276" t="s">
        <v>305</v>
      </c>
      <c r="B318" s="276" t="s">
        <v>108</v>
      </c>
      <c r="C318" s="277" t="str">
        <f t="shared" si="8"/>
        <v>Олексія Бакуринського. провулок, ПРОВ, 5</v>
      </c>
      <c r="D318" s="278"/>
      <c r="E318" s="278"/>
      <c r="F318" s="279" t="s">
        <v>552</v>
      </c>
      <c r="G318" s="274" t="s">
        <v>878</v>
      </c>
      <c r="J318" s="280" t="s">
        <v>1175</v>
      </c>
      <c r="K318" s="281" t="s">
        <v>878</v>
      </c>
      <c r="M318" s="269" t="s">
        <v>880</v>
      </c>
      <c r="N318" s="282" t="s">
        <v>552</v>
      </c>
      <c r="O318" s="268" t="str">
        <f t="shared" si="9"/>
        <v>№1/266</v>
      </c>
      <c r="P318" s="268" t="s">
        <v>878</v>
      </c>
      <c r="Q318" s="268" t="s">
        <v>1175</v>
      </c>
    </row>
    <row r="319" spans="1:17" ht="12" customHeight="1" x14ac:dyDescent="0.25">
      <c r="A319" s="276" t="s">
        <v>305</v>
      </c>
      <c r="B319" s="276" t="s">
        <v>106</v>
      </c>
      <c r="C319" s="277" t="str">
        <f t="shared" si="8"/>
        <v>Олексія Бакуринського. провулок, ПРОВ, 6</v>
      </c>
      <c r="D319" s="278">
        <v>2</v>
      </c>
      <c r="E319" s="278">
        <v>0</v>
      </c>
      <c r="F319" s="279" t="s">
        <v>553</v>
      </c>
      <c r="G319" s="274" t="s">
        <v>878</v>
      </c>
      <c r="J319" s="280" t="s">
        <v>1176</v>
      </c>
      <c r="K319" s="281" t="s">
        <v>878</v>
      </c>
      <c r="M319" s="269" t="s">
        <v>880</v>
      </c>
      <c r="N319" s="282" t="s">
        <v>553</v>
      </c>
      <c r="O319" s="268" t="str">
        <f t="shared" si="9"/>
        <v>№1/267</v>
      </c>
      <c r="P319" s="268" t="s">
        <v>878</v>
      </c>
      <c r="Q319" s="268" t="s">
        <v>1176</v>
      </c>
    </row>
    <row r="320" spans="1:17" ht="12" customHeight="1" x14ac:dyDescent="0.25">
      <c r="A320" s="276" t="s">
        <v>306</v>
      </c>
      <c r="B320" s="276" t="s">
        <v>212</v>
      </c>
      <c r="C320" s="277" t="str">
        <f t="shared" si="8"/>
        <v>Перемоги, ПРОСП, 21</v>
      </c>
      <c r="D320" s="278">
        <v>1</v>
      </c>
      <c r="E320" s="278">
        <v>4</v>
      </c>
      <c r="F320" s="279"/>
      <c r="J320" s="280" t="s">
        <v>882</v>
      </c>
      <c r="K320" s="281"/>
      <c r="M320" s="269" t="s">
        <v>880</v>
      </c>
      <c r="N320" s="282"/>
      <c r="O320" s="268" t="str">
        <f t="shared" si="9"/>
        <v>№1/</v>
      </c>
      <c r="Q320" s="268" t="s">
        <v>882</v>
      </c>
    </row>
    <row r="321" spans="1:17" ht="12" customHeight="1" x14ac:dyDescent="0.25">
      <c r="A321" s="276" t="s">
        <v>306</v>
      </c>
      <c r="B321" s="276" t="s">
        <v>208</v>
      </c>
      <c r="C321" s="277" t="str">
        <f t="shared" si="8"/>
        <v>Перемоги, ПРОСП, 10</v>
      </c>
      <c r="D321" s="278">
        <v>1</v>
      </c>
      <c r="E321" s="278">
        <v>3</v>
      </c>
      <c r="F321" s="279" t="s">
        <v>554</v>
      </c>
      <c r="G321" s="274" t="s">
        <v>878</v>
      </c>
      <c r="J321" s="280" t="s">
        <v>1177</v>
      </c>
      <c r="K321" s="281" t="s">
        <v>878</v>
      </c>
      <c r="M321" s="269" t="s">
        <v>880</v>
      </c>
      <c r="N321" s="282" t="s">
        <v>554</v>
      </c>
      <c r="O321" s="268" t="str">
        <f t="shared" si="9"/>
        <v>№1/268</v>
      </c>
      <c r="P321" s="268" t="s">
        <v>878</v>
      </c>
      <c r="Q321" s="268" t="s">
        <v>1177</v>
      </c>
    </row>
    <row r="322" spans="1:17" ht="12" customHeight="1" x14ac:dyDescent="0.25">
      <c r="A322" s="276" t="s">
        <v>306</v>
      </c>
      <c r="B322" s="276" t="s">
        <v>219</v>
      </c>
      <c r="C322" s="277" t="str">
        <f t="shared" si="8"/>
        <v>Перемоги, ПРОСП, 12</v>
      </c>
      <c r="D322" s="278">
        <v>1</v>
      </c>
      <c r="E322" s="278">
        <v>2</v>
      </c>
      <c r="F322" s="279"/>
      <c r="J322" s="280" t="s">
        <v>882</v>
      </c>
      <c r="K322" s="281"/>
      <c r="M322" s="269" t="s">
        <v>880</v>
      </c>
      <c r="N322" s="282"/>
      <c r="O322" s="268" t="str">
        <f t="shared" si="9"/>
        <v>№1/</v>
      </c>
      <c r="Q322" s="268" t="s">
        <v>882</v>
      </c>
    </row>
    <row r="323" spans="1:17" ht="12" customHeight="1" x14ac:dyDescent="0.25">
      <c r="A323" s="276" t="s">
        <v>306</v>
      </c>
      <c r="B323" s="276" t="s">
        <v>181</v>
      </c>
      <c r="C323" s="277" t="str">
        <f t="shared" si="8"/>
        <v>Перемоги, ПРОСП, 13</v>
      </c>
      <c r="D323" s="278">
        <v>1</v>
      </c>
      <c r="E323" s="278">
        <v>3</v>
      </c>
      <c r="F323" s="279"/>
      <c r="J323" s="280" t="s">
        <v>882</v>
      </c>
      <c r="K323" s="281"/>
      <c r="M323" s="269" t="s">
        <v>880</v>
      </c>
      <c r="N323" s="282"/>
      <c r="O323" s="268" t="str">
        <f t="shared" si="9"/>
        <v>№1/</v>
      </c>
      <c r="Q323" s="268" t="s">
        <v>882</v>
      </c>
    </row>
    <row r="324" spans="1:17" ht="12" customHeight="1" x14ac:dyDescent="0.25">
      <c r="A324" s="276" t="s">
        <v>306</v>
      </c>
      <c r="B324" s="276" t="s">
        <v>200</v>
      </c>
      <c r="C324" s="277" t="str">
        <f t="shared" ref="C324:C387" si="10">CONCATENATE(A324,$A$2,B324)</f>
        <v>Перемоги, ПРОСП, 14</v>
      </c>
      <c r="D324" s="278">
        <v>1</v>
      </c>
      <c r="E324" s="278">
        <v>4</v>
      </c>
      <c r="F324" s="279" t="s">
        <v>555</v>
      </c>
      <c r="G324" s="274" t="s">
        <v>878</v>
      </c>
      <c r="J324" s="280" t="s">
        <v>1178</v>
      </c>
      <c r="K324" s="281" t="s">
        <v>878</v>
      </c>
      <c r="M324" s="269" t="s">
        <v>880</v>
      </c>
      <c r="N324" s="282" t="s">
        <v>555</v>
      </c>
      <c r="O324" s="268" t="str">
        <f t="shared" ref="O324:O387" si="11">CONCATENATE(M324,N324)</f>
        <v>№1/269</v>
      </c>
      <c r="P324" s="268" t="s">
        <v>878</v>
      </c>
      <c r="Q324" s="268" t="s">
        <v>1178</v>
      </c>
    </row>
    <row r="325" spans="1:17" ht="12" customHeight="1" x14ac:dyDescent="0.25">
      <c r="A325" s="276" t="s">
        <v>306</v>
      </c>
      <c r="B325" s="276" t="s">
        <v>178</v>
      </c>
      <c r="C325" s="277" t="str">
        <f t="shared" si="10"/>
        <v>Перемоги, ПРОСП, 17</v>
      </c>
      <c r="D325" s="278">
        <v>1</v>
      </c>
      <c r="E325" s="278">
        <v>4</v>
      </c>
      <c r="F325" s="279"/>
      <c r="J325" s="280" t="s">
        <v>882</v>
      </c>
      <c r="K325" s="281"/>
      <c r="M325" s="269" t="s">
        <v>880</v>
      </c>
      <c r="N325" s="282"/>
      <c r="O325" s="268" t="str">
        <f t="shared" si="11"/>
        <v>№1/</v>
      </c>
      <c r="Q325" s="268" t="s">
        <v>882</v>
      </c>
    </row>
    <row r="326" spans="1:17" ht="12" customHeight="1" x14ac:dyDescent="0.25">
      <c r="A326" s="276" t="s">
        <v>306</v>
      </c>
      <c r="B326" s="276" t="s">
        <v>203</v>
      </c>
      <c r="C326" s="277" t="str">
        <f t="shared" si="10"/>
        <v>Перемоги, ПРОСП, 18</v>
      </c>
      <c r="D326" s="278">
        <v>1</v>
      </c>
      <c r="E326" s="278">
        <v>6</v>
      </c>
      <c r="F326" s="279"/>
      <c r="J326" s="280" t="s">
        <v>882</v>
      </c>
      <c r="K326" s="281"/>
      <c r="M326" s="269" t="s">
        <v>880</v>
      </c>
      <c r="N326" s="282"/>
      <c r="O326" s="268" t="str">
        <f t="shared" si="11"/>
        <v>№1/</v>
      </c>
      <c r="Q326" s="268" t="s">
        <v>882</v>
      </c>
    </row>
    <row r="327" spans="1:17" ht="12" customHeight="1" x14ac:dyDescent="0.25">
      <c r="A327" s="276" t="s">
        <v>306</v>
      </c>
      <c r="B327" s="276" t="s">
        <v>205</v>
      </c>
      <c r="C327" s="277" t="str">
        <f t="shared" si="10"/>
        <v>Перемоги, ПРОСП, 22</v>
      </c>
      <c r="D327" s="278">
        <v>1</v>
      </c>
      <c r="E327" s="278">
        <v>2</v>
      </c>
      <c r="F327" s="279" t="s">
        <v>557</v>
      </c>
      <c r="G327" s="274" t="s">
        <v>878</v>
      </c>
      <c r="J327" s="280" t="s">
        <v>1179</v>
      </c>
      <c r="K327" s="281" t="s">
        <v>878</v>
      </c>
      <c r="M327" s="269" t="s">
        <v>880</v>
      </c>
      <c r="N327" s="282" t="s">
        <v>557</v>
      </c>
      <c r="O327" s="268" t="str">
        <f t="shared" si="11"/>
        <v>№1/271</v>
      </c>
      <c r="P327" s="268" t="s">
        <v>878</v>
      </c>
      <c r="Q327" s="268" t="s">
        <v>1179</v>
      </c>
    </row>
    <row r="328" spans="1:17" ht="12" customHeight="1" x14ac:dyDescent="0.25">
      <c r="A328" s="276" t="s">
        <v>306</v>
      </c>
      <c r="B328" s="276" t="s">
        <v>206</v>
      </c>
      <c r="C328" s="277" t="str">
        <f t="shared" si="10"/>
        <v>Перемоги, ПРОСП, 24</v>
      </c>
      <c r="D328" s="278">
        <v>1</v>
      </c>
      <c r="E328" s="278">
        <v>2</v>
      </c>
      <c r="F328" s="279" t="s">
        <v>558</v>
      </c>
      <c r="G328" s="274" t="s">
        <v>878</v>
      </c>
      <c r="J328" s="280" t="s">
        <v>1180</v>
      </c>
      <c r="K328" s="281" t="s">
        <v>878</v>
      </c>
      <c r="M328" s="269" t="s">
        <v>880</v>
      </c>
      <c r="N328" s="282" t="s">
        <v>558</v>
      </c>
      <c r="O328" s="268" t="str">
        <f t="shared" si="11"/>
        <v>№1/272</v>
      </c>
      <c r="P328" s="268" t="s">
        <v>878</v>
      </c>
      <c r="Q328" s="268" t="s">
        <v>1180</v>
      </c>
    </row>
    <row r="329" spans="1:17" ht="12" customHeight="1" x14ac:dyDescent="0.25">
      <c r="A329" s="276" t="s">
        <v>306</v>
      </c>
      <c r="B329" s="276" t="s">
        <v>247</v>
      </c>
      <c r="C329" s="277" t="str">
        <f t="shared" si="10"/>
        <v>Перемоги, ПРОСП, 25</v>
      </c>
      <c r="D329" s="278">
        <v>1</v>
      </c>
      <c r="E329" s="278">
        <v>4</v>
      </c>
      <c r="F329" s="279" t="s">
        <v>559</v>
      </c>
      <c r="G329" s="274" t="s">
        <v>878</v>
      </c>
      <c r="J329" s="280" t="s">
        <v>1181</v>
      </c>
      <c r="K329" s="281" t="s">
        <v>878</v>
      </c>
      <c r="M329" s="269" t="s">
        <v>880</v>
      </c>
      <c r="N329" s="282" t="s">
        <v>559</v>
      </c>
      <c r="O329" s="268" t="str">
        <f t="shared" si="11"/>
        <v>№1/273</v>
      </c>
      <c r="P329" s="268" t="s">
        <v>878</v>
      </c>
      <c r="Q329" s="268" t="s">
        <v>1181</v>
      </c>
    </row>
    <row r="330" spans="1:17" ht="12" customHeight="1" x14ac:dyDescent="0.25">
      <c r="A330" s="276" t="s">
        <v>306</v>
      </c>
      <c r="B330" s="276" t="s">
        <v>184</v>
      </c>
      <c r="C330" s="277" t="str">
        <f t="shared" si="10"/>
        <v>Перемоги, ПРОСП, 26</v>
      </c>
      <c r="D330" s="278">
        <v>1</v>
      </c>
      <c r="E330" s="278">
        <v>2</v>
      </c>
      <c r="F330" s="279" t="s">
        <v>560</v>
      </c>
      <c r="G330" s="274" t="s">
        <v>878</v>
      </c>
      <c r="J330" s="280" t="s">
        <v>1182</v>
      </c>
      <c r="K330" s="281" t="s">
        <v>878</v>
      </c>
      <c r="M330" s="269" t="s">
        <v>880</v>
      </c>
      <c r="N330" s="282" t="s">
        <v>560</v>
      </c>
      <c r="O330" s="268" t="str">
        <f t="shared" si="11"/>
        <v>№1/274</v>
      </c>
      <c r="P330" s="268" t="s">
        <v>878</v>
      </c>
      <c r="Q330" s="268" t="s">
        <v>1182</v>
      </c>
    </row>
    <row r="331" spans="1:17" ht="12" customHeight="1" x14ac:dyDescent="0.25">
      <c r="A331" s="276" t="s">
        <v>306</v>
      </c>
      <c r="B331" s="276" t="s">
        <v>248</v>
      </c>
      <c r="C331" s="277" t="str">
        <f t="shared" si="10"/>
        <v>Перемоги, ПРОСП, 27</v>
      </c>
      <c r="D331" s="278">
        <v>1</v>
      </c>
      <c r="E331" s="278">
        <v>4</v>
      </c>
      <c r="F331" s="279"/>
      <c r="J331" s="280" t="s">
        <v>882</v>
      </c>
      <c r="K331" s="281"/>
      <c r="M331" s="269" t="s">
        <v>880</v>
      </c>
      <c r="N331" s="282"/>
      <c r="O331" s="268" t="str">
        <f t="shared" si="11"/>
        <v>№1/</v>
      </c>
      <c r="Q331" s="268" t="s">
        <v>882</v>
      </c>
    </row>
    <row r="332" spans="1:17" ht="12" customHeight="1" x14ac:dyDescent="0.25">
      <c r="A332" s="276" t="s">
        <v>306</v>
      </c>
      <c r="B332" s="276" t="s">
        <v>233</v>
      </c>
      <c r="C332" s="277" t="str">
        <f t="shared" si="10"/>
        <v>Перемоги, ПРОСП, 28</v>
      </c>
      <c r="D332" s="278">
        <v>1</v>
      </c>
      <c r="E332" s="278">
        <v>2</v>
      </c>
      <c r="F332" s="279" t="s">
        <v>561</v>
      </c>
      <c r="G332" s="274" t="s">
        <v>878</v>
      </c>
      <c r="J332" s="280" t="s">
        <v>1183</v>
      </c>
      <c r="K332" s="281" t="s">
        <v>878</v>
      </c>
      <c r="M332" s="269" t="s">
        <v>880</v>
      </c>
      <c r="N332" s="282" t="s">
        <v>561</v>
      </c>
      <c r="O332" s="268" t="str">
        <f t="shared" si="11"/>
        <v>№1/275</v>
      </c>
      <c r="P332" s="268" t="s">
        <v>878</v>
      </c>
      <c r="Q332" s="268" t="s">
        <v>1183</v>
      </c>
    </row>
    <row r="333" spans="1:17" ht="12" customHeight="1" x14ac:dyDescent="0.25">
      <c r="A333" s="276" t="s">
        <v>306</v>
      </c>
      <c r="B333" s="276" t="s">
        <v>175</v>
      </c>
      <c r="C333" s="277" t="str">
        <f t="shared" si="10"/>
        <v>Перемоги, ПРОСП, 29</v>
      </c>
      <c r="D333" s="278">
        <v>1</v>
      </c>
      <c r="E333" s="278">
        <v>2</v>
      </c>
      <c r="F333" s="279" t="s">
        <v>562</v>
      </c>
      <c r="G333" s="274" t="s">
        <v>878</v>
      </c>
      <c r="J333" s="280" t="s">
        <v>1184</v>
      </c>
      <c r="K333" s="281" t="s">
        <v>878</v>
      </c>
      <c r="M333" s="269" t="s">
        <v>880</v>
      </c>
      <c r="N333" s="282" t="s">
        <v>562</v>
      </c>
      <c r="O333" s="268" t="str">
        <f t="shared" si="11"/>
        <v>№1/276</v>
      </c>
      <c r="P333" s="268" t="s">
        <v>878</v>
      </c>
      <c r="Q333" s="268" t="s">
        <v>1184</v>
      </c>
    </row>
    <row r="334" spans="1:17" ht="12" customHeight="1" x14ac:dyDescent="0.25">
      <c r="A334" s="276" t="s">
        <v>306</v>
      </c>
      <c r="B334" s="276" t="s">
        <v>185</v>
      </c>
      <c r="C334" s="277" t="str">
        <f t="shared" si="10"/>
        <v>Перемоги, ПРОСП, 30</v>
      </c>
      <c r="D334" s="278">
        <v>1</v>
      </c>
      <c r="E334" s="278">
        <v>2</v>
      </c>
      <c r="F334" s="279" t="s">
        <v>563</v>
      </c>
      <c r="G334" s="274" t="s">
        <v>878</v>
      </c>
      <c r="J334" s="280" t="s">
        <v>1185</v>
      </c>
      <c r="K334" s="281" t="s">
        <v>878</v>
      </c>
      <c r="M334" s="269" t="s">
        <v>880</v>
      </c>
      <c r="N334" s="282" t="s">
        <v>563</v>
      </c>
      <c r="O334" s="268" t="str">
        <f t="shared" si="11"/>
        <v>№1/277</v>
      </c>
      <c r="P334" s="268" t="s">
        <v>878</v>
      </c>
      <c r="Q334" s="268" t="s">
        <v>1185</v>
      </c>
    </row>
    <row r="335" spans="1:17" ht="12" customHeight="1" x14ac:dyDescent="0.25">
      <c r="A335" s="276" t="s">
        <v>306</v>
      </c>
      <c r="B335" s="276" t="s">
        <v>195</v>
      </c>
      <c r="C335" s="277" t="str">
        <f t="shared" si="10"/>
        <v>Перемоги, ПРОСП, 31</v>
      </c>
      <c r="D335" s="278">
        <v>1</v>
      </c>
      <c r="E335" s="278">
        <v>3</v>
      </c>
      <c r="F335" s="279" t="s">
        <v>564</v>
      </c>
      <c r="G335" s="274" t="s">
        <v>878</v>
      </c>
      <c r="J335" s="280" t="s">
        <v>1186</v>
      </c>
      <c r="K335" s="281" t="s">
        <v>878</v>
      </c>
      <c r="M335" s="269" t="s">
        <v>880</v>
      </c>
      <c r="N335" s="282" t="s">
        <v>564</v>
      </c>
      <c r="O335" s="268" t="str">
        <f t="shared" si="11"/>
        <v>№1/278</v>
      </c>
      <c r="P335" s="268" t="s">
        <v>878</v>
      </c>
      <c r="Q335" s="268" t="s">
        <v>1186</v>
      </c>
    </row>
    <row r="336" spans="1:17" ht="12" customHeight="1" x14ac:dyDescent="0.25">
      <c r="A336" s="276" t="s">
        <v>306</v>
      </c>
      <c r="B336" s="276" t="s">
        <v>186</v>
      </c>
      <c r="C336" s="277" t="str">
        <f t="shared" si="10"/>
        <v>Перемоги, ПРОСП, 32</v>
      </c>
      <c r="D336" s="278">
        <v>1</v>
      </c>
      <c r="E336" s="278">
        <v>2</v>
      </c>
      <c r="F336" s="279" t="s">
        <v>565</v>
      </c>
      <c r="G336" s="274" t="s">
        <v>878</v>
      </c>
      <c r="J336" s="280" t="s">
        <v>1187</v>
      </c>
      <c r="K336" s="281" t="s">
        <v>878</v>
      </c>
      <c r="M336" s="269" t="s">
        <v>880</v>
      </c>
      <c r="N336" s="282" t="s">
        <v>565</v>
      </c>
      <c r="O336" s="268" t="str">
        <f t="shared" si="11"/>
        <v>№1/279</v>
      </c>
      <c r="P336" s="268" t="s">
        <v>878</v>
      </c>
      <c r="Q336" s="268" t="s">
        <v>1187</v>
      </c>
    </row>
    <row r="337" spans="1:17" ht="12" customHeight="1" x14ac:dyDescent="0.25">
      <c r="A337" s="276" t="s">
        <v>306</v>
      </c>
      <c r="B337" s="276" t="s">
        <v>225</v>
      </c>
      <c r="C337" s="277" t="str">
        <f t="shared" si="10"/>
        <v>Перемоги, ПРОСП, 35</v>
      </c>
      <c r="D337" s="278">
        <v>1</v>
      </c>
      <c r="E337" s="278">
        <v>2</v>
      </c>
      <c r="F337" s="279" t="s">
        <v>566</v>
      </c>
      <c r="G337" s="274" t="s">
        <v>878</v>
      </c>
      <c r="J337" s="280" t="s">
        <v>1188</v>
      </c>
      <c r="K337" s="281" t="s">
        <v>878</v>
      </c>
      <c r="M337" s="269" t="s">
        <v>880</v>
      </c>
      <c r="N337" s="282" t="s">
        <v>566</v>
      </c>
      <c r="O337" s="268" t="str">
        <f t="shared" si="11"/>
        <v>№1/280</v>
      </c>
      <c r="P337" s="268" t="s">
        <v>878</v>
      </c>
      <c r="Q337" s="268" t="s">
        <v>1188</v>
      </c>
    </row>
    <row r="338" spans="1:17" ht="12" customHeight="1" x14ac:dyDescent="0.25">
      <c r="A338" s="276" t="s">
        <v>306</v>
      </c>
      <c r="B338" s="276" t="s">
        <v>251</v>
      </c>
      <c r="C338" s="277" t="str">
        <f t="shared" si="10"/>
        <v>Перемоги, ПРОСП, 36</v>
      </c>
      <c r="D338" s="278">
        <v>1</v>
      </c>
      <c r="E338" s="278">
        <v>2</v>
      </c>
      <c r="F338" s="279" t="s">
        <v>567</v>
      </c>
      <c r="G338" s="274" t="s">
        <v>878</v>
      </c>
      <c r="J338" s="280" t="s">
        <v>1189</v>
      </c>
      <c r="K338" s="281" t="s">
        <v>878</v>
      </c>
      <c r="M338" s="269" t="s">
        <v>880</v>
      </c>
      <c r="N338" s="282" t="s">
        <v>567</v>
      </c>
      <c r="O338" s="268" t="str">
        <f t="shared" si="11"/>
        <v>№1/281</v>
      </c>
      <c r="P338" s="268" t="s">
        <v>878</v>
      </c>
      <c r="Q338" s="268" t="s">
        <v>1189</v>
      </c>
    </row>
    <row r="339" spans="1:17" ht="12" customHeight="1" x14ac:dyDescent="0.25">
      <c r="A339" s="276" t="s">
        <v>306</v>
      </c>
      <c r="B339" s="276" t="s">
        <v>215</v>
      </c>
      <c r="C339" s="277" t="str">
        <f t="shared" si="10"/>
        <v>Перемоги, ПРОСП, 37</v>
      </c>
      <c r="D339" s="278">
        <v>1</v>
      </c>
      <c r="E339" s="278">
        <v>3</v>
      </c>
      <c r="F339" s="279" t="s">
        <v>568</v>
      </c>
      <c r="G339" s="274" t="s">
        <v>878</v>
      </c>
      <c r="J339" s="280" t="s">
        <v>1190</v>
      </c>
      <c r="K339" s="281" t="s">
        <v>878</v>
      </c>
      <c r="M339" s="269" t="s">
        <v>880</v>
      </c>
      <c r="N339" s="282" t="s">
        <v>568</v>
      </c>
      <c r="O339" s="268" t="str">
        <f t="shared" si="11"/>
        <v>№1/282</v>
      </c>
      <c r="P339" s="268" t="s">
        <v>878</v>
      </c>
      <c r="Q339" s="268" t="s">
        <v>1190</v>
      </c>
    </row>
    <row r="340" spans="1:17" ht="12" customHeight="1" x14ac:dyDescent="0.25">
      <c r="A340" s="276" t="s">
        <v>306</v>
      </c>
      <c r="B340" s="276" t="s">
        <v>187</v>
      </c>
      <c r="C340" s="277" t="str">
        <f t="shared" si="10"/>
        <v>Перемоги, ПРОСП, 38</v>
      </c>
      <c r="D340" s="278">
        <v>1</v>
      </c>
      <c r="E340" s="278">
        <v>2</v>
      </c>
      <c r="F340" s="279" t="s">
        <v>569</v>
      </c>
      <c r="G340" s="274" t="s">
        <v>878</v>
      </c>
      <c r="J340" s="280" t="s">
        <v>1191</v>
      </c>
      <c r="K340" s="281" t="s">
        <v>878</v>
      </c>
      <c r="M340" s="269" t="s">
        <v>880</v>
      </c>
      <c r="N340" s="282" t="s">
        <v>569</v>
      </c>
      <c r="O340" s="268" t="str">
        <f t="shared" si="11"/>
        <v>№1/283</v>
      </c>
      <c r="P340" s="268" t="s">
        <v>878</v>
      </c>
      <c r="Q340" s="268" t="s">
        <v>1191</v>
      </c>
    </row>
    <row r="341" spans="1:17" ht="12" customHeight="1" x14ac:dyDescent="0.25">
      <c r="A341" s="276" t="s">
        <v>306</v>
      </c>
      <c r="B341" s="276" t="s">
        <v>188</v>
      </c>
      <c r="C341" s="277" t="str">
        <f t="shared" si="10"/>
        <v>Перемоги, ПРОСП, 40</v>
      </c>
      <c r="D341" s="278">
        <v>1</v>
      </c>
      <c r="E341" s="278">
        <v>2</v>
      </c>
      <c r="F341" s="279" t="s">
        <v>570</v>
      </c>
      <c r="G341" s="274" t="s">
        <v>878</v>
      </c>
      <c r="J341" s="280" t="s">
        <v>1192</v>
      </c>
      <c r="K341" s="281" t="s">
        <v>878</v>
      </c>
      <c r="M341" s="269" t="s">
        <v>880</v>
      </c>
      <c r="N341" s="282" t="s">
        <v>570</v>
      </c>
      <c r="O341" s="268" t="str">
        <f t="shared" si="11"/>
        <v>№1/284</v>
      </c>
      <c r="P341" s="268" t="s">
        <v>878</v>
      </c>
      <c r="Q341" s="268" t="s">
        <v>1192</v>
      </c>
    </row>
    <row r="342" spans="1:17" ht="12" customHeight="1" x14ac:dyDescent="0.25">
      <c r="A342" s="276" t="s">
        <v>306</v>
      </c>
      <c r="B342" s="276" t="s">
        <v>240</v>
      </c>
      <c r="C342" s="277" t="str">
        <f t="shared" si="10"/>
        <v>Перемоги, ПРОСП, 43</v>
      </c>
      <c r="D342" s="278">
        <v>1</v>
      </c>
      <c r="E342" s="278">
        <v>6</v>
      </c>
      <c r="F342" s="279" t="s">
        <v>571</v>
      </c>
      <c r="G342" s="274" t="s">
        <v>878</v>
      </c>
      <c r="J342" s="280" t="s">
        <v>1193</v>
      </c>
      <c r="K342" s="281" t="s">
        <v>878</v>
      </c>
      <c r="M342" s="269" t="s">
        <v>880</v>
      </c>
      <c r="N342" s="282" t="s">
        <v>571</v>
      </c>
      <c r="O342" s="268" t="str">
        <f t="shared" si="11"/>
        <v>№1/285</v>
      </c>
      <c r="P342" s="268" t="s">
        <v>878</v>
      </c>
      <c r="Q342" s="268" t="s">
        <v>1193</v>
      </c>
    </row>
    <row r="343" spans="1:17" ht="12" customHeight="1" x14ac:dyDescent="0.25">
      <c r="A343" s="276" t="s">
        <v>306</v>
      </c>
      <c r="B343" s="276" t="s">
        <v>241</v>
      </c>
      <c r="C343" s="277" t="str">
        <f t="shared" si="10"/>
        <v>Перемоги, ПРОСП, 44</v>
      </c>
      <c r="D343" s="278">
        <v>1</v>
      </c>
      <c r="E343" s="278">
        <v>2</v>
      </c>
      <c r="F343" s="279" t="s">
        <v>572</v>
      </c>
      <c r="G343" s="274" t="s">
        <v>878</v>
      </c>
      <c r="J343" s="280" t="s">
        <v>1194</v>
      </c>
      <c r="K343" s="281" t="s">
        <v>878</v>
      </c>
      <c r="M343" s="269" t="s">
        <v>880</v>
      </c>
      <c r="N343" s="282" t="s">
        <v>572</v>
      </c>
      <c r="O343" s="268" t="str">
        <f t="shared" si="11"/>
        <v>№1/286</v>
      </c>
      <c r="P343" s="268" t="s">
        <v>878</v>
      </c>
      <c r="Q343" s="268" t="s">
        <v>1194</v>
      </c>
    </row>
    <row r="344" spans="1:17" ht="12" customHeight="1" x14ac:dyDescent="0.25">
      <c r="A344" s="276" t="s">
        <v>306</v>
      </c>
      <c r="B344" s="276" t="s">
        <v>242</v>
      </c>
      <c r="C344" s="277" t="str">
        <f t="shared" si="10"/>
        <v>Перемоги, ПРОСП, 45</v>
      </c>
      <c r="D344" s="278">
        <v>1</v>
      </c>
      <c r="E344" s="278">
        <v>6</v>
      </c>
      <c r="F344" s="279"/>
      <c r="J344" s="280" t="s">
        <v>882</v>
      </c>
      <c r="K344" s="281"/>
      <c r="M344" s="269" t="s">
        <v>880</v>
      </c>
      <c r="N344" s="282"/>
      <c r="O344" s="268" t="str">
        <f t="shared" si="11"/>
        <v>№1/</v>
      </c>
      <c r="Q344" s="268" t="s">
        <v>882</v>
      </c>
    </row>
    <row r="345" spans="1:17" ht="12" customHeight="1" x14ac:dyDescent="0.25">
      <c r="A345" s="276" t="s">
        <v>306</v>
      </c>
      <c r="B345" s="276" t="s">
        <v>256</v>
      </c>
      <c r="C345" s="277" t="str">
        <f t="shared" si="10"/>
        <v>Перемоги, ПРОСП, 47</v>
      </c>
      <c r="D345" s="278">
        <v>1</v>
      </c>
      <c r="E345" s="278">
        <v>6</v>
      </c>
      <c r="F345" s="279" t="s">
        <v>573</v>
      </c>
      <c r="G345" s="274" t="s">
        <v>878</v>
      </c>
      <c r="J345" s="280" t="s">
        <v>1195</v>
      </c>
      <c r="K345" s="281" t="s">
        <v>878</v>
      </c>
      <c r="M345" s="269" t="s">
        <v>880</v>
      </c>
      <c r="N345" s="282" t="s">
        <v>573</v>
      </c>
      <c r="O345" s="268" t="str">
        <f t="shared" si="11"/>
        <v>№1/287</v>
      </c>
      <c r="P345" s="268" t="s">
        <v>878</v>
      </c>
      <c r="Q345" s="268" t="s">
        <v>1195</v>
      </c>
    </row>
    <row r="346" spans="1:17" ht="12" customHeight="1" x14ac:dyDescent="0.25">
      <c r="A346" s="276" t="s">
        <v>306</v>
      </c>
      <c r="B346" s="276" t="s">
        <v>190</v>
      </c>
      <c r="C346" s="277" t="str">
        <f t="shared" si="10"/>
        <v>Перемоги, ПРОСП, 48</v>
      </c>
      <c r="D346" s="278">
        <v>1</v>
      </c>
      <c r="E346" s="278">
        <v>1</v>
      </c>
      <c r="F346" s="279" t="s">
        <v>574</v>
      </c>
      <c r="G346" s="274" t="s">
        <v>878</v>
      </c>
      <c r="J346" s="280" t="s">
        <v>1196</v>
      </c>
      <c r="K346" s="281" t="s">
        <v>878</v>
      </c>
      <c r="M346" s="269" t="s">
        <v>880</v>
      </c>
      <c r="N346" s="282" t="s">
        <v>574</v>
      </c>
      <c r="O346" s="268" t="str">
        <f t="shared" si="11"/>
        <v>№1/288</v>
      </c>
      <c r="P346" s="268" t="s">
        <v>878</v>
      </c>
      <c r="Q346" s="268" t="s">
        <v>1196</v>
      </c>
    </row>
    <row r="347" spans="1:17" ht="12" customHeight="1" x14ac:dyDescent="0.25">
      <c r="A347" s="276" t="s">
        <v>306</v>
      </c>
      <c r="B347" s="276" t="s">
        <v>259</v>
      </c>
      <c r="C347" s="277" t="str">
        <f t="shared" si="10"/>
        <v>Перемоги, ПРОСП, 54</v>
      </c>
      <c r="D347" s="278">
        <v>1</v>
      </c>
      <c r="E347" s="278">
        <v>4</v>
      </c>
      <c r="F347" s="279"/>
      <c r="J347" s="280" t="s">
        <v>882</v>
      </c>
      <c r="K347" s="281"/>
      <c r="M347" s="269" t="s">
        <v>880</v>
      </c>
      <c r="N347" s="282"/>
      <c r="O347" s="268" t="str">
        <f t="shared" si="11"/>
        <v>№1/</v>
      </c>
      <c r="Q347" s="268" t="s">
        <v>882</v>
      </c>
    </row>
    <row r="348" spans="1:17" ht="12" customHeight="1" x14ac:dyDescent="0.25">
      <c r="A348" s="276" t="s">
        <v>306</v>
      </c>
      <c r="B348" s="276" t="s">
        <v>307</v>
      </c>
      <c r="C348" s="277" t="str">
        <f t="shared" si="10"/>
        <v>Перемоги, ПРОСП, 55</v>
      </c>
      <c r="D348" s="278">
        <v>1</v>
      </c>
      <c r="E348" s="278">
        <v>0</v>
      </c>
      <c r="F348" s="279" t="s">
        <v>575</v>
      </c>
      <c r="G348" s="274" t="s">
        <v>878</v>
      </c>
      <c r="J348" s="280" t="s">
        <v>1197</v>
      </c>
      <c r="K348" s="281" t="s">
        <v>878</v>
      </c>
      <c r="M348" s="269" t="s">
        <v>880</v>
      </c>
      <c r="N348" s="282" t="s">
        <v>575</v>
      </c>
      <c r="O348" s="268" t="str">
        <f t="shared" si="11"/>
        <v>№1/289</v>
      </c>
      <c r="P348" s="268" t="s">
        <v>878</v>
      </c>
      <c r="Q348" s="268" t="s">
        <v>1197</v>
      </c>
    </row>
    <row r="349" spans="1:17" ht="12" customHeight="1" x14ac:dyDescent="0.25">
      <c r="A349" s="276" t="s">
        <v>306</v>
      </c>
      <c r="B349" s="276" t="s">
        <v>260</v>
      </c>
      <c r="C349" s="277" t="str">
        <f t="shared" si="10"/>
        <v>Перемоги, ПРОСП, 56</v>
      </c>
      <c r="D349" s="278">
        <v>1</v>
      </c>
      <c r="E349" s="278">
        <v>4</v>
      </c>
      <c r="F349" s="279" t="s">
        <v>576</v>
      </c>
      <c r="G349" s="274" t="s">
        <v>878</v>
      </c>
      <c r="J349" s="280" t="s">
        <v>1198</v>
      </c>
      <c r="K349" s="281" t="s">
        <v>878</v>
      </c>
      <c r="M349" s="269" t="s">
        <v>880</v>
      </c>
      <c r="N349" s="282" t="s">
        <v>576</v>
      </c>
      <c r="O349" s="268" t="str">
        <f t="shared" si="11"/>
        <v>№1/290</v>
      </c>
      <c r="P349" s="268" t="s">
        <v>878</v>
      </c>
      <c r="Q349" s="268" t="s">
        <v>1198</v>
      </c>
    </row>
    <row r="350" spans="1:17" ht="12" customHeight="1" x14ac:dyDescent="0.25">
      <c r="A350" s="276" t="s">
        <v>306</v>
      </c>
      <c r="B350" s="276" t="s">
        <v>308</v>
      </c>
      <c r="C350" s="277" t="str">
        <f t="shared" si="10"/>
        <v>Перемоги, ПРОСП, 63</v>
      </c>
      <c r="D350" s="278">
        <v>1</v>
      </c>
      <c r="E350" s="278">
        <v>1</v>
      </c>
      <c r="F350" s="279" t="s">
        <v>577</v>
      </c>
      <c r="G350" s="274" t="s">
        <v>878</v>
      </c>
      <c r="J350" s="280" t="s">
        <v>1199</v>
      </c>
      <c r="K350" s="281" t="s">
        <v>878</v>
      </c>
      <c r="M350" s="269" t="s">
        <v>880</v>
      </c>
      <c r="N350" s="282" t="s">
        <v>577</v>
      </c>
      <c r="O350" s="268" t="str">
        <f t="shared" si="11"/>
        <v>№1/291</v>
      </c>
      <c r="P350" s="268" t="s">
        <v>878</v>
      </c>
      <c r="Q350" s="268" t="s">
        <v>1199</v>
      </c>
    </row>
    <row r="351" spans="1:17" ht="12" customHeight="1" x14ac:dyDescent="0.25">
      <c r="A351" s="276" t="s">
        <v>306</v>
      </c>
      <c r="B351" s="276" t="s">
        <v>309</v>
      </c>
      <c r="C351" s="277" t="str">
        <f t="shared" si="10"/>
        <v>Перемоги, ПРОСП, 67</v>
      </c>
      <c r="D351" s="278">
        <v>1</v>
      </c>
      <c r="E351" s="278">
        <v>1</v>
      </c>
      <c r="F351" s="279" t="s">
        <v>578</v>
      </c>
      <c r="G351" s="274" t="s">
        <v>878</v>
      </c>
      <c r="J351" s="280" t="s">
        <v>1200</v>
      </c>
      <c r="K351" s="281" t="s">
        <v>878</v>
      </c>
      <c r="M351" s="269" t="s">
        <v>880</v>
      </c>
      <c r="N351" s="282" t="s">
        <v>578</v>
      </c>
      <c r="O351" s="268" t="str">
        <f t="shared" si="11"/>
        <v>№1/292</v>
      </c>
      <c r="P351" s="268" t="s">
        <v>878</v>
      </c>
      <c r="Q351" s="268" t="s">
        <v>1200</v>
      </c>
    </row>
    <row r="352" spans="1:17" ht="12" customHeight="1" x14ac:dyDescent="0.25">
      <c r="A352" s="276" t="s">
        <v>306</v>
      </c>
      <c r="B352" s="276" t="s">
        <v>310</v>
      </c>
      <c r="C352" s="277" t="str">
        <f t="shared" si="10"/>
        <v>Перемоги, ПРОСП, 71</v>
      </c>
      <c r="D352" s="278">
        <v>1</v>
      </c>
      <c r="E352" s="278">
        <v>1</v>
      </c>
      <c r="F352" s="279" t="s">
        <v>579</v>
      </c>
      <c r="G352" s="274" t="s">
        <v>878</v>
      </c>
      <c r="J352" s="280" t="s">
        <v>1201</v>
      </c>
      <c r="K352" s="281" t="s">
        <v>878</v>
      </c>
      <c r="M352" s="269" t="s">
        <v>880</v>
      </c>
      <c r="N352" s="282" t="s">
        <v>579</v>
      </c>
      <c r="O352" s="268" t="str">
        <f t="shared" si="11"/>
        <v>№1/293</v>
      </c>
      <c r="P352" s="268" t="s">
        <v>878</v>
      </c>
      <c r="Q352" s="268" t="s">
        <v>1201</v>
      </c>
    </row>
    <row r="353" spans="1:17" ht="12" customHeight="1" x14ac:dyDescent="0.25">
      <c r="A353" s="276" t="s">
        <v>306</v>
      </c>
      <c r="B353" s="276" t="s">
        <v>311</v>
      </c>
      <c r="C353" s="277" t="str">
        <f t="shared" si="10"/>
        <v>Перемоги, ПРОСП, 75</v>
      </c>
      <c r="D353" s="278">
        <v>1</v>
      </c>
      <c r="E353" s="278">
        <v>1</v>
      </c>
      <c r="F353" s="279"/>
      <c r="J353" s="280" t="s">
        <v>882</v>
      </c>
      <c r="K353" s="281"/>
      <c r="M353" s="269" t="s">
        <v>880</v>
      </c>
      <c r="N353" s="282"/>
      <c r="O353" s="268" t="str">
        <f t="shared" si="11"/>
        <v>№1/</v>
      </c>
      <c r="Q353" s="268" t="s">
        <v>882</v>
      </c>
    </row>
    <row r="354" spans="1:17" ht="12" customHeight="1" x14ac:dyDescent="0.25">
      <c r="A354" s="276" t="s">
        <v>306</v>
      </c>
      <c r="B354" s="276" t="s">
        <v>192</v>
      </c>
      <c r="C354" s="277" t="str">
        <f t="shared" si="10"/>
        <v>Перемоги, ПРОСП, 50</v>
      </c>
      <c r="D354" s="278">
        <v>1</v>
      </c>
      <c r="E354" s="278">
        <v>3</v>
      </c>
      <c r="F354" s="279"/>
      <c r="J354" s="280" t="s">
        <v>882</v>
      </c>
      <c r="K354" s="281"/>
      <c r="M354" s="269" t="s">
        <v>880</v>
      </c>
      <c r="N354" s="282"/>
      <c r="O354" s="268" t="str">
        <f t="shared" si="11"/>
        <v>№1/</v>
      </c>
      <c r="Q354" s="268" t="s">
        <v>882</v>
      </c>
    </row>
    <row r="355" spans="1:17" ht="12" customHeight="1" x14ac:dyDescent="0.25">
      <c r="A355" s="276" t="s">
        <v>306</v>
      </c>
      <c r="B355" s="276" t="s">
        <v>204</v>
      </c>
      <c r="C355" s="277" t="str">
        <f t="shared" si="10"/>
        <v>Перемоги, ПРОСП, 20</v>
      </c>
      <c r="D355" s="278">
        <v>1</v>
      </c>
      <c r="E355" s="278">
        <v>1</v>
      </c>
      <c r="F355" s="279" t="s">
        <v>556</v>
      </c>
      <c r="G355" s="274" t="s">
        <v>878</v>
      </c>
      <c r="J355" s="280" t="s">
        <v>1202</v>
      </c>
      <c r="K355" s="281" t="s">
        <v>878</v>
      </c>
      <c r="M355" s="269" t="s">
        <v>880</v>
      </c>
      <c r="N355" s="282" t="s">
        <v>556</v>
      </c>
      <c r="O355" s="268" t="str">
        <f t="shared" si="11"/>
        <v>№1/270</v>
      </c>
      <c r="P355" s="268" t="s">
        <v>878</v>
      </c>
      <c r="Q355" s="268" t="s">
        <v>1202</v>
      </c>
    </row>
    <row r="356" spans="1:17" ht="12" customHeight="1" x14ac:dyDescent="0.25">
      <c r="A356" s="276" t="s">
        <v>306</v>
      </c>
      <c r="B356" s="276" t="s">
        <v>312</v>
      </c>
      <c r="C356" s="277" t="str">
        <f t="shared" si="10"/>
        <v>Перемоги, ПРОСП, 81</v>
      </c>
      <c r="D356" s="278">
        <v>1</v>
      </c>
      <c r="E356" s="278">
        <v>1</v>
      </c>
      <c r="F356" s="279" t="s">
        <v>580</v>
      </c>
      <c r="G356" s="274" t="s">
        <v>878</v>
      </c>
      <c r="J356" s="280" t="s">
        <v>1203</v>
      </c>
      <c r="K356" s="281" t="s">
        <v>878</v>
      </c>
      <c r="M356" s="269" t="s">
        <v>880</v>
      </c>
      <c r="N356" s="282" t="s">
        <v>580</v>
      </c>
      <c r="O356" s="268" t="str">
        <f t="shared" si="11"/>
        <v>№1/294</v>
      </c>
      <c r="P356" s="268" t="s">
        <v>878</v>
      </c>
      <c r="Q356" s="268" t="s">
        <v>1203</v>
      </c>
    </row>
    <row r="357" spans="1:17" ht="12" customHeight="1" x14ac:dyDescent="0.25">
      <c r="A357" s="276" t="s">
        <v>306</v>
      </c>
      <c r="B357" s="276" t="s">
        <v>313</v>
      </c>
      <c r="C357" s="277" t="str">
        <f t="shared" si="10"/>
        <v>Перемоги, ПРОСП, 82</v>
      </c>
      <c r="D357" s="278">
        <v>1</v>
      </c>
      <c r="E357" s="278">
        <v>3</v>
      </c>
      <c r="F357" s="279" t="s">
        <v>581</v>
      </c>
      <c r="G357" s="274" t="s">
        <v>878</v>
      </c>
      <c r="J357" s="280" t="s">
        <v>1204</v>
      </c>
      <c r="K357" s="281" t="s">
        <v>878</v>
      </c>
      <c r="M357" s="269" t="s">
        <v>880</v>
      </c>
      <c r="N357" s="282" t="s">
        <v>581</v>
      </c>
      <c r="O357" s="268" t="str">
        <f t="shared" si="11"/>
        <v>№1/295</v>
      </c>
      <c r="P357" s="268" t="s">
        <v>878</v>
      </c>
      <c r="Q357" s="268" t="s">
        <v>1204</v>
      </c>
    </row>
    <row r="358" spans="1:17" ht="12" customHeight="1" x14ac:dyDescent="0.25">
      <c r="A358" s="276" t="s">
        <v>306</v>
      </c>
      <c r="B358" s="276" t="s">
        <v>314</v>
      </c>
      <c r="C358" s="277" t="str">
        <f t="shared" si="10"/>
        <v>Перемоги, ПРОСП, 83</v>
      </c>
      <c r="D358" s="278">
        <v>1</v>
      </c>
      <c r="E358" s="278">
        <v>3</v>
      </c>
      <c r="F358" s="279" t="s">
        <v>582</v>
      </c>
      <c r="G358" s="274" t="s">
        <v>878</v>
      </c>
      <c r="J358" s="280" t="s">
        <v>1205</v>
      </c>
      <c r="K358" s="281" t="s">
        <v>878</v>
      </c>
      <c r="M358" s="269" t="s">
        <v>880</v>
      </c>
      <c r="N358" s="282" t="s">
        <v>582</v>
      </c>
      <c r="O358" s="268" t="str">
        <f t="shared" si="11"/>
        <v>№1/296</v>
      </c>
      <c r="P358" s="268" t="s">
        <v>878</v>
      </c>
      <c r="Q358" s="268" t="s">
        <v>1205</v>
      </c>
    </row>
    <row r="359" spans="1:17" ht="12" customHeight="1" x14ac:dyDescent="0.25">
      <c r="A359" s="276" t="s">
        <v>306</v>
      </c>
      <c r="B359" s="276" t="s">
        <v>315</v>
      </c>
      <c r="C359" s="277" t="str">
        <f t="shared" si="10"/>
        <v>Перемоги, ПРОСП, 84</v>
      </c>
      <c r="D359" s="278">
        <v>1</v>
      </c>
      <c r="E359" s="278">
        <v>2</v>
      </c>
      <c r="F359" s="279" t="s">
        <v>583</v>
      </c>
      <c r="G359" s="274" t="s">
        <v>878</v>
      </c>
      <c r="J359" s="280" t="s">
        <v>1206</v>
      </c>
      <c r="K359" s="281" t="s">
        <v>878</v>
      </c>
      <c r="M359" s="269" t="s">
        <v>880</v>
      </c>
      <c r="N359" s="282" t="s">
        <v>583</v>
      </c>
      <c r="O359" s="268" t="str">
        <f t="shared" si="11"/>
        <v>№1/297</v>
      </c>
      <c r="P359" s="268" t="s">
        <v>878</v>
      </c>
      <c r="Q359" s="268" t="s">
        <v>1206</v>
      </c>
    </row>
    <row r="360" spans="1:17" ht="12" customHeight="1" x14ac:dyDescent="0.25">
      <c r="A360" s="276" t="s">
        <v>306</v>
      </c>
      <c r="B360" s="276" t="s">
        <v>316</v>
      </c>
      <c r="C360" s="277" t="str">
        <f t="shared" si="10"/>
        <v>Перемоги, ПРОСП, 85</v>
      </c>
      <c r="D360" s="278">
        <v>1</v>
      </c>
      <c r="E360" s="278">
        <v>2</v>
      </c>
      <c r="F360" s="279" t="s">
        <v>584</v>
      </c>
      <c r="G360" s="274" t="s">
        <v>878</v>
      </c>
      <c r="J360" s="280" t="s">
        <v>1207</v>
      </c>
      <c r="K360" s="281" t="s">
        <v>878</v>
      </c>
      <c r="M360" s="269" t="s">
        <v>880</v>
      </c>
      <c r="N360" s="282" t="s">
        <v>584</v>
      </c>
      <c r="O360" s="268" t="str">
        <f t="shared" si="11"/>
        <v>№1/298</v>
      </c>
      <c r="P360" s="268" t="s">
        <v>878</v>
      </c>
      <c r="Q360" s="268" t="s">
        <v>1207</v>
      </c>
    </row>
    <row r="361" spans="1:17" ht="12" customHeight="1" x14ac:dyDescent="0.25">
      <c r="A361" s="276" t="s">
        <v>317</v>
      </c>
      <c r="B361" s="276" t="s">
        <v>163</v>
      </c>
      <c r="C361" s="277" t="str">
        <f t="shared" si="10"/>
        <v>Пирогова, ВУЛ, 1</v>
      </c>
      <c r="D361" s="278">
        <v>2</v>
      </c>
      <c r="E361" s="278">
        <v>4</v>
      </c>
      <c r="F361" s="279" t="s">
        <v>585</v>
      </c>
      <c r="G361" s="274" t="s">
        <v>878</v>
      </c>
      <c r="J361" s="280" t="s">
        <v>1208</v>
      </c>
      <c r="K361" s="281" t="s">
        <v>878</v>
      </c>
      <c r="M361" s="269" t="s">
        <v>880</v>
      </c>
      <c r="N361" s="282" t="s">
        <v>585</v>
      </c>
      <c r="O361" s="268" t="str">
        <f t="shared" si="11"/>
        <v>№1/299</v>
      </c>
      <c r="P361" s="268" t="s">
        <v>878</v>
      </c>
      <c r="Q361" s="268" t="s">
        <v>1208</v>
      </c>
    </row>
    <row r="362" spans="1:17" ht="12" customHeight="1" x14ac:dyDescent="0.25">
      <c r="A362" s="276" t="s">
        <v>317</v>
      </c>
      <c r="B362" s="276" t="s">
        <v>204</v>
      </c>
      <c r="C362" s="277" t="str">
        <f t="shared" si="10"/>
        <v>Пирогова, ВУЛ, 20</v>
      </c>
      <c r="D362" s="278">
        <v>1</v>
      </c>
      <c r="E362" s="278">
        <v>0</v>
      </c>
      <c r="F362" s="279" t="s">
        <v>586</v>
      </c>
      <c r="G362" s="274" t="s">
        <v>878</v>
      </c>
      <c r="J362" s="280" t="s">
        <v>1209</v>
      </c>
      <c r="K362" s="281" t="s">
        <v>878</v>
      </c>
      <c r="M362" s="269" t="s">
        <v>880</v>
      </c>
      <c r="N362" s="282" t="s">
        <v>586</v>
      </c>
      <c r="O362" s="268" t="str">
        <f t="shared" si="11"/>
        <v>№1/300</v>
      </c>
      <c r="P362" s="268" t="s">
        <v>878</v>
      </c>
      <c r="Q362" s="268" t="s">
        <v>1209</v>
      </c>
    </row>
    <row r="363" spans="1:17" ht="12" customHeight="1" x14ac:dyDescent="0.25">
      <c r="A363" s="276" t="s">
        <v>317</v>
      </c>
      <c r="B363" s="276" t="s">
        <v>205</v>
      </c>
      <c r="C363" s="277" t="str">
        <f t="shared" si="10"/>
        <v>Пирогова, ВУЛ, 22</v>
      </c>
      <c r="D363" s="278">
        <v>2</v>
      </c>
      <c r="E363" s="278">
        <v>6</v>
      </c>
      <c r="F363" s="279" t="s">
        <v>587</v>
      </c>
      <c r="G363" s="274" t="s">
        <v>878</v>
      </c>
      <c r="J363" s="280" t="s">
        <v>1210</v>
      </c>
      <c r="K363" s="281" t="s">
        <v>878</v>
      </c>
      <c r="M363" s="269" t="s">
        <v>880</v>
      </c>
      <c r="N363" s="282" t="s">
        <v>587</v>
      </c>
      <c r="O363" s="268" t="str">
        <f t="shared" si="11"/>
        <v>№1/301</v>
      </c>
      <c r="P363" s="268" t="s">
        <v>878</v>
      </c>
      <c r="Q363" s="268" t="s">
        <v>1210</v>
      </c>
    </row>
    <row r="364" spans="1:17" ht="12" customHeight="1" x14ac:dyDescent="0.25">
      <c r="A364" s="276" t="s">
        <v>317</v>
      </c>
      <c r="B364" s="276" t="s">
        <v>220</v>
      </c>
      <c r="C364" s="277" t="str">
        <f t="shared" si="10"/>
        <v>Пирогова, ВУЛ, 22а</v>
      </c>
      <c r="D364" s="278">
        <v>2</v>
      </c>
      <c r="E364" s="278">
        <v>6</v>
      </c>
      <c r="F364" s="279" t="s">
        <v>588</v>
      </c>
      <c r="G364" s="274" t="s">
        <v>878</v>
      </c>
      <c r="J364" s="280" t="s">
        <v>1211</v>
      </c>
      <c r="K364" s="281" t="s">
        <v>878</v>
      </c>
      <c r="M364" s="269" t="s">
        <v>880</v>
      </c>
      <c r="N364" s="282" t="s">
        <v>588</v>
      </c>
      <c r="O364" s="268" t="str">
        <f t="shared" si="11"/>
        <v>№1/302</v>
      </c>
      <c r="P364" s="268" t="s">
        <v>878</v>
      </c>
      <c r="Q364" s="268" t="s">
        <v>1211</v>
      </c>
    </row>
    <row r="365" spans="1:17" ht="12" customHeight="1" x14ac:dyDescent="0.25">
      <c r="A365" s="276" t="s">
        <v>317</v>
      </c>
      <c r="B365" s="276" t="s">
        <v>108</v>
      </c>
      <c r="C365" s="277" t="str">
        <f t="shared" si="10"/>
        <v>Пирогова, ВУЛ, 5</v>
      </c>
      <c r="D365" s="278">
        <v>2</v>
      </c>
      <c r="E365" s="278">
        <v>4</v>
      </c>
      <c r="F365" s="279" t="s">
        <v>589</v>
      </c>
      <c r="G365" s="274" t="s">
        <v>878</v>
      </c>
      <c r="J365" s="280" t="s">
        <v>1212</v>
      </c>
      <c r="K365" s="281" t="s">
        <v>878</v>
      </c>
      <c r="M365" s="269" t="s">
        <v>880</v>
      </c>
      <c r="N365" s="282" t="s">
        <v>589</v>
      </c>
      <c r="O365" s="268" t="str">
        <f t="shared" si="11"/>
        <v>№1/303</v>
      </c>
      <c r="P365" s="268" t="s">
        <v>878</v>
      </c>
      <c r="Q365" s="268" t="s">
        <v>1212</v>
      </c>
    </row>
    <row r="366" spans="1:17" ht="12" customHeight="1" x14ac:dyDescent="0.25">
      <c r="A366" s="276" t="s">
        <v>317</v>
      </c>
      <c r="B366" s="276" t="s">
        <v>106</v>
      </c>
      <c r="C366" s="277" t="str">
        <f t="shared" si="10"/>
        <v>Пирогова, ВУЛ, 6</v>
      </c>
      <c r="D366" s="278">
        <v>2</v>
      </c>
      <c r="E366" s="278">
        <v>0</v>
      </c>
      <c r="F366" s="279" t="s">
        <v>590</v>
      </c>
      <c r="G366" s="274" t="s">
        <v>878</v>
      </c>
      <c r="J366" s="280" t="s">
        <v>1213</v>
      </c>
      <c r="K366" s="281" t="s">
        <v>878</v>
      </c>
      <c r="M366" s="269" t="s">
        <v>880</v>
      </c>
      <c r="N366" s="282" t="s">
        <v>590</v>
      </c>
      <c r="O366" s="268" t="str">
        <f t="shared" si="11"/>
        <v>№1/304</v>
      </c>
      <c r="P366" s="268" t="s">
        <v>878</v>
      </c>
      <c r="Q366" s="268" t="s">
        <v>1213</v>
      </c>
    </row>
    <row r="367" spans="1:17" ht="12" customHeight="1" x14ac:dyDescent="0.25">
      <c r="A367" s="276" t="s">
        <v>317</v>
      </c>
      <c r="B367" s="276" t="s">
        <v>271</v>
      </c>
      <c r="C367" s="277" t="str">
        <f t="shared" si="10"/>
        <v>Пирогова, ВУЛ, 6а</v>
      </c>
      <c r="D367" s="278">
        <v>2</v>
      </c>
      <c r="E367" s="278">
        <v>0</v>
      </c>
      <c r="F367" s="279" t="s">
        <v>591</v>
      </c>
      <c r="G367" s="274" t="s">
        <v>878</v>
      </c>
      <c r="J367" s="280" t="s">
        <v>1214</v>
      </c>
      <c r="K367" s="281" t="s">
        <v>878</v>
      </c>
      <c r="M367" s="269" t="s">
        <v>880</v>
      </c>
      <c r="N367" s="282" t="s">
        <v>591</v>
      </c>
      <c r="O367" s="268" t="str">
        <f t="shared" si="11"/>
        <v>№1/305</v>
      </c>
      <c r="P367" s="268" t="s">
        <v>878</v>
      </c>
      <c r="Q367" s="268" t="s">
        <v>1214</v>
      </c>
    </row>
    <row r="368" spans="1:17" ht="12" customHeight="1" x14ac:dyDescent="0.25">
      <c r="A368" s="276" t="s">
        <v>859</v>
      </c>
      <c r="B368" s="276" t="s">
        <v>863</v>
      </c>
      <c r="C368" s="277" t="str">
        <f t="shared" si="10"/>
        <v>Попова, ВУЛ, 31в</v>
      </c>
      <c r="D368" s="278">
        <v>3</v>
      </c>
      <c r="E368" s="278">
        <v>3</v>
      </c>
      <c r="F368" s="279"/>
      <c r="H368" s="275">
        <v>487</v>
      </c>
      <c r="I368" s="274" t="s">
        <v>939</v>
      </c>
      <c r="J368" s="283" t="s">
        <v>1215</v>
      </c>
      <c r="K368" s="281" t="s">
        <v>939</v>
      </c>
      <c r="M368" s="269" t="s">
        <v>880</v>
      </c>
      <c r="N368" s="282">
        <v>487</v>
      </c>
      <c r="O368" s="268" t="str">
        <f t="shared" si="11"/>
        <v>№1/487</v>
      </c>
      <c r="P368" s="268" t="s">
        <v>939</v>
      </c>
      <c r="Q368" s="268" t="s">
        <v>1215</v>
      </c>
    </row>
    <row r="369" spans="1:17" ht="12" customHeight="1" x14ac:dyDescent="0.25">
      <c r="A369" s="276" t="s">
        <v>859</v>
      </c>
      <c r="B369" s="276" t="s">
        <v>202</v>
      </c>
      <c r="C369" s="277" t="str">
        <f t="shared" si="10"/>
        <v>Попова, ВУЛ, 16</v>
      </c>
      <c r="D369" s="278">
        <v>3</v>
      </c>
      <c r="E369" s="278">
        <v>0</v>
      </c>
      <c r="F369" s="279"/>
      <c r="H369" s="275">
        <v>481</v>
      </c>
      <c r="I369" s="274" t="s">
        <v>939</v>
      </c>
      <c r="J369" s="283" t="s">
        <v>1216</v>
      </c>
      <c r="K369" s="281" t="s">
        <v>939</v>
      </c>
      <c r="M369" s="269" t="s">
        <v>880</v>
      </c>
      <c r="N369" s="282">
        <v>481</v>
      </c>
      <c r="O369" s="268" t="str">
        <f t="shared" si="11"/>
        <v>№1/481</v>
      </c>
      <c r="P369" s="268" t="s">
        <v>939</v>
      </c>
      <c r="Q369" s="268" t="s">
        <v>1216</v>
      </c>
    </row>
    <row r="370" spans="1:17" ht="12" customHeight="1" x14ac:dyDescent="0.25">
      <c r="A370" s="276" t="s">
        <v>859</v>
      </c>
      <c r="B370" s="276" t="s">
        <v>862</v>
      </c>
      <c r="C370" s="277" t="str">
        <f t="shared" si="10"/>
        <v>Попова, ВУЛ, 31б</v>
      </c>
      <c r="D370" s="278">
        <v>3</v>
      </c>
      <c r="E370" s="278">
        <v>3</v>
      </c>
      <c r="F370" s="279"/>
      <c r="H370" s="275">
        <v>486</v>
      </c>
      <c r="I370" s="274" t="s">
        <v>939</v>
      </c>
      <c r="J370" s="283" t="s">
        <v>1217</v>
      </c>
      <c r="K370" s="281" t="s">
        <v>939</v>
      </c>
      <c r="M370" s="269" t="s">
        <v>880</v>
      </c>
      <c r="N370" s="282">
        <v>486</v>
      </c>
      <c r="O370" s="268" t="str">
        <f t="shared" si="11"/>
        <v>№1/486</v>
      </c>
      <c r="P370" s="268" t="s">
        <v>939</v>
      </c>
      <c r="Q370" s="268" t="s">
        <v>1217</v>
      </c>
    </row>
    <row r="371" spans="1:17" ht="12" customHeight="1" x14ac:dyDescent="0.25">
      <c r="A371" s="276" t="s">
        <v>859</v>
      </c>
      <c r="B371" s="276" t="s">
        <v>861</v>
      </c>
      <c r="C371" s="277" t="str">
        <f t="shared" si="10"/>
        <v>Попова, ВУЛ, 31a</v>
      </c>
      <c r="D371" s="278">
        <v>3</v>
      </c>
      <c r="E371" s="278">
        <v>3</v>
      </c>
      <c r="F371" s="279"/>
      <c r="H371" s="275">
        <v>485</v>
      </c>
      <c r="I371" s="274" t="s">
        <v>939</v>
      </c>
      <c r="J371" s="283" t="s">
        <v>1218</v>
      </c>
      <c r="K371" s="281" t="s">
        <v>939</v>
      </c>
      <c r="M371" s="269" t="s">
        <v>880</v>
      </c>
      <c r="N371" s="282">
        <v>485</v>
      </c>
      <c r="O371" s="268" t="str">
        <f t="shared" si="11"/>
        <v>№1/485</v>
      </c>
      <c r="P371" s="268" t="s">
        <v>939</v>
      </c>
      <c r="Q371" s="268" t="s">
        <v>1218</v>
      </c>
    </row>
    <row r="372" spans="1:17" ht="12" customHeight="1" x14ac:dyDescent="0.25">
      <c r="A372" s="276" t="s">
        <v>859</v>
      </c>
      <c r="B372" s="276" t="s">
        <v>181</v>
      </c>
      <c r="C372" s="277" t="str">
        <f t="shared" si="10"/>
        <v>Попова, ВУЛ, 13</v>
      </c>
      <c r="D372" s="278">
        <v>3</v>
      </c>
      <c r="E372" s="278">
        <v>1</v>
      </c>
      <c r="F372" s="279"/>
      <c r="H372" s="275">
        <v>480</v>
      </c>
      <c r="I372" s="274" t="s">
        <v>939</v>
      </c>
      <c r="J372" s="283" t="s">
        <v>1219</v>
      </c>
      <c r="K372" s="281" t="s">
        <v>939</v>
      </c>
      <c r="M372" s="269" t="s">
        <v>880</v>
      </c>
      <c r="N372" s="282">
        <v>480</v>
      </c>
      <c r="O372" s="268" t="str">
        <f t="shared" si="11"/>
        <v>№1/480</v>
      </c>
      <c r="P372" s="268" t="s">
        <v>939</v>
      </c>
      <c r="Q372" s="268" t="s">
        <v>1219</v>
      </c>
    </row>
    <row r="373" spans="1:17" ht="12" customHeight="1" x14ac:dyDescent="0.25">
      <c r="A373" s="276" t="s">
        <v>859</v>
      </c>
      <c r="B373" s="276" t="s">
        <v>180</v>
      </c>
      <c r="C373" s="277" t="str">
        <f t="shared" si="10"/>
        <v>Попова, ВУЛ, 11</v>
      </c>
      <c r="D373" s="278">
        <v>3</v>
      </c>
      <c r="E373" s="278">
        <v>1</v>
      </c>
      <c r="F373" s="279"/>
      <c r="H373" s="275">
        <v>479</v>
      </c>
      <c r="I373" s="274" t="s">
        <v>939</v>
      </c>
      <c r="J373" s="283" t="s">
        <v>1220</v>
      </c>
      <c r="K373" s="281" t="s">
        <v>939</v>
      </c>
      <c r="M373" s="269" t="s">
        <v>880</v>
      </c>
      <c r="N373" s="282">
        <v>479</v>
      </c>
      <c r="O373" s="268" t="str">
        <f t="shared" si="11"/>
        <v>№1/479</v>
      </c>
      <c r="P373" s="268" t="s">
        <v>939</v>
      </c>
      <c r="Q373" s="268" t="s">
        <v>1220</v>
      </c>
    </row>
    <row r="374" spans="1:17" ht="12" customHeight="1" x14ac:dyDescent="0.25">
      <c r="A374" s="276" t="s">
        <v>859</v>
      </c>
      <c r="B374" s="276" t="s">
        <v>224</v>
      </c>
      <c r="C374" s="277" t="str">
        <f t="shared" si="10"/>
        <v>Попова, ВУЛ, 29а</v>
      </c>
      <c r="D374" s="278">
        <v>3</v>
      </c>
      <c r="E374" s="278">
        <v>2</v>
      </c>
      <c r="F374" s="279"/>
      <c r="H374" s="275">
        <v>484</v>
      </c>
      <c r="I374" s="274" t="s">
        <v>939</v>
      </c>
      <c r="J374" s="283" t="s">
        <v>1221</v>
      </c>
      <c r="K374" s="281" t="s">
        <v>939</v>
      </c>
      <c r="M374" s="269" t="s">
        <v>880</v>
      </c>
      <c r="N374" s="282">
        <v>484</v>
      </c>
      <c r="O374" s="268" t="str">
        <f t="shared" si="11"/>
        <v>№1/484</v>
      </c>
      <c r="P374" s="268" t="s">
        <v>939</v>
      </c>
      <c r="Q374" s="268" t="s">
        <v>1221</v>
      </c>
    </row>
    <row r="375" spans="1:17" ht="12" customHeight="1" x14ac:dyDescent="0.25">
      <c r="A375" s="276" t="s">
        <v>859</v>
      </c>
      <c r="B375" s="276" t="s">
        <v>208</v>
      </c>
      <c r="C375" s="277" t="str">
        <f t="shared" si="10"/>
        <v>Попова, ВУЛ, 10</v>
      </c>
      <c r="D375" s="278">
        <v>3</v>
      </c>
      <c r="E375" s="278"/>
      <c r="F375" s="279"/>
      <c r="H375" s="275">
        <v>478</v>
      </c>
      <c r="I375" s="274" t="s">
        <v>939</v>
      </c>
      <c r="J375" s="283" t="s">
        <v>1222</v>
      </c>
      <c r="K375" s="281" t="s">
        <v>939</v>
      </c>
      <c r="M375" s="269" t="s">
        <v>880</v>
      </c>
      <c r="N375" s="282">
        <v>478</v>
      </c>
      <c r="O375" s="268" t="str">
        <f t="shared" si="11"/>
        <v>№1/478</v>
      </c>
      <c r="P375" s="268" t="s">
        <v>939</v>
      </c>
      <c r="Q375" s="268" t="s">
        <v>1222</v>
      </c>
    </row>
    <row r="376" spans="1:17" ht="12" customHeight="1" x14ac:dyDescent="0.25">
      <c r="A376" s="276" t="s">
        <v>859</v>
      </c>
      <c r="B376" s="276" t="s">
        <v>860</v>
      </c>
      <c r="C376" s="277" t="str">
        <f t="shared" si="10"/>
        <v>Попова, ВУЛ, 19/2</v>
      </c>
      <c r="D376" s="278">
        <v>3</v>
      </c>
      <c r="E376" s="278"/>
      <c r="F376" s="279"/>
      <c r="H376" s="275">
        <v>482</v>
      </c>
      <c r="I376" s="274" t="s">
        <v>939</v>
      </c>
      <c r="J376" s="283" t="s">
        <v>1223</v>
      </c>
      <c r="K376" s="281" t="s">
        <v>939</v>
      </c>
      <c r="M376" s="269" t="s">
        <v>880</v>
      </c>
      <c r="N376" s="282">
        <v>482</v>
      </c>
      <c r="O376" s="268" t="str">
        <f t="shared" si="11"/>
        <v>№1/482</v>
      </c>
      <c r="P376" s="268" t="s">
        <v>939</v>
      </c>
      <c r="Q376" s="268" t="s">
        <v>1223</v>
      </c>
    </row>
    <row r="377" spans="1:17" ht="12" customHeight="1" x14ac:dyDescent="0.25">
      <c r="A377" s="276" t="s">
        <v>859</v>
      </c>
      <c r="B377" s="276" t="s">
        <v>175</v>
      </c>
      <c r="C377" s="277" t="str">
        <f t="shared" si="10"/>
        <v>Попова, ВУЛ, 29</v>
      </c>
      <c r="D377" s="278">
        <v>3</v>
      </c>
      <c r="E377" s="278">
        <v>1</v>
      </c>
      <c r="F377" s="279"/>
      <c r="H377" s="275">
        <v>483</v>
      </c>
      <c r="I377" s="274" t="s">
        <v>939</v>
      </c>
      <c r="J377" s="283" t="s">
        <v>1224</v>
      </c>
      <c r="K377" s="281" t="s">
        <v>939</v>
      </c>
      <c r="M377" s="269" t="s">
        <v>880</v>
      </c>
      <c r="N377" s="282">
        <v>483</v>
      </c>
      <c r="O377" s="268" t="str">
        <f t="shared" si="11"/>
        <v>№1/483</v>
      </c>
      <c r="P377" s="268" t="s">
        <v>939</v>
      </c>
      <c r="Q377" s="268" t="s">
        <v>1224</v>
      </c>
    </row>
    <row r="378" spans="1:17" ht="12" customHeight="1" x14ac:dyDescent="0.25">
      <c r="A378" s="276" t="s">
        <v>864</v>
      </c>
      <c r="B378" s="276" t="s">
        <v>219</v>
      </c>
      <c r="C378" s="277" t="str">
        <f t="shared" si="10"/>
        <v>Попова, ПРОВ, 12</v>
      </c>
      <c r="D378" s="278">
        <v>3</v>
      </c>
      <c r="E378" s="278"/>
      <c r="F378" s="279"/>
      <c r="H378" s="275">
        <v>531</v>
      </c>
      <c r="I378" s="274" t="s">
        <v>939</v>
      </c>
      <c r="J378" s="283" t="s">
        <v>1225</v>
      </c>
      <c r="K378" s="281" t="s">
        <v>939</v>
      </c>
      <c r="M378" s="269" t="s">
        <v>880</v>
      </c>
      <c r="N378" s="282">
        <v>531</v>
      </c>
      <c r="O378" s="268" t="str">
        <f t="shared" si="11"/>
        <v>№1/531</v>
      </c>
      <c r="P378" s="268" t="s">
        <v>939</v>
      </c>
      <c r="Q378" s="268" t="s">
        <v>1225</v>
      </c>
    </row>
    <row r="379" spans="1:17" ht="12" customHeight="1" x14ac:dyDescent="0.25">
      <c r="A379" s="276" t="s">
        <v>318</v>
      </c>
      <c r="B379" s="276" t="s">
        <v>163</v>
      </c>
      <c r="C379" s="277" t="str">
        <f t="shared" si="10"/>
        <v>Попудренка, ВУЛ, 1</v>
      </c>
      <c r="D379" s="278">
        <v>1</v>
      </c>
      <c r="E379" s="278">
        <v>2</v>
      </c>
      <c r="F379" s="279" t="s">
        <v>592</v>
      </c>
      <c r="G379" s="274" t="s">
        <v>878</v>
      </c>
      <c r="J379" s="280" t="s">
        <v>1226</v>
      </c>
      <c r="K379" s="281" t="s">
        <v>878</v>
      </c>
      <c r="M379" s="269" t="s">
        <v>880</v>
      </c>
      <c r="N379" s="282" t="s">
        <v>592</v>
      </c>
      <c r="O379" s="268" t="str">
        <f t="shared" si="11"/>
        <v>№1/306</v>
      </c>
      <c r="P379" s="268" t="s">
        <v>878</v>
      </c>
      <c r="Q379" s="268" t="s">
        <v>1226</v>
      </c>
    </row>
    <row r="380" spans="1:17" ht="12" customHeight="1" x14ac:dyDescent="0.25">
      <c r="A380" s="276" t="s">
        <v>318</v>
      </c>
      <c r="B380" s="276" t="s">
        <v>180</v>
      </c>
      <c r="C380" s="277" t="str">
        <f t="shared" si="10"/>
        <v>Попудренка, ВУЛ, 11</v>
      </c>
      <c r="D380" s="278">
        <v>1</v>
      </c>
      <c r="E380" s="278">
        <v>3</v>
      </c>
      <c r="F380" s="279" t="s">
        <v>593</v>
      </c>
      <c r="G380" s="274" t="s">
        <v>878</v>
      </c>
      <c r="J380" s="280" t="s">
        <v>1227</v>
      </c>
      <c r="K380" s="281" t="s">
        <v>878</v>
      </c>
      <c r="M380" s="269" t="s">
        <v>880</v>
      </c>
      <c r="N380" s="282" t="s">
        <v>593</v>
      </c>
      <c r="O380" s="268" t="str">
        <f t="shared" si="11"/>
        <v>№1/307</v>
      </c>
      <c r="P380" s="268" t="s">
        <v>878</v>
      </c>
      <c r="Q380" s="268" t="s">
        <v>1227</v>
      </c>
    </row>
    <row r="381" spans="1:17" ht="12" customHeight="1" x14ac:dyDescent="0.25">
      <c r="A381" s="276" t="s">
        <v>318</v>
      </c>
      <c r="B381" s="276" t="s">
        <v>229</v>
      </c>
      <c r="C381" s="277" t="str">
        <f t="shared" si="10"/>
        <v>Попудренка, ВУЛ, 12а</v>
      </c>
      <c r="D381" s="278">
        <v>1</v>
      </c>
      <c r="E381" s="278">
        <v>2</v>
      </c>
      <c r="F381" s="279" t="s">
        <v>594</v>
      </c>
      <c r="G381" s="274" t="s">
        <v>878</v>
      </c>
      <c r="J381" s="280" t="s">
        <v>1228</v>
      </c>
      <c r="K381" s="281" t="s">
        <v>878</v>
      </c>
      <c r="M381" s="269" t="s">
        <v>880</v>
      </c>
      <c r="N381" s="282" t="s">
        <v>594</v>
      </c>
      <c r="O381" s="268" t="str">
        <f t="shared" si="11"/>
        <v>№1/308</v>
      </c>
      <c r="P381" s="268" t="s">
        <v>878</v>
      </c>
      <c r="Q381" s="268" t="s">
        <v>1228</v>
      </c>
    </row>
    <row r="382" spans="1:17" ht="12" customHeight="1" x14ac:dyDescent="0.25">
      <c r="A382" s="276" t="s">
        <v>318</v>
      </c>
      <c r="B382" s="276" t="s">
        <v>182</v>
      </c>
      <c r="C382" s="277" t="str">
        <f t="shared" si="10"/>
        <v>Попудренка, ВУЛ, 15</v>
      </c>
      <c r="D382" s="278">
        <v>1</v>
      </c>
      <c r="E382" s="278">
        <v>2</v>
      </c>
      <c r="F382" s="279" t="s">
        <v>595</v>
      </c>
      <c r="G382" s="274" t="s">
        <v>878</v>
      </c>
      <c r="J382" s="280" t="s">
        <v>1229</v>
      </c>
      <c r="K382" s="281" t="s">
        <v>878</v>
      </c>
      <c r="M382" s="269" t="s">
        <v>880</v>
      </c>
      <c r="N382" s="282" t="s">
        <v>595</v>
      </c>
      <c r="O382" s="268" t="str">
        <f t="shared" si="11"/>
        <v>№1/309</v>
      </c>
      <c r="P382" s="268" t="s">
        <v>878</v>
      </c>
      <c r="Q382" s="268" t="s">
        <v>1229</v>
      </c>
    </row>
    <row r="383" spans="1:17" ht="12" customHeight="1" x14ac:dyDescent="0.25">
      <c r="A383" s="276" t="s">
        <v>318</v>
      </c>
      <c r="B383" s="276" t="s">
        <v>178</v>
      </c>
      <c r="C383" s="277" t="str">
        <f t="shared" si="10"/>
        <v>Попудренка, ВУЛ, 17</v>
      </c>
      <c r="D383" s="278">
        <v>1</v>
      </c>
      <c r="E383" s="278">
        <v>2</v>
      </c>
      <c r="F383" s="279"/>
      <c r="J383" s="280" t="s">
        <v>882</v>
      </c>
      <c r="K383" s="281"/>
      <c r="M383" s="269" t="s">
        <v>880</v>
      </c>
      <c r="N383" s="282"/>
      <c r="O383" s="268" t="str">
        <f t="shared" si="11"/>
        <v>№1/</v>
      </c>
      <c r="Q383" s="268" t="s">
        <v>882</v>
      </c>
    </row>
    <row r="384" spans="1:17" ht="12" customHeight="1" x14ac:dyDescent="0.25">
      <c r="A384" s="276" t="s">
        <v>318</v>
      </c>
      <c r="B384" s="276" t="s">
        <v>112</v>
      </c>
      <c r="C384" s="277" t="str">
        <f t="shared" si="10"/>
        <v>Попудренка, ВУЛ, 2</v>
      </c>
      <c r="D384" s="278">
        <v>1</v>
      </c>
      <c r="E384" s="278">
        <v>2</v>
      </c>
      <c r="F384" s="279" t="s">
        <v>596</v>
      </c>
      <c r="G384" s="274" t="s">
        <v>878</v>
      </c>
      <c r="J384" s="280" t="s">
        <v>1230</v>
      </c>
      <c r="K384" s="281" t="s">
        <v>878</v>
      </c>
      <c r="M384" s="269" t="s">
        <v>880</v>
      </c>
      <c r="N384" s="282" t="s">
        <v>596</v>
      </c>
      <c r="O384" s="268" t="str">
        <f t="shared" si="11"/>
        <v>№1/310</v>
      </c>
      <c r="P384" s="268" t="s">
        <v>878</v>
      </c>
      <c r="Q384" s="268" t="s">
        <v>1230</v>
      </c>
    </row>
    <row r="385" spans="1:17" ht="12" customHeight="1" x14ac:dyDescent="0.25">
      <c r="A385" s="276" t="s">
        <v>318</v>
      </c>
      <c r="B385" s="276" t="s">
        <v>204</v>
      </c>
      <c r="C385" s="277" t="str">
        <f t="shared" si="10"/>
        <v>Попудренка, ВУЛ, 20</v>
      </c>
      <c r="D385" s="278">
        <v>1</v>
      </c>
      <c r="E385" s="278">
        <v>1</v>
      </c>
      <c r="F385" s="279" t="s">
        <v>597</v>
      </c>
      <c r="G385" s="274" t="s">
        <v>878</v>
      </c>
      <c r="J385" s="280" t="s">
        <v>1231</v>
      </c>
      <c r="K385" s="281" t="s">
        <v>878</v>
      </c>
      <c r="M385" s="269" t="s">
        <v>880</v>
      </c>
      <c r="N385" s="282" t="s">
        <v>597</v>
      </c>
      <c r="O385" s="268" t="str">
        <f t="shared" si="11"/>
        <v>№1/311</v>
      </c>
      <c r="P385" s="268" t="s">
        <v>878</v>
      </c>
      <c r="Q385" s="268" t="s">
        <v>1231</v>
      </c>
    </row>
    <row r="386" spans="1:17" ht="12" customHeight="1" x14ac:dyDescent="0.25">
      <c r="A386" s="276" t="s">
        <v>318</v>
      </c>
      <c r="B386" s="276" t="s">
        <v>319</v>
      </c>
      <c r="C386" s="277" t="str">
        <f t="shared" si="10"/>
        <v>Попудренка, ВУЛ, 20б</v>
      </c>
      <c r="D386" s="278">
        <v>1</v>
      </c>
      <c r="E386" s="278">
        <v>0</v>
      </c>
      <c r="F386" s="279" t="s">
        <v>598</v>
      </c>
      <c r="G386" s="274" t="s">
        <v>878</v>
      </c>
      <c r="J386" s="280" t="s">
        <v>1232</v>
      </c>
      <c r="K386" s="281" t="s">
        <v>878</v>
      </c>
      <c r="M386" s="269" t="s">
        <v>880</v>
      </c>
      <c r="N386" s="282" t="s">
        <v>598</v>
      </c>
      <c r="O386" s="268" t="str">
        <f t="shared" si="11"/>
        <v>№1/312</v>
      </c>
      <c r="P386" s="268" t="s">
        <v>878</v>
      </c>
      <c r="Q386" s="268" t="s">
        <v>1232</v>
      </c>
    </row>
    <row r="387" spans="1:17" ht="12" customHeight="1" x14ac:dyDescent="0.25">
      <c r="A387" s="276" t="s">
        <v>318</v>
      </c>
      <c r="B387" s="276" t="s">
        <v>206</v>
      </c>
      <c r="C387" s="277" t="str">
        <f t="shared" si="10"/>
        <v>Попудренка, ВУЛ, 24</v>
      </c>
      <c r="D387" s="278">
        <v>1</v>
      </c>
      <c r="E387" s="278">
        <v>0</v>
      </c>
      <c r="F387" s="279" t="s">
        <v>599</v>
      </c>
      <c r="G387" s="274" t="s">
        <v>878</v>
      </c>
      <c r="J387" s="280" t="s">
        <v>1233</v>
      </c>
      <c r="K387" s="281" t="s">
        <v>878</v>
      </c>
      <c r="M387" s="269" t="s">
        <v>880</v>
      </c>
      <c r="N387" s="282" t="s">
        <v>599</v>
      </c>
      <c r="O387" s="268" t="str">
        <f t="shared" si="11"/>
        <v>№1/313</v>
      </c>
      <c r="P387" s="268" t="s">
        <v>878</v>
      </c>
      <c r="Q387" s="268" t="s">
        <v>1233</v>
      </c>
    </row>
    <row r="388" spans="1:17" ht="12" customHeight="1" x14ac:dyDescent="0.25">
      <c r="A388" s="276" t="s">
        <v>318</v>
      </c>
      <c r="B388" s="276" t="s">
        <v>184</v>
      </c>
      <c r="C388" s="277" t="str">
        <f t="shared" ref="C388:C451" si="12">CONCATENATE(A388,$A$2,B388)</f>
        <v>Попудренка, ВУЛ, 26</v>
      </c>
      <c r="D388" s="278">
        <v>1</v>
      </c>
      <c r="E388" s="278">
        <v>0</v>
      </c>
      <c r="F388" s="279" t="s">
        <v>600</v>
      </c>
      <c r="G388" s="274" t="s">
        <v>878</v>
      </c>
      <c r="J388" s="280" t="s">
        <v>1234</v>
      </c>
      <c r="K388" s="281" t="s">
        <v>878</v>
      </c>
      <c r="M388" s="269" t="s">
        <v>880</v>
      </c>
      <c r="N388" s="282" t="s">
        <v>600</v>
      </c>
      <c r="O388" s="268" t="str">
        <f t="shared" ref="O388:O451" si="13">CONCATENATE(M388,N388)</f>
        <v>№1/314</v>
      </c>
      <c r="P388" s="268" t="s">
        <v>878</v>
      </c>
      <c r="Q388" s="268" t="s">
        <v>1234</v>
      </c>
    </row>
    <row r="389" spans="1:17" ht="12" customHeight="1" x14ac:dyDescent="0.25">
      <c r="A389" s="276" t="s">
        <v>318</v>
      </c>
      <c r="B389" s="276" t="s">
        <v>175</v>
      </c>
      <c r="C389" s="277" t="str">
        <f t="shared" si="12"/>
        <v>Попудренка, ВУЛ, 29</v>
      </c>
      <c r="D389" s="278">
        <v>1</v>
      </c>
      <c r="E389" s="278">
        <v>4</v>
      </c>
      <c r="F389" s="279" t="s">
        <v>601</v>
      </c>
      <c r="G389" s="274" t="s">
        <v>878</v>
      </c>
      <c r="J389" s="280" t="s">
        <v>1235</v>
      </c>
      <c r="K389" s="281" t="s">
        <v>878</v>
      </c>
      <c r="M389" s="269" t="s">
        <v>880</v>
      </c>
      <c r="N389" s="282" t="s">
        <v>601</v>
      </c>
      <c r="O389" s="268" t="str">
        <f t="shared" si="13"/>
        <v>№1/315</v>
      </c>
      <c r="P389" s="268" t="s">
        <v>878</v>
      </c>
      <c r="Q389" s="268" t="s">
        <v>1235</v>
      </c>
    </row>
    <row r="390" spans="1:17" ht="12" customHeight="1" x14ac:dyDescent="0.25">
      <c r="A390" s="276" t="s">
        <v>318</v>
      </c>
      <c r="B390" s="276" t="s">
        <v>110</v>
      </c>
      <c r="C390" s="277" t="str">
        <f t="shared" si="12"/>
        <v>Попудренка, ВУЛ, 3</v>
      </c>
      <c r="D390" s="278">
        <v>1</v>
      </c>
      <c r="E390" s="278">
        <v>2</v>
      </c>
      <c r="F390" s="279" t="s">
        <v>602</v>
      </c>
      <c r="G390" s="274" t="s">
        <v>878</v>
      </c>
      <c r="J390" s="280" t="s">
        <v>1236</v>
      </c>
      <c r="K390" s="281" t="s">
        <v>878</v>
      </c>
      <c r="M390" s="269" t="s">
        <v>880</v>
      </c>
      <c r="N390" s="282" t="s">
        <v>602</v>
      </c>
      <c r="O390" s="268" t="str">
        <f t="shared" si="13"/>
        <v>№1/316</v>
      </c>
      <c r="P390" s="268" t="s">
        <v>878</v>
      </c>
      <c r="Q390" s="268" t="s">
        <v>1236</v>
      </c>
    </row>
    <row r="391" spans="1:17" ht="12" customHeight="1" x14ac:dyDescent="0.25">
      <c r="A391" s="276" t="s">
        <v>318</v>
      </c>
      <c r="B391" s="276" t="s">
        <v>225</v>
      </c>
      <c r="C391" s="277" t="str">
        <f t="shared" si="12"/>
        <v>Попудренка, ВУЛ, 35</v>
      </c>
      <c r="D391" s="278">
        <v>1</v>
      </c>
      <c r="E391" s="278">
        <v>0</v>
      </c>
      <c r="F391" s="279" t="s">
        <v>603</v>
      </c>
      <c r="G391" s="274" t="s">
        <v>878</v>
      </c>
      <c r="J391" s="280" t="s">
        <v>1237</v>
      </c>
      <c r="K391" s="281" t="s">
        <v>878</v>
      </c>
      <c r="M391" s="269" t="s">
        <v>880</v>
      </c>
      <c r="N391" s="282" t="s">
        <v>603</v>
      </c>
      <c r="O391" s="268" t="str">
        <f t="shared" si="13"/>
        <v>№1/317</v>
      </c>
      <c r="P391" s="268" t="s">
        <v>878</v>
      </c>
      <c r="Q391" s="268" t="s">
        <v>1237</v>
      </c>
    </row>
    <row r="392" spans="1:17" ht="12" customHeight="1" x14ac:dyDescent="0.25">
      <c r="A392" s="276" t="s">
        <v>318</v>
      </c>
      <c r="B392" s="276" t="s">
        <v>109</v>
      </c>
      <c r="C392" s="277" t="str">
        <f t="shared" si="12"/>
        <v>Попудренка, ВУЛ, 4</v>
      </c>
      <c r="D392" s="278">
        <v>1</v>
      </c>
      <c r="E392" s="278">
        <v>2</v>
      </c>
      <c r="F392" s="279" t="s">
        <v>604</v>
      </c>
      <c r="G392" s="274" t="s">
        <v>878</v>
      </c>
      <c r="J392" s="280" t="s">
        <v>1238</v>
      </c>
      <c r="K392" s="281" t="s">
        <v>878</v>
      </c>
      <c r="M392" s="269" t="s">
        <v>880</v>
      </c>
      <c r="N392" s="282" t="s">
        <v>604</v>
      </c>
      <c r="O392" s="268" t="str">
        <f t="shared" si="13"/>
        <v>№1/318</v>
      </c>
      <c r="P392" s="268" t="s">
        <v>878</v>
      </c>
      <c r="Q392" s="268" t="s">
        <v>1238</v>
      </c>
    </row>
    <row r="393" spans="1:17" ht="12" customHeight="1" x14ac:dyDescent="0.25">
      <c r="A393" s="276" t="s">
        <v>318</v>
      </c>
      <c r="B393" s="276" t="s">
        <v>108</v>
      </c>
      <c r="C393" s="277" t="str">
        <f t="shared" si="12"/>
        <v>Попудренка, ВУЛ, 5</v>
      </c>
      <c r="D393" s="278">
        <v>1</v>
      </c>
      <c r="E393" s="278">
        <v>2</v>
      </c>
      <c r="F393" s="279" t="s">
        <v>605</v>
      </c>
      <c r="G393" s="274" t="s">
        <v>878</v>
      </c>
      <c r="J393" s="280" t="s">
        <v>1239</v>
      </c>
      <c r="K393" s="281" t="s">
        <v>878</v>
      </c>
      <c r="M393" s="269" t="s">
        <v>880</v>
      </c>
      <c r="N393" s="282" t="s">
        <v>605</v>
      </c>
      <c r="O393" s="268" t="str">
        <f t="shared" si="13"/>
        <v>№1/319</v>
      </c>
      <c r="P393" s="268" t="s">
        <v>878</v>
      </c>
      <c r="Q393" s="268" t="s">
        <v>1239</v>
      </c>
    </row>
    <row r="394" spans="1:17" ht="12" customHeight="1" x14ac:dyDescent="0.25">
      <c r="A394" s="276" t="s">
        <v>318</v>
      </c>
      <c r="B394" s="276" t="s">
        <v>106</v>
      </c>
      <c r="C394" s="277" t="str">
        <f t="shared" si="12"/>
        <v>Попудренка, ВУЛ, 6</v>
      </c>
      <c r="D394" s="278">
        <v>1</v>
      </c>
      <c r="E394" s="278">
        <v>2</v>
      </c>
      <c r="F394" s="279" t="s">
        <v>606</v>
      </c>
      <c r="G394" s="274" t="s">
        <v>878</v>
      </c>
      <c r="J394" s="280" t="s">
        <v>1240</v>
      </c>
      <c r="K394" s="281" t="s">
        <v>878</v>
      </c>
      <c r="M394" s="269" t="s">
        <v>880</v>
      </c>
      <c r="N394" s="282" t="s">
        <v>606</v>
      </c>
      <c r="O394" s="268" t="str">
        <f t="shared" si="13"/>
        <v>№1/320</v>
      </c>
      <c r="P394" s="268" t="s">
        <v>878</v>
      </c>
      <c r="Q394" s="268" t="s">
        <v>1240</v>
      </c>
    </row>
    <row r="395" spans="1:17" ht="12" customHeight="1" x14ac:dyDescent="0.25">
      <c r="A395" s="276" t="s">
        <v>318</v>
      </c>
      <c r="B395" s="276" t="s">
        <v>105</v>
      </c>
      <c r="C395" s="277" t="str">
        <f t="shared" si="12"/>
        <v>Попудренка, ВУЛ, 7</v>
      </c>
      <c r="D395" s="278">
        <v>1</v>
      </c>
      <c r="E395" s="278">
        <v>2</v>
      </c>
      <c r="F395" s="279" t="s">
        <v>607</v>
      </c>
      <c r="G395" s="274" t="s">
        <v>878</v>
      </c>
      <c r="J395" s="280" t="s">
        <v>1241</v>
      </c>
      <c r="K395" s="281" t="s">
        <v>878</v>
      </c>
      <c r="M395" s="269" t="s">
        <v>880</v>
      </c>
      <c r="N395" s="282" t="s">
        <v>607</v>
      </c>
      <c r="O395" s="268" t="str">
        <f t="shared" si="13"/>
        <v>№1/321</v>
      </c>
      <c r="P395" s="268" t="s">
        <v>878</v>
      </c>
      <c r="Q395" s="268" t="s">
        <v>1241</v>
      </c>
    </row>
    <row r="396" spans="1:17" ht="12" customHeight="1" x14ac:dyDescent="0.25">
      <c r="A396" s="276" t="s">
        <v>318</v>
      </c>
      <c r="B396" s="276" t="s">
        <v>176</v>
      </c>
      <c r="C396" s="277" t="str">
        <f t="shared" si="12"/>
        <v>Попудренка, ВУЛ, 8</v>
      </c>
      <c r="D396" s="278">
        <v>1</v>
      </c>
      <c r="E396" s="278">
        <v>2</v>
      </c>
      <c r="F396" s="279" t="s">
        <v>608</v>
      </c>
      <c r="G396" s="274" t="s">
        <v>878</v>
      </c>
      <c r="J396" s="280" t="s">
        <v>1242</v>
      </c>
      <c r="K396" s="281" t="s">
        <v>878</v>
      </c>
      <c r="M396" s="269" t="s">
        <v>880</v>
      </c>
      <c r="N396" s="282" t="s">
        <v>608</v>
      </c>
      <c r="O396" s="268" t="str">
        <f t="shared" si="13"/>
        <v>№1/322</v>
      </c>
      <c r="P396" s="268" t="s">
        <v>878</v>
      </c>
      <c r="Q396" s="268" t="s">
        <v>1242</v>
      </c>
    </row>
    <row r="397" spans="1:17" ht="12" customHeight="1" x14ac:dyDescent="0.25">
      <c r="A397" s="276" t="s">
        <v>318</v>
      </c>
      <c r="B397" s="276" t="s">
        <v>231</v>
      </c>
      <c r="C397" s="277" t="str">
        <f t="shared" si="12"/>
        <v>Попудренка, ВУЛ, 19</v>
      </c>
      <c r="D397" s="278">
        <v>1</v>
      </c>
      <c r="E397" s="278">
        <v>1</v>
      </c>
      <c r="F397" s="279"/>
      <c r="J397" s="280" t="s">
        <v>882</v>
      </c>
      <c r="K397" s="281"/>
      <c r="M397" s="269" t="s">
        <v>880</v>
      </c>
      <c r="N397" s="282"/>
      <c r="O397" s="268" t="str">
        <f t="shared" si="13"/>
        <v>№1/</v>
      </c>
      <c r="Q397" s="268" t="s">
        <v>882</v>
      </c>
    </row>
    <row r="398" spans="1:17" ht="12" customHeight="1" x14ac:dyDescent="0.25">
      <c r="A398" s="276" t="s">
        <v>320</v>
      </c>
      <c r="B398" s="276" t="s">
        <v>200</v>
      </c>
      <c r="C398" s="277" t="str">
        <f t="shared" si="12"/>
        <v>Привокзальна, ВУЛ, 14</v>
      </c>
      <c r="D398" s="278">
        <v>2</v>
      </c>
      <c r="E398" s="278">
        <v>2</v>
      </c>
      <c r="F398" s="279" t="s">
        <v>609</v>
      </c>
      <c r="G398" s="274" t="s">
        <v>878</v>
      </c>
      <c r="J398" s="280" t="s">
        <v>1243</v>
      </c>
      <c r="K398" s="281" t="s">
        <v>878</v>
      </c>
      <c r="M398" s="269" t="s">
        <v>880</v>
      </c>
      <c r="N398" s="282" t="s">
        <v>609</v>
      </c>
      <c r="O398" s="268" t="str">
        <f t="shared" si="13"/>
        <v>№1/323</v>
      </c>
      <c r="P398" s="268" t="s">
        <v>878</v>
      </c>
      <c r="Q398" s="268" t="s">
        <v>1243</v>
      </c>
    </row>
    <row r="399" spans="1:17" ht="12" customHeight="1" x14ac:dyDescent="0.25">
      <c r="A399" s="276" t="s">
        <v>320</v>
      </c>
      <c r="B399" s="276" t="s">
        <v>182</v>
      </c>
      <c r="C399" s="277" t="str">
        <f t="shared" si="12"/>
        <v>Привокзальна, ВУЛ, 15</v>
      </c>
      <c r="D399" s="278">
        <v>2</v>
      </c>
      <c r="E399" s="278">
        <v>0</v>
      </c>
      <c r="F399" s="279" t="s">
        <v>610</v>
      </c>
      <c r="G399" s="274" t="s">
        <v>878</v>
      </c>
      <c r="J399" s="280" t="s">
        <v>1244</v>
      </c>
      <c r="K399" s="281" t="s">
        <v>878</v>
      </c>
      <c r="M399" s="269" t="s">
        <v>880</v>
      </c>
      <c r="N399" s="282" t="s">
        <v>610</v>
      </c>
      <c r="O399" s="268" t="str">
        <f t="shared" si="13"/>
        <v>№1/324</v>
      </c>
      <c r="P399" s="268" t="s">
        <v>878</v>
      </c>
      <c r="Q399" s="268" t="s">
        <v>1244</v>
      </c>
    </row>
    <row r="400" spans="1:17" ht="12" customHeight="1" x14ac:dyDescent="0.25">
      <c r="A400" s="276" t="s">
        <v>320</v>
      </c>
      <c r="B400" s="276" t="s">
        <v>202</v>
      </c>
      <c r="C400" s="277" t="str">
        <f t="shared" si="12"/>
        <v>Привокзальна, ВУЛ, 16</v>
      </c>
      <c r="D400" s="278">
        <v>2</v>
      </c>
      <c r="E400" s="278">
        <v>0</v>
      </c>
      <c r="F400" s="279" t="s">
        <v>611</v>
      </c>
      <c r="G400" s="274" t="s">
        <v>878</v>
      </c>
      <c r="J400" s="280" t="s">
        <v>1245</v>
      </c>
      <c r="K400" s="281" t="s">
        <v>878</v>
      </c>
      <c r="M400" s="269" t="s">
        <v>880</v>
      </c>
      <c r="N400" s="282" t="s">
        <v>611</v>
      </c>
      <c r="O400" s="268" t="str">
        <f t="shared" si="13"/>
        <v>№1/325</v>
      </c>
      <c r="P400" s="268" t="s">
        <v>878</v>
      </c>
      <c r="Q400" s="268" t="s">
        <v>1245</v>
      </c>
    </row>
    <row r="401" spans="1:17" ht="12" customHeight="1" x14ac:dyDescent="0.25">
      <c r="A401" s="276" t="s">
        <v>320</v>
      </c>
      <c r="B401" s="276" t="s">
        <v>178</v>
      </c>
      <c r="C401" s="277" t="str">
        <f t="shared" si="12"/>
        <v>Привокзальна, ВУЛ, 17</v>
      </c>
      <c r="D401" s="278">
        <v>2</v>
      </c>
      <c r="E401" s="278">
        <v>0</v>
      </c>
      <c r="F401" s="279" t="s">
        <v>612</v>
      </c>
      <c r="G401" s="274" t="s">
        <v>878</v>
      </c>
      <c r="J401" s="280" t="s">
        <v>1246</v>
      </c>
      <c r="K401" s="281" t="s">
        <v>878</v>
      </c>
      <c r="M401" s="269" t="s">
        <v>880</v>
      </c>
      <c r="N401" s="282" t="s">
        <v>612</v>
      </c>
      <c r="O401" s="268" t="str">
        <f t="shared" si="13"/>
        <v>№1/326</v>
      </c>
      <c r="P401" s="268" t="s">
        <v>878</v>
      </c>
      <c r="Q401" s="268" t="s">
        <v>1246</v>
      </c>
    </row>
    <row r="402" spans="1:17" ht="12" customHeight="1" x14ac:dyDescent="0.25">
      <c r="A402" s="276" t="s">
        <v>320</v>
      </c>
      <c r="B402" s="276" t="s">
        <v>294</v>
      </c>
      <c r="C402" s="277" t="str">
        <f t="shared" si="12"/>
        <v>Привокзальна, ВУЛ, 17а</v>
      </c>
      <c r="D402" s="278">
        <v>2</v>
      </c>
      <c r="E402" s="278">
        <v>0</v>
      </c>
      <c r="F402" s="279" t="s">
        <v>613</v>
      </c>
      <c r="G402" s="274" t="s">
        <v>878</v>
      </c>
      <c r="J402" s="280" t="s">
        <v>1247</v>
      </c>
      <c r="K402" s="281" t="s">
        <v>878</v>
      </c>
      <c r="M402" s="269" t="s">
        <v>880</v>
      </c>
      <c r="N402" s="282" t="s">
        <v>613</v>
      </c>
      <c r="O402" s="268" t="str">
        <f t="shared" si="13"/>
        <v>№1/327</v>
      </c>
      <c r="P402" s="268" t="s">
        <v>878</v>
      </c>
      <c r="Q402" s="268" t="s">
        <v>1247</v>
      </c>
    </row>
    <row r="403" spans="1:17" ht="12" customHeight="1" x14ac:dyDescent="0.25">
      <c r="A403" s="276" t="s">
        <v>320</v>
      </c>
      <c r="B403" s="276" t="s">
        <v>231</v>
      </c>
      <c r="C403" s="277" t="str">
        <f t="shared" si="12"/>
        <v>Привокзальна, ВУЛ, 19</v>
      </c>
      <c r="D403" s="278">
        <v>2</v>
      </c>
      <c r="E403" s="278">
        <v>0</v>
      </c>
      <c r="F403" s="279" t="s">
        <v>614</v>
      </c>
      <c r="G403" s="274" t="s">
        <v>878</v>
      </c>
      <c r="J403" s="280" t="s">
        <v>1248</v>
      </c>
      <c r="K403" s="281" t="s">
        <v>878</v>
      </c>
      <c r="M403" s="269" t="s">
        <v>880</v>
      </c>
      <c r="N403" s="282" t="s">
        <v>614</v>
      </c>
      <c r="O403" s="268" t="str">
        <f t="shared" si="13"/>
        <v>№1/328</v>
      </c>
      <c r="P403" s="268" t="s">
        <v>878</v>
      </c>
      <c r="Q403" s="268" t="s">
        <v>1248</v>
      </c>
    </row>
    <row r="404" spans="1:17" ht="12" customHeight="1" x14ac:dyDescent="0.25">
      <c r="A404" s="276" t="s">
        <v>320</v>
      </c>
      <c r="B404" s="276" t="s">
        <v>212</v>
      </c>
      <c r="C404" s="277" t="str">
        <f t="shared" si="12"/>
        <v>Привокзальна, ВУЛ, 21</v>
      </c>
      <c r="D404" s="278">
        <v>2</v>
      </c>
      <c r="E404" s="278">
        <v>0</v>
      </c>
      <c r="F404" s="279" t="s">
        <v>615</v>
      </c>
      <c r="G404" s="274" t="s">
        <v>878</v>
      </c>
      <c r="J404" s="280" t="s">
        <v>1249</v>
      </c>
      <c r="K404" s="281" t="s">
        <v>878</v>
      </c>
      <c r="M404" s="269" t="s">
        <v>880</v>
      </c>
      <c r="N404" s="282" t="s">
        <v>615</v>
      </c>
      <c r="O404" s="268" t="str">
        <f t="shared" si="13"/>
        <v>№1/329</v>
      </c>
      <c r="P404" s="268" t="s">
        <v>878</v>
      </c>
      <c r="Q404" s="268" t="s">
        <v>1249</v>
      </c>
    </row>
    <row r="405" spans="1:17" ht="12" customHeight="1" x14ac:dyDescent="0.25">
      <c r="A405" s="276" t="s">
        <v>321</v>
      </c>
      <c r="B405" s="276" t="s">
        <v>231</v>
      </c>
      <c r="C405" s="277" t="str">
        <f t="shared" si="12"/>
        <v>Промислова, ВУЛ, 19</v>
      </c>
      <c r="D405" s="278">
        <v>1</v>
      </c>
      <c r="E405" s="278">
        <v>0</v>
      </c>
      <c r="F405" s="279" t="s">
        <v>616</v>
      </c>
      <c r="G405" s="274" t="s">
        <v>878</v>
      </c>
      <c r="J405" s="280" t="s">
        <v>1250</v>
      </c>
      <c r="K405" s="281" t="s">
        <v>878</v>
      </c>
      <c r="M405" s="269" t="s">
        <v>880</v>
      </c>
      <c r="N405" s="282" t="s">
        <v>616</v>
      </c>
      <c r="O405" s="268" t="str">
        <f t="shared" si="13"/>
        <v>№1/330</v>
      </c>
      <c r="P405" s="268" t="s">
        <v>878</v>
      </c>
      <c r="Q405" s="268" t="s">
        <v>1250</v>
      </c>
    </row>
    <row r="406" spans="1:17" ht="12" customHeight="1" x14ac:dyDescent="0.25">
      <c r="A406" s="276" t="s">
        <v>321</v>
      </c>
      <c r="B406" s="276" t="s">
        <v>112</v>
      </c>
      <c r="C406" s="277" t="str">
        <f t="shared" si="12"/>
        <v>Промислова, ВУЛ, 2</v>
      </c>
      <c r="D406" s="278">
        <v>1</v>
      </c>
      <c r="E406" s="278">
        <v>2</v>
      </c>
      <c r="F406" s="279" t="s">
        <v>617</v>
      </c>
      <c r="G406" s="274" t="s">
        <v>878</v>
      </c>
      <c r="J406" s="280" t="s">
        <v>1251</v>
      </c>
      <c r="K406" s="281" t="s">
        <v>878</v>
      </c>
      <c r="M406" s="269" t="s">
        <v>880</v>
      </c>
      <c r="N406" s="282" t="s">
        <v>617</v>
      </c>
      <c r="O406" s="268" t="str">
        <f t="shared" si="13"/>
        <v>№1/331</v>
      </c>
      <c r="P406" s="268" t="s">
        <v>878</v>
      </c>
      <c r="Q406" s="268" t="s">
        <v>1251</v>
      </c>
    </row>
    <row r="407" spans="1:17" ht="12" customHeight="1" x14ac:dyDescent="0.25">
      <c r="A407" s="276" t="s">
        <v>321</v>
      </c>
      <c r="B407" s="276" t="s">
        <v>234</v>
      </c>
      <c r="C407" s="277" t="str">
        <f t="shared" si="12"/>
        <v>Промислова, ВУЛ, 2а</v>
      </c>
      <c r="D407" s="278">
        <v>1</v>
      </c>
      <c r="E407" s="278">
        <v>2</v>
      </c>
      <c r="F407" s="279" t="s">
        <v>618</v>
      </c>
      <c r="G407" s="274" t="s">
        <v>878</v>
      </c>
      <c r="J407" s="280" t="s">
        <v>1252</v>
      </c>
      <c r="K407" s="281" t="s">
        <v>878</v>
      </c>
      <c r="M407" s="269" t="s">
        <v>880</v>
      </c>
      <c r="N407" s="282" t="s">
        <v>618</v>
      </c>
      <c r="O407" s="268" t="str">
        <f t="shared" si="13"/>
        <v>№1/332</v>
      </c>
      <c r="P407" s="268" t="s">
        <v>878</v>
      </c>
      <c r="Q407" s="268" t="s">
        <v>1252</v>
      </c>
    </row>
    <row r="408" spans="1:17" ht="12" customHeight="1" x14ac:dyDescent="0.25">
      <c r="A408" s="276" t="s">
        <v>321</v>
      </c>
      <c r="B408" s="276" t="s">
        <v>189</v>
      </c>
      <c r="C408" s="277" t="str">
        <f t="shared" si="12"/>
        <v>Промислова, ВУЛ, 42а</v>
      </c>
      <c r="D408" s="278">
        <v>1</v>
      </c>
      <c r="E408" s="278">
        <v>1</v>
      </c>
      <c r="F408" s="279" t="s">
        <v>619</v>
      </c>
      <c r="G408" s="274" t="s">
        <v>878</v>
      </c>
      <c r="J408" s="280" t="s">
        <v>1253</v>
      </c>
      <c r="K408" s="281" t="s">
        <v>878</v>
      </c>
      <c r="M408" s="269" t="s">
        <v>880</v>
      </c>
      <c r="N408" s="282" t="s">
        <v>619</v>
      </c>
      <c r="O408" s="268" t="str">
        <f t="shared" si="13"/>
        <v>№1/333</v>
      </c>
      <c r="P408" s="268" t="s">
        <v>878</v>
      </c>
      <c r="Q408" s="268" t="s">
        <v>1253</v>
      </c>
    </row>
    <row r="409" spans="1:17" ht="12" customHeight="1" x14ac:dyDescent="0.25">
      <c r="A409" s="276" t="s">
        <v>321</v>
      </c>
      <c r="B409" s="276" t="s">
        <v>322</v>
      </c>
      <c r="C409" s="277" t="str">
        <f t="shared" si="12"/>
        <v>Промислова, ВУЛ, 42б</v>
      </c>
      <c r="D409" s="278">
        <v>1</v>
      </c>
      <c r="E409" s="278">
        <v>1</v>
      </c>
      <c r="F409" s="279" t="s">
        <v>620</v>
      </c>
      <c r="G409" s="274" t="s">
        <v>878</v>
      </c>
      <c r="J409" s="280" t="s">
        <v>1254</v>
      </c>
      <c r="K409" s="281" t="s">
        <v>878</v>
      </c>
      <c r="M409" s="269" t="s">
        <v>880</v>
      </c>
      <c r="N409" s="282" t="s">
        <v>620</v>
      </c>
      <c r="O409" s="268" t="str">
        <f t="shared" si="13"/>
        <v>№1/334</v>
      </c>
      <c r="P409" s="268" t="s">
        <v>878</v>
      </c>
      <c r="Q409" s="268" t="s">
        <v>1254</v>
      </c>
    </row>
    <row r="410" spans="1:17" ht="12" customHeight="1" x14ac:dyDescent="0.25">
      <c r="A410" s="276" t="s">
        <v>321</v>
      </c>
      <c r="B410" s="276" t="s">
        <v>241</v>
      </c>
      <c r="C410" s="277" t="str">
        <f t="shared" si="12"/>
        <v>Промислова, ВУЛ, 44</v>
      </c>
      <c r="D410" s="278">
        <v>1</v>
      </c>
      <c r="E410" s="278">
        <v>1</v>
      </c>
      <c r="F410" s="279" t="s">
        <v>621</v>
      </c>
      <c r="G410" s="274" t="s">
        <v>878</v>
      </c>
      <c r="J410" s="280" t="s">
        <v>1255</v>
      </c>
      <c r="K410" s="281" t="s">
        <v>878</v>
      </c>
      <c r="M410" s="269" t="s">
        <v>880</v>
      </c>
      <c r="N410" s="282" t="s">
        <v>621</v>
      </c>
      <c r="O410" s="268" t="str">
        <f t="shared" si="13"/>
        <v>№1/335</v>
      </c>
      <c r="P410" s="268" t="s">
        <v>878</v>
      </c>
      <c r="Q410" s="268" t="s">
        <v>1255</v>
      </c>
    </row>
    <row r="411" spans="1:17" ht="12" customHeight="1" x14ac:dyDescent="0.25">
      <c r="A411" s="276" t="s">
        <v>323</v>
      </c>
      <c r="B411" s="276" t="s">
        <v>163</v>
      </c>
      <c r="C411" s="277" t="str">
        <f t="shared" si="12"/>
        <v>Рiпкинська, ВУЛ, 1</v>
      </c>
      <c r="D411" s="278">
        <v>2</v>
      </c>
      <c r="E411" s="278">
        <v>2</v>
      </c>
      <c r="F411" s="279" t="s">
        <v>622</v>
      </c>
      <c r="G411" s="274" t="s">
        <v>878</v>
      </c>
      <c r="J411" s="280" t="s">
        <v>1256</v>
      </c>
      <c r="K411" s="281" t="s">
        <v>878</v>
      </c>
      <c r="M411" s="269" t="s">
        <v>880</v>
      </c>
      <c r="N411" s="282" t="s">
        <v>622</v>
      </c>
      <c r="O411" s="268" t="str">
        <f t="shared" si="13"/>
        <v>№1/336</v>
      </c>
      <c r="P411" s="268" t="s">
        <v>878</v>
      </c>
      <c r="Q411" s="268" t="s">
        <v>1256</v>
      </c>
    </row>
    <row r="412" spans="1:17" ht="12" customHeight="1" x14ac:dyDescent="0.25">
      <c r="A412" s="276" t="s">
        <v>323</v>
      </c>
      <c r="B412" s="276" t="s">
        <v>110</v>
      </c>
      <c r="C412" s="277" t="str">
        <f t="shared" si="12"/>
        <v>Рiпкинська, ВУЛ, 3</v>
      </c>
      <c r="D412" s="278">
        <v>2</v>
      </c>
      <c r="E412" s="278">
        <v>4</v>
      </c>
      <c r="F412" s="279" t="s">
        <v>623</v>
      </c>
      <c r="G412" s="274" t="s">
        <v>878</v>
      </c>
      <c r="J412" s="280" t="s">
        <v>1257</v>
      </c>
      <c r="K412" s="281" t="s">
        <v>878</v>
      </c>
      <c r="M412" s="269" t="s">
        <v>880</v>
      </c>
      <c r="N412" s="282" t="s">
        <v>623</v>
      </c>
      <c r="O412" s="268" t="str">
        <f t="shared" si="13"/>
        <v>№1/337</v>
      </c>
      <c r="P412" s="268" t="s">
        <v>878</v>
      </c>
      <c r="Q412" s="268" t="s">
        <v>1257</v>
      </c>
    </row>
    <row r="413" spans="1:17" ht="12" customHeight="1" x14ac:dyDescent="0.25">
      <c r="A413" s="276" t="s">
        <v>324</v>
      </c>
      <c r="B413" s="276" t="s">
        <v>181</v>
      </c>
      <c r="C413" s="277" t="str">
        <f t="shared" si="12"/>
        <v>Реміснича, ВУЛ, 13</v>
      </c>
      <c r="D413" s="278">
        <v>1</v>
      </c>
      <c r="E413" s="278">
        <v>3</v>
      </c>
      <c r="F413" s="279" t="s">
        <v>624</v>
      </c>
      <c r="G413" s="274" t="s">
        <v>878</v>
      </c>
      <c r="J413" s="280" t="s">
        <v>1258</v>
      </c>
      <c r="K413" s="281" t="s">
        <v>878</v>
      </c>
      <c r="M413" s="269" t="s">
        <v>880</v>
      </c>
      <c r="N413" s="282" t="s">
        <v>624</v>
      </c>
      <c r="O413" s="268" t="str">
        <f t="shared" si="13"/>
        <v>№1/338</v>
      </c>
      <c r="P413" s="268" t="s">
        <v>878</v>
      </c>
      <c r="Q413" s="268" t="s">
        <v>1258</v>
      </c>
    </row>
    <row r="414" spans="1:17" ht="12" customHeight="1" x14ac:dyDescent="0.25">
      <c r="A414" s="276" t="s">
        <v>324</v>
      </c>
      <c r="B414" s="276" t="s">
        <v>205</v>
      </c>
      <c r="C414" s="277" t="str">
        <f t="shared" si="12"/>
        <v>Реміснича, ВУЛ, 22</v>
      </c>
      <c r="D414" s="278">
        <v>1</v>
      </c>
      <c r="E414" s="278"/>
      <c r="F414" s="279" t="s">
        <v>626</v>
      </c>
      <c r="G414" s="274" t="s">
        <v>878</v>
      </c>
      <c r="J414" s="280" t="s">
        <v>1259</v>
      </c>
      <c r="K414" s="281" t="s">
        <v>878</v>
      </c>
      <c r="M414" s="269" t="s">
        <v>880</v>
      </c>
      <c r="N414" s="282" t="s">
        <v>626</v>
      </c>
      <c r="O414" s="268" t="str">
        <f t="shared" si="13"/>
        <v>№1/340</v>
      </c>
      <c r="P414" s="268" t="s">
        <v>878</v>
      </c>
      <c r="Q414" s="268" t="s">
        <v>1259</v>
      </c>
    </row>
    <row r="415" spans="1:17" ht="12" customHeight="1" x14ac:dyDescent="0.25">
      <c r="A415" s="276" t="s">
        <v>324</v>
      </c>
      <c r="B415" s="276" t="s">
        <v>109</v>
      </c>
      <c r="C415" s="277" t="str">
        <f t="shared" si="12"/>
        <v>Реміснича, ВУЛ, 4</v>
      </c>
      <c r="D415" s="278">
        <v>1</v>
      </c>
      <c r="E415" s="278">
        <v>0</v>
      </c>
      <c r="F415" s="279" t="s">
        <v>627</v>
      </c>
      <c r="G415" s="274" t="s">
        <v>878</v>
      </c>
      <c r="J415" s="280" t="s">
        <v>1260</v>
      </c>
      <c r="K415" s="281" t="s">
        <v>878</v>
      </c>
      <c r="M415" s="269" t="s">
        <v>880</v>
      </c>
      <c r="N415" s="282" t="s">
        <v>627</v>
      </c>
      <c r="O415" s="268" t="str">
        <f t="shared" si="13"/>
        <v>№1/341</v>
      </c>
      <c r="P415" s="268" t="s">
        <v>878</v>
      </c>
      <c r="Q415" s="268" t="s">
        <v>1260</v>
      </c>
    </row>
    <row r="416" spans="1:17" ht="12" customHeight="1" x14ac:dyDescent="0.25">
      <c r="A416" s="276" t="s">
        <v>324</v>
      </c>
      <c r="B416" s="276" t="s">
        <v>242</v>
      </c>
      <c r="C416" s="277" t="str">
        <f t="shared" si="12"/>
        <v>Реміснича, ВУЛ, 45</v>
      </c>
      <c r="D416" s="278">
        <v>2</v>
      </c>
      <c r="E416" s="278">
        <v>0</v>
      </c>
      <c r="F416" s="279" t="s">
        <v>628</v>
      </c>
      <c r="G416" s="274" t="s">
        <v>878</v>
      </c>
      <c r="J416" s="280" t="s">
        <v>1261</v>
      </c>
      <c r="K416" s="281" t="s">
        <v>878</v>
      </c>
      <c r="M416" s="269" t="s">
        <v>880</v>
      </c>
      <c r="N416" s="282" t="s">
        <v>628</v>
      </c>
      <c r="O416" s="268" t="str">
        <f t="shared" si="13"/>
        <v>№1/342</v>
      </c>
      <c r="P416" s="268" t="s">
        <v>878</v>
      </c>
      <c r="Q416" s="268" t="s">
        <v>1261</v>
      </c>
    </row>
    <row r="417" spans="1:17" ht="12" customHeight="1" x14ac:dyDescent="0.25">
      <c r="A417" s="276" t="s">
        <v>324</v>
      </c>
      <c r="B417" s="276" t="s">
        <v>108</v>
      </c>
      <c r="C417" s="277" t="str">
        <f t="shared" si="12"/>
        <v>Реміснича, ВУЛ, 5</v>
      </c>
      <c r="D417" s="278">
        <v>1</v>
      </c>
      <c r="E417" s="278">
        <v>0</v>
      </c>
      <c r="F417" s="279" t="s">
        <v>629</v>
      </c>
      <c r="G417" s="274" t="s">
        <v>878</v>
      </c>
      <c r="J417" s="280" t="s">
        <v>1262</v>
      </c>
      <c r="K417" s="281" t="s">
        <v>878</v>
      </c>
      <c r="M417" s="269" t="s">
        <v>880</v>
      </c>
      <c r="N417" s="282" t="s">
        <v>629</v>
      </c>
      <c r="O417" s="268" t="str">
        <f t="shared" si="13"/>
        <v>№1/343</v>
      </c>
      <c r="P417" s="268" t="s">
        <v>878</v>
      </c>
      <c r="Q417" s="268" t="s">
        <v>1262</v>
      </c>
    </row>
    <row r="418" spans="1:17" ht="12" customHeight="1" x14ac:dyDescent="0.25">
      <c r="A418" s="276" t="s">
        <v>324</v>
      </c>
      <c r="B418" s="276" t="s">
        <v>325</v>
      </c>
      <c r="C418" s="277" t="str">
        <f t="shared" si="12"/>
        <v>Реміснича, ВУЛ, 53</v>
      </c>
      <c r="D418" s="278">
        <v>2</v>
      </c>
      <c r="E418" s="278">
        <v>4</v>
      </c>
      <c r="F418" s="279" t="s">
        <v>630</v>
      </c>
      <c r="G418" s="274" t="s">
        <v>878</v>
      </c>
      <c r="J418" s="280" t="s">
        <v>1263</v>
      </c>
      <c r="K418" s="281" t="s">
        <v>878</v>
      </c>
      <c r="M418" s="269" t="s">
        <v>880</v>
      </c>
      <c r="N418" s="282" t="s">
        <v>630</v>
      </c>
      <c r="O418" s="268" t="str">
        <f t="shared" si="13"/>
        <v>№1/344</v>
      </c>
      <c r="P418" s="268" t="s">
        <v>878</v>
      </c>
      <c r="Q418" s="268" t="s">
        <v>1263</v>
      </c>
    </row>
    <row r="419" spans="1:17" ht="12" customHeight="1" x14ac:dyDescent="0.25">
      <c r="A419" s="276" t="s">
        <v>324</v>
      </c>
      <c r="B419" s="276" t="s">
        <v>307</v>
      </c>
      <c r="C419" s="277" t="str">
        <f t="shared" si="12"/>
        <v>Реміснича, ВУЛ, 55</v>
      </c>
      <c r="D419" s="278">
        <v>2</v>
      </c>
      <c r="E419" s="278">
        <v>4</v>
      </c>
      <c r="F419" s="279" t="s">
        <v>631</v>
      </c>
      <c r="G419" s="274" t="s">
        <v>878</v>
      </c>
      <c r="J419" s="280" t="s">
        <v>1264</v>
      </c>
      <c r="K419" s="281" t="s">
        <v>878</v>
      </c>
      <c r="M419" s="269" t="s">
        <v>880</v>
      </c>
      <c r="N419" s="282" t="s">
        <v>631</v>
      </c>
      <c r="O419" s="268" t="str">
        <f t="shared" si="13"/>
        <v>№1/345</v>
      </c>
      <c r="P419" s="268" t="s">
        <v>878</v>
      </c>
      <c r="Q419" s="268" t="s">
        <v>1264</v>
      </c>
    </row>
    <row r="420" spans="1:17" ht="12" customHeight="1" x14ac:dyDescent="0.25">
      <c r="A420" s="276" t="s">
        <v>324</v>
      </c>
      <c r="B420" s="276" t="s">
        <v>326</v>
      </c>
      <c r="C420" s="277" t="str">
        <f t="shared" si="12"/>
        <v>Реміснича, ВУЛ, 55а</v>
      </c>
      <c r="D420" s="278">
        <v>2</v>
      </c>
      <c r="E420" s="278">
        <v>4</v>
      </c>
      <c r="F420" s="279" t="s">
        <v>632</v>
      </c>
      <c r="G420" s="274" t="s">
        <v>878</v>
      </c>
      <c r="J420" s="280" t="s">
        <v>1265</v>
      </c>
      <c r="K420" s="281" t="s">
        <v>878</v>
      </c>
      <c r="M420" s="269" t="s">
        <v>880</v>
      </c>
      <c r="N420" s="282" t="s">
        <v>632</v>
      </c>
      <c r="O420" s="268" t="str">
        <f t="shared" si="13"/>
        <v>№1/346</v>
      </c>
      <c r="P420" s="268" t="s">
        <v>878</v>
      </c>
      <c r="Q420" s="268" t="s">
        <v>1265</v>
      </c>
    </row>
    <row r="421" spans="1:17" ht="12" customHeight="1" x14ac:dyDescent="0.25">
      <c r="A421" s="276" t="s">
        <v>324</v>
      </c>
      <c r="B421" s="276" t="s">
        <v>327</v>
      </c>
      <c r="C421" s="277" t="str">
        <f t="shared" si="12"/>
        <v>Реміснича, ВУЛ, 57</v>
      </c>
      <c r="D421" s="278">
        <v>2</v>
      </c>
      <c r="E421" s="278">
        <v>4</v>
      </c>
      <c r="F421" s="279" t="s">
        <v>633</v>
      </c>
      <c r="G421" s="274" t="s">
        <v>878</v>
      </c>
      <c r="J421" s="280" t="s">
        <v>1266</v>
      </c>
      <c r="K421" s="281" t="s">
        <v>878</v>
      </c>
      <c r="M421" s="269" t="s">
        <v>880</v>
      </c>
      <c r="N421" s="282" t="s">
        <v>633</v>
      </c>
      <c r="O421" s="268" t="str">
        <f t="shared" si="13"/>
        <v>№1/347</v>
      </c>
      <c r="P421" s="268" t="s">
        <v>878</v>
      </c>
      <c r="Q421" s="268" t="s">
        <v>1266</v>
      </c>
    </row>
    <row r="422" spans="1:17" ht="12" customHeight="1" x14ac:dyDescent="0.25">
      <c r="A422" s="276" t="s">
        <v>324</v>
      </c>
      <c r="B422" s="276" t="s">
        <v>328</v>
      </c>
      <c r="C422" s="277" t="str">
        <f t="shared" si="12"/>
        <v>Реміснича, ВУЛ, 58</v>
      </c>
      <c r="D422" s="278">
        <v>2</v>
      </c>
      <c r="E422" s="278">
        <v>4</v>
      </c>
      <c r="F422" s="279" t="s">
        <v>634</v>
      </c>
      <c r="G422" s="274" t="s">
        <v>878</v>
      </c>
      <c r="J422" s="280" t="s">
        <v>1267</v>
      </c>
      <c r="K422" s="281" t="s">
        <v>878</v>
      </c>
      <c r="M422" s="269" t="s">
        <v>880</v>
      </c>
      <c r="N422" s="282" t="s">
        <v>634</v>
      </c>
      <c r="O422" s="268" t="str">
        <f t="shared" si="13"/>
        <v>№1/348</v>
      </c>
      <c r="P422" s="268" t="s">
        <v>878</v>
      </c>
      <c r="Q422" s="268" t="s">
        <v>1267</v>
      </c>
    </row>
    <row r="423" spans="1:17" ht="12" customHeight="1" x14ac:dyDescent="0.25">
      <c r="A423" s="276" t="s">
        <v>324</v>
      </c>
      <c r="B423" s="276" t="s">
        <v>329</v>
      </c>
      <c r="C423" s="277" t="str">
        <f t="shared" si="12"/>
        <v>Реміснича, ВУЛ, 5а</v>
      </c>
      <c r="D423" s="278">
        <v>1</v>
      </c>
      <c r="E423" s="278">
        <v>0</v>
      </c>
      <c r="F423" s="279" t="s">
        <v>635</v>
      </c>
      <c r="G423" s="274" t="s">
        <v>878</v>
      </c>
      <c r="J423" s="280" t="s">
        <v>1268</v>
      </c>
      <c r="K423" s="281" t="s">
        <v>878</v>
      </c>
      <c r="M423" s="269" t="s">
        <v>880</v>
      </c>
      <c r="N423" s="282" t="s">
        <v>635</v>
      </c>
      <c r="O423" s="268" t="str">
        <f t="shared" si="13"/>
        <v>№1/349</v>
      </c>
      <c r="P423" s="268" t="s">
        <v>878</v>
      </c>
      <c r="Q423" s="268" t="s">
        <v>1268</v>
      </c>
    </row>
    <row r="424" spans="1:17" ht="12" customHeight="1" x14ac:dyDescent="0.25">
      <c r="A424" s="276" t="s">
        <v>324</v>
      </c>
      <c r="B424" s="276" t="s">
        <v>330</v>
      </c>
      <c r="C424" s="277" t="str">
        <f t="shared" si="12"/>
        <v>Реміснича, ВУЛ, 5б</v>
      </c>
      <c r="D424" s="278">
        <v>1</v>
      </c>
      <c r="E424" s="278">
        <v>0</v>
      </c>
      <c r="F424" s="279" t="s">
        <v>636</v>
      </c>
      <c r="G424" s="274" t="s">
        <v>878</v>
      </c>
      <c r="J424" s="280" t="s">
        <v>1269</v>
      </c>
      <c r="K424" s="281" t="s">
        <v>878</v>
      </c>
      <c r="M424" s="269" t="s">
        <v>880</v>
      </c>
      <c r="N424" s="282" t="s">
        <v>636</v>
      </c>
      <c r="O424" s="268" t="str">
        <f t="shared" si="13"/>
        <v>№1/350</v>
      </c>
      <c r="P424" s="268" t="s">
        <v>878</v>
      </c>
      <c r="Q424" s="268" t="s">
        <v>1269</v>
      </c>
    </row>
    <row r="425" spans="1:17" ht="12" customHeight="1" x14ac:dyDescent="0.25">
      <c r="A425" s="276" t="s">
        <v>324</v>
      </c>
      <c r="B425" s="276" t="s">
        <v>106</v>
      </c>
      <c r="C425" s="277" t="str">
        <f t="shared" si="12"/>
        <v>Реміснича, ВУЛ, 6</v>
      </c>
      <c r="D425" s="278">
        <v>1</v>
      </c>
      <c r="E425" s="278">
        <v>0</v>
      </c>
      <c r="F425" s="279" t="s">
        <v>637</v>
      </c>
      <c r="G425" s="274" t="s">
        <v>878</v>
      </c>
      <c r="J425" s="280" t="s">
        <v>1270</v>
      </c>
      <c r="K425" s="281" t="s">
        <v>878</v>
      </c>
      <c r="M425" s="269" t="s">
        <v>880</v>
      </c>
      <c r="N425" s="282" t="s">
        <v>637</v>
      </c>
      <c r="O425" s="268" t="str">
        <f t="shared" si="13"/>
        <v>№1/351</v>
      </c>
      <c r="P425" s="268" t="s">
        <v>878</v>
      </c>
      <c r="Q425" s="268" t="s">
        <v>1270</v>
      </c>
    </row>
    <row r="426" spans="1:17" ht="12" customHeight="1" x14ac:dyDescent="0.25">
      <c r="A426" s="276" t="s">
        <v>324</v>
      </c>
      <c r="B426" s="276" t="s">
        <v>105</v>
      </c>
      <c r="C426" s="277" t="str">
        <f t="shared" si="12"/>
        <v>Реміснича, ВУЛ, 7</v>
      </c>
      <c r="D426" s="278">
        <v>1</v>
      </c>
      <c r="E426" s="278">
        <v>0</v>
      </c>
      <c r="F426" s="279" t="s">
        <v>638</v>
      </c>
      <c r="G426" s="274" t="s">
        <v>878</v>
      </c>
      <c r="J426" s="280" t="s">
        <v>1271</v>
      </c>
      <c r="K426" s="281" t="s">
        <v>878</v>
      </c>
      <c r="M426" s="269" t="s">
        <v>880</v>
      </c>
      <c r="N426" s="282" t="s">
        <v>638</v>
      </c>
      <c r="O426" s="268" t="str">
        <f t="shared" si="13"/>
        <v>№1/352</v>
      </c>
      <c r="P426" s="268" t="s">
        <v>878</v>
      </c>
      <c r="Q426" s="268" t="s">
        <v>1271</v>
      </c>
    </row>
    <row r="427" spans="1:17" ht="12" customHeight="1" x14ac:dyDescent="0.25">
      <c r="A427" s="276" t="s">
        <v>324</v>
      </c>
      <c r="B427" s="276" t="s">
        <v>176</v>
      </c>
      <c r="C427" s="277" t="str">
        <f t="shared" si="12"/>
        <v>Реміснича, ВУЛ, 8</v>
      </c>
      <c r="D427" s="278">
        <v>1</v>
      </c>
      <c r="E427" s="278"/>
      <c r="F427" s="279" t="s">
        <v>639</v>
      </c>
      <c r="G427" s="274" t="s">
        <v>878</v>
      </c>
      <c r="J427" s="280" t="s">
        <v>1272</v>
      </c>
      <c r="K427" s="281" t="s">
        <v>878</v>
      </c>
      <c r="M427" s="269" t="s">
        <v>880</v>
      </c>
      <c r="N427" s="282" t="s">
        <v>639</v>
      </c>
      <c r="O427" s="268" t="str">
        <f t="shared" si="13"/>
        <v>№1/353</v>
      </c>
      <c r="P427" s="268" t="s">
        <v>878</v>
      </c>
      <c r="Q427" s="268" t="s">
        <v>1272</v>
      </c>
    </row>
    <row r="428" spans="1:17" ht="12" customHeight="1" x14ac:dyDescent="0.25">
      <c r="A428" s="276" t="s">
        <v>324</v>
      </c>
      <c r="B428" s="276" t="s">
        <v>272</v>
      </c>
      <c r="C428" s="277" t="str">
        <f t="shared" si="12"/>
        <v>Реміснича, ВУЛ, 8а</v>
      </c>
      <c r="D428" s="278">
        <v>1</v>
      </c>
      <c r="E428" s="278">
        <v>0</v>
      </c>
      <c r="F428" s="279" t="s">
        <v>640</v>
      </c>
      <c r="G428" s="274" t="s">
        <v>878</v>
      </c>
      <c r="J428" s="280" t="s">
        <v>1273</v>
      </c>
      <c r="K428" s="281" t="s">
        <v>878</v>
      </c>
      <c r="M428" s="269" t="s">
        <v>880</v>
      </c>
      <c r="N428" s="282" t="s">
        <v>640</v>
      </c>
      <c r="O428" s="268" t="str">
        <f t="shared" si="13"/>
        <v>№1/354</v>
      </c>
      <c r="P428" s="268" t="s">
        <v>878</v>
      </c>
      <c r="Q428" s="268" t="s">
        <v>1273</v>
      </c>
    </row>
    <row r="429" spans="1:17" ht="12" customHeight="1" x14ac:dyDescent="0.25">
      <c r="A429" s="276" t="s">
        <v>324</v>
      </c>
      <c r="B429" s="276" t="s">
        <v>331</v>
      </c>
      <c r="C429" s="277" t="str">
        <f t="shared" si="12"/>
        <v>Реміснича, ВУЛ, 8б</v>
      </c>
      <c r="D429" s="278">
        <v>1</v>
      </c>
      <c r="E429" s="278">
        <v>0</v>
      </c>
      <c r="F429" s="279" t="s">
        <v>641</v>
      </c>
      <c r="G429" s="274" t="s">
        <v>878</v>
      </c>
      <c r="J429" s="280" t="s">
        <v>1274</v>
      </c>
      <c r="K429" s="281" t="s">
        <v>878</v>
      </c>
      <c r="M429" s="269" t="s">
        <v>880</v>
      </c>
      <c r="N429" s="282" t="s">
        <v>641</v>
      </c>
      <c r="O429" s="268" t="str">
        <f t="shared" si="13"/>
        <v>№1/355</v>
      </c>
      <c r="P429" s="268" t="s">
        <v>878</v>
      </c>
      <c r="Q429" s="268" t="s">
        <v>1274</v>
      </c>
    </row>
    <row r="430" spans="1:17" ht="12" customHeight="1" x14ac:dyDescent="0.25">
      <c r="A430" s="276" t="s">
        <v>324</v>
      </c>
      <c r="B430" s="276" t="s">
        <v>212</v>
      </c>
      <c r="C430" s="277" t="str">
        <f t="shared" si="12"/>
        <v>Реміснича, ВУЛ, 21</v>
      </c>
      <c r="D430" s="278">
        <v>1</v>
      </c>
      <c r="E430" s="278">
        <v>1</v>
      </c>
      <c r="F430" s="279" t="s">
        <v>625</v>
      </c>
      <c r="G430" s="274" t="s">
        <v>878</v>
      </c>
      <c r="J430" s="280" t="s">
        <v>1275</v>
      </c>
      <c r="K430" s="281" t="s">
        <v>878</v>
      </c>
      <c r="M430" s="269" t="s">
        <v>880</v>
      </c>
      <c r="N430" s="282" t="s">
        <v>625</v>
      </c>
      <c r="O430" s="268" t="str">
        <f t="shared" si="13"/>
        <v>№1/339</v>
      </c>
      <c r="P430" s="268" t="s">
        <v>878</v>
      </c>
      <c r="Q430" s="268" t="s">
        <v>1275</v>
      </c>
    </row>
    <row r="431" spans="1:17" ht="12" customHeight="1" x14ac:dyDescent="0.25">
      <c r="A431" s="276" t="s">
        <v>332</v>
      </c>
      <c r="B431" s="276" t="s">
        <v>298</v>
      </c>
      <c r="C431" s="277" t="str">
        <f t="shared" si="12"/>
        <v>Ринкова, ВУЛ, 11а</v>
      </c>
      <c r="D431" s="278">
        <v>2</v>
      </c>
      <c r="E431" s="278">
        <v>0</v>
      </c>
      <c r="F431" s="279" t="s">
        <v>642</v>
      </c>
      <c r="G431" s="274" t="s">
        <v>878</v>
      </c>
      <c r="J431" s="280" t="s">
        <v>1276</v>
      </c>
      <c r="K431" s="281" t="s">
        <v>878</v>
      </c>
      <c r="M431" s="269" t="s">
        <v>880</v>
      </c>
      <c r="N431" s="282" t="s">
        <v>642</v>
      </c>
      <c r="O431" s="268" t="str">
        <f t="shared" si="13"/>
        <v>№1/356</v>
      </c>
      <c r="P431" s="268" t="s">
        <v>878</v>
      </c>
      <c r="Q431" s="268" t="s">
        <v>1276</v>
      </c>
    </row>
    <row r="432" spans="1:17" ht="12" customHeight="1" x14ac:dyDescent="0.25">
      <c r="A432" s="276" t="s">
        <v>332</v>
      </c>
      <c r="B432" s="276" t="s">
        <v>333</v>
      </c>
      <c r="C432" s="277" t="str">
        <f t="shared" si="12"/>
        <v>Ринкова, ВУЛ, 11б</v>
      </c>
      <c r="D432" s="278">
        <v>2</v>
      </c>
      <c r="E432" s="278">
        <v>0</v>
      </c>
      <c r="F432" s="279" t="s">
        <v>643</v>
      </c>
      <c r="G432" s="274" t="s">
        <v>878</v>
      </c>
      <c r="J432" s="280" t="s">
        <v>1277</v>
      </c>
      <c r="K432" s="281" t="s">
        <v>878</v>
      </c>
      <c r="M432" s="269" t="s">
        <v>880</v>
      </c>
      <c r="N432" s="282" t="s">
        <v>643</v>
      </c>
      <c r="O432" s="268" t="str">
        <f t="shared" si="13"/>
        <v>№1/357</v>
      </c>
      <c r="P432" s="268" t="s">
        <v>878</v>
      </c>
      <c r="Q432" s="268" t="s">
        <v>1277</v>
      </c>
    </row>
    <row r="433" spans="1:17" ht="12" customHeight="1" x14ac:dyDescent="0.25">
      <c r="A433" s="276" t="s">
        <v>332</v>
      </c>
      <c r="B433" s="276" t="s">
        <v>184</v>
      </c>
      <c r="C433" s="277" t="str">
        <f t="shared" si="12"/>
        <v>Ринкова, ВУЛ, 26</v>
      </c>
      <c r="D433" s="278">
        <v>2</v>
      </c>
      <c r="E433" s="278">
        <v>0</v>
      </c>
      <c r="F433" s="279" t="s">
        <v>644</v>
      </c>
      <c r="G433" s="274" t="s">
        <v>878</v>
      </c>
      <c r="J433" s="280" t="s">
        <v>1278</v>
      </c>
      <c r="K433" s="281" t="s">
        <v>878</v>
      </c>
      <c r="M433" s="269" t="s">
        <v>880</v>
      </c>
      <c r="N433" s="282" t="s">
        <v>644</v>
      </c>
      <c r="O433" s="268" t="str">
        <f t="shared" si="13"/>
        <v>№1/358</v>
      </c>
      <c r="P433" s="268" t="s">
        <v>878</v>
      </c>
      <c r="Q433" s="268" t="s">
        <v>1278</v>
      </c>
    </row>
    <row r="434" spans="1:17" ht="12" customHeight="1" x14ac:dyDescent="0.25">
      <c r="A434" s="276" t="s">
        <v>332</v>
      </c>
      <c r="B434" s="276" t="s">
        <v>330</v>
      </c>
      <c r="C434" s="277" t="str">
        <f t="shared" si="12"/>
        <v>Ринкова, ВУЛ, 5б</v>
      </c>
      <c r="D434" s="278">
        <v>2</v>
      </c>
      <c r="E434" s="278">
        <v>0</v>
      </c>
      <c r="F434" s="279" t="s">
        <v>645</v>
      </c>
      <c r="G434" s="274" t="s">
        <v>878</v>
      </c>
      <c r="J434" s="280" t="s">
        <v>1279</v>
      </c>
      <c r="K434" s="281" t="s">
        <v>878</v>
      </c>
      <c r="M434" s="269" t="s">
        <v>880</v>
      </c>
      <c r="N434" s="282" t="s">
        <v>645</v>
      </c>
      <c r="O434" s="268" t="str">
        <f t="shared" si="13"/>
        <v>№1/359</v>
      </c>
      <c r="P434" s="268" t="s">
        <v>878</v>
      </c>
      <c r="Q434" s="268" t="s">
        <v>1279</v>
      </c>
    </row>
    <row r="435" spans="1:17" ht="12" customHeight="1" x14ac:dyDescent="0.25">
      <c r="A435" s="276" t="s">
        <v>334</v>
      </c>
      <c r="B435" s="276" t="s">
        <v>180</v>
      </c>
      <c r="C435" s="277" t="str">
        <f t="shared" si="12"/>
        <v>Самострова, ВУЛ, 11</v>
      </c>
      <c r="D435" s="278">
        <v>2</v>
      </c>
      <c r="E435" s="278">
        <v>3</v>
      </c>
      <c r="F435" s="279" t="s">
        <v>646</v>
      </c>
      <c r="G435" s="274" t="s">
        <v>878</v>
      </c>
      <c r="J435" s="280" t="s">
        <v>1280</v>
      </c>
      <c r="K435" s="281" t="s">
        <v>878</v>
      </c>
      <c r="M435" s="269" t="s">
        <v>880</v>
      </c>
      <c r="N435" s="282" t="s">
        <v>646</v>
      </c>
      <c r="O435" s="268" t="str">
        <f t="shared" si="13"/>
        <v>№1/360</v>
      </c>
      <c r="P435" s="268" t="s">
        <v>878</v>
      </c>
      <c r="Q435" s="268" t="s">
        <v>1280</v>
      </c>
    </row>
    <row r="436" spans="1:17" ht="12" customHeight="1" x14ac:dyDescent="0.25">
      <c r="A436" s="276" t="s">
        <v>334</v>
      </c>
      <c r="B436" s="276" t="s">
        <v>181</v>
      </c>
      <c r="C436" s="277" t="str">
        <f t="shared" si="12"/>
        <v>Самострова, ВУЛ, 13</v>
      </c>
      <c r="D436" s="278">
        <v>2</v>
      </c>
      <c r="E436" s="278">
        <v>2</v>
      </c>
      <c r="F436" s="279" t="s">
        <v>647</v>
      </c>
      <c r="G436" s="274" t="s">
        <v>878</v>
      </c>
      <c r="J436" s="280" t="s">
        <v>1281</v>
      </c>
      <c r="K436" s="281" t="s">
        <v>878</v>
      </c>
      <c r="M436" s="269" t="s">
        <v>880</v>
      </c>
      <c r="N436" s="282" t="s">
        <v>647</v>
      </c>
      <c r="O436" s="268" t="str">
        <f t="shared" si="13"/>
        <v>№1/361</v>
      </c>
      <c r="P436" s="268" t="s">
        <v>878</v>
      </c>
      <c r="Q436" s="268" t="s">
        <v>1281</v>
      </c>
    </row>
    <row r="437" spans="1:17" ht="12" customHeight="1" x14ac:dyDescent="0.25">
      <c r="A437" s="276" t="s">
        <v>334</v>
      </c>
      <c r="B437" s="276" t="s">
        <v>176</v>
      </c>
      <c r="C437" s="277" t="str">
        <f t="shared" si="12"/>
        <v>Самострова, ВУЛ, 8</v>
      </c>
      <c r="D437" s="278">
        <v>2</v>
      </c>
      <c r="E437" s="278">
        <v>0</v>
      </c>
      <c r="F437" s="279" t="s">
        <v>648</v>
      </c>
      <c r="G437" s="274" t="s">
        <v>878</v>
      </c>
      <c r="J437" s="280" t="s">
        <v>1282</v>
      </c>
      <c r="K437" s="281" t="s">
        <v>878</v>
      </c>
      <c r="M437" s="269" t="s">
        <v>880</v>
      </c>
      <c r="N437" s="282" t="s">
        <v>648</v>
      </c>
      <c r="O437" s="268" t="str">
        <f t="shared" si="13"/>
        <v>№1/362</v>
      </c>
      <c r="P437" s="268" t="s">
        <v>878</v>
      </c>
      <c r="Q437" s="268" t="s">
        <v>1282</v>
      </c>
    </row>
    <row r="438" spans="1:17" ht="12" customHeight="1" x14ac:dyDescent="0.25">
      <c r="A438" s="276" t="s">
        <v>335</v>
      </c>
      <c r="B438" s="276" t="s">
        <v>275</v>
      </c>
      <c r="C438" s="277" t="str">
        <f t="shared" si="12"/>
        <v>Святомиколаївська, ВУЛ, 3а</v>
      </c>
      <c r="D438" s="278">
        <v>1</v>
      </c>
      <c r="E438" s="278">
        <v>0</v>
      </c>
      <c r="F438" s="279" t="s">
        <v>649</v>
      </c>
      <c r="G438" s="274" t="s">
        <v>878</v>
      </c>
      <c r="J438" s="280" t="s">
        <v>1283</v>
      </c>
      <c r="K438" s="281" t="s">
        <v>878</v>
      </c>
      <c r="M438" s="269" t="s">
        <v>880</v>
      </c>
      <c r="N438" s="282" t="s">
        <v>649</v>
      </c>
      <c r="O438" s="268" t="str">
        <f t="shared" si="13"/>
        <v>№1/363</v>
      </c>
      <c r="P438" s="268" t="s">
        <v>878</v>
      </c>
      <c r="Q438" s="268" t="s">
        <v>1283</v>
      </c>
    </row>
    <row r="439" spans="1:17" ht="12" customHeight="1" x14ac:dyDescent="0.25">
      <c r="A439" s="276" t="s">
        <v>335</v>
      </c>
      <c r="B439" s="276" t="s">
        <v>109</v>
      </c>
      <c r="C439" s="277" t="str">
        <f t="shared" si="12"/>
        <v>Святомиколаївська, ВУЛ, 4</v>
      </c>
      <c r="D439" s="278">
        <v>1</v>
      </c>
      <c r="E439" s="278">
        <v>0</v>
      </c>
      <c r="F439" s="279" t="s">
        <v>650</v>
      </c>
      <c r="G439" s="274" t="s">
        <v>878</v>
      </c>
      <c r="J439" s="280" t="s">
        <v>1284</v>
      </c>
      <c r="K439" s="281" t="s">
        <v>878</v>
      </c>
      <c r="M439" s="269" t="s">
        <v>880</v>
      </c>
      <c r="N439" s="282" t="s">
        <v>650</v>
      </c>
      <c r="O439" s="268" t="str">
        <f t="shared" si="13"/>
        <v>№1/364</v>
      </c>
      <c r="P439" s="268" t="s">
        <v>878</v>
      </c>
      <c r="Q439" s="268" t="s">
        <v>1284</v>
      </c>
    </row>
    <row r="440" spans="1:17" ht="12" customHeight="1" x14ac:dyDescent="0.25">
      <c r="A440" s="276" t="s">
        <v>335</v>
      </c>
      <c r="B440" s="276" t="s">
        <v>216</v>
      </c>
      <c r="C440" s="277" t="str">
        <f t="shared" si="12"/>
        <v>Святомиколаївська, ВУЛ, 9</v>
      </c>
      <c r="D440" s="278">
        <v>1</v>
      </c>
      <c r="E440" s="278">
        <v>0</v>
      </c>
      <c r="F440" s="279" t="s">
        <v>651</v>
      </c>
      <c r="G440" s="274" t="s">
        <v>878</v>
      </c>
      <c r="J440" s="280" t="s">
        <v>1285</v>
      </c>
      <c r="K440" s="281" t="s">
        <v>878</v>
      </c>
      <c r="M440" s="269" t="s">
        <v>880</v>
      </c>
      <c r="N440" s="282" t="s">
        <v>651</v>
      </c>
      <c r="O440" s="268" t="str">
        <f t="shared" si="13"/>
        <v>№1/365</v>
      </c>
      <c r="P440" s="268" t="s">
        <v>878</v>
      </c>
      <c r="Q440" s="268" t="s">
        <v>1285</v>
      </c>
    </row>
    <row r="441" spans="1:17" ht="12" customHeight="1" x14ac:dyDescent="0.25">
      <c r="A441" s="276" t="s">
        <v>336</v>
      </c>
      <c r="B441" s="276" t="s">
        <v>244</v>
      </c>
      <c r="C441" s="277" t="str">
        <f t="shared" si="12"/>
        <v>Слобiдська, ВУЛ, 52</v>
      </c>
      <c r="D441" s="278">
        <v>2</v>
      </c>
      <c r="E441" s="278">
        <v>0</v>
      </c>
      <c r="F441" s="279" t="s">
        <v>652</v>
      </c>
      <c r="G441" s="274" t="s">
        <v>878</v>
      </c>
      <c r="J441" s="280" t="s">
        <v>1286</v>
      </c>
      <c r="K441" s="281" t="s">
        <v>878</v>
      </c>
      <c r="M441" s="269" t="s">
        <v>880</v>
      </c>
      <c r="N441" s="282" t="s">
        <v>652</v>
      </c>
      <c r="O441" s="268" t="str">
        <f t="shared" si="13"/>
        <v>№1/366</v>
      </c>
      <c r="P441" s="268" t="s">
        <v>878</v>
      </c>
      <c r="Q441" s="268" t="s">
        <v>1286</v>
      </c>
    </row>
    <row r="442" spans="1:17" ht="12" customHeight="1" x14ac:dyDescent="0.25">
      <c r="A442" s="276" t="s">
        <v>336</v>
      </c>
      <c r="B442" s="276" t="s">
        <v>259</v>
      </c>
      <c r="C442" s="277" t="str">
        <f t="shared" si="12"/>
        <v>Слобiдська, ВУЛ, 54</v>
      </c>
      <c r="D442" s="278">
        <v>2</v>
      </c>
      <c r="E442" s="278">
        <v>1</v>
      </c>
      <c r="F442" s="279" t="s">
        <v>653</v>
      </c>
      <c r="G442" s="274" t="s">
        <v>878</v>
      </c>
      <c r="J442" s="280" t="s">
        <v>1287</v>
      </c>
      <c r="K442" s="281" t="s">
        <v>878</v>
      </c>
      <c r="M442" s="269" t="s">
        <v>880</v>
      </c>
      <c r="N442" s="282" t="s">
        <v>653</v>
      </c>
      <c r="O442" s="268" t="str">
        <f t="shared" si="13"/>
        <v>№1/367</v>
      </c>
      <c r="P442" s="268" t="s">
        <v>878</v>
      </c>
      <c r="Q442" s="268" t="s">
        <v>1287</v>
      </c>
    </row>
    <row r="443" spans="1:17" ht="12" customHeight="1" x14ac:dyDescent="0.25">
      <c r="A443" s="276" t="s">
        <v>336</v>
      </c>
      <c r="B443" s="276" t="s">
        <v>260</v>
      </c>
      <c r="C443" s="277" t="str">
        <f t="shared" si="12"/>
        <v>Слобiдська, ВУЛ, 56</v>
      </c>
      <c r="D443" s="278">
        <v>2</v>
      </c>
      <c r="E443" s="278">
        <v>2</v>
      </c>
      <c r="F443" s="279" t="s">
        <v>654</v>
      </c>
      <c r="G443" s="274" t="s">
        <v>878</v>
      </c>
      <c r="J443" s="280" t="s">
        <v>1288</v>
      </c>
      <c r="K443" s="281" t="s">
        <v>878</v>
      </c>
      <c r="M443" s="269" t="s">
        <v>880</v>
      </c>
      <c r="N443" s="282" t="s">
        <v>654</v>
      </c>
      <c r="O443" s="268" t="str">
        <f t="shared" si="13"/>
        <v>№1/368</v>
      </c>
      <c r="P443" s="268" t="s">
        <v>878</v>
      </c>
      <c r="Q443" s="268" t="s">
        <v>1288</v>
      </c>
    </row>
    <row r="444" spans="1:17" ht="12" customHeight="1" x14ac:dyDescent="0.25">
      <c r="A444" s="276" t="s">
        <v>336</v>
      </c>
      <c r="B444" s="276" t="s">
        <v>337</v>
      </c>
      <c r="C444" s="277" t="str">
        <f t="shared" si="12"/>
        <v>Слобiдська, ВУЛ, 75а</v>
      </c>
      <c r="D444" s="278">
        <v>2</v>
      </c>
      <c r="E444" s="278">
        <v>1</v>
      </c>
      <c r="F444" s="279" t="s">
        <v>655</v>
      </c>
      <c r="G444" s="274" t="s">
        <v>878</v>
      </c>
      <c r="J444" s="280" t="s">
        <v>1289</v>
      </c>
      <c r="K444" s="281" t="s">
        <v>878</v>
      </c>
      <c r="M444" s="269" t="s">
        <v>880</v>
      </c>
      <c r="N444" s="282" t="s">
        <v>655</v>
      </c>
      <c r="O444" s="268" t="str">
        <f t="shared" si="13"/>
        <v>№1/369</v>
      </c>
      <c r="P444" s="268" t="s">
        <v>878</v>
      </c>
      <c r="Q444" s="268" t="s">
        <v>1289</v>
      </c>
    </row>
    <row r="445" spans="1:17" ht="12" customHeight="1" x14ac:dyDescent="0.25">
      <c r="A445" s="276" t="s">
        <v>336</v>
      </c>
      <c r="B445" s="276" t="s">
        <v>338</v>
      </c>
      <c r="C445" s="277" t="str">
        <f t="shared" si="12"/>
        <v>Слобiдська, ВУЛ, 77</v>
      </c>
      <c r="D445" s="278">
        <v>2</v>
      </c>
      <c r="E445" s="278">
        <v>2</v>
      </c>
      <c r="F445" s="279" t="s">
        <v>656</v>
      </c>
      <c r="G445" s="274" t="s">
        <v>878</v>
      </c>
      <c r="J445" s="280" t="s">
        <v>1290</v>
      </c>
      <c r="K445" s="281" t="s">
        <v>878</v>
      </c>
      <c r="M445" s="269" t="s">
        <v>880</v>
      </c>
      <c r="N445" s="282" t="s">
        <v>656</v>
      </c>
      <c r="O445" s="268" t="str">
        <f t="shared" si="13"/>
        <v>№1/370</v>
      </c>
      <c r="P445" s="268" t="s">
        <v>878</v>
      </c>
      <c r="Q445" s="268" t="s">
        <v>1290</v>
      </c>
    </row>
    <row r="446" spans="1:17" ht="12" customHeight="1" x14ac:dyDescent="0.25">
      <c r="A446" s="276" t="s">
        <v>336</v>
      </c>
      <c r="B446" s="276" t="s">
        <v>339</v>
      </c>
      <c r="C446" s="277" t="str">
        <f t="shared" si="12"/>
        <v>Слобiдська, ВУЛ, 79а</v>
      </c>
      <c r="D446" s="278">
        <v>2</v>
      </c>
      <c r="E446" s="278">
        <v>4</v>
      </c>
      <c r="F446" s="279" t="s">
        <v>657</v>
      </c>
      <c r="G446" s="274" t="s">
        <v>878</v>
      </c>
      <c r="J446" s="280" t="s">
        <v>1291</v>
      </c>
      <c r="K446" s="281" t="s">
        <v>878</v>
      </c>
      <c r="M446" s="269" t="s">
        <v>880</v>
      </c>
      <c r="N446" s="282" t="s">
        <v>657</v>
      </c>
      <c r="O446" s="268" t="str">
        <f t="shared" si="13"/>
        <v>№1/371</v>
      </c>
      <c r="P446" s="268" t="s">
        <v>878</v>
      </c>
      <c r="Q446" s="268" t="s">
        <v>1291</v>
      </c>
    </row>
    <row r="447" spans="1:17" ht="12" customHeight="1" x14ac:dyDescent="0.25">
      <c r="A447" s="276" t="s">
        <v>340</v>
      </c>
      <c r="B447" s="276" t="s">
        <v>200</v>
      </c>
      <c r="C447" s="277" t="str">
        <f t="shared" si="12"/>
        <v>Старобiлоуська, ВУЛ, 14</v>
      </c>
      <c r="D447" s="278">
        <v>2</v>
      </c>
      <c r="E447" s="278">
        <v>1</v>
      </c>
      <c r="F447" s="279" t="s">
        <v>658</v>
      </c>
      <c r="G447" s="274" t="s">
        <v>878</v>
      </c>
      <c r="J447" s="280" t="s">
        <v>1292</v>
      </c>
      <c r="K447" s="281" t="s">
        <v>878</v>
      </c>
      <c r="M447" s="269" t="s">
        <v>880</v>
      </c>
      <c r="N447" s="282" t="s">
        <v>658</v>
      </c>
      <c r="O447" s="268" t="str">
        <f t="shared" si="13"/>
        <v>№1/372</v>
      </c>
      <c r="P447" s="268" t="s">
        <v>878</v>
      </c>
      <c r="Q447" s="268" t="s">
        <v>1292</v>
      </c>
    </row>
    <row r="448" spans="1:17" ht="12" customHeight="1" x14ac:dyDescent="0.25">
      <c r="A448" s="276" t="s">
        <v>340</v>
      </c>
      <c r="B448" s="276" t="s">
        <v>341</v>
      </c>
      <c r="C448" s="277" t="str">
        <f t="shared" si="12"/>
        <v>Старобiлоуська, ВУЛ, 14б</v>
      </c>
      <c r="D448" s="278">
        <v>2</v>
      </c>
      <c r="E448" s="278">
        <v>1</v>
      </c>
      <c r="F448" s="279" t="s">
        <v>660</v>
      </c>
      <c r="G448" s="274" t="s">
        <v>878</v>
      </c>
      <c r="J448" s="280" t="s">
        <v>1293</v>
      </c>
      <c r="K448" s="281" t="s">
        <v>878</v>
      </c>
      <c r="M448" s="269" t="s">
        <v>880</v>
      </c>
      <c r="N448" s="282" t="s">
        <v>660</v>
      </c>
      <c r="O448" s="268" t="str">
        <f t="shared" si="13"/>
        <v>№1/374</v>
      </c>
      <c r="P448" s="268" t="s">
        <v>878</v>
      </c>
      <c r="Q448" s="268" t="s">
        <v>1293</v>
      </c>
    </row>
    <row r="449" spans="1:17" ht="12" customHeight="1" x14ac:dyDescent="0.25">
      <c r="A449" s="276" t="s">
        <v>340</v>
      </c>
      <c r="B449" s="276" t="s">
        <v>342</v>
      </c>
      <c r="C449" s="277" t="str">
        <f t="shared" si="12"/>
        <v>Старобiлоуська, ВУЛ, 14в</v>
      </c>
      <c r="D449" s="278">
        <v>2</v>
      </c>
      <c r="E449" s="278">
        <v>1</v>
      </c>
      <c r="F449" s="279" t="s">
        <v>661</v>
      </c>
      <c r="G449" s="274" t="s">
        <v>878</v>
      </c>
      <c r="J449" s="280" t="s">
        <v>1294</v>
      </c>
      <c r="K449" s="281" t="s">
        <v>878</v>
      </c>
      <c r="M449" s="269" t="s">
        <v>880</v>
      </c>
      <c r="N449" s="282" t="s">
        <v>661</v>
      </c>
      <c r="O449" s="268" t="str">
        <f t="shared" si="13"/>
        <v>№1/375</v>
      </c>
      <c r="P449" s="268" t="s">
        <v>878</v>
      </c>
      <c r="Q449" s="268" t="s">
        <v>1294</v>
      </c>
    </row>
    <row r="450" spans="1:17" ht="12" customHeight="1" x14ac:dyDescent="0.25">
      <c r="A450" s="276" t="s">
        <v>340</v>
      </c>
      <c r="B450" s="276" t="s">
        <v>343</v>
      </c>
      <c r="C450" s="277" t="str">
        <f t="shared" si="12"/>
        <v>Старобiлоуська, ВУЛ, 25б</v>
      </c>
      <c r="D450" s="278">
        <v>2</v>
      </c>
      <c r="E450" s="278">
        <v>6</v>
      </c>
      <c r="F450" s="279"/>
      <c r="J450" s="280" t="s">
        <v>882</v>
      </c>
      <c r="K450" s="281"/>
      <c r="M450" s="269" t="s">
        <v>880</v>
      </c>
      <c r="N450" s="282"/>
      <c r="O450" s="268" t="str">
        <f t="shared" si="13"/>
        <v>№1/</v>
      </c>
      <c r="Q450" s="268" t="s">
        <v>882</v>
      </c>
    </row>
    <row r="451" spans="1:17" ht="12" customHeight="1" x14ac:dyDescent="0.25">
      <c r="A451" s="276" t="s">
        <v>340</v>
      </c>
      <c r="B451" s="276" t="s">
        <v>344</v>
      </c>
      <c r="C451" s="277" t="str">
        <f t="shared" si="12"/>
        <v>Старобiлоуська, ВУЛ, 27а</v>
      </c>
      <c r="D451" s="278">
        <v>2</v>
      </c>
      <c r="E451" s="278">
        <v>2</v>
      </c>
      <c r="F451" s="279" t="s">
        <v>662</v>
      </c>
      <c r="G451" s="274" t="s">
        <v>878</v>
      </c>
      <c r="J451" s="280" t="s">
        <v>1295</v>
      </c>
      <c r="K451" s="281" t="s">
        <v>878</v>
      </c>
      <c r="M451" s="269" t="s">
        <v>880</v>
      </c>
      <c r="N451" s="282" t="s">
        <v>662</v>
      </c>
      <c r="O451" s="268" t="str">
        <f t="shared" si="13"/>
        <v>№1/376</v>
      </c>
      <c r="P451" s="268" t="s">
        <v>878</v>
      </c>
      <c r="Q451" s="268" t="s">
        <v>1295</v>
      </c>
    </row>
    <row r="452" spans="1:17" ht="12" customHeight="1" x14ac:dyDescent="0.25">
      <c r="A452" s="276" t="s">
        <v>340</v>
      </c>
      <c r="B452" s="276" t="s">
        <v>195</v>
      </c>
      <c r="C452" s="277" t="str">
        <f t="shared" ref="C452:C515" si="14">CONCATENATE(A452,$A$2,B452)</f>
        <v>Старобiлоуська, ВУЛ, 31</v>
      </c>
      <c r="D452" s="278">
        <v>2</v>
      </c>
      <c r="E452" s="278">
        <v>1</v>
      </c>
      <c r="F452" s="279" t="s">
        <v>663</v>
      </c>
      <c r="G452" s="274" t="s">
        <v>878</v>
      </c>
      <c r="J452" s="280" t="s">
        <v>1296</v>
      </c>
      <c r="K452" s="281" t="s">
        <v>878</v>
      </c>
      <c r="M452" s="269" t="s">
        <v>880</v>
      </c>
      <c r="N452" s="282" t="s">
        <v>663</v>
      </c>
      <c r="O452" s="268" t="str">
        <f t="shared" ref="O452:O515" si="15">CONCATENATE(M452,N452)</f>
        <v>№1/377</v>
      </c>
      <c r="P452" s="268" t="s">
        <v>878</v>
      </c>
      <c r="Q452" s="268" t="s">
        <v>1296</v>
      </c>
    </row>
    <row r="453" spans="1:17" ht="12" customHeight="1" x14ac:dyDescent="0.25">
      <c r="A453" s="276" t="s">
        <v>340</v>
      </c>
      <c r="B453" s="276" t="s">
        <v>249</v>
      </c>
      <c r="C453" s="277" t="str">
        <f t="shared" si="14"/>
        <v>Старобiлоуська, ВУЛ, 33</v>
      </c>
      <c r="D453" s="278">
        <v>2</v>
      </c>
      <c r="E453" s="278">
        <v>6</v>
      </c>
      <c r="F453" s="279" t="s">
        <v>664</v>
      </c>
      <c r="G453" s="274" t="s">
        <v>878</v>
      </c>
      <c r="J453" s="280" t="s">
        <v>1297</v>
      </c>
      <c r="K453" s="281" t="s">
        <v>878</v>
      </c>
      <c r="M453" s="269" t="s">
        <v>880</v>
      </c>
      <c r="N453" s="282" t="s">
        <v>664</v>
      </c>
      <c r="O453" s="268" t="str">
        <f t="shared" si="15"/>
        <v>№1/378</v>
      </c>
      <c r="P453" s="268" t="s">
        <v>878</v>
      </c>
      <c r="Q453" s="268" t="s">
        <v>1297</v>
      </c>
    </row>
    <row r="454" spans="1:17" ht="12" customHeight="1" x14ac:dyDescent="0.25">
      <c r="A454" s="276" t="s">
        <v>340</v>
      </c>
      <c r="B454" s="276" t="s">
        <v>225</v>
      </c>
      <c r="C454" s="277" t="str">
        <f t="shared" si="14"/>
        <v>Старобiлоуська, ВУЛ, 35</v>
      </c>
      <c r="D454" s="278">
        <v>2</v>
      </c>
      <c r="E454" s="278">
        <v>4</v>
      </c>
      <c r="F454" s="279" t="s">
        <v>665</v>
      </c>
      <c r="G454" s="274" t="s">
        <v>878</v>
      </c>
      <c r="J454" s="280" t="s">
        <v>1298</v>
      </c>
      <c r="K454" s="281" t="s">
        <v>878</v>
      </c>
      <c r="M454" s="269" t="s">
        <v>880</v>
      </c>
      <c r="N454" s="282" t="s">
        <v>665</v>
      </c>
      <c r="O454" s="268" t="str">
        <f t="shared" si="15"/>
        <v>№1/379</v>
      </c>
      <c r="P454" s="268" t="s">
        <v>878</v>
      </c>
      <c r="Q454" s="268" t="s">
        <v>1298</v>
      </c>
    </row>
    <row r="455" spans="1:17" ht="12" customHeight="1" x14ac:dyDescent="0.25">
      <c r="A455" s="276" t="s">
        <v>340</v>
      </c>
      <c r="B455" s="276" t="s">
        <v>109</v>
      </c>
      <c r="C455" s="277" t="str">
        <f t="shared" si="14"/>
        <v>Старобiлоуська, ВУЛ, 4</v>
      </c>
      <c r="D455" s="278">
        <v>2</v>
      </c>
      <c r="E455" s="278">
        <v>0</v>
      </c>
      <c r="F455" s="279" t="s">
        <v>666</v>
      </c>
      <c r="G455" s="274" t="s">
        <v>878</v>
      </c>
      <c r="J455" s="280" t="s">
        <v>1299</v>
      </c>
      <c r="K455" s="281" t="s">
        <v>878</v>
      </c>
      <c r="M455" s="269" t="s">
        <v>880</v>
      </c>
      <c r="N455" s="282" t="s">
        <v>666</v>
      </c>
      <c r="O455" s="268" t="str">
        <f t="shared" si="15"/>
        <v>№1/380</v>
      </c>
      <c r="P455" s="268" t="s">
        <v>878</v>
      </c>
      <c r="Q455" s="268" t="s">
        <v>1299</v>
      </c>
    </row>
    <row r="456" spans="1:17" ht="12" customHeight="1" x14ac:dyDescent="0.25">
      <c r="A456" s="276" t="s">
        <v>340</v>
      </c>
      <c r="B456" s="276" t="s">
        <v>201</v>
      </c>
      <c r="C456" s="277" t="str">
        <f t="shared" si="14"/>
        <v>Старобiлоуська, ВУЛ, 14а</v>
      </c>
      <c r="D456" s="278">
        <v>2</v>
      </c>
      <c r="E456" s="278">
        <v>1</v>
      </c>
      <c r="F456" s="279" t="s">
        <v>659</v>
      </c>
      <c r="G456" s="274" t="s">
        <v>878</v>
      </c>
      <c r="J456" s="280" t="s">
        <v>1300</v>
      </c>
      <c r="K456" s="281" t="s">
        <v>878</v>
      </c>
      <c r="M456" s="269" t="s">
        <v>880</v>
      </c>
      <c r="N456" s="282" t="s">
        <v>659</v>
      </c>
      <c r="O456" s="268" t="str">
        <f t="shared" si="15"/>
        <v>№1/373</v>
      </c>
      <c r="P456" s="268" t="s">
        <v>878</v>
      </c>
      <c r="Q456" s="268" t="s">
        <v>1300</v>
      </c>
    </row>
    <row r="457" spans="1:17" ht="12" customHeight="1" x14ac:dyDescent="0.25">
      <c r="A457" s="276" t="s">
        <v>340</v>
      </c>
      <c r="B457" s="276" t="s">
        <v>865</v>
      </c>
      <c r="C457" s="277" t="str">
        <f t="shared" si="14"/>
        <v>Старобiлоуська, ВУЛ, 49а</v>
      </c>
      <c r="D457" s="278"/>
      <c r="E457" s="278"/>
      <c r="F457" s="279"/>
      <c r="J457" s="280" t="s">
        <v>882</v>
      </c>
      <c r="K457" s="281"/>
      <c r="M457" s="269" t="s">
        <v>880</v>
      </c>
      <c r="N457" s="282"/>
      <c r="O457" s="268" t="str">
        <f t="shared" si="15"/>
        <v>№1/</v>
      </c>
      <c r="Q457" s="268" t="s">
        <v>882</v>
      </c>
    </row>
    <row r="458" spans="1:17" ht="12" customHeight="1" x14ac:dyDescent="0.25">
      <c r="A458" s="276" t="s">
        <v>340</v>
      </c>
      <c r="B458" s="276" t="s">
        <v>257</v>
      </c>
      <c r="C458" s="277" t="str">
        <f t="shared" si="14"/>
        <v>Старобiлоуська, ВУЛ, 49</v>
      </c>
      <c r="D458" s="278"/>
      <c r="E458" s="278"/>
      <c r="F458" s="279"/>
      <c r="J458" s="280" t="s">
        <v>882</v>
      </c>
      <c r="K458" s="281"/>
      <c r="M458" s="269" t="s">
        <v>880</v>
      </c>
      <c r="N458" s="282"/>
      <c r="O458" s="268" t="str">
        <f t="shared" si="15"/>
        <v>№1/</v>
      </c>
      <c r="Q458" s="268" t="s">
        <v>882</v>
      </c>
    </row>
    <row r="459" spans="1:17" ht="12" customHeight="1" x14ac:dyDescent="0.25">
      <c r="A459" s="276" t="s">
        <v>345</v>
      </c>
      <c r="B459" s="276" t="s">
        <v>208</v>
      </c>
      <c r="C459" s="277" t="str">
        <f t="shared" si="14"/>
        <v>Старостриженська, ВУЛ, 10</v>
      </c>
      <c r="D459" s="278">
        <v>1</v>
      </c>
      <c r="E459" s="278">
        <v>0</v>
      </c>
      <c r="F459" s="279" t="s">
        <v>667</v>
      </c>
      <c r="G459" s="274" t="s">
        <v>878</v>
      </c>
      <c r="J459" s="280" t="s">
        <v>1301</v>
      </c>
      <c r="K459" s="281" t="s">
        <v>878</v>
      </c>
      <c r="M459" s="269" t="s">
        <v>880</v>
      </c>
      <c r="N459" s="282" t="s">
        <v>667</v>
      </c>
      <c r="O459" s="268" t="str">
        <f t="shared" si="15"/>
        <v>№1/381</v>
      </c>
      <c r="P459" s="268" t="s">
        <v>878</v>
      </c>
      <c r="Q459" s="268" t="s">
        <v>1301</v>
      </c>
    </row>
    <row r="460" spans="1:17" ht="12" customHeight="1" x14ac:dyDescent="0.25">
      <c r="A460" s="276" t="s">
        <v>345</v>
      </c>
      <c r="B460" s="276" t="s">
        <v>219</v>
      </c>
      <c r="C460" s="277" t="str">
        <f t="shared" si="14"/>
        <v>Старостриженська, ВУЛ, 12</v>
      </c>
      <c r="D460" s="278">
        <v>1</v>
      </c>
      <c r="E460" s="278">
        <v>0</v>
      </c>
      <c r="F460" s="279" t="s">
        <v>668</v>
      </c>
      <c r="G460" s="274" t="s">
        <v>878</v>
      </c>
      <c r="J460" s="280" t="s">
        <v>1302</v>
      </c>
      <c r="K460" s="281" t="s">
        <v>878</v>
      </c>
      <c r="M460" s="269" t="s">
        <v>880</v>
      </c>
      <c r="N460" s="282" t="s">
        <v>668</v>
      </c>
      <c r="O460" s="268" t="str">
        <f t="shared" si="15"/>
        <v>№1/382</v>
      </c>
      <c r="P460" s="268" t="s">
        <v>878</v>
      </c>
      <c r="Q460" s="268" t="s">
        <v>1302</v>
      </c>
    </row>
    <row r="461" spans="1:17" ht="12" customHeight="1" x14ac:dyDescent="0.25">
      <c r="A461" s="276" t="s">
        <v>345</v>
      </c>
      <c r="B461" s="276" t="s">
        <v>200</v>
      </c>
      <c r="C461" s="277" t="str">
        <f t="shared" si="14"/>
        <v>Старостриженська, ВУЛ, 14</v>
      </c>
      <c r="D461" s="278">
        <v>1</v>
      </c>
      <c r="E461" s="278">
        <v>0</v>
      </c>
      <c r="F461" s="279" t="s">
        <v>669</v>
      </c>
      <c r="G461" s="274" t="s">
        <v>878</v>
      </c>
      <c r="J461" s="280" t="s">
        <v>1303</v>
      </c>
      <c r="K461" s="281" t="s">
        <v>878</v>
      </c>
      <c r="M461" s="269" t="s">
        <v>880</v>
      </c>
      <c r="N461" s="282" t="s">
        <v>669</v>
      </c>
      <c r="O461" s="268" t="str">
        <f t="shared" si="15"/>
        <v>№1/383</v>
      </c>
      <c r="P461" s="268" t="s">
        <v>878</v>
      </c>
      <c r="Q461" s="268" t="s">
        <v>1303</v>
      </c>
    </row>
    <row r="462" spans="1:17" ht="12" customHeight="1" x14ac:dyDescent="0.25">
      <c r="A462" s="276" t="s">
        <v>345</v>
      </c>
      <c r="B462" s="276" t="s">
        <v>202</v>
      </c>
      <c r="C462" s="277" t="str">
        <f t="shared" si="14"/>
        <v>Старостриженська, ВУЛ, 16</v>
      </c>
      <c r="D462" s="278">
        <v>1</v>
      </c>
      <c r="E462" s="278">
        <v>0</v>
      </c>
      <c r="F462" s="279" t="s">
        <v>670</v>
      </c>
      <c r="G462" s="274" t="s">
        <v>878</v>
      </c>
      <c r="J462" s="280" t="s">
        <v>1304</v>
      </c>
      <c r="K462" s="281" t="s">
        <v>878</v>
      </c>
      <c r="M462" s="269" t="s">
        <v>880</v>
      </c>
      <c r="N462" s="282" t="s">
        <v>670</v>
      </c>
      <c r="O462" s="268" t="str">
        <f t="shared" si="15"/>
        <v>№1/384</v>
      </c>
      <c r="P462" s="268" t="s">
        <v>878</v>
      </c>
      <c r="Q462" s="268" t="s">
        <v>1304</v>
      </c>
    </row>
    <row r="463" spans="1:17" ht="12" customHeight="1" x14ac:dyDescent="0.25">
      <c r="A463" s="276" t="s">
        <v>345</v>
      </c>
      <c r="B463" s="276" t="s">
        <v>108</v>
      </c>
      <c r="C463" s="277" t="str">
        <f t="shared" si="14"/>
        <v>Старостриженська, ВУЛ, 5</v>
      </c>
      <c r="D463" s="278">
        <v>1</v>
      </c>
      <c r="E463" s="278">
        <v>0</v>
      </c>
      <c r="F463" s="279" t="s">
        <v>671</v>
      </c>
      <c r="G463" s="274" t="s">
        <v>878</v>
      </c>
      <c r="J463" s="280" t="s">
        <v>1305</v>
      </c>
      <c r="K463" s="281" t="s">
        <v>878</v>
      </c>
      <c r="M463" s="269" t="s">
        <v>880</v>
      </c>
      <c r="N463" s="282" t="s">
        <v>671</v>
      </c>
      <c r="O463" s="268" t="str">
        <f t="shared" si="15"/>
        <v>№1/385</v>
      </c>
      <c r="P463" s="268" t="s">
        <v>878</v>
      </c>
      <c r="Q463" s="268" t="s">
        <v>1305</v>
      </c>
    </row>
    <row r="464" spans="1:17" ht="12" customHeight="1" x14ac:dyDescent="0.25">
      <c r="A464" s="276" t="s">
        <v>345</v>
      </c>
      <c r="B464" s="276" t="s">
        <v>105</v>
      </c>
      <c r="C464" s="277" t="str">
        <f t="shared" si="14"/>
        <v>Старостриженська, ВУЛ, 7</v>
      </c>
      <c r="D464" s="278">
        <v>1</v>
      </c>
      <c r="E464" s="278">
        <v>0</v>
      </c>
      <c r="F464" s="279" t="s">
        <v>672</v>
      </c>
      <c r="G464" s="274" t="s">
        <v>878</v>
      </c>
      <c r="J464" s="280" t="s">
        <v>1306</v>
      </c>
      <c r="K464" s="281" t="s">
        <v>878</v>
      </c>
      <c r="M464" s="269" t="s">
        <v>880</v>
      </c>
      <c r="N464" s="282" t="s">
        <v>672</v>
      </c>
      <c r="O464" s="268" t="str">
        <f t="shared" si="15"/>
        <v>№1/386</v>
      </c>
      <c r="P464" s="268" t="s">
        <v>878</v>
      </c>
      <c r="Q464" s="268" t="s">
        <v>1306</v>
      </c>
    </row>
    <row r="465" spans="1:17" ht="12" customHeight="1" x14ac:dyDescent="0.25">
      <c r="A465" s="276" t="s">
        <v>346</v>
      </c>
      <c r="B465" s="276" t="s">
        <v>176</v>
      </c>
      <c r="C465" s="277" t="str">
        <f t="shared" si="14"/>
        <v>Суворова, ВУЛ, 8</v>
      </c>
      <c r="D465" s="278">
        <v>1</v>
      </c>
      <c r="E465" s="278">
        <v>0</v>
      </c>
      <c r="F465" s="279" t="s">
        <v>673</v>
      </c>
      <c r="G465" s="274" t="s">
        <v>878</v>
      </c>
      <c r="J465" s="280" t="s">
        <v>1307</v>
      </c>
      <c r="K465" s="281" t="s">
        <v>878</v>
      </c>
      <c r="M465" s="269" t="s">
        <v>880</v>
      </c>
      <c r="N465" s="282" t="s">
        <v>673</v>
      </c>
      <c r="O465" s="268" t="str">
        <f t="shared" si="15"/>
        <v>№1/387</v>
      </c>
      <c r="P465" s="268" t="s">
        <v>878</v>
      </c>
      <c r="Q465" s="268" t="s">
        <v>1307</v>
      </c>
    </row>
    <row r="466" spans="1:17" ht="12" customHeight="1" x14ac:dyDescent="0.25">
      <c r="A466" s="276" t="s">
        <v>866</v>
      </c>
      <c r="B466" s="276" t="s">
        <v>298</v>
      </c>
      <c r="C466" s="277" t="str">
        <f t="shared" si="14"/>
        <v>Текстильникiв, ВУЛ, 11а</v>
      </c>
      <c r="D466" s="278">
        <v>3</v>
      </c>
      <c r="E466" s="278">
        <v>4</v>
      </c>
      <c r="F466" s="279"/>
      <c r="H466" s="275">
        <v>494</v>
      </c>
      <c r="I466" s="274" t="s">
        <v>939</v>
      </c>
      <c r="J466" s="283" t="s">
        <v>1308</v>
      </c>
      <c r="K466" s="281" t="s">
        <v>939</v>
      </c>
      <c r="M466" s="269" t="s">
        <v>880</v>
      </c>
      <c r="N466" s="282">
        <v>494</v>
      </c>
      <c r="O466" s="268" t="str">
        <f t="shared" si="15"/>
        <v>№1/494</v>
      </c>
      <c r="P466" s="268" t="s">
        <v>939</v>
      </c>
      <c r="Q466" s="268" t="s">
        <v>1308</v>
      </c>
    </row>
    <row r="467" spans="1:17" ht="12" customHeight="1" x14ac:dyDescent="0.25">
      <c r="A467" s="276" t="s">
        <v>866</v>
      </c>
      <c r="B467" s="276" t="s">
        <v>333</v>
      </c>
      <c r="C467" s="277" t="str">
        <f t="shared" si="14"/>
        <v>Текстильникiв, ВУЛ, 11б</v>
      </c>
      <c r="D467" s="278">
        <v>3</v>
      </c>
      <c r="E467" s="278">
        <v>2</v>
      </c>
      <c r="F467" s="279"/>
      <c r="H467" s="275">
        <v>495</v>
      </c>
      <c r="I467" s="274" t="s">
        <v>939</v>
      </c>
      <c r="J467" s="283" t="s">
        <v>1309</v>
      </c>
      <c r="K467" s="281" t="s">
        <v>939</v>
      </c>
      <c r="M467" s="269" t="s">
        <v>880</v>
      </c>
      <c r="N467" s="282">
        <v>495</v>
      </c>
      <c r="O467" s="268" t="str">
        <f t="shared" si="15"/>
        <v>№1/495</v>
      </c>
      <c r="P467" s="268" t="s">
        <v>939</v>
      </c>
      <c r="Q467" s="268" t="s">
        <v>1309</v>
      </c>
    </row>
    <row r="468" spans="1:17" ht="12" customHeight="1" x14ac:dyDescent="0.25">
      <c r="A468" s="276" t="s">
        <v>866</v>
      </c>
      <c r="B468" s="276" t="s">
        <v>219</v>
      </c>
      <c r="C468" s="277" t="str">
        <f t="shared" si="14"/>
        <v>Текстильникiв, ВУЛ, 12</v>
      </c>
      <c r="D468" s="278">
        <v>3</v>
      </c>
      <c r="E468" s="278">
        <v>3</v>
      </c>
      <c r="F468" s="279"/>
      <c r="H468" s="275">
        <v>496</v>
      </c>
      <c r="I468" s="274" t="s">
        <v>939</v>
      </c>
      <c r="J468" s="283" t="s">
        <v>1310</v>
      </c>
      <c r="K468" s="281" t="s">
        <v>939</v>
      </c>
      <c r="M468" s="269" t="s">
        <v>880</v>
      </c>
      <c r="N468" s="282">
        <v>496</v>
      </c>
      <c r="O468" s="268" t="str">
        <f t="shared" si="15"/>
        <v>№1/496</v>
      </c>
      <c r="P468" s="268" t="s">
        <v>939</v>
      </c>
      <c r="Q468" s="268" t="s">
        <v>1310</v>
      </c>
    </row>
    <row r="469" spans="1:17" ht="12" customHeight="1" x14ac:dyDescent="0.25">
      <c r="A469" s="276" t="s">
        <v>866</v>
      </c>
      <c r="B469" s="276" t="s">
        <v>181</v>
      </c>
      <c r="C469" s="277" t="str">
        <f t="shared" si="14"/>
        <v>Текстильникiв, ВУЛ, 13</v>
      </c>
      <c r="D469" s="278">
        <v>3</v>
      </c>
      <c r="E469" s="278">
        <v>6</v>
      </c>
      <c r="F469" s="279"/>
      <c r="H469" s="275">
        <v>497</v>
      </c>
      <c r="I469" s="274" t="s">
        <v>939</v>
      </c>
      <c r="J469" s="283" t="s">
        <v>1311</v>
      </c>
      <c r="K469" s="281" t="s">
        <v>939</v>
      </c>
      <c r="M469" s="269" t="s">
        <v>880</v>
      </c>
      <c r="N469" s="282">
        <v>497</v>
      </c>
      <c r="O469" s="268" t="str">
        <f t="shared" si="15"/>
        <v>№1/497</v>
      </c>
      <c r="P469" s="268" t="s">
        <v>939</v>
      </c>
      <c r="Q469" s="268" t="s">
        <v>1311</v>
      </c>
    </row>
    <row r="470" spans="1:17" ht="12" customHeight="1" x14ac:dyDescent="0.25">
      <c r="A470" s="276" t="s">
        <v>866</v>
      </c>
      <c r="B470" s="276" t="s">
        <v>182</v>
      </c>
      <c r="C470" s="277" t="str">
        <f t="shared" si="14"/>
        <v>Текстильникiв, ВУЛ, 15</v>
      </c>
      <c r="D470" s="278">
        <v>3</v>
      </c>
      <c r="E470" s="278">
        <v>4</v>
      </c>
      <c r="F470" s="279"/>
      <c r="H470" s="275">
        <v>499</v>
      </c>
      <c r="I470" s="274" t="s">
        <v>939</v>
      </c>
      <c r="J470" s="283" t="s">
        <v>1312</v>
      </c>
      <c r="K470" s="281" t="s">
        <v>939</v>
      </c>
      <c r="M470" s="269" t="s">
        <v>880</v>
      </c>
      <c r="N470" s="282">
        <v>499</v>
      </c>
      <c r="O470" s="268" t="str">
        <f t="shared" si="15"/>
        <v>№1/499</v>
      </c>
      <c r="P470" s="268" t="s">
        <v>939</v>
      </c>
      <c r="Q470" s="268" t="s">
        <v>1312</v>
      </c>
    </row>
    <row r="471" spans="1:17" ht="12" customHeight="1" x14ac:dyDescent="0.25">
      <c r="A471" s="276" t="s">
        <v>866</v>
      </c>
      <c r="B471" s="276" t="s">
        <v>183</v>
      </c>
      <c r="C471" s="277" t="str">
        <f t="shared" si="14"/>
        <v>Текстильникiв, ВУЛ, 15а</v>
      </c>
      <c r="D471" s="278">
        <v>3</v>
      </c>
      <c r="E471" s="278">
        <v>1</v>
      </c>
      <c r="F471" s="279"/>
      <c r="H471" s="275">
        <v>500</v>
      </c>
      <c r="I471" s="274" t="s">
        <v>939</v>
      </c>
      <c r="J471" s="283" t="s">
        <v>1313</v>
      </c>
      <c r="K471" s="281" t="s">
        <v>939</v>
      </c>
      <c r="M471" s="269" t="s">
        <v>880</v>
      </c>
      <c r="N471" s="282">
        <v>500</v>
      </c>
      <c r="O471" s="268" t="str">
        <f t="shared" si="15"/>
        <v>№1/500</v>
      </c>
      <c r="P471" s="268" t="s">
        <v>939</v>
      </c>
      <c r="Q471" s="268" t="s">
        <v>1313</v>
      </c>
    </row>
    <row r="472" spans="1:17" ht="12" customHeight="1" x14ac:dyDescent="0.25">
      <c r="A472" s="276" t="s">
        <v>866</v>
      </c>
      <c r="B472" s="276" t="s">
        <v>202</v>
      </c>
      <c r="C472" s="277" t="str">
        <f t="shared" si="14"/>
        <v>Текстильникiв, ВУЛ, 16</v>
      </c>
      <c r="D472" s="278">
        <v>3</v>
      </c>
      <c r="E472" s="278">
        <v>4</v>
      </c>
      <c r="F472" s="279"/>
      <c r="H472" s="275">
        <v>501</v>
      </c>
      <c r="I472" s="274" t="s">
        <v>939</v>
      </c>
      <c r="J472" s="283" t="s">
        <v>1314</v>
      </c>
      <c r="K472" s="281" t="s">
        <v>939</v>
      </c>
      <c r="M472" s="269" t="s">
        <v>880</v>
      </c>
      <c r="N472" s="282">
        <v>501</v>
      </c>
      <c r="O472" s="268" t="str">
        <f t="shared" si="15"/>
        <v>№1/501</v>
      </c>
      <c r="P472" s="268" t="s">
        <v>939</v>
      </c>
      <c r="Q472" s="268" t="s">
        <v>1314</v>
      </c>
    </row>
    <row r="473" spans="1:17" ht="12" customHeight="1" x14ac:dyDescent="0.25">
      <c r="A473" s="276" t="s">
        <v>866</v>
      </c>
      <c r="B473" s="276" t="s">
        <v>867</v>
      </c>
      <c r="C473" s="277" t="str">
        <f t="shared" si="14"/>
        <v>Текстильникiв, ВУЛ, 17/43</v>
      </c>
      <c r="D473" s="278">
        <v>3</v>
      </c>
      <c r="E473" s="278">
        <v>4</v>
      </c>
      <c r="F473" s="279"/>
      <c r="H473" s="275">
        <v>502</v>
      </c>
      <c r="I473" s="274" t="s">
        <v>939</v>
      </c>
      <c r="J473" s="283" t="s">
        <v>1315</v>
      </c>
      <c r="K473" s="281" t="s">
        <v>939</v>
      </c>
      <c r="M473" s="269" t="s">
        <v>880</v>
      </c>
      <c r="N473" s="282">
        <v>502</v>
      </c>
      <c r="O473" s="268" t="str">
        <f t="shared" si="15"/>
        <v>№1/502</v>
      </c>
      <c r="P473" s="268" t="s">
        <v>939</v>
      </c>
      <c r="Q473" s="268" t="s">
        <v>1315</v>
      </c>
    </row>
    <row r="474" spans="1:17" ht="12" customHeight="1" x14ac:dyDescent="0.25">
      <c r="A474" s="276" t="s">
        <v>866</v>
      </c>
      <c r="B474" s="276" t="s">
        <v>231</v>
      </c>
      <c r="C474" s="277" t="str">
        <f t="shared" si="14"/>
        <v>Текстильникiв, ВУЛ, 19</v>
      </c>
      <c r="D474" s="278">
        <v>3</v>
      </c>
      <c r="E474" s="278">
        <v>1</v>
      </c>
      <c r="F474" s="279"/>
      <c r="H474" s="275">
        <v>504</v>
      </c>
      <c r="I474" s="274" t="s">
        <v>939</v>
      </c>
      <c r="J474" s="283" t="s">
        <v>1316</v>
      </c>
      <c r="K474" s="281" t="s">
        <v>939</v>
      </c>
      <c r="M474" s="269" t="s">
        <v>880</v>
      </c>
      <c r="N474" s="282">
        <v>504</v>
      </c>
      <c r="O474" s="268" t="str">
        <f t="shared" si="15"/>
        <v>№1/504</v>
      </c>
      <c r="P474" s="268" t="s">
        <v>939</v>
      </c>
      <c r="Q474" s="268" t="s">
        <v>1316</v>
      </c>
    </row>
    <row r="475" spans="1:17" ht="12" customHeight="1" x14ac:dyDescent="0.25">
      <c r="A475" s="276" t="s">
        <v>866</v>
      </c>
      <c r="B475" s="276" t="s">
        <v>204</v>
      </c>
      <c r="C475" s="277" t="str">
        <f t="shared" si="14"/>
        <v>Текстильникiв, ВУЛ, 20</v>
      </c>
      <c r="D475" s="278">
        <v>3</v>
      </c>
      <c r="E475" s="278">
        <v>1</v>
      </c>
      <c r="F475" s="279"/>
      <c r="H475" s="275">
        <v>505</v>
      </c>
      <c r="I475" s="274" t="s">
        <v>939</v>
      </c>
      <c r="J475" s="283" t="s">
        <v>1317</v>
      </c>
      <c r="K475" s="281" t="s">
        <v>939</v>
      </c>
      <c r="M475" s="269" t="s">
        <v>880</v>
      </c>
      <c r="N475" s="282">
        <v>505</v>
      </c>
      <c r="O475" s="268" t="str">
        <f t="shared" si="15"/>
        <v>№1/505</v>
      </c>
      <c r="P475" s="268" t="s">
        <v>939</v>
      </c>
      <c r="Q475" s="268" t="s">
        <v>1317</v>
      </c>
    </row>
    <row r="476" spans="1:17" ht="12" customHeight="1" x14ac:dyDescent="0.25">
      <c r="A476" s="276" t="s">
        <v>866</v>
      </c>
      <c r="B476" s="276" t="s">
        <v>212</v>
      </c>
      <c r="C476" s="277" t="str">
        <f t="shared" si="14"/>
        <v>Текстильникiв, ВУЛ, 21</v>
      </c>
      <c r="D476" s="278">
        <v>3</v>
      </c>
      <c r="E476" s="278">
        <v>1</v>
      </c>
      <c r="F476" s="279"/>
      <c r="H476" s="275">
        <v>506</v>
      </c>
      <c r="I476" s="274" t="s">
        <v>939</v>
      </c>
      <c r="J476" s="283" t="s">
        <v>1318</v>
      </c>
      <c r="K476" s="281" t="s">
        <v>939</v>
      </c>
      <c r="M476" s="269" t="s">
        <v>880</v>
      </c>
      <c r="N476" s="282">
        <v>506</v>
      </c>
      <c r="O476" s="268" t="str">
        <f t="shared" si="15"/>
        <v>№1/506</v>
      </c>
      <c r="P476" s="268" t="s">
        <v>939</v>
      </c>
      <c r="Q476" s="268" t="s">
        <v>1318</v>
      </c>
    </row>
    <row r="477" spans="1:17" ht="12" customHeight="1" x14ac:dyDescent="0.25">
      <c r="A477" s="276" t="s">
        <v>866</v>
      </c>
      <c r="B477" s="276" t="s">
        <v>213</v>
      </c>
      <c r="C477" s="277" t="str">
        <f t="shared" si="14"/>
        <v>Текстильникiв, ВУЛ, 23</v>
      </c>
      <c r="D477" s="278">
        <v>3</v>
      </c>
      <c r="E477" s="278">
        <v>1</v>
      </c>
      <c r="F477" s="279"/>
      <c r="H477" s="275">
        <v>508</v>
      </c>
      <c r="I477" s="274" t="s">
        <v>939</v>
      </c>
      <c r="J477" s="283" t="s">
        <v>1319</v>
      </c>
      <c r="K477" s="281" t="s">
        <v>939</v>
      </c>
      <c r="M477" s="269" t="s">
        <v>880</v>
      </c>
      <c r="N477" s="282">
        <v>508</v>
      </c>
      <c r="O477" s="268" t="str">
        <f t="shared" si="15"/>
        <v>№1/508</v>
      </c>
      <c r="P477" s="268" t="s">
        <v>939</v>
      </c>
      <c r="Q477" s="268" t="s">
        <v>1319</v>
      </c>
    </row>
    <row r="478" spans="1:17" ht="12" customHeight="1" x14ac:dyDescent="0.25">
      <c r="A478" s="276" t="s">
        <v>866</v>
      </c>
      <c r="B478" s="276" t="s">
        <v>868</v>
      </c>
      <c r="C478" s="277" t="str">
        <f t="shared" si="14"/>
        <v>Текстильникiв, ВУЛ, 24а</v>
      </c>
      <c r="D478" s="278">
        <v>3</v>
      </c>
      <c r="E478" s="278">
        <v>2</v>
      </c>
      <c r="F478" s="279"/>
      <c r="H478" s="275">
        <v>510</v>
      </c>
      <c r="I478" s="274" t="s">
        <v>939</v>
      </c>
      <c r="J478" s="283" t="s">
        <v>1320</v>
      </c>
      <c r="K478" s="281" t="s">
        <v>939</v>
      </c>
      <c r="M478" s="269" t="s">
        <v>880</v>
      </c>
      <c r="N478" s="282">
        <v>510</v>
      </c>
      <c r="O478" s="268" t="str">
        <f t="shared" si="15"/>
        <v>№1/510</v>
      </c>
      <c r="P478" s="268" t="s">
        <v>939</v>
      </c>
      <c r="Q478" s="268" t="s">
        <v>1320</v>
      </c>
    </row>
    <row r="479" spans="1:17" ht="12" customHeight="1" x14ac:dyDescent="0.25">
      <c r="A479" s="276" t="s">
        <v>866</v>
      </c>
      <c r="B479" s="276" t="s">
        <v>195</v>
      </c>
      <c r="C479" s="277" t="str">
        <f t="shared" si="14"/>
        <v>Текстильникiв, ВУЛ, 31</v>
      </c>
      <c r="D479" s="278">
        <v>3</v>
      </c>
      <c r="E479" s="278">
        <v>1</v>
      </c>
      <c r="F479" s="279"/>
      <c r="H479" s="275">
        <v>512</v>
      </c>
      <c r="I479" s="274" t="s">
        <v>939</v>
      </c>
      <c r="J479" s="283" t="s">
        <v>1321</v>
      </c>
      <c r="K479" s="281" t="s">
        <v>939</v>
      </c>
      <c r="M479" s="269" t="s">
        <v>880</v>
      </c>
      <c r="N479" s="282">
        <v>512</v>
      </c>
      <c r="O479" s="268" t="str">
        <f t="shared" si="15"/>
        <v>№1/512</v>
      </c>
      <c r="P479" s="268" t="s">
        <v>939</v>
      </c>
      <c r="Q479" s="268" t="s">
        <v>1321</v>
      </c>
    </row>
    <row r="480" spans="1:17" ht="12" customHeight="1" x14ac:dyDescent="0.25">
      <c r="A480" s="276" t="s">
        <v>866</v>
      </c>
      <c r="B480" s="276" t="s">
        <v>249</v>
      </c>
      <c r="C480" s="277" t="str">
        <f t="shared" si="14"/>
        <v>Текстильникiв, ВУЛ, 33</v>
      </c>
      <c r="D480" s="278">
        <v>3</v>
      </c>
      <c r="E480" s="278">
        <v>1</v>
      </c>
      <c r="F480" s="279"/>
      <c r="H480" s="275">
        <v>513</v>
      </c>
      <c r="I480" s="274" t="s">
        <v>939</v>
      </c>
      <c r="J480" s="283" t="s">
        <v>1322</v>
      </c>
      <c r="K480" s="281" t="s">
        <v>939</v>
      </c>
      <c r="M480" s="269" t="s">
        <v>880</v>
      </c>
      <c r="N480" s="282">
        <v>513</v>
      </c>
      <c r="O480" s="268" t="str">
        <f t="shared" si="15"/>
        <v>№1/513</v>
      </c>
      <c r="P480" s="268" t="s">
        <v>939</v>
      </c>
      <c r="Q480" s="268" t="s">
        <v>1322</v>
      </c>
    </row>
    <row r="481" spans="1:17" ht="12" customHeight="1" x14ac:dyDescent="0.25">
      <c r="A481" s="276" t="s">
        <v>866</v>
      </c>
      <c r="B481" s="276" t="s">
        <v>250</v>
      </c>
      <c r="C481" s="277" t="str">
        <f t="shared" si="14"/>
        <v>Текстильникiв, ВУЛ, 34</v>
      </c>
      <c r="D481" s="278">
        <v>3</v>
      </c>
      <c r="E481" s="278">
        <v>4</v>
      </c>
      <c r="F481" s="279"/>
      <c r="H481" s="275">
        <v>514</v>
      </c>
      <c r="I481" s="274" t="s">
        <v>939</v>
      </c>
      <c r="J481" s="283" t="s">
        <v>1323</v>
      </c>
      <c r="K481" s="281" t="s">
        <v>939</v>
      </c>
      <c r="M481" s="269" t="s">
        <v>880</v>
      </c>
      <c r="N481" s="282">
        <v>514</v>
      </c>
      <c r="O481" s="268" t="str">
        <f t="shared" si="15"/>
        <v>№1/514</v>
      </c>
      <c r="P481" s="268" t="s">
        <v>939</v>
      </c>
      <c r="Q481" s="268" t="s">
        <v>1323</v>
      </c>
    </row>
    <row r="482" spans="1:17" ht="12" customHeight="1" x14ac:dyDescent="0.25">
      <c r="A482" s="276" t="s">
        <v>866</v>
      </c>
      <c r="B482" s="276" t="s">
        <v>296</v>
      </c>
      <c r="C482" s="277" t="str">
        <f t="shared" si="14"/>
        <v>Текстильникiв, ВУЛ, 39</v>
      </c>
      <c r="D482" s="278">
        <v>3</v>
      </c>
      <c r="E482" s="278">
        <v>3</v>
      </c>
      <c r="F482" s="279"/>
      <c r="H482" s="275">
        <v>515</v>
      </c>
      <c r="I482" s="274" t="s">
        <v>939</v>
      </c>
      <c r="J482" s="283" t="s">
        <v>1324</v>
      </c>
      <c r="K482" s="281" t="s">
        <v>939</v>
      </c>
      <c r="M482" s="269" t="s">
        <v>880</v>
      </c>
      <c r="N482" s="282">
        <v>515</v>
      </c>
      <c r="O482" s="268" t="str">
        <f t="shared" si="15"/>
        <v>№1/515</v>
      </c>
      <c r="P482" s="268" t="s">
        <v>939</v>
      </c>
      <c r="Q482" s="268" t="s">
        <v>1324</v>
      </c>
    </row>
    <row r="483" spans="1:17" ht="12" customHeight="1" x14ac:dyDescent="0.25">
      <c r="A483" s="276" t="s">
        <v>866</v>
      </c>
      <c r="B483" s="276" t="s">
        <v>109</v>
      </c>
      <c r="C483" s="277" t="str">
        <f t="shared" si="14"/>
        <v>Текстильникiв, ВУЛ, 4</v>
      </c>
      <c r="D483" s="278">
        <v>3</v>
      </c>
      <c r="E483" s="278">
        <v>4</v>
      </c>
      <c r="F483" s="279"/>
      <c r="H483" s="275">
        <v>489</v>
      </c>
      <c r="I483" s="274" t="s">
        <v>939</v>
      </c>
      <c r="J483" s="283" t="s">
        <v>1325</v>
      </c>
      <c r="K483" s="281" t="s">
        <v>939</v>
      </c>
      <c r="M483" s="269" t="s">
        <v>880</v>
      </c>
      <c r="N483" s="282">
        <v>489</v>
      </c>
      <c r="O483" s="268" t="str">
        <f t="shared" si="15"/>
        <v>№1/489</v>
      </c>
      <c r="P483" s="268" t="s">
        <v>939</v>
      </c>
      <c r="Q483" s="268" t="s">
        <v>1325</v>
      </c>
    </row>
    <row r="484" spans="1:17" ht="12" customHeight="1" x14ac:dyDescent="0.25">
      <c r="A484" s="276" t="s">
        <v>866</v>
      </c>
      <c r="B484" s="276" t="s">
        <v>106</v>
      </c>
      <c r="C484" s="277" t="str">
        <f t="shared" si="14"/>
        <v>Текстильникiв, ВУЛ, 6</v>
      </c>
      <c r="D484" s="278">
        <v>3</v>
      </c>
      <c r="E484" s="278">
        <v>2</v>
      </c>
      <c r="F484" s="279"/>
      <c r="H484" s="275">
        <v>490</v>
      </c>
      <c r="I484" s="274" t="s">
        <v>939</v>
      </c>
      <c r="J484" s="283" t="s">
        <v>1326</v>
      </c>
      <c r="K484" s="281" t="s">
        <v>939</v>
      </c>
      <c r="M484" s="269" t="s">
        <v>880</v>
      </c>
      <c r="N484" s="282">
        <v>490</v>
      </c>
      <c r="O484" s="268" t="str">
        <f t="shared" si="15"/>
        <v>№1/490</v>
      </c>
      <c r="P484" s="268" t="s">
        <v>939</v>
      </c>
      <c r="Q484" s="268" t="s">
        <v>1326</v>
      </c>
    </row>
    <row r="485" spans="1:17" ht="12" customHeight="1" x14ac:dyDescent="0.25">
      <c r="A485" s="276" t="s">
        <v>866</v>
      </c>
      <c r="B485" s="276" t="s">
        <v>176</v>
      </c>
      <c r="C485" s="277" t="str">
        <f t="shared" si="14"/>
        <v>Текстильникiв, ВУЛ, 8</v>
      </c>
      <c r="D485" s="278">
        <v>3</v>
      </c>
      <c r="E485" s="278">
        <v>3</v>
      </c>
      <c r="F485" s="279"/>
      <c r="H485" s="275">
        <v>491</v>
      </c>
      <c r="I485" s="274" t="s">
        <v>939</v>
      </c>
      <c r="J485" s="283" t="s">
        <v>1327</v>
      </c>
      <c r="K485" s="281" t="s">
        <v>939</v>
      </c>
      <c r="M485" s="269" t="s">
        <v>880</v>
      </c>
      <c r="N485" s="282">
        <v>491</v>
      </c>
      <c r="O485" s="268" t="str">
        <f t="shared" si="15"/>
        <v>№1/491</v>
      </c>
      <c r="P485" s="268" t="s">
        <v>939</v>
      </c>
      <c r="Q485" s="268" t="s">
        <v>1327</v>
      </c>
    </row>
    <row r="486" spans="1:17" ht="12" customHeight="1" x14ac:dyDescent="0.25">
      <c r="A486" s="276" t="s">
        <v>866</v>
      </c>
      <c r="B486" s="276" t="s">
        <v>216</v>
      </c>
      <c r="C486" s="277" t="str">
        <f t="shared" si="14"/>
        <v>Текстильникiв, ВУЛ, 9</v>
      </c>
      <c r="D486" s="278">
        <v>3</v>
      </c>
      <c r="E486" s="278">
        <v>2</v>
      </c>
      <c r="F486" s="279"/>
      <c r="H486" s="275">
        <v>492</v>
      </c>
      <c r="I486" s="274" t="s">
        <v>939</v>
      </c>
      <c r="J486" s="283" t="s">
        <v>1328</v>
      </c>
      <c r="K486" s="281" t="s">
        <v>939</v>
      </c>
      <c r="M486" s="269" t="s">
        <v>880</v>
      </c>
      <c r="N486" s="282">
        <v>492</v>
      </c>
      <c r="O486" s="268" t="str">
        <f t="shared" si="15"/>
        <v>№1/492</v>
      </c>
      <c r="P486" s="268" t="s">
        <v>939</v>
      </c>
      <c r="Q486" s="268" t="s">
        <v>1328</v>
      </c>
    </row>
    <row r="487" spans="1:17" ht="12" customHeight="1" x14ac:dyDescent="0.25">
      <c r="A487" s="276" t="s">
        <v>866</v>
      </c>
      <c r="B487" s="276" t="s">
        <v>292</v>
      </c>
      <c r="C487" s="277" t="str">
        <f t="shared" si="14"/>
        <v>Текстильникiв, ВУЛ, 9а</v>
      </c>
      <c r="D487" s="278">
        <v>3</v>
      </c>
      <c r="E487" s="278">
        <v>2</v>
      </c>
      <c r="F487" s="279"/>
      <c r="H487" s="275">
        <v>493</v>
      </c>
      <c r="I487" s="274" t="s">
        <v>939</v>
      </c>
      <c r="J487" s="283" t="s">
        <v>1329</v>
      </c>
      <c r="K487" s="281" t="s">
        <v>939</v>
      </c>
      <c r="M487" s="269" t="s">
        <v>880</v>
      </c>
      <c r="N487" s="282">
        <v>493</v>
      </c>
      <c r="O487" s="268" t="str">
        <f t="shared" si="15"/>
        <v>№1/493</v>
      </c>
      <c r="P487" s="268" t="s">
        <v>939</v>
      </c>
      <c r="Q487" s="268" t="s">
        <v>1329</v>
      </c>
    </row>
    <row r="488" spans="1:17" ht="12" customHeight="1" x14ac:dyDescent="0.25">
      <c r="A488" s="276" t="s">
        <v>866</v>
      </c>
      <c r="B488" s="276" t="s">
        <v>238</v>
      </c>
      <c r="C488" s="277" t="str">
        <f t="shared" si="14"/>
        <v>Текстильникiв, ВУЛ, 41</v>
      </c>
      <c r="D488" s="278">
        <v>3</v>
      </c>
      <c r="E488" s="278">
        <v>2</v>
      </c>
      <c r="F488" s="279"/>
      <c r="H488" s="275">
        <v>516</v>
      </c>
      <c r="I488" s="274" t="s">
        <v>939</v>
      </c>
      <c r="J488" s="283" t="s">
        <v>1330</v>
      </c>
      <c r="K488" s="281" t="s">
        <v>939</v>
      </c>
      <c r="M488" s="269" t="s">
        <v>880</v>
      </c>
      <c r="N488" s="282">
        <v>516</v>
      </c>
      <c r="O488" s="268" t="str">
        <f t="shared" si="15"/>
        <v>№1/516</v>
      </c>
      <c r="P488" s="268" t="s">
        <v>939</v>
      </c>
      <c r="Q488" s="268" t="s">
        <v>1330</v>
      </c>
    </row>
    <row r="489" spans="1:17" ht="12" customHeight="1" x14ac:dyDescent="0.25">
      <c r="A489" s="276" t="s">
        <v>866</v>
      </c>
      <c r="B489" s="276" t="s">
        <v>206</v>
      </c>
      <c r="C489" s="277" t="str">
        <f t="shared" si="14"/>
        <v>Текстильникiв, ВУЛ, 24</v>
      </c>
      <c r="D489" s="278">
        <v>3</v>
      </c>
      <c r="E489" s="278">
        <v>1</v>
      </c>
      <c r="F489" s="279"/>
      <c r="H489" s="275">
        <v>509</v>
      </c>
      <c r="I489" s="274" t="s">
        <v>939</v>
      </c>
      <c r="J489" s="283" t="s">
        <v>1331</v>
      </c>
      <c r="K489" s="281" t="s">
        <v>939</v>
      </c>
      <c r="M489" s="269" t="s">
        <v>880</v>
      </c>
      <c r="N489" s="282">
        <v>509</v>
      </c>
      <c r="O489" s="268" t="str">
        <f t="shared" si="15"/>
        <v>№1/509</v>
      </c>
      <c r="P489" s="268" t="s">
        <v>939</v>
      </c>
      <c r="Q489" s="268" t="s">
        <v>1331</v>
      </c>
    </row>
    <row r="490" spans="1:17" ht="12" customHeight="1" x14ac:dyDescent="0.25">
      <c r="A490" s="276" t="s">
        <v>866</v>
      </c>
      <c r="B490" s="276" t="s">
        <v>869</v>
      </c>
      <c r="C490" s="277" t="str">
        <f t="shared" si="14"/>
        <v>Текстильникiв, ВУЛ, 25а</v>
      </c>
      <c r="D490" s="278">
        <v>3</v>
      </c>
      <c r="E490" s="278">
        <v>1</v>
      </c>
      <c r="F490" s="279"/>
      <c r="H490" s="275">
        <v>511</v>
      </c>
      <c r="I490" s="274" t="s">
        <v>939</v>
      </c>
      <c r="J490" s="283" t="s">
        <v>1332</v>
      </c>
      <c r="K490" s="281" t="s">
        <v>939</v>
      </c>
      <c r="M490" s="269" t="s">
        <v>880</v>
      </c>
      <c r="N490" s="282">
        <v>511</v>
      </c>
      <c r="O490" s="268" t="str">
        <f t="shared" si="15"/>
        <v>№1/511</v>
      </c>
      <c r="P490" s="268" t="s">
        <v>939</v>
      </c>
      <c r="Q490" s="268" t="s">
        <v>1332</v>
      </c>
    </row>
    <row r="491" spans="1:17" ht="12" customHeight="1" x14ac:dyDescent="0.25">
      <c r="A491" s="276" t="s">
        <v>866</v>
      </c>
      <c r="B491" s="276" t="s">
        <v>110</v>
      </c>
      <c r="C491" s="277" t="str">
        <f t="shared" si="14"/>
        <v>Текстильникiв, ВУЛ, 3</v>
      </c>
      <c r="D491" s="278">
        <v>3</v>
      </c>
      <c r="E491" s="278">
        <v>1</v>
      </c>
      <c r="F491" s="279"/>
      <c r="H491" s="275">
        <v>488</v>
      </c>
      <c r="I491" s="274" t="s">
        <v>939</v>
      </c>
      <c r="J491" s="283" t="s">
        <v>1333</v>
      </c>
      <c r="K491" s="281" t="s">
        <v>939</v>
      </c>
      <c r="M491" s="269" t="s">
        <v>880</v>
      </c>
      <c r="N491" s="282">
        <v>488</v>
      </c>
      <c r="O491" s="268" t="str">
        <f t="shared" si="15"/>
        <v>№1/488</v>
      </c>
      <c r="P491" s="268" t="s">
        <v>939</v>
      </c>
      <c r="Q491" s="268" t="s">
        <v>1333</v>
      </c>
    </row>
    <row r="492" spans="1:17" ht="12" customHeight="1" x14ac:dyDescent="0.25">
      <c r="A492" s="276" t="s">
        <v>866</v>
      </c>
      <c r="B492" s="276" t="s">
        <v>200</v>
      </c>
      <c r="C492" s="277" t="str">
        <f t="shared" si="14"/>
        <v>Текстильникiв, ВУЛ, 14</v>
      </c>
      <c r="D492" s="278">
        <v>3</v>
      </c>
      <c r="E492" s="278">
        <v>1</v>
      </c>
      <c r="F492" s="279"/>
      <c r="H492" s="275">
        <v>498</v>
      </c>
      <c r="I492" s="274" t="s">
        <v>939</v>
      </c>
      <c r="J492" s="283" t="s">
        <v>1334</v>
      </c>
      <c r="K492" s="281" t="s">
        <v>939</v>
      </c>
      <c r="M492" s="269" t="s">
        <v>880</v>
      </c>
      <c r="N492" s="282">
        <v>498</v>
      </c>
      <c r="O492" s="268" t="str">
        <f t="shared" si="15"/>
        <v>№1/498</v>
      </c>
      <c r="P492" s="268" t="s">
        <v>939</v>
      </c>
      <c r="Q492" s="268" t="s">
        <v>1334</v>
      </c>
    </row>
    <row r="493" spans="1:17" ht="12" customHeight="1" x14ac:dyDescent="0.25">
      <c r="A493" s="276" t="s">
        <v>866</v>
      </c>
      <c r="B493" s="276" t="s">
        <v>203</v>
      </c>
      <c r="C493" s="277" t="str">
        <f t="shared" si="14"/>
        <v>Текстильникiв, ВУЛ, 18</v>
      </c>
      <c r="D493" s="278">
        <v>3</v>
      </c>
      <c r="E493" s="278">
        <v>5</v>
      </c>
      <c r="F493" s="279"/>
      <c r="H493" s="275">
        <v>503</v>
      </c>
      <c r="I493" s="274" t="s">
        <v>939</v>
      </c>
      <c r="J493" s="283" t="s">
        <v>1335</v>
      </c>
      <c r="K493" s="281" t="s">
        <v>939</v>
      </c>
      <c r="M493" s="269" t="s">
        <v>880</v>
      </c>
      <c r="N493" s="282">
        <v>503</v>
      </c>
      <c r="O493" s="268" t="str">
        <f t="shared" si="15"/>
        <v>№1/503</v>
      </c>
      <c r="P493" s="268" t="s">
        <v>939</v>
      </c>
      <c r="Q493" s="268" t="s">
        <v>1335</v>
      </c>
    </row>
    <row r="494" spans="1:17" ht="12" customHeight="1" x14ac:dyDescent="0.25">
      <c r="A494" s="276" t="s">
        <v>866</v>
      </c>
      <c r="B494" s="276" t="s">
        <v>205</v>
      </c>
      <c r="C494" s="277" t="str">
        <f t="shared" si="14"/>
        <v>Текстильникiв, ВУЛ, 22</v>
      </c>
      <c r="D494" s="278">
        <v>3</v>
      </c>
      <c r="E494" s="278">
        <v>3</v>
      </c>
      <c r="F494" s="279"/>
      <c r="H494" s="275">
        <v>507</v>
      </c>
      <c r="I494" s="274" t="s">
        <v>939</v>
      </c>
      <c r="J494" s="283" t="s">
        <v>1336</v>
      </c>
      <c r="K494" s="281" t="s">
        <v>939</v>
      </c>
      <c r="M494" s="269" t="s">
        <v>880</v>
      </c>
      <c r="N494" s="282">
        <v>507</v>
      </c>
      <c r="O494" s="268" t="str">
        <f t="shared" si="15"/>
        <v>№1/507</v>
      </c>
      <c r="P494" s="268" t="s">
        <v>939</v>
      </c>
      <c r="Q494" s="268" t="s">
        <v>1336</v>
      </c>
    </row>
    <row r="495" spans="1:17" ht="12" customHeight="1" x14ac:dyDescent="0.25">
      <c r="A495" s="276" t="s">
        <v>866</v>
      </c>
      <c r="B495" s="276" t="s">
        <v>225</v>
      </c>
      <c r="C495" s="277" t="str">
        <f t="shared" si="14"/>
        <v>Текстильникiв, ВУЛ, 35</v>
      </c>
      <c r="D495" s="278"/>
      <c r="E495" s="278"/>
      <c r="F495" s="279"/>
      <c r="J495" s="280" t="s">
        <v>882</v>
      </c>
      <c r="K495" s="281"/>
      <c r="M495" s="269" t="s">
        <v>880</v>
      </c>
      <c r="N495" s="282"/>
      <c r="O495" s="268" t="str">
        <f t="shared" si="15"/>
        <v>№1/</v>
      </c>
      <c r="Q495" s="268" t="s">
        <v>882</v>
      </c>
    </row>
    <row r="496" spans="1:17" ht="12" customHeight="1" x14ac:dyDescent="0.25">
      <c r="A496" s="276" t="s">
        <v>347</v>
      </c>
      <c r="B496" s="276" t="s">
        <v>163</v>
      </c>
      <c r="C496" s="277" t="str">
        <f t="shared" si="14"/>
        <v>Тиха, ВУЛ, 1</v>
      </c>
      <c r="D496" s="278">
        <v>1</v>
      </c>
      <c r="E496" s="278">
        <v>3</v>
      </c>
      <c r="F496" s="279" t="s">
        <v>674</v>
      </c>
      <c r="G496" s="274" t="s">
        <v>878</v>
      </c>
      <c r="J496" s="280" t="s">
        <v>1337</v>
      </c>
      <c r="K496" s="281" t="s">
        <v>878</v>
      </c>
      <c r="M496" s="269" t="s">
        <v>880</v>
      </c>
      <c r="N496" s="282" t="s">
        <v>674</v>
      </c>
      <c r="O496" s="268" t="str">
        <f t="shared" si="15"/>
        <v>№1/388</v>
      </c>
      <c r="P496" s="268" t="s">
        <v>878</v>
      </c>
      <c r="Q496" s="268" t="s">
        <v>1337</v>
      </c>
    </row>
    <row r="497" spans="1:17" ht="12" customHeight="1" x14ac:dyDescent="0.25">
      <c r="A497" s="276" t="s">
        <v>348</v>
      </c>
      <c r="B497" s="276" t="s">
        <v>112</v>
      </c>
      <c r="C497" s="277" t="str">
        <f t="shared" si="14"/>
        <v>Тихий. провулок, ПРОВ, 2</v>
      </c>
      <c r="D497" s="278">
        <v>1</v>
      </c>
      <c r="E497" s="278">
        <v>0</v>
      </c>
      <c r="F497" s="279" t="s">
        <v>675</v>
      </c>
      <c r="G497" s="274" t="s">
        <v>878</v>
      </c>
      <c r="J497" s="280" t="s">
        <v>1338</v>
      </c>
      <c r="K497" s="281" t="s">
        <v>878</v>
      </c>
      <c r="M497" s="269" t="s">
        <v>880</v>
      </c>
      <c r="N497" s="282" t="s">
        <v>675</v>
      </c>
      <c r="O497" s="268" t="str">
        <f t="shared" si="15"/>
        <v>№1/389</v>
      </c>
      <c r="P497" s="268" t="s">
        <v>878</v>
      </c>
      <c r="Q497" s="268" t="s">
        <v>1338</v>
      </c>
    </row>
    <row r="498" spans="1:17" ht="12" customHeight="1" x14ac:dyDescent="0.25">
      <c r="A498" s="276" t="s">
        <v>349</v>
      </c>
      <c r="B498" s="276" t="s">
        <v>350</v>
      </c>
      <c r="C498" s="277" t="str">
        <f t="shared" si="14"/>
        <v>Толстого, ВУЛ, 100</v>
      </c>
      <c r="D498" s="278">
        <v>1</v>
      </c>
      <c r="E498" s="278">
        <v>4</v>
      </c>
      <c r="F498" s="279" t="s">
        <v>676</v>
      </c>
      <c r="G498" s="274" t="s">
        <v>878</v>
      </c>
      <c r="J498" s="280" t="s">
        <v>1339</v>
      </c>
      <c r="K498" s="281" t="s">
        <v>878</v>
      </c>
      <c r="M498" s="269" t="s">
        <v>880</v>
      </c>
      <c r="N498" s="282" t="s">
        <v>676</v>
      </c>
      <c r="O498" s="268" t="str">
        <f t="shared" si="15"/>
        <v>№1/390</v>
      </c>
      <c r="P498" s="268" t="s">
        <v>878</v>
      </c>
      <c r="Q498" s="268" t="s">
        <v>1339</v>
      </c>
    </row>
    <row r="499" spans="1:17" ht="12" customHeight="1" x14ac:dyDescent="0.25">
      <c r="A499" s="276" t="s">
        <v>349</v>
      </c>
      <c r="B499" s="276" t="s">
        <v>351</v>
      </c>
      <c r="C499" s="277" t="str">
        <f t="shared" si="14"/>
        <v>Толстого, ВУЛ, 102</v>
      </c>
      <c r="D499" s="278">
        <v>1</v>
      </c>
      <c r="E499" s="278">
        <v>2</v>
      </c>
      <c r="F499" s="279" t="s">
        <v>677</v>
      </c>
      <c r="G499" s="274" t="s">
        <v>878</v>
      </c>
      <c r="J499" s="280" t="s">
        <v>1340</v>
      </c>
      <c r="K499" s="281" t="s">
        <v>878</v>
      </c>
      <c r="M499" s="269" t="s">
        <v>880</v>
      </c>
      <c r="N499" s="282" t="s">
        <v>677</v>
      </c>
      <c r="O499" s="268" t="str">
        <f t="shared" si="15"/>
        <v>№1/391</v>
      </c>
      <c r="P499" s="268" t="s">
        <v>878</v>
      </c>
      <c r="Q499" s="268" t="s">
        <v>1340</v>
      </c>
    </row>
    <row r="500" spans="1:17" ht="12" customHeight="1" x14ac:dyDescent="0.25">
      <c r="A500" s="276" t="s">
        <v>349</v>
      </c>
      <c r="B500" s="276" t="s">
        <v>352</v>
      </c>
      <c r="C500" s="277" t="str">
        <f t="shared" si="14"/>
        <v>Толстого, ВУЛ, 104</v>
      </c>
      <c r="D500" s="278">
        <v>1</v>
      </c>
      <c r="E500" s="278">
        <v>3</v>
      </c>
      <c r="F500" s="279" t="s">
        <v>678</v>
      </c>
      <c r="G500" s="274" t="s">
        <v>878</v>
      </c>
      <c r="J500" s="280" t="s">
        <v>1341</v>
      </c>
      <c r="K500" s="281" t="s">
        <v>878</v>
      </c>
      <c r="M500" s="269" t="s">
        <v>880</v>
      </c>
      <c r="N500" s="282" t="s">
        <v>678</v>
      </c>
      <c r="O500" s="268" t="str">
        <f t="shared" si="15"/>
        <v>№1/392</v>
      </c>
      <c r="P500" s="268" t="s">
        <v>878</v>
      </c>
      <c r="Q500" s="268" t="s">
        <v>1341</v>
      </c>
    </row>
    <row r="501" spans="1:17" ht="12" customHeight="1" x14ac:dyDescent="0.25">
      <c r="A501" s="276" t="s">
        <v>349</v>
      </c>
      <c r="B501" s="276" t="s">
        <v>353</v>
      </c>
      <c r="C501" s="277" t="str">
        <f t="shared" si="14"/>
        <v>Толстого, ВУЛ, 106</v>
      </c>
      <c r="D501" s="278">
        <v>1</v>
      </c>
      <c r="E501" s="278">
        <v>4</v>
      </c>
      <c r="F501" s="279" t="s">
        <v>679</v>
      </c>
      <c r="G501" s="274" t="s">
        <v>878</v>
      </c>
      <c r="J501" s="280" t="s">
        <v>1342</v>
      </c>
      <c r="K501" s="281" t="s">
        <v>878</v>
      </c>
      <c r="M501" s="269" t="s">
        <v>880</v>
      </c>
      <c r="N501" s="282" t="s">
        <v>679</v>
      </c>
      <c r="O501" s="268" t="str">
        <f t="shared" si="15"/>
        <v>№1/393</v>
      </c>
      <c r="P501" s="268" t="s">
        <v>878</v>
      </c>
      <c r="Q501" s="268" t="s">
        <v>1342</v>
      </c>
    </row>
    <row r="502" spans="1:17" ht="12" customHeight="1" x14ac:dyDescent="0.25">
      <c r="A502" s="276" t="s">
        <v>349</v>
      </c>
      <c r="B502" s="276" t="s">
        <v>354</v>
      </c>
      <c r="C502" s="277" t="str">
        <f t="shared" si="14"/>
        <v>Толстого, ВУЛ, 114</v>
      </c>
      <c r="D502" s="278">
        <v>1</v>
      </c>
      <c r="E502" s="278">
        <v>1</v>
      </c>
      <c r="F502" s="279" t="s">
        <v>680</v>
      </c>
      <c r="G502" s="274" t="s">
        <v>878</v>
      </c>
      <c r="J502" s="280" t="s">
        <v>1343</v>
      </c>
      <c r="K502" s="281" t="s">
        <v>878</v>
      </c>
      <c r="M502" s="269" t="s">
        <v>880</v>
      </c>
      <c r="N502" s="282" t="s">
        <v>680</v>
      </c>
      <c r="O502" s="268" t="str">
        <f t="shared" si="15"/>
        <v>№1/394</v>
      </c>
      <c r="P502" s="268" t="s">
        <v>878</v>
      </c>
      <c r="Q502" s="268" t="s">
        <v>1343</v>
      </c>
    </row>
    <row r="503" spans="1:17" ht="12" customHeight="1" x14ac:dyDescent="0.25">
      <c r="A503" s="276" t="s">
        <v>349</v>
      </c>
      <c r="B503" s="276" t="s">
        <v>355</v>
      </c>
      <c r="C503" s="277" t="str">
        <f t="shared" si="14"/>
        <v>Толстого, ВУЛ, 118</v>
      </c>
      <c r="D503" s="278">
        <v>1</v>
      </c>
      <c r="E503" s="278">
        <v>4</v>
      </c>
      <c r="F503" s="279" t="s">
        <v>681</v>
      </c>
      <c r="G503" s="274" t="s">
        <v>878</v>
      </c>
      <c r="J503" s="280" t="s">
        <v>1344</v>
      </c>
      <c r="K503" s="281" t="s">
        <v>878</v>
      </c>
      <c r="M503" s="269" t="s">
        <v>880</v>
      </c>
      <c r="N503" s="282" t="s">
        <v>681</v>
      </c>
      <c r="O503" s="268" t="str">
        <f t="shared" si="15"/>
        <v>№1/395</v>
      </c>
      <c r="P503" s="268" t="s">
        <v>878</v>
      </c>
      <c r="Q503" s="268" t="s">
        <v>1344</v>
      </c>
    </row>
    <row r="504" spans="1:17" ht="12" customHeight="1" x14ac:dyDescent="0.25">
      <c r="A504" s="276" t="s">
        <v>349</v>
      </c>
      <c r="B504" s="276" t="s">
        <v>356</v>
      </c>
      <c r="C504" s="277" t="str">
        <f t="shared" si="14"/>
        <v>Толстого, ВУЛ, 118б</v>
      </c>
      <c r="D504" s="278">
        <v>1</v>
      </c>
      <c r="E504" s="278">
        <v>6</v>
      </c>
      <c r="F504" s="279" t="s">
        <v>682</v>
      </c>
      <c r="G504" s="274" t="s">
        <v>878</v>
      </c>
      <c r="J504" s="280" t="s">
        <v>1345</v>
      </c>
      <c r="K504" s="281" t="s">
        <v>878</v>
      </c>
      <c r="M504" s="269" t="s">
        <v>880</v>
      </c>
      <c r="N504" s="282" t="s">
        <v>682</v>
      </c>
      <c r="O504" s="268" t="str">
        <f t="shared" si="15"/>
        <v>№1/396</v>
      </c>
      <c r="P504" s="268" t="s">
        <v>878</v>
      </c>
      <c r="Q504" s="268" t="s">
        <v>1345</v>
      </c>
    </row>
    <row r="505" spans="1:17" ht="12" customHeight="1" x14ac:dyDescent="0.25">
      <c r="A505" s="276" t="s">
        <v>349</v>
      </c>
      <c r="B505" s="276" t="s">
        <v>219</v>
      </c>
      <c r="C505" s="277" t="str">
        <f t="shared" si="14"/>
        <v>Толстого, ВУЛ, 12</v>
      </c>
      <c r="D505" s="278">
        <v>1</v>
      </c>
      <c r="E505" s="278">
        <v>0</v>
      </c>
      <c r="F505" s="279" t="s">
        <v>683</v>
      </c>
      <c r="G505" s="274" t="s">
        <v>878</v>
      </c>
      <c r="J505" s="280" t="s">
        <v>1346</v>
      </c>
      <c r="K505" s="281" t="s">
        <v>878</v>
      </c>
      <c r="M505" s="269" t="s">
        <v>880</v>
      </c>
      <c r="N505" s="282" t="s">
        <v>683</v>
      </c>
      <c r="O505" s="268" t="str">
        <f t="shared" si="15"/>
        <v>№1/397</v>
      </c>
      <c r="P505" s="268" t="s">
        <v>878</v>
      </c>
      <c r="Q505" s="268" t="s">
        <v>1346</v>
      </c>
    </row>
    <row r="506" spans="1:17" ht="12" customHeight="1" x14ac:dyDescent="0.25">
      <c r="A506" s="276" t="s">
        <v>349</v>
      </c>
      <c r="B506" s="276" t="s">
        <v>357</v>
      </c>
      <c r="C506" s="277" t="str">
        <f t="shared" si="14"/>
        <v>Толстого, ВУЛ, 120</v>
      </c>
      <c r="D506" s="278">
        <v>1</v>
      </c>
      <c r="E506" s="278">
        <v>2</v>
      </c>
      <c r="F506" s="279" t="s">
        <v>684</v>
      </c>
      <c r="G506" s="274" t="s">
        <v>878</v>
      </c>
      <c r="J506" s="280" t="s">
        <v>1347</v>
      </c>
      <c r="K506" s="281" t="s">
        <v>878</v>
      </c>
      <c r="M506" s="269" t="s">
        <v>880</v>
      </c>
      <c r="N506" s="282" t="s">
        <v>684</v>
      </c>
      <c r="O506" s="268" t="str">
        <f t="shared" si="15"/>
        <v>№1/398</v>
      </c>
      <c r="P506" s="268" t="s">
        <v>878</v>
      </c>
      <c r="Q506" s="268" t="s">
        <v>1347</v>
      </c>
    </row>
    <row r="507" spans="1:17" ht="12" customHeight="1" x14ac:dyDescent="0.25">
      <c r="A507" s="276" t="s">
        <v>349</v>
      </c>
      <c r="B507" s="276" t="s">
        <v>358</v>
      </c>
      <c r="C507" s="277" t="str">
        <f t="shared" si="14"/>
        <v>Толстого, ВУЛ, 122</v>
      </c>
      <c r="D507" s="278">
        <v>1</v>
      </c>
      <c r="E507" s="278">
        <v>4</v>
      </c>
      <c r="F507" s="279"/>
      <c r="J507" s="280" t="s">
        <v>882</v>
      </c>
      <c r="K507" s="281"/>
      <c r="M507" s="269" t="s">
        <v>880</v>
      </c>
      <c r="N507" s="282"/>
      <c r="O507" s="268" t="str">
        <f t="shared" si="15"/>
        <v>№1/</v>
      </c>
      <c r="Q507" s="268" t="s">
        <v>882</v>
      </c>
    </row>
    <row r="508" spans="1:17" ht="12" customHeight="1" x14ac:dyDescent="0.25">
      <c r="A508" s="276" t="s">
        <v>349</v>
      </c>
      <c r="B508" s="276" t="s">
        <v>359</v>
      </c>
      <c r="C508" s="277" t="str">
        <f t="shared" si="14"/>
        <v>Толстого, ВУЛ, 125</v>
      </c>
      <c r="D508" s="278">
        <v>1</v>
      </c>
      <c r="E508" s="278">
        <v>0</v>
      </c>
      <c r="F508" s="279" t="s">
        <v>685</v>
      </c>
      <c r="G508" s="274" t="s">
        <v>878</v>
      </c>
      <c r="J508" s="280" t="s">
        <v>1348</v>
      </c>
      <c r="K508" s="281" t="s">
        <v>878</v>
      </c>
      <c r="M508" s="269" t="s">
        <v>880</v>
      </c>
      <c r="N508" s="282" t="s">
        <v>685</v>
      </c>
      <c r="O508" s="268" t="str">
        <f t="shared" si="15"/>
        <v>№1/399</v>
      </c>
      <c r="P508" s="268" t="s">
        <v>878</v>
      </c>
      <c r="Q508" s="268" t="s">
        <v>1348</v>
      </c>
    </row>
    <row r="509" spans="1:17" ht="12" customHeight="1" x14ac:dyDescent="0.25">
      <c r="A509" s="276" t="s">
        <v>349</v>
      </c>
      <c r="B509" s="276" t="s">
        <v>360</v>
      </c>
      <c r="C509" s="277" t="str">
        <f t="shared" si="14"/>
        <v>Толстого, ВУЛ, 130</v>
      </c>
      <c r="D509" s="278">
        <v>1</v>
      </c>
      <c r="E509" s="278">
        <v>2</v>
      </c>
      <c r="F509" s="279" t="s">
        <v>686</v>
      </c>
      <c r="G509" s="274" t="s">
        <v>878</v>
      </c>
      <c r="J509" s="280" t="s">
        <v>1349</v>
      </c>
      <c r="K509" s="281" t="s">
        <v>878</v>
      </c>
      <c r="M509" s="269" t="s">
        <v>880</v>
      </c>
      <c r="N509" s="282" t="s">
        <v>686</v>
      </c>
      <c r="O509" s="268" t="str">
        <f t="shared" si="15"/>
        <v>№1/400</v>
      </c>
      <c r="P509" s="268" t="s">
        <v>878</v>
      </c>
      <c r="Q509" s="268" t="s">
        <v>1349</v>
      </c>
    </row>
    <row r="510" spans="1:17" ht="12" customHeight="1" x14ac:dyDescent="0.25">
      <c r="A510" s="276" t="s">
        <v>349</v>
      </c>
      <c r="B510" s="276" t="s">
        <v>361</v>
      </c>
      <c r="C510" s="277" t="str">
        <f t="shared" si="14"/>
        <v>Толстого, ВУЛ, 132</v>
      </c>
      <c r="D510" s="278">
        <v>1</v>
      </c>
      <c r="E510" s="278">
        <v>2</v>
      </c>
      <c r="F510" s="279" t="s">
        <v>687</v>
      </c>
      <c r="G510" s="274" t="s">
        <v>878</v>
      </c>
      <c r="J510" s="280" t="s">
        <v>1350</v>
      </c>
      <c r="K510" s="281" t="s">
        <v>878</v>
      </c>
      <c r="M510" s="269" t="s">
        <v>880</v>
      </c>
      <c r="N510" s="282" t="s">
        <v>687</v>
      </c>
      <c r="O510" s="268" t="str">
        <f t="shared" si="15"/>
        <v>№1/401</v>
      </c>
      <c r="P510" s="268" t="s">
        <v>878</v>
      </c>
      <c r="Q510" s="268" t="s">
        <v>1350</v>
      </c>
    </row>
    <row r="511" spans="1:17" ht="12" customHeight="1" x14ac:dyDescent="0.25">
      <c r="A511" s="276" t="s">
        <v>349</v>
      </c>
      <c r="B511" s="276" t="s">
        <v>362</v>
      </c>
      <c r="C511" s="277" t="str">
        <f t="shared" si="14"/>
        <v>Толстого, ВУЛ, 134</v>
      </c>
      <c r="D511" s="278">
        <v>1</v>
      </c>
      <c r="E511" s="278">
        <v>4</v>
      </c>
      <c r="F511" s="279" t="s">
        <v>688</v>
      </c>
      <c r="G511" s="274" t="s">
        <v>878</v>
      </c>
      <c r="J511" s="280" t="s">
        <v>1351</v>
      </c>
      <c r="K511" s="281" t="s">
        <v>878</v>
      </c>
      <c r="M511" s="269" t="s">
        <v>880</v>
      </c>
      <c r="N511" s="282" t="s">
        <v>688</v>
      </c>
      <c r="O511" s="268" t="str">
        <f t="shared" si="15"/>
        <v>№1/402</v>
      </c>
      <c r="P511" s="268" t="s">
        <v>878</v>
      </c>
      <c r="Q511" s="268" t="s">
        <v>1351</v>
      </c>
    </row>
    <row r="512" spans="1:17" ht="12" customHeight="1" x14ac:dyDescent="0.25">
      <c r="A512" s="276" t="s">
        <v>349</v>
      </c>
      <c r="B512" s="276" t="s">
        <v>363</v>
      </c>
      <c r="C512" s="277" t="str">
        <f t="shared" si="14"/>
        <v>Толстого, ВУЛ, 136</v>
      </c>
      <c r="D512" s="278">
        <v>1</v>
      </c>
      <c r="E512" s="278">
        <v>4</v>
      </c>
      <c r="F512" s="279"/>
      <c r="J512" s="280" t="s">
        <v>882</v>
      </c>
      <c r="K512" s="281"/>
      <c r="M512" s="269" t="s">
        <v>880</v>
      </c>
      <c r="N512" s="282"/>
      <c r="O512" s="268" t="str">
        <f t="shared" si="15"/>
        <v>№1/</v>
      </c>
      <c r="Q512" s="268" t="s">
        <v>882</v>
      </c>
    </row>
    <row r="513" spans="1:17" ht="12" customHeight="1" x14ac:dyDescent="0.25">
      <c r="A513" s="276" t="s">
        <v>349</v>
      </c>
      <c r="B513" s="276" t="s">
        <v>364</v>
      </c>
      <c r="C513" s="277" t="str">
        <f t="shared" si="14"/>
        <v>Толстого, ВУЛ, 139</v>
      </c>
      <c r="D513" s="278">
        <v>1</v>
      </c>
      <c r="E513" s="278">
        <v>0</v>
      </c>
      <c r="F513" s="279" t="s">
        <v>689</v>
      </c>
      <c r="G513" s="274" t="s">
        <v>878</v>
      </c>
      <c r="J513" s="280" t="s">
        <v>1352</v>
      </c>
      <c r="K513" s="281" t="s">
        <v>878</v>
      </c>
      <c r="M513" s="269" t="s">
        <v>880</v>
      </c>
      <c r="N513" s="282" t="s">
        <v>689</v>
      </c>
      <c r="O513" s="268" t="str">
        <f t="shared" si="15"/>
        <v>№1/403</v>
      </c>
      <c r="P513" s="268" t="s">
        <v>878</v>
      </c>
      <c r="Q513" s="268" t="s">
        <v>1352</v>
      </c>
    </row>
    <row r="514" spans="1:17" ht="12" customHeight="1" x14ac:dyDescent="0.25">
      <c r="A514" s="276" t="s">
        <v>349</v>
      </c>
      <c r="B514" s="276" t="s">
        <v>365</v>
      </c>
      <c r="C514" s="277" t="str">
        <f t="shared" si="14"/>
        <v>Толстого, ВУЛ, 140</v>
      </c>
      <c r="D514" s="278">
        <v>1</v>
      </c>
      <c r="E514" s="278">
        <v>6</v>
      </c>
      <c r="F514" s="279" t="s">
        <v>690</v>
      </c>
      <c r="G514" s="274" t="s">
        <v>878</v>
      </c>
      <c r="J514" s="280" t="s">
        <v>1353</v>
      </c>
      <c r="K514" s="281" t="s">
        <v>878</v>
      </c>
      <c r="M514" s="269" t="s">
        <v>880</v>
      </c>
      <c r="N514" s="282" t="s">
        <v>690</v>
      </c>
      <c r="O514" s="268" t="str">
        <f t="shared" si="15"/>
        <v>№1/404</v>
      </c>
      <c r="P514" s="268" t="s">
        <v>878</v>
      </c>
      <c r="Q514" s="268" t="s">
        <v>1353</v>
      </c>
    </row>
    <row r="515" spans="1:17" ht="12" customHeight="1" x14ac:dyDescent="0.25">
      <c r="A515" s="276" t="s">
        <v>349</v>
      </c>
      <c r="B515" s="276" t="s">
        <v>366</v>
      </c>
      <c r="C515" s="277" t="str">
        <f t="shared" si="14"/>
        <v>Толстого, ВУЛ, 142</v>
      </c>
      <c r="D515" s="278">
        <v>1</v>
      </c>
      <c r="E515" s="278">
        <v>4</v>
      </c>
      <c r="F515" s="279" t="s">
        <v>691</v>
      </c>
      <c r="G515" s="274" t="s">
        <v>878</v>
      </c>
      <c r="J515" s="280" t="s">
        <v>1354</v>
      </c>
      <c r="K515" s="281" t="s">
        <v>878</v>
      </c>
      <c r="M515" s="269" t="s">
        <v>880</v>
      </c>
      <c r="N515" s="282" t="s">
        <v>691</v>
      </c>
      <c r="O515" s="268" t="str">
        <f t="shared" si="15"/>
        <v>№1/405</v>
      </c>
      <c r="P515" s="268" t="s">
        <v>878</v>
      </c>
      <c r="Q515" s="268" t="s">
        <v>1354</v>
      </c>
    </row>
    <row r="516" spans="1:17" ht="12" customHeight="1" x14ac:dyDescent="0.25">
      <c r="A516" s="276" t="s">
        <v>349</v>
      </c>
      <c r="B516" s="276" t="s">
        <v>367</v>
      </c>
      <c r="C516" s="277" t="str">
        <f t="shared" ref="C516:C569" si="16">CONCATENATE(A516,$A$2,B516)</f>
        <v>Толстого, ВУЛ, 145</v>
      </c>
      <c r="D516" s="278">
        <v>1</v>
      </c>
      <c r="E516" s="278">
        <v>0</v>
      </c>
      <c r="F516" s="279" t="s">
        <v>692</v>
      </c>
      <c r="G516" s="274" t="s">
        <v>878</v>
      </c>
      <c r="J516" s="280" t="s">
        <v>1355</v>
      </c>
      <c r="K516" s="281" t="s">
        <v>878</v>
      </c>
      <c r="M516" s="269" t="s">
        <v>880</v>
      </c>
      <c r="N516" s="282" t="s">
        <v>692</v>
      </c>
      <c r="O516" s="268" t="str">
        <f t="shared" ref="O516:O569" si="17">CONCATENATE(M516,N516)</f>
        <v>№1/406</v>
      </c>
      <c r="P516" s="268" t="s">
        <v>878</v>
      </c>
      <c r="Q516" s="268" t="s">
        <v>1355</v>
      </c>
    </row>
    <row r="517" spans="1:17" ht="12" customHeight="1" x14ac:dyDescent="0.25">
      <c r="A517" s="276" t="s">
        <v>349</v>
      </c>
      <c r="B517" s="276" t="s">
        <v>368</v>
      </c>
      <c r="C517" s="277" t="str">
        <f t="shared" si="16"/>
        <v>Толстого, ВУЛ, 152</v>
      </c>
      <c r="D517" s="278">
        <v>1</v>
      </c>
      <c r="E517" s="278">
        <v>6</v>
      </c>
      <c r="F517" s="279"/>
      <c r="J517" s="280" t="s">
        <v>882</v>
      </c>
      <c r="K517" s="281"/>
      <c r="M517" s="269" t="s">
        <v>880</v>
      </c>
      <c r="N517" s="282"/>
      <c r="O517" s="268" t="str">
        <f t="shared" si="17"/>
        <v>№1/</v>
      </c>
      <c r="Q517" s="268" t="s">
        <v>882</v>
      </c>
    </row>
    <row r="518" spans="1:17" ht="12" customHeight="1" x14ac:dyDescent="0.25">
      <c r="A518" s="276" t="s">
        <v>349</v>
      </c>
      <c r="B518" s="276" t="s">
        <v>203</v>
      </c>
      <c r="C518" s="277" t="str">
        <f t="shared" si="16"/>
        <v>Толстого, ВУЛ, 18</v>
      </c>
      <c r="D518" s="278">
        <v>1</v>
      </c>
      <c r="E518" s="278">
        <v>0</v>
      </c>
      <c r="F518" s="279" t="s">
        <v>693</v>
      </c>
      <c r="G518" s="274" t="s">
        <v>878</v>
      </c>
      <c r="J518" s="280" t="s">
        <v>1356</v>
      </c>
      <c r="K518" s="281" t="s">
        <v>878</v>
      </c>
      <c r="M518" s="269" t="s">
        <v>880</v>
      </c>
      <c r="N518" s="282" t="s">
        <v>693</v>
      </c>
      <c r="O518" s="268" t="str">
        <f t="shared" si="17"/>
        <v>№1/407</v>
      </c>
      <c r="P518" s="268" t="s">
        <v>878</v>
      </c>
      <c r="Q518" s="268" t="s">
        <v>1356</v>
      </c>
    </row>
    <row r="519" spans="1:17" ht="12" customHeight="1" x14ac:dyDescent="0.25">
      <c r="A519" s="276" t="s">
        <v>349</v>
      </c>
      <c r="B519" s="276" t="s">
        <v>369</v>
      </c>
      <c r="C519" s="277" t="str">
        <f t="shared" si="16"/>
        <v>Толстого, ВУЛ, 18а</v>
      </c>
      <c r="D519" s="278">
        <v>1</v>
      </c>
      <c r="E519" s="278">
        <v>0</v>
      </c>
      <c r="F519" s="279" t="s">
        <v>694</v>
      </c>
      <c r="G519" s="274" t="s">
        <v>878</v>
      </c>
      <c r="J519" s="280" t="s">
        <v>1357</v>
      </c>
      <c r="K519" s="281" t="s">
        <v>878</v>
      </c>
      <c r="M519" s="269" t="s">
        <v>880</v>
      </c>
      <c r="N519" s="282" t="s">
        <v>694</v>
      </c>
      <c r="O519" s="268" t="str">
        <f t="shared" si="17"/>
        <v>№1/408</v>
      </c>
      <c r="P519" s="268" t="s">
        <v>878</v>
      </c>
      <c r="Q519" s="268" t="s">
        <v>1357</v>
      </c>
    </row>
    <row r="520" spans="1:17" ht="12" customHeight="1" x14ac:dyDescent="0.25">
      <c r="A520" s="276" t="s">
        <v>349</v>
      </c>
      <c r="B520" s="276" t="s">
        <v>231</v>
      </c>
      <c r="C520" s="277" t="str">
        <f t="shared" si="16"/>
        <v>Толстого, ВУЛ, 19</v>
      </c>
      <c r="D520" s="278">
        <v>1</v>
      </c>
      <c r="E520" s="278">
        <v>0</v>
      </c>
      <c r="F520" s="279" t="s">
        <v>695</v>
      </c>
      <c r="G520" s="274" t="s">
        <v>878</v>
      </c>
      <c r="J520" s="280" t="s">
        <v>1358</v>
      </c>
      <c r="K520" s="281" t="s">
        <v>878</v>
      </c>
      <c r="M520" s="269" t="s">
        <v>880</v>
      </c>
      <c r="N520" s="282" t="s">
        <v>695</v>
      </c>
      <c r="O520" s="268" t="str">
        <f t="shared" si="17"/>
        <v>№1/409</v>
      </c>
      <c r="P520" s="268" t="s">
        <v>878</v>
      </c>
      <c r="Q520" s="268" t="s">
        <v>1358</v>
      </c>
    </row>
    <row r="521" spans="1:17" ht="12" customHeight="1" x14ac:dyDescent="0.25">
      <c r="A521" s="276" t="s">
        <v>349</v>
      </c>
      <c r="B521" s="276" t="s">
        <v>112</v>
      </c>
      <c r="C521" s="277" t="str">
        <f t="shared" si="16"/>
        <v>Толстого, ВУЛ, 2</v>
      </c>
      <c r="D521" s="278">
        <v>1</v>
      </c>
      <c r="E521" s="278">
        <v>0</v>
      </c>
      <c r="F521" s="279" t="s">
        <v>696</v>
      </c>
      <c r="G521" s="274" t="s">
        <v>878</v>
      </c>
      <c r="J521" s="280" t="s">
        <v>1359</v>
      </c>
      <c r="K521" s="281" t="s">
        <v>878</v>
      </c>
      <c r="M521" s="269" t="s">
        <v>880</v>
      </c>
      <c r="N521" s="282" t="s">
        <v>696</v>
      </c>
      <c r="O521" s="268" t="str">
        <f t="shared" si="17"/>
        <v>№1/410</v>
      </c>
      <c r="P521" s="268" t="s">
        <v>878</v>
      </c>
      <c r="Q521" s="268" t="s">
        <v>1359</v>
      </c>
    </row>
    <row r="522" spans="1:17" ht="12" customHeight="1" x14ac:dyDescent="0.25">
      <c r="A522" s="276" t="s">
        <v>349</v>
      </c>
      <c r="B522" s="276" t="s">
        <v>204</v>
      </c>
      <c r="C522" s="277" t="str">
        <f t="shared" si="16"/>
        <v>Толстого, ВУЛ, 20</v>
      </c>
      <c r="D522" s="278">
        <v>1</v>
      </c>
      <c r="E522" s="278">
        <v>0</v>
      </c>
      <c r="F522" s="279" t="s">
        <v>697</v>
      </c>
      <c r="G522" s="274" t="s">
        <v>878</v>
      </c>
      <c r="J522" s="280" t="s">
        <v>1360</v>
      </c>
      <c r="K522" s="281" t="s">
        <v>878</v>
      </c>
      <c r="M522" s="269" t="s">
        <v>880</v>
      </c>
      <c r="N522" s="282" t="s">
        <v>697</v>
      </c>
      <c r="O522" s="268" t="str">
        <f t="shared" si="17"/>
        <v>№1/411</v>
      </c>
      <c r="P522" s="268" t="s">
        <v>878</v>
      </c>
      <c r="Q522" s="268" t="s">
        <v>1360</v>
      </c>
    </row>
    <row r="523" spans="1:17" ht="12" customHeight="1" x14ac:dyDescent="0.25">
      <c r="A523" s="276" t="s">
        <v>349</v>
      </c>
      <c r="B523" s="276" t="s">
        <v>249</v>
      </c>
      <c r="C523" s="277" t="str">
        <f t="shared" si="16"/>
        <v>Толстого, ВУЛ, 33</v>
      </c>
      <c r="D523" s="278">
        <v>1</v>
      </c>
      <c r="E523" s="278">
        <v>0</v>
      </c>
      <c r="F523" s="279" t="s">
        <v>698</v>
      </c>
      <c r="G523" s="274" t="s">
        <v>878</v>
      </c>
      <c r="J523" s="280" t="s">
        <v>1361</v>
      </c>
      <c r="K523" s="281" t="s">
        <v>878</v>
      </c>
      <c r="M523" s="269" t="s">
        <v>880</v>
      </c>
      <c r="N523" s="282" t="s">
        <v>698</v>
      </c>
      <c r="O523" s="268" t="str">
        <f t="shared" si="17"/>
        <v>№1/412</v>
      </c>
      <c r="P523" s="268" t="s">
        <v>878</v>
      </c>
      <c r="Q523" s="268" t="s">
        <v>1361</v>
      </c>
    </row>
    <row r="524" spans="1:17" ht="12" customHeight="1" x14ac:dyDescent="0.25">
      <c r="A524" s="276" t="s">
        <v>349</v>
      </c>
      <c r="B524" s="276" t="s">
        <v>242</v>
      </c>
      <c r="C524" s="277" t="str">
        <f t="shared" si="16"/>
        <v>Толстого, ВУЛ, 45</v>
      </c>
      <c r="D524" s="278">
        <v>1</v>
      </c>
      <c r="E524" s="278">
        <v>0</v>
      </c>
      <c r="F524" s="279" t="s">
        <v>699</v>
      </c>
      <c r="G524" s="274" t="s">
        <v>878</v>
      </c>
      <c r="J524" s="280" t="s">
        <v>1362</v>
      </c>
      <c r="K524" s="281" t="s">
        <v>878</v>
      </c>
      <c r="M524" s="269" t="s">
        <v>880</v>
      </c>
      <c r="N524" s="282" t="s">
        <v>699</v>
      </c>
      <c r="O524" s="268" t="str">
        <f t="shared" si="17"/>
        <v>№1/413</v>
      </c>
      <c r="P524" s="268" t="s">
        <v>878</v>
      </c>
      <c r="Q524" s="268" t="s">
        <v>1362</v>
      </c>
    </row>
    <row r="525" spans="1:17" ht="12" customHeight="1" x14ac:dyDescent="0.25">
      <c r="A525" s="276" t="s">
        <v>349</v>
      </c>
      <c r="B525" s="276" t="s">
        <v>190</v>
      </c>
      <c r="C525" s="277" t="str">
        <f t="shared" si="16"/>
        <v>Толстого, ВУЛ, 48</v>
      </c>
      <c r="D525" s="278">
        <v>1</v>
      </c>
      <c r="E525" s="278">
        <v>0</v>
      </c>
      <c r="F525" s="279" t="s">
        <v>700</v>
      </c>
      <c r="G525" s="274" t="s">
        <v>878</v>
      </c>
      <c r="J525" s="280" t="s">
        <v>1363</v>
      </c>
      <c r="K525" s="281" t="s">
        <v>878</v>
      </c>
      <c r="M525" s="269" t="s">
        <v>880</v>
      </c>
      <c r="N525" s="282" t="s">
        <v>700</v>
      </c>
      <c r="O525" s="268" t="str">
        <f t="shared" si="17"/>
        <v>№1/414</v>
      </c>
      <c r="P525" s="268" t="s">
        <v>878</v>
      </c>
      <c r="Q525" s="268" t="s">
        <v>1363</v>
      </c>
    </row>
    <row r="526" spans="1:17" ht="12" customHeight="1" x14ac:dyDescent="0.25">
      <c r="A526" s="276" t="s">
        <v>349</v>
      </c>
      <c r="B526" s="276" t="s">
        <v>243</v>
      </c>
      <c r="C526" s="277" t="str">
        <f t="shared" si="16"/>
        <v>Толстого, ВУЛ, 51</v>
      </c>
      <c r="D526" s="278">
        <v>1</v>
      </c>
      <c r="E526" s="278">
        <v>0</v>
      </c>
      <c r="F526" s="279" t="s">
        <v>701</v>
      </c>
      <c r="G526" s="274" t="s">
        <v>878</v>
      </c>
      <c r="J526" s="280" t="s">
        <v>1364</v>
      </c>
      <c r="K526" s="281" t="s">
        <v>878</v>
      </c>
      <c r="M526" s="269" t="s">
        <v>880</v>
      </c>
      <c r="N526" s="282" t="s">
        <v>701</v>
      </c>
      <c r="O526" s="268" t="str">
        <f t="shared" si="17"/>
        <v>№1/415</v>
      </c>
      <c r="P526" s="268" t="s">
        <v>878</v>
      </c>
      <c r="Q526" s="268" t="s">
        <v>1364</v>
      </c>
    </row>
    <row r="527" spans="1:17" ht="12" customHeight="1" x14ac:dyDescent="0.25">
      <c r="A527" s="276" t="s">
        <v>349</v>
      </c>
      <c r="B527" s="276" t="s">
        <v>307</v>
      </c>
      <c r="C527" s="277" t="str">
        <f t="shared" si="16"/>
        <v>Толстого, ВУЛ, 55</v>
      </c>
      <c r="D527" s="278">
        <v>1</v>
      </c>
      <c r="E527" s="278">
        <v>0</v>
      </c>
      <c r="F527" s="279" t="s">
        <v>702</v>
      </c>
      <c r="G527" s="274" t="s">
        <v>878</v>
      </c>
      <c r="J527" s="280" t="s">
        <v>1365</v>
      </c>
      <c r="K527" s="281" t="s">
        <v>878</v>
      </c>
      <c r="M527" s="269" t="s">
        <v>880</v>
      </c>
      <c r="N527" s="282" t="s">
        <v>702</v>
      </c>
      <c r="O527" s="268" t="str">
        <f t="shared" si="17"/>
        <v>№1/416</v>
      </c>
      <c r="P527" s="268" t="s">
        <v>878</v>
      </c>
      <c r="Q527" s="268" t="s">
        <v>1365</v>
      </c>
    </row>
    <row r="528" spans="1:17" ht="12" customHeight="1" x14ac:dyDescent="0.25">
      <c r="A528" s="276" t="s">
        <v>349</v>
      </c>
      <c r="B528" s="276" t="s">
        <v>106</v>
      </c>
      <c r="C528" s="277" t="str">
        <f t="shared" si="16"/>
        <v>Толстого, ВУЛ, 6</v>
      </c>
      <c r="D528" s="278">
        <v>1</v>
      </c>
      <c r="E528" s="278">
        <v>0</v>
      </c>
      <c r="F528" s="279" t="s">
        <v>703</v>
      </c>
      <c r="G528" s="274" t="s">
        <v>878</v>
      </c>
      <c r="J528" s="280" t="s">
        <v>1366</v>
      </c>
      <c r="K528" s="281" t="s">
        <v>878</v>
      </c>
      <c r="M528" s="269" t="s">
        <v>880</v>
      </c>
      <c r="N528" s="282" t="s">
        <v>703</v>
      </c>
      <c r="O528" s="268" t="str">
        <f t="shared" si="17"/>
        <v>№1/417</v>
      </c>
      <c r="P528" s="268" t="s">
        <v>878</v>
      </c>
      <c r="Q528" s="268" t="s">
        <v>1366</v>
      </c>
    </row>
    <row r="529" spans="1:17" ht="12" customHeight="1" x14ac:dyDescent="0.25">
      <c r="A529" s="276" t="s">
        <v>349</v>
      </c>
      <c r="B529" s="276" t="s">
        <v>105</v>
      </c>
      <c r="C529" s="277" t="str">
        <f t="shared" si="16"/>
        <v>Толстого, ВУЛ, 7</v>
      </c>
      <c r="D529" s="278">
        <v>1</v>
      </c>
      <c r="E529" s="278">
        <v>0</v>
      </c>
      <c r="F529" s="279" t="s">
        <v>704</v>
      </c>
      <c r="G529" s="274" t="s">
        <v>878</v>
      </c>
      <c r="J529" s="280" t="s">
        <v>1367</v>
      </c>
      <c r="K529" s="281" t="s">
        <v>878</v>
      </c>
      <c r="M529" s="269" t="s">
        <v>880</v>
      </c>
      <c r="N529" s="282" t="s">
        <v>704</v>
      </c>
      <c r="O529" s="268" t="str">
        <f t="shared" si="17"/>
        <v>№1/418</v>
      </c>
      <c r="P529" s="268" t="s">
        <v>878</v>
      </c>
      <c r="Q529" s="268" t="s">
        <v>1367</v>
      </c>
    </row>
    <row r="530" spans="1:17" ht="12" customHeight="1" x14ac:dyDescent="0.25">
      <c r="A530" s="276" t="s">
        <v>349</v>
      </c>
      <c r="B530" s="276" t="s">
        <v>176</v>
      </c>
      <c r="C530" s="277" t="str">
        <f t="shared" si="16"/>
        <v>Толстого, ВУЛ, 8</v>
      </c>
      <c r="D530" s="278">
        <v>1</v>
      </c>
      <c r="E530" s="278">
        <v>0</v>
      </c>
      <c r="F530" s="279" t="s">
        <v>705</v>
      </c>
      <c r="G530" s="274" t="s">
        <v>878</v>
      </c>
      <c r="J530" s="280" t="s">
        <v>1368</v>
      </c>
      <c r="K530" s="281" t="s">
        <v>878</v>
      </c>
      <c r="M530" s="269" t="s">
        <v>880</v>
      </c>
      <c r="N530" s="282" t="s">
        <v>705</v>
      </c>
      <c r="O530" s="268" t="str">
        <f t="shared" si="17"/>
        <v>№1/419</v>
      </c>
      <c r="P530" s="268" t="s">
        <v>878</v>
      </c>
      <c r="Q530" s="268" t="s">
        <v>1368</v>
      </c>
    </row>
    <row r="531" spans="1:17" ht="12" customHeight="1" x14ac:dyDescent="0.25">
      <c r="A531" s="276" t="s">
        <v>349</v>
      </c>
      <c r="B531" s="276" t="s">
        <v>370</v>
      </c>
      <c r="C531" s="277" t="str">
        <f t="shared" si="16"/>
        <v>Толстого, ВУЛ, 90</v>
      </c>
      <c r="D531" s="278">
        <v>1</v>
      </c>
      <c r="E531" s="278">
        <v>0</v>
      </c>
      <c r="F531" s="279" t="s">
        <v>706</v>
      </c>
      <c r="G531" s="274" t="s">
        <v>878</v>
      </c>
      <c r="J531" s="280" t="s">
        <v>1369</v>
      </c>
      <c r="K531" s="281" t="s">
        <v>878</v>
      </c>
      <c r="M531" s="269" t="s">
        <v>880</v>
      </c>
      <c r="N531" s="282" t="s">
        <v>706</v>
      </c>
      <c r="O531" s="268" t="str">
        <f t="shared" si="17"/>
        <v>№1/420</v>
      </c>
      <c r="P531" s="268" t="s">
        <v>878</v>
      </c>
      <c r="Q531" s="268" t="s">
        <v>1369</v>
      </c>
    </row>
    <row r="532" spans="1:17" ht="12" customHeight="1" x14ac:dyDescent="0.25">
      <c r="A532" s="276" t="s">
        <v>349</v>
      </c>
      <c r="B532" s="276" t="s">
        <v>371</v>
      </c>
      <c r="C532" s="277" t="str">
        <f t="shared" si="16"/>
        <v>Толстого, ВУЛ, 94</v>
      </c>
      <c r="D532" s="278">
        <v>1</v>
      </c>
      <c r="E532" s="278">
        <v>4</v>
      </c>
      <c r="F532" s="279" t="s">
        <v>707</v>
      </c>
      <c r="G532" s="274" t="s">
        <v>878</v>
      </c>
      <c r="J532" s="280" t="s">
        <v>1370</v>
      </c>
      <c r="K532" s="281" t="s">
        <v>878</v>
      </c>
      <c r="M532" s="269" t="s">
        <v>880</v>
      </c>
      <c r="N532" s="282" t="s">
        <v>707</v>
      </c>
      <c r="O532" s="268" t="str">
        <f t="shared" si="17"/>
        <v>№1/421</v>
      </c>
      <c r="P532" s="268" t="s">
        <v>878</v>
      </c>
      <c r="Q532" s="268" t="s">
        <v>1370</v>
      </c>
    </row>
    <row r="533" spans="1:17" ht="12" customHeight="1" x14ac:dyDescent="0.25">
      <c r="A533" s="276" t="s">
        <v>349</v>
      </c>
      <c r="B533" s="276" t="s">
        <v>372</v>
      </c>
      <c r="C533" s="277" t="str">
        <f t="shared" si="16"/>
        <v>Толстого, ВУЛ, 96</v>
      </c>
      <c r="D533" s="278">
        <v>1</v>
      </c>
      <c r="E533" s="278">
        <v>2</v>
      </c>
      <c r="F533" s="279" t="s">
        <v>708</v>
      </c>
      <c r="G533" s="274" t="s">
        <v>878</v>
      </c>
      <c r="J533" s="280" t="s">
        <v>1371</v>
      </c>
      <c r="K533" s="281" t="s">
        <v>878</v>
      </c>
      <c r="M533" s="269" t="s">
        <v>880</v>
      </c>
      <c r="N533" s="282" t="s">
        <v>708</v>
      </c>
      <c r="O533" s="268" t="str">
        <f t="shared" si="17"/>
        <v>№1/422</v>
      </c>
      <c r="P533" s="268" t="s">
        <v>878</v>
      </c>
      <c r="Q533" s="268" t="s">
        <v>1371</v>
      </c>
    </row>
    <row r="534" spans="1:17" ht="12" customHeight="1" x14ac:dyDescent="0.25">
      <c r="A534" s="276" t="s">
        <v>373</v>
      </c>
      <c r="B534" s="276" t="s">
        <v>175</v>
      </c>
      <c r="C534" s="277" t="str">
        <f t="shared" si="16"/>
        <v>Урочище Святе, ВУЛ, 29</v>
      </c>
      <c r="D534" s="278">
        <v>1</v>
      </c>
      <c r="E534" s="278">
        <v>0</v>
      </c>
      <c r="F534" s="279" t="s">
        <v>709</v>
      </c>
      <c r="G534" s="274" t="s">
        <v>878</v>
      </c>
      <c r="J534" s="280" t="s">
        <v>1372</v>
      </c>
      <c r="K534" s="281" t="s">
        <v>878</v>
      </c>
      <c r="M534" s="269" t="s">
        <v>880</v>
      </c>
      <c r="N534" s="282" t="s">
        <v>709</v>
      </c>
      <c r="O534" s="268" t="str">
        <f t="shared" si="17"/>
        <v>№1/423</v>
      </c>
      <c r="P534" s="268" t="s">
        <v>878</v>
      </c>
      <c r="Q534" s="268" t="s">
        <v>1372</v>
      </c>
    </row>
    <row r="535" spans="1:17" ht="12" customHeight="1" x14ac:dyDescent="0.25">
      <c r="A535" s="276" t="s">
        <v>374</v>
      </c>
      <c r="B535" s="276" t="s">
        <v>212</v>
      </c>
      <c r="C535" s="277" t="str">
        <f t="shared" si="16"/>
        <v>Успенська, ВУЛ, 21</v>
      </c>
      <c r="D535" s="278">
        <v>1</v>
      </c>
      <c r="E535" s="278">
        <v>0</v>
      </c>
      <c r="F535" s="279" t="s">
        <v>710</v>
      </c>
      <c r="G535" s="274" t="s">
        <v>878</v>
      </c>
      <c r="J535" s="280" t="s">
        <v>1373</v>
      </c>
      <c r="K535" s="281" t="s">
        <v>878</v>
      </c>
      <c r="M535" s="269" t="s">
        <v>880</v>
      </c>
      <c r="N535" s="282" t="s">
        <v>710</v>
      </c>
      <c r="O535" s="268" t="str">
        <f t="shared" si="17"/>
        <v>№1/424</v>
      </c>
      <c r="P535" s="268" t="s">
        <v>878</v>
      </c>
      <c r="Q535" s="268" t="s">
        <v>1373</v>
      </c>
    </row>
    <row r="536" spans="1:17" ht="12" customHeight="1" x14ac:dyDescent="0.25">
      <c r="A536" s="276" t="s">
        <v>374</v>
      </c>
      <c r="B536" s="276" t="s">
        <v>185</v>
      </c>
      <c r="C536" s="277" t="str">
        <f t="shared" si="16"/>
        <v>Успенська, ВУЛ, 30</v>
      </c>
      <c r="D536" s="278">
        <v>1</v>
      </c>
      <c r="E536" s="278">
        <v>0</v>
      </c>
      <c r="F536" s="279" t="s">
        <v>711</v>
      </c>
      <c r="G536" s="274" t="s">
        <v>878</v>
      </c>
      <c r="J536" s="280" t="s">
        <v>1374</v>
      </c>
      <c r="K536" s="281" t="s">
        <v>878</v>
      </c>
      <c r="M536" s="269" t="s">
        <v>880</v>
      </c>
      <c r="N536" s="282" t="s">
        <v>711</v>
      </c>
      <c r="O536" s="268" t="str">
        <f t="shared" si="17"/>
        <v>№1/425</v>
      </c>
      <c r="P536" s="268" t="s">
        <v>878</v>
      </c>
      <c r="Q536" s="268" t="s">
        <v>1374</v>
      </c>
    </row>
    <row r="537" spans="1:17" ht="12" customHeight="1" x14ac:dyDescent="0.25">
      <c r="A537" s="276" t="s">
        <v>374</v>
      </c>
      <c r="B537" s="276" t="s">
        <v>289</v>
      </c>
      <c r="C537" s="277" t="str">
        <f t="shared" si="16"/>
        <v>Успенська, ВУЛ, 34а</v>
      </c>
      <c r="D537" s="278">
        <v>1</v>
      </c>
      <c r="E537" s="278">
        <v>0</v>
      </c>
      <c r="F537" s="279" t="s">
        <v>712</v>
      </c>
      <c r="G537" s="274" t="s">
        <v>878</v>
      </c>
      <c r="J537" s="280" t="s">
        <v>1375</v>
      </c>
      <c r="K537" s="281" t="s">
        <v>878</v>
      </c>
      <c r="M537" s="269" t="s">
        <v>880</v>
      </c>
      <c r="N537" s="282" t="s">
        <v>712</v>
      </c>
      <c r="O537" s="268" t="str">
        <f t="shared" si="17"/>
        <v>№1/426</v>
      </c>
      <c r="P537" s="268" t="s">
        <v>878</v>
      </c>
      <c r="Q537" s="268" t="s">
        <v>1375</v>
      </c>
    </row>
    <row r="538" spans="1:17" ht="12" customHeight="1" x14ac:dyDescent="0.25">
      <c r="A538" s="276" t="s">
        <v>374</v>
      </c>
      <c r="B538" s="276" t="s">
        <v>225</v>
      </c>
      <c r="C538" s="277" t="str">
        <f t="shared" si="16"/>
        <v>Успенська, ВУЛ, 35</v>
      </c>
      <c r="D538" s="278">
        <v>1</v>
      </c>
      <c r="E538" s="278">
        <v>0</v>
      </c>
      <c r="F538" s="279" t="s">
        <v>713</v>
      </c>
      <c r="G538" s="274" t="s">
        <v>878</v>
      </c>
      <c r="J538" s="280" t="s">
        <v>1376</v>
      </c>
      <c r="K538" s="281" t="s">
        <v>878</v>
      </c>
      <c r="M538" s="269" t="s">
        <v>880</v>
      </c>
      <c r="N538" s="282" t="s">
        <v>713</v>
      </c>
      <c r="O538" s="268" t="str">
        <f t="shared" si="17"/>
        <v>№1/427</v>
      </c>
      <c r="P538" s="268" t="s">
        <v>878</v>
      </c>
      <c r="Q538" s="268" t="s">
        <v>1376</v>
      </c>
    </row>
    <row r="539" spans="1:17" ht="12" customHeight="1" x14ac:dyDescent="0.25">
      <c r="A539" s="276" t="s">
        <v>374</v>
      </c>
      <c r="B539" s="276" t="s">
        <v>244</v>
      </c>
      <c r="C539" s="277" t="str">
        <f t="shared" si="16"/>
        <v>Успенська, ВУЛ, 52</v>
      </c>
      <c r="D539" s="278">
        <v>1</v>
      </c>
      <c r="E539" s="278">
        <v>0</v>
      </c>
      <c r="F539" s="279" t="s">
        <v>714</v>
      </c>
      <c r="G539" s="274" t="s">
        <v>878</v>
      </c>
      <c r="J539" s="280" t="s">
        <v>1377</v>
      </c>
      <c r="K539" s="281" t="s">
        <v>878</v>
      </c>
      <c r="M539" s="269" t="s">
        <v>880</v>
      </c>
      <c r="N539" s="282" t="s">
        <v>714</v>
      </c>
      <c r="O539" s="268" t="str">
        <f t="shared" si="17"/>
        <v>№1/428</v>
      </c>
      <c r="P539" s="268" t="s">
        <v>878</v>
      </c>
      <c r="Q539" s="268" t="s">
        <v>1377</v>
      </c>
    </row>
    <row r="540" spans="1:17" ht="12" customHeight="1" x14ac:dyDescent="0.25">
      <c r="A540" s="276" t="s">
        <v>374</v>
      </c>
      <c r="B540" s="276" t="s">
        <v>375</v>
      </c>
      <c r="C540" s="277" t="str">
        <f t="shared" si="16"/>
        <v>Успенська, ВУЛ, 52а</v>
      </c>
      <c r="D540" s="278">
        <v>1</v>
      </c>
      <c r="E540" s="278">
        <v>0</v>
      </c>
      <c r="F540" s="279" t="s">
        <v>715</v>
      </c>
      <c r="G540" s="274" t="s">
        <v>878</v>
      </c>
      <c r="J540" s="280" t="s">
        <v>1378</v>
      </c>
      <c r="K540" s="281" t="s">
        <v>878</v>
      </c>
      <c r="M540" s="269" t="s">
        <v>880</v>
      </c>
      <c r="N540" s="282" t="s">
        <v>715</v>
      </c>
      <c r="O540" s="268" t="str">
        <f t="shared" si="17"/>
        <v>№1/429</v>
      </c>
      <c r="P540" s="268" t="s">
        <v>878</v>
      </c>
      <c r="Q540" s="268" t="s">
        <v>1378</v>
      </c>
    </row>
    <row r="541" spans="1:17" ht="12" customHeight="1" x14ac:dyDescent="0.25">
      <c r="A541" s="276" t="s">
        <v>374</v>
      </c>
      <c r="B541" s="276" t="s">
        <v>376</v>
      </c>
      <c r="C541" s="277" t="str">
        <f t="shared" si="16"/>
        <v>Успенська, ВУЛ, 52б</v>
      </c>
      <c r="D541" s="278">
        <v>1</v>
      </c>
      <c r="E541" s="278">
        <v>0</v>
      </c>
      <c r="F541" s="279" t="s">
        <v>716</v>
      </c>
      <c r="G541" s="274" t="s">
        <v>878</v>
      </c>
      <c r="J541" s="280" t="s">
        <v>1379</v>
      </c>
      <c r="K541" s="281" t="s">
        <v>878</v>
      </c>
      <c r="M541" s="269" t="s">
        <v>880</v>
      </c>
      <c r="N541" s="282" t="s">
        <v>716</v>
      </c>
      <c r="O541" s="268" t="str">
        <f t="shared" si="17"/>
        <v>№1/430</v>
      </c>
      <c r="P541" s="268" t="s">
        <v>878</v>
      </c>
      <c r="Q541" s="268" t="s">
        <v>1379</v>
      </c>
    </row>
    <row r="542" spans="1:17" ht="12" customHeight="1" x14ac:dyDescent="0.25">
      <c r="A542" s="276" t="s">
        <v>374</v>
      </c>
      <c r="B542" s="276" t="s">
        <v>176</v>
      </c>
      <c r="C542" s="277" t="str">
        <f t="shared" si="16"/>
        <v>Успенська, ВУЛ, 8</v>
      </c>
      <c r="D542" s="278">
        <v>1</v>
      </c>
      <c r="E542" s="278">
        <v>0</v>
      </c>
      <c r="F542" s="279" t="s">
        <v>717</v>
      </c>
      <c r="G542" s="274" t="s">
        <v>878</v>
      </c>
      <c r="J542" s="280" t="s">
        <v>1380</v>
      </c>
      <c r="K542" s="281" t="s">
        <v>878</v>
      </c>
      <c r="M542" s="269" t="s">
        <v>880</v>
      </c>
      <c r="N542" s="282" t="s">
        <v>717</v>
      </c>
      <c r="O542" s="268" t="str">
        <f t="shared" si="17"/>
        <v>№1/431</v>
      </c>
      <c r="P542" s="268" t="s">
        <v>878</v>
      </c>
      <c r="Q542" s="268" t="s">
        <v>1380</v>
      </c>
    </row>
    <row r="543" spans="1:17" ht="12" customHeight="1" x14ac:dyDescent="0.25">
      <c r="A543" s="276" t="s">
        <v>377</v>
      </c>
      <c r="B543" s="276" t="s">
        <v>271</v>
      </c>
      <c r="C543" s="277" t="str">
        <f t="shared" si="16"/>
        <v>Ушинського, ВУЛ, 6а</v>
      </c>
      <c r="D543" s="278">
        <v>1</v>
      </c>
      <c r="E543" s="278">
        <v>2</v>
      </c>
      <c r="F543" s="279" t="s">
        <v>718</v>
      </c>
      <c r="G543" s="274" t="s">
        <v>878</v>
      </c>
      <c r="J543" s="280" t="s">
        <v>1381</v>
      </c>
      <c r="K543" s="281" t="s">
        <v>878</v>
      </c>
      <c r="M543" s="269" t="s">
        <v>880</v>
      </c>
      <c r="N543" s="282" t="s">
        <v>718</v>
      </c>
      <c r="O543" s="268" t="str">
        <f t="shared" si="17"/>
        <v>№1/432</v>
      </c>
      <c r="P543" s="268" t="s">
        <v>878</v>
      </c>
      <c r="Q543" s="268" t="s">
        <v>1381</v>
      </c>
    </row>
    <row r="544" spans="1:17" ht="12" customHeight="1" x14ac:dyDescent="0.25">
      <c r="A544" s="276" t="s">
        <v>377</v>
      </c>
      <c r="B544" s="276" t="s">
        <v>176</v>
      </c>
      <c r="C544" s="277" t="str">
        <f t="shared" si="16"/>
        <v>Ушинського, ВУЛ, 8</v>
      </c>
      <c r="D544" s="278">
        <v>1</v>
      </c>
      <c r="E544" s="278">
        <v>1</v>
      </c>
      <c r="F544" s="279" t="s">
        <v>719</v>
      </c>
      <c r="G544" s="274" t="s">
        <v>878</v>
      </c>
      <c r="J544" s="280" t="s">
        <v>1382</v>
      </c>
      <c r="K544" s="281" t="s">
        <v>878</v>
      </c>
      <c r="M544" s="269" t="s">
        <v>880</v>
      </c>
      <c r="N544" s="282" t="s">
        <v>719</v>
      </c>
      <c r="O544" s="268" t="str">
        <f t="shared" si="17"/>
        <v>№1/433</v>
      </c>
      <c r="P544" s="268" t="s">
        <v>878</v>
      </c>
      <c r="Q544" s="268" t="s">
        <v>1382</v>
      </c>
    </row>
    <row r="545" spans="1:17" ht="12" customHeight="1" x14ac:dyDescent="0.25">
      <c r="A545" s="276" t="s">
        <v>870</v>
      </c>
      <c r="B545" s="276" t="s">
        <v>112</v>
      </c>
      <c r="C545" s="277" t="str">
        <f t="shared" si="16"/>
        <v>Харкiвська, ВУЛ, 2</v>
      </c>
      <c r="D545" s="278">
        <v>3</v>
      </c>
      <c r="E545" s="278">
        <v>1</v>
      </c>
      <c r="F545" s="279"/>
      <c r="H545" s="275">
        <v>517</v>
      </c>
      <c r="I545" s="274" t="s">
        <v>939</v>
      </c>
      <c r="J545" s="283" t="s">
        <v>1383</v>
      </c>
      <c r="K545" s="281" t="s">
        <v>939</v>
      </c>
      <c r="M545" s="269" t="s">
        <v>880</v>
      </c>
      <c r="N545" s="282">
        <v>517</v>
      </c>
      <c r="O545" s="268" t="str">
        <f t="shared" si="17"/>
        <v>№1/517</v>
      </c>
      <c r="P545" s="268" t="s">
        <v>939</v>
      </c>
      <c r="Q545" s="268" t="s">
        <v>1383</v>
      </c>
    </row>
    <row r="546" spans="1:17" ht="12" customHeight="1" x14ac:dyDescent="0.25">
      <c r="A546" s="276" t="s">
        <v>870</v>
      </c>
      <c r="B546" s="276" t="s">
        <v>176</v>
      </c>
      <c r="C546" s="277" t="str">
        <f t="shared" si="16"/>
        <v>Харкiвська, ВУЛ, 8</v>
      </c>
      <c r="D546" s="278">
        <v>3</v>
      </c>
      <c r="E546" s="278">
        <v>1</v>
      </c>
      <c r="F546" s="279"/>
      <c r="H546" s="275">
        <v>519</v>
      </c>
      <c r="I546" s="274" t="s">
        <v>939</v>
      </c>
      <c r="J546" s="283" t="s">
        <v>1384</v>
      </c>
      <c r="K546" s="281" t="s">
        <v>939</v>
      </c>
      <c r="M546" s="269" t="s">
        <v>880</v>
      </c>
      <c r="N546" s="282">
        <v>519</v>
      </c>
      <c r="O546" s="268" t="str">
        <f t="shared" si="17"/>
        <v>№1/519</v>
      </c>
      <c r="P546" s="268" t="s">
        <v>939</v>
      </c>
      <c r="Q546" s="268" t="s">
        <v>1384</v>
      </c>
    </row>
    <row r="547" spans="1:17" ht="12" customHeight="1" x14ac:dyDescent="0.25">
      <c r="A547" s="276" t="s">
        <v>870</v>
      </c>
      <c r="B547" s="276" t="s">
        <v>106</v>
      </c>
      <c r="C547" s="277" t="str">
        <f t="shared" si="16"/>
        <v>Харкiвська, ВУЛ, 6</v>
      </c>
      <c r="D547" s="278">
        <v>3</v>
      </c>
      <c r="E547" s="278">
        <v>1</v>
      </c>
      <c r="F547" s="279"/>
      <c r="H547" s="275">
        <v>518</v>
      </c>
      <c r="I547" s="274" t="s">
        <v>939</v>
      </c>
      <c r="J547" s="283" t="s">
        <v>1385</v>
      </c>
      <c r="K547" s="281" t="s">
        <v>939</v>
      </c>
      <c r="M547" s="269" t="s">
        <v>880</v>
      </c>
      <c r="N547" s="282">
        <v>518</v>
      </c>
      <c r="O547" s="268" t="str">
        <f t="shared" si="17"/>
        <v>№1/518</v>
      </c>
      <c r="P547" s="268" t="s">
        <v>939</v>
      </c>
      <c r="Q547" s="268" t="s">
        <v>1385</v>
      </c>
    </row>
    <row r="548" spans="1:17" ht="12" customHeight="1" x14ac:dyDescent="0.25">
      <c r="A548" s="276" t="s">
        <v>870</v>
      </c>
      <c r="B548" s="276" t="s">
        <v>208</v>
      </c>
      <c r="C548" s="277" t="str">
        <f t="shared" si="16"/>
        <v>Харкiвська, ВУЛ, 10</v>
      </c>
      <c r="D548" s="278">
        <v>3</v>
      </c>
      <c r="E548" s="278">
        <v>1</v>
      </c>
      <c r="F548" s="279"/>
      <c r="H548" s="275">
        <v>520</v>
      </c>
      <c r="I548" s="274" t="s">
        <v>939</v>
      </c>
      <c r="J548" s="283" t="s">
        <v>1386</v>
      </c>
      <c r="K548" s="281" t="s">
        <v>939</v>
      </c>
      <c r="M548" s="269" t="s">
        <v>880</v>
      </c>
      <c r="N548" s="282">
        <v>520</v>
      </c>
      <c r="O548" s="268" t="str">
        <f t="shared" si="17"/>
        <v>№1/520</v>
      </c>
      <c r="P548" s="268" t="s">
        <v>939</v>
      </c>
      <c r="Q548" s="268" t="s">
        <v>1386</v>
      </c>
    </row>
    <row r="549" spans="1:17" ht="12" customHeight="1" x14ac:dyDescent="0.25">
      <c r="A549" s="276" t="s">
        <v>870</v>
      </c>
      <c r="B549" s="276" t="s">
        <v>219</v>
      </c>
      <c r="C549" s="277" t="str">
        <f t="shared" si="16"/>
        <v>Харкiвська, ВУЛ, 12</v>
      </c>
      <c r="D549" s="278">
        <v>3</v>
      </c>
      <c r="E549" s="278">
        <v>1</v>
      </c>
      <c r="F549" s="279"/>
      <c r="H549" s="275">
        <v>521</v>
      </c>
      <c r="I549" s="274" t="s">
        <v>939</v>
      </c>
      <c r="J549" s="283" t="s">
        <v>1387</v>
      </c>
      <c r="K549" s="281" t="s">
        <v>939</v>
      </c>
      <c r="M549" s="269" t="s">
        <v>880</v>
      </c>
      <c r="N549" s="282">
        <v>521</v>
      </c>
      <c r="O549" s="268" t="str">
        <f t="shared" si="17"/>
        <v>№1/521</v>
      </c>
      <c r="P549" s="268" t="s">
        <v>939</v>
      </c>
      <c r="Q549" s="268" t="s">
        <v>1387</v>
      </c>
    </row>
    <row r="550" spans="1:17" ht="12" customHeight="1" x14ac:dyDescent="0.25">
      <c r="A550" s="276" t="s">
        <v>378</v>
      </c>
      <c r="B550" s="276" t="s">
        <v>180</v>
      </c>
      <c r="C550" s="277" t="str">
        <f t="shared" si="16"/>
        <v>Хлібопекарська, ВУЛ, 11</v>
      </c>
      <c r="D550" s="278">
        <v>1</v>
      </c>
      <c r="E550" s="278">
        <v>1</v>
      </c>
      <c r="F550" s="279" t="s">
        <v>720</v>
      </c>
      <c r="G550" s="274" t="s">
        <v>878</v>
      </c>
      <c r="J550" s="280" t="s">
        <v>1388</v>
      </c>
      <c r="K550" s="281" t="s">
        <v>878</v>
      </c>
      <c r="M550" s="269" t="s">
        <v>880</v>
      </c>
      <c r="N550" s="282" t="s">
        <v>720</v>
      </c>
      <c r="O550" s="268" t="str">
        <f t="shared" si="17"/>
        <v>№1/434</v>
      </c>
      <c r="P550" s="268" t="s">
        <v>878</v>
      </c>
      <c r="Q550" s="268" t="s">
        <v>1388</v>
      </c>
    </row>
    <row r="551" spans="1:17" ht="12" customHeight="1" x14ac:dyDescent="0.25">
      <c r="A551" s="276" t="s">
        <v>378</v>
      </c>
      <c r="B551" s="276" t="s">
        <v>200</v>
      </c>
      <c r="C551" s="277" t="str">
        <f t="shared" si="16"/>
        <v>Хлібопекарська, ВУЛ, 14</v>
      </c>
      <c r="D551" s="278">
        <v>1</v>
      </c>
      <c r="E551" s="278">
        <v>0</v>
      </c>
      <c r="F551" s="279" t="s">
        <v>721</v>
      </c>
      <c r="G551" s="274" t="s">
        <v>878</v>
      </c>
      <c r="J551" s="280" t="s">
        <v>1389</v>
      </c>
      <c r="K551" s="281" t="s">
        <v>878</v>
      </c>
      <c r="M551" s="269" t="s">
        <v>880</v>
      </c>
      <c r="N551" s="282" t="s">
        <v>721</v>
      </c>
      <c r="O551" s="268" t="str">
        <f t="shared" si="17"/>
        <v>№1/435</v>
      </c>
      <c r="P551" s="268" t="s">
        <v>878</v>
      </c>
      <c r="Q551" s="268" t="s">
        <v>1389</v>
      </c>
    </row>
    <row r="552" spans="1:17" ht="12.75" x14ac:dyDescent="0.25">
      <c r="A552" s="276" t="s">
        <v>378</v>
      </c>
      <c r="B552" s="276" t="s">
        <v>202</v>
      </c>
      <c r="C552" s="277" t="str">
        <f t="shared" si="16"/>
        <v>Хлібопекарська, ВУЛ, 16</v>
      </c>
      <c r="D552" s="278">
        <v>1</v>
      </c>
      <c r="E552" s="278">
        <v>5</v>
      </c>
      <c r="F552" s="279" t="s">
        <v>722</v>
      </c>
      <c r="G552" s="274" t="s">
        <v>878</v>
      </c>
      <c r="J552" s="280" t="s">
        <v>1390</v>
      </c>
      <c r="K552" s="281" t="s">
        <v>878</v>
      </c>
      <c r="M552" s="269" t="s">
        <v>880</v>
      </c>
      <c r="N552" s="282" t="s">
        <v>722</v>
      </c>
      <c r="O552" s="268" t="str">
        <f t="shared" si="17"/>
        <v>№1/436</v>
      </c>
      <c r="P552" s="268" t="s">
        <v>878</v>
      </c>
      <c r="Q552" s="268" t="s">
        <v>1390</v>
      </c>
    </row>
    <row r="553" spans="1:17" ht="12.75" x14ac:dyDescent="0.25">
      <c r="A553" s="276" t="s">
        <v>378</v>
      </c>
      <c r="B553" s="276" t="s">
        <v>203</v>
      </c>
      <c r="C553" s="277" t="str">
        <f t="shared" si="16"/>
        <v>Хлібопекарська, ВУЛ, 18</v>
      </c>
      <c r="D553" s="278">
        <v>1</v>
      </c>
      <c r="E553" s="278">
        <v>3</v>
      </c>
      <c r="F553" s="279" t="s">
        <v>723</v>
      </c>
      <c r="G553" s="274" t="s">
        <v>878</v>
      </c>
      <c r="J553" s="280" t="s">
        <v>1391</v>
      </c>
      <c r="K553" s="281" t="s">
        <v>878</v>
      </c>
      <c r="M553" s="269" t="s">
        <v>880</v>
      </c>
      <c r="N553" s="282" t="s">
        <v>723</v>
      </c>
      <c r="O553" s="268" t="str">
        <f t="shared" si="17"/>
        <v>№1/437</v>
      </c>
      <c r="P553" s="268" t="s">
        <v>878</v>
      </c>
      <c r="Q553" s="268" t="s">
        <v>1391</v>
      </c>
    </row>
    <row r="554" spans="1:17" ht="12.75" x14ac:dyDescent="0.25">
      <c r="A554" s="276" t="s">
        <v>378</v>
      </c>
      <c r="B554" s="276" t="s">
        <v>231</v>
      </c>
      <c r="C554" s="277" t="str">
        <f t="shared" si="16"/>
        <v>Хлібопекарська, ВУЛ, 19</v>
      </c>
      <c r="D554" s="278">
        <v>1</v>
      </c>
      <c r="E554" s="278">
        <v>0</v>
      </c>
      <c r="F554" s="279" t="s">
        <v>724</v>
      </c>
      <c r="G554" s="274" t="s">
        <v>878</v>
      </c>
      <c r="J554" s="280" t="s">
        <v>1392</v>
      </c>
      <c r="K554" s="281" t="s">
        <v>878</v>
      </c>
      <c r="M554" s="269" t="s">
        <v>880</v>
      </c>
      <c r="N554" s="282" t="s">
        <v>724</v>
      </c>
      <c r="O554" s="268" t="str">
        <f t="shared" si="17"/>
        <v>№1/438</v>
      </c>
      <c r="P554" s="268" t="s">
        <v>878</v>
      </c>
      <c r="Q554" s="268" t="s">
        <v>1392</v>
      </c>
    </row>
    <row r="555" spans="1:17" ht="12.75" x14ac:dyDescent="0.25">
      <c r="A555" s="276" t="s">
        <v>378</v>
      </c>
      <c r="B555" s="276" t="s">
        <v>379</v>
      </c>
      <c r="C555" s="277" t="str">
        <f t="shared" si="16"/>
        <v>Хлібопекарська, ВУЛ, 19а</v>
      </c>
      <c r="D555" s="278">
        <v>1</v>
      </c>
      <c r="E555" s="278">
        <v>0</v>
      </c>
      <c r="F555" s="279" t="s">
        <v>725</v>
      </c>
      <c r="G555" s="274" t="s">
        <v>878</v>
      </c>
      <c r="J555" s="280" t="s">
        <v>1393</v>
      </c>
      <c r="K555" s="281" t="s">
        <v>878</v>
      </c>
      <c r="M555" s="269" t="s">
        <v>880</v>
      </c>
      <c r="N555" s="282" t="s">
        <v>725</v>
      </c>
      <c r="O555" s="268" t="str">
        <f t="shared" si="17"/>
        <v>№1/439</v>
      </c>
      <c r="P555" s="268" t="s">
        <v>878</v>
      </c>
      <c r="Q555" s="268" t="s">
        <v>1393</v>
      </c>
    </row>
    <row r="556" spans="1:17" ht="12.75" x14ac:dyDescent="0.25">
      <c r="A556" s="276" t="s">
        <v>378</v>
      </c>
      <c r="B556" s="276" t="s">
        <v>212</v>
      </c>
      <c r="C556" s="277" t="str">
        <f t="shared" si="16"/>
        <v>Хлібопекарська, ВУЛ, 21</v>
      </c>
      <c r="D556" s="278">
        <v>1</v>
      </c>
      <c r="E556" s="278">
        <v>0</v>
      </c>
      <c r="F556" s="279" t="s">
        <v>726</v>
      </c>
      <c r="G556" s="274" t="s">
        <v>878</v>
      </c>
      <c r="J556" s="280" t="s">
        <v>1394</v>
      </c>
      <c r="K556" s="281" t="s">
        <v>878</v>
      </c>
      <c r="M556" s="269" t="s">
        <v>880</v>
      </c>
      <c r="N556" s="282" t="s">
        <v>726</v>
      </c>
      <c r="O556" s="268" t="str">
        <f t="shared" si="17"/>
        <v>№1/440</v>
      </c>
      <c r="P556" s="268" t="s">
        <v>878</v>
      </c>
      <c r="Q556" s="268" t="s">
        <v>1394</v>
      </c>
    </row>
    <row r="557" spans="1:17" ht="12.75" x14ac:dyDescent="0.25">
      <c r="A557" s="276" t="s">
        <v>378</v>
      </c>
      <c r="B557" s="276" t="s">
        <v>247</v>
      </c>
      <c r="C557" s="277" t="str">
        <f t="shared" si="16"/>
        <v>Хлібопекарська, ВУЛ, 25</v>
      </c>
      <c r="D557" s="278">
        <v>1</v>
      </c>
      <c r="E557" s="278">
        <v>0</v>
      </c>
      <c r="F557" s="279" t="s">
        <v>727</v>
      </c>
      <c r="G557" s="274" t="s">
        <v>878</v>
      </c>
      <c r="J557" s="280" t="s">
        <v>1395</v>
      </c>
      <c r="K557" s="281" t="s">
        <v>878</v>
      </c>
      <c r="M557" s="269" t="s">
        <v>880</v>
      </c>
      <c r="N557" s="282" t="s">
        <v>727</v>
      </c>
      <c r="O557" s="268" t="str">
        <f t="shared" si="17"/>
        <v>№1/441</v>
      </c>
      <c r="P557" s="268" t="s">
        <v>878</v>
      </c>
      <c r="Q557" s="268" t="s">
        <v>1395</v>
      </c>
    </row>
    <row r="558" spans="1:17" ht="12.75" x14ac:dyDescent="0.25">
      <c r="A558" s="276" t="s">
        <v>378</v>
      </c>
      <c r="B558" s="276" t="s">
        <v>175</v>
      </c>
      <c r="C558" s="277" t="str">
        <f t="shared" si="16"/>
        <v>Хлібопекарська, ВУЛ, 29</v>
      </c>
      <c r="D558" s="278">
        <v>1</v>
      </c>
      <c r="E558" s="278">
        <v>0</v>
      </c>
      <c r="F558" s="279" t="s">
        <v>728</v>
      </c>
      <c r="G558" s="274" t="s">
        <v>878</v>
      </c>
      <c r="J558" s="280" t="s">
        <v>1396</v>
      </c>
      <c r="K558" s="281" t="s">
        <v>878</v>
      </c>
      <c r="M558" s="269" t="s">
        <v>880</v>
      </c>
      <c r="N558" s="282" t="s">
        <v>728</v>
      </c>
      <c r="O558" s="268" t="str">
        <f t="shared" si="17"/>
        <v>№1/442</v>
      </c>
      <c r="P558" s="268" t="s">
        <v>878</v>
      </c>
      <c r="Q558" s="268" t="s">
        <v>1396</v>
      </c>
    </row>
    <row r="559" spans="1:17" ht="12.75" x14ac:dyDescent="0.25">
      <c r="A559" s="276" t="s">
        <v>378</v>
      </c>
      <c r="B559" s="276" t="s">
        <v>110</v>
      </c>
      <c r="C559" s="277" t="str">
        <f t="shared" si="16"/>
        <v>Хлібопекарська, ВУЛ, 3</v>
      </c>
      <c r="D559" s="278">
        <v>1</v>
      </c>
      <c r="E559" s="278">
        <v>0</v>
      </c>
      <c r="F559" s="279" t="s">
        <v>729</v>
      </c>
      <c r="G559" s="274" t="s">
        <v>878</v>
      </c>
      <c r="J559" s="280" t="s">
        <v>1397</v>
      </c>
      <c r="K559" s="281" t="s">
        <v>878</v>
      </c>
      <c r="M559" s="269" t="s">
        <v>880</v>
      </c>
      <c r="N559" s="282" t="s">
        <v>729</v>
      </c>
      <c r="O559" s="268" t="str">
        <f t="shared" si="17"/>
        <v>№1/443</v>
      </c>
      <c r="P559" s="268" t="s">
        <v>878</v>
      </c>
      <c r="Q559" s="268" t="s">
        <v>1397</v>
      </c>
    </row>
    <row r="560" spans="1:17" ht="12.75" x14ac:dyDescent="0.25">
      <c r="A560" s="276" t="s">
        <v>378</v>
      </c>
      <c r="B560" s="276" t="s">
        <v>250</v>
      </c>
      <c r="C560" s="277" t="str">
        <f t="shared" si="16"/>
        <v>Хлібопекарська, ВУЛ, 34</v>
      </c>
      <c r="D560" s="278">
        <v>1</v>
      </c>
      <c r="E560" s="278">
        <v>2</v>
      </c>
      <c r="F560" s="279" t="s">
        <v>730</v>
      </c>
      <c r="G560" s="274" t="s">
        <v>878</v>
      </c>
      <c r="J560" s="280" t="s">
        <v>1398</v>
      </c>
      <c r="K560" s="281" t="s">
        <v>878</v>
      </c>
      <c r="M560" s="269" t="s">
        <v>880</v>
      </c>
      <c r="N560" s="282" t="s">
        <v>730</v>
      </c>
      <c r="O560" s="268" t="str">
        <f t="shared" si="17"/>
        <v>№1/444</v>
      </c>
      <c r="P560" s="268" t="s">
        <v>878</v>
      </c>
      <c r="Q560" s="268" t="s">
        <v>1398</v>
      </c>
    </row>
    <row r="561" spans="1:17" ht="12.75" x14ac:dyDescent="0.25">
      <c r="A561" s="276" t="s">
        <v>871</v>
      </c>
      <c r="B561" s="276" t="s">
        <v>180</v>
      </c>
      <c r="C561" s="277" t="str">
        <f t="shared" si="16"/>
        <v>Цiолковського, ВУЛ, 11</v>
      </c>
      <c r="D561" s="278">
        <v>3</v>
      </c>
      <c r="E561" s="278">
        <v>0</v>
      </c>
      <c r="F561" s="279"/>
      <c r="H561" s="275">
        <v>524</v>
      </c>
      <c r="I561" s="274" t="s">
        <v>939</v>
      </c>
      <c r="J561" s="283" t="s">
        <v>1399</v>
      </c>
      <c r="K561" s="281" t="s">
        <v>939</v>
      </c>
      <c r="M561" s="269" t="s">
        <v>880</v>
      </c>
      <c r="N561" s="282">
        <v>524</v>
      </c>
      <c r="O561" s="268" t="str">
        <f t="shared" si="17"/>
        <v>№1/524</v>
      </c>
      <c r="P561" s="268" t="s">
        <v>939</v>
      </c>
      <c r="Q561" s="268" t="s">
        <v>1399</v>
      </c>
    </row>
    <row r="562" spans="1:17" ht="12.75" x14ac:dyDescent="0.25">
      <c r="A562" s="276" t="s">
        <v>871</v>
      </c>
      <c r="B562" s="276" t="s">
        <v>219</v>
      </c>
      <c r="C562" s="277" t="str">
        <f t="shared" si="16"/>
        <v>Цiолковського, ВУЛ, 12</v>
      </c>
      <c r="D562" s="278">
        <v>3</v>
      </c>
      <c r="E562" s="278">
        <v>8</v>
      </c>
      <c r="F562" s="279"/>
      <c r="H562" s="275">
        <v>525</v>
      </c>
      <c r="I562" s="274" t="s">
        <v>939</v>
      </c>
      <c r="J562" s="283" t="s">
        <v>1400</v>
      </c>
      <c r="K562" s="281" t="s">
        <v>939</v>
      </c>
      <c r="M562" s="269" t="s">
        <v>880</v>
      </c>
      <c r="N562" s="282">
        <v>525</v>
      </c>
      <c r="O562" s="268" t="str">
        <f t="shared" si="17"/>
        <v>№1/525</v>
      </c>
      <c r="P562" s="268" t="s">
        <v>939</v>
      </c>
      <c r="Q562" s="268" t="s">
        <v>1400</v>
      </c>
    </row>
    <row r="563" spans="1:17" ht="12.75" x14ac:dyDescent="0.25">
      <c r="A563" s="276" t="s">
        <v>871</v>
      </c>
      <c r="B563" s="276" t="s">
        <v>112</v>
      </c>
      <c r="C563" s="277" t="str">
        <f t="shared" si="16"/>
        <v>Цiолковського, ВУЛ, 2</v>
      </c>
      <c r="D563" s="278">
        <v>3</v>
      </c>
      <c r="E563" s="278">
        <v>2</v>
      </c>
      <c r="F563" s="279"/>
      <c r="H563" s="275">
        <v>522</v>
      </c>
      <c r="I563" s="274" t="s">
        <v>939</v>
      </c>
      <c r="J563" s="283" t="s">
        <v>1401</v>
      </c>
      <c r="K563" s="281" t="s">
        <v>939</v>
      </c>
      <c r="M563" s="269" t="s">
        <v>880</v>
      </c>
      <c r="N563" s="282">
        <v>522</v>
      </c>
      <c r="O563" s="268" t="str">
        <f t="shared" si="17"/>
        <v>№1/522</v>
      </c>
      <c r="P563" s="268" t="s">
        <v>939</v>
      </c>
      <c r="Q563" s="268" t="s">
        <v>1401</v>
      </c>
    </row>
    <row r="564" spans="1:17" ht="12.75" x14ac:dyDescent="0.25">
      <c r="A564" s="276" t="s">
        <v>871</v>
      </c>
      <c r="B564" s="276" t="s">
        <v>109</v>
      </c>
      <c r="C564" s="277" t="str">
        <f t="shared" si="16"/>
        <v>Цiолковського, ВУЛ, 4</v>
      </c>
      <c r="D564" s="278">
        <v>3</v>
      </c>
      <c r="E564" s="278">
        <v>2</v>
      </c>
      <c r="F564" s="279"/>
      <c r="H564" s="275">
        <v>523</v>
      </c>
      <c r="I564" s="274" t="s">
        <v>939</v>
      </c>
      <c r="J564" s="283" t="s">
        <v>1402</v>
      </c>
      <c r="K564" s="281" t="s">
        <v>939</v>
      </c>
      <c r="M564" s="269" t="s">
        <v>880</v>
      </c>
      <c r="N564" s="282">
        <v>523</v>
      </c>
      <c r="O564" s="268" t="str">
        <f t="shared" si="17"/>
        <v>№1/523</v>
      </c>
      <c r="P564" s="268" t="s">
        <v>939</v>
      </c>
      <c r="Q564" s="268" t="s">
        <v>1402</v>
      </c>
    </row>
    <row r="565" spans="1:17" ht="12.75" x14ac:dyDescent="0.25">
      <c r="A565" s="276" t="s">
        <v>872</v>
      </c>
      <c r="B565" s="276" t="s">
        <v>163</v>
      </c>
      <c r="C565" s="277" t="str">
        <f t="shared" si="16"/>
        <v>Чудiнова, ВУЛ, 1</v>
      </c>
      <c r="D565" s="278">
        <v>3</v>
      </c>
      <c r="E565" s="278">
        <v>1</v>
      </c>
      <c r="F565" s="279"/>
      <c r="H565" s="275">
        <v>526</v>
      </c>
      <c r="I565" s="274" t="s">
        <v>939</v>
      </c>
      <c r="J565" s="283" t="s">
        <v>1403</v>
      </c>
      <c r="K565" s="281" t="s">
        <v>939</v>
      </c>
      <c r="M565" s="269" t="s">
        <v>880</v>
      </c>
      <c r="N565" s="282">
        <v>526</v>
      </c>
      <c r="O565" s="268" t="str">
        <f t="shared" si="17"/>
        <v>№1/526</v>
      </c>
      <c r="P565" s="268" t="s">
        <v>939</v>
      </c>
      <c r="Q565" s="268" t="s">
        <v>1403</v>
      </c>
    </row>
    <row r="566" spans="1:17" ht="12.75" x14ac:dyDescent="0.25">
      <c r="A566" s="276" t="s">
        <v>872</v>
      </c>
      <c r="B566" s="276" t="s">
        <v>112</v>
      </c>
      <c r="C566" s="277" t="str">
        <f t="shared" si="16"/>
        <v>Чудiнова, ВУЛ, 2</v>
      </c>
      <c r="D566" s="278">
        <v>3</v>
      </c>
      <c r="E566" s="278">
        <v>1</v>
      </c>
      <c r="F566" s="279"/>
      <c r="H566" s="275">
        <v>527</v>
      </c>
      <c r="I566" s="274" t="s">
        <v>939</v>
      </c>
      <c r="J566" s="283" t="s">
        <v>1404</v>
      </c>
      <c r="K566" s="281" t="s">
        <v>939</v>
      </c>
      <c r="M566" s="269" t="s">
        <v>880</v>
      </c>
      <c r="N566" s="282">
        <v>527</v>
      </c>
      <c r="O566" s="268" t="str">
        <f t="shared" si="17"/>
        <v>№1/527</v>
      </c>
      <c r="P566" s="268" t="s">
        <v>939</v>
      </c>
      <c r="Q566" s="268" t="s">
        <v>1404</v>
      </c>
    </row>
    <row r="567" spans="1:17" ht="12.75" x14ac:dyDescent="0.25">
      <c r="A567" s="276" t="s">
        <v>872</v>
      </c>
      <c r="B567" s="276" t="s">
        <v>110</v>
      </c>
      <c r="C567" s="277" t="str">
        <f t="shared" si="16"/>
        <v>Чудiнова, ВУЛ, 3</v>
      </c>
      <c r="D567" s="278">
        <v>3</v>
      </c>
      <c r="E567" s="278">
        <v>3</v>
      </c>
      <c r="F567" s="279"/>
      <c r="H567" s="275">
        <v>528</v>
      </c>
      <c r="I567" s="274" t="s">
        <v>939</v>
      </c>
      <c r="J567" s="283" t="s">
        <v>1405</v>
      </c>
      <c r="K567" s="281" t="s">
        <v>939</v>
      </c>
      <c r="M567" s="269" t="s">
        <v>880</v>
      </c>
      <c r="N567" s="282">
        <v>528</v>
      </c>
      <c r="O567" s="268" t="str">
        <f t="shared" si="17"/>
        <v>№1/528</v>
      </c>
      <c r="P567" s="268" t="s">
        <v>939</v>
      </c>
      <c r="Q567" s="268" t="s">
        <v>1405</v>
      </c>
    </row>
    <row r="568" spans="1:17" ht="12.75" x14ac:dyDescent="0.25">
      <c r="A568" s="276" t="s">
        <v>872</v>
      </c>
      <c r="B568" s="276" t="s">
        <v>109</v>
      </c>
      <c r="C568" s="277" t="str">
        <f t="shared" si="16"/>
        <v>Чудiнова, ВУЛ, 4</v>
      </c>
      <c r="D568" s="278">
        <v>3</v>
      </c>
      <c r="E568" s="278">
        <v>3</v>
      </c>
      <c r="F568" s="279"/>
      <c r="H568" s="275">
        <v>529</v>
      </c>
      <c r="I568" s="274" t="s">
        <v>939</v>
      </c>
      <c r="J568" s="283" t="s">
        <v>1406</v>
      </c>
      <c r="K568" s="281" t="s">
        <v>939</v>
      </c>
      <c r="M568" s="269" t="s">
        <v>880</v>
      </c>
      <c r="N568" s="282">
        <v>529</v>
      </c>
      <c r="O568" s="268" t="str">
        <f t="shared" si="17"/>
        <v>№1/529</v>
      </c>
      <c r="P568" s="268" t="s">
        <v>939</v>
      </c>
      <c r="Q568" s="268" t="s">
        <v>1406</v>
      </c>
    </row>
    <row r="569" spans="1:17" ht="12.75" x14ac:dyDescent="0.25">
      <c r="A569" s="276" t="s">
        <v>872</v>
      </c>
      <c r="B569" s="276" t="s">
        <v>108</v>
      </c>
      <c r="C569" s="277" t="str">
        <f t="shared" si="16"/>
        <v>Чудiнова, ВУЛ, 5</v>
      </c>
      <c r="D569" s="278">
        <v>3</v>
      </c>
      <c r="E569" s="278">
        <v>3</v>
      </c>
      <c r="F569" s="279"/>
      <c r="H569" s="275">
        <v>530</v>
      </c>
      <c r="I569" s="274" t="s">
        <v>939</v>
      </c>
      <c r="J569" s="283" t="s">
        <v>1407</v>
      </c>
      <c r="K569" s="281" t="s">
        <v>939</v>
      </c>
      <c r="M569" s="269" t="s">
        <v>880</v>
      </c>
      <c r="N569" s="282">
        <v>530</v>
      </c>
      <c r="O569" s="268" t="str">
        <f t="shared" si="17"/>
        <v>№1/530</v>
      </c>
      <c r="P569" s="268" t="s">
        <v>939</v>
      </c>
      <c r="Q569" s="268" t="s">
        <v>1407</v>
      </c>
    </row>
    <row r="570" spans="1:17" x14ac:dyDescent="0.25">
      <c r="A570" s="286">
        <v>567</v>
      </c>
      <c r="B570" s="287"/>
      <c r="J570" s="268" t="s">
        <v>877</v>
      </c>
      <c r="Q570" s="268" t="s">
        <v>877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Тариф на 1кв.м</vt:lpstr>
      <vt:lpstr>Звіт по будинку</vt:lpstr>
      <vt:lpstr>Поб.зв. 12міс.11.2020-10.2021</vt:lpstr>
      <vt:lpstr>Просторч. заборгов.</vt:lpstr>
      <vt:lpstr>№ дог., кіл.підїз.</vt:lpstr>
      <vt:lpstr>'Звіт по будинку'!Область_печати</vt:lpstr>
      <vt:lpstr>'Поб.зв. 12міс.11.2020-10.2021'!Область_печати</vt:lpstr>
      <vt:lpstr>'Тариф на 1кв.м'!Область_печати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Tetyana</cp:lastModifiedBy>
  <cp:lastPrinted>2022-01-17T08:14:24Z</cp:lastPrinted>
  <dcterms:created xsi:type="dcterms:W3CDTF">2016-10-17T05:27:15Z</dcterms:created>
  <dcterms:modified xsi:type="dcterms:W3CDTF">2022-01-17T09:33:31Z</dcterms:modified>
</cp:coreProperties>
</file>