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Мій диск\Гречко\"/>
    </mc:Choice>
  </mc:AlternateContent>
  <xr:revisionPtr revIDLastSave="0" documentId="8_{BAC86135-7CB9-4140-9C80-ED0A1930568C}" xr6:coauthVersionLast="47" xr6:coauthVersionMax="47" xr10:uidLastSave="{00000000-0000-0000-0000-000000000000}"/>
  <bookViews>
    <workbookView xWindow="-108" yWindow="-108" windowWidth="23256" windowHeight="13968" tabRatio="794" xr2:uid="{00000000-000D-0000-FFFF-FFFF00000000}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1">'І. Інф. до звіт.'!$22:$24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'IV кап.інв. V кред.'!$A$1:$S$42</definedName>
    <definedName name="_xlnm.Print_Area" localSheetId="5">'VI-VII джер.кап.інв.'!$A$1:$AC$49</definedName>
    <definedName name="_xlnm.Print_Area" localSheetId="1">'І. Інф. до звіт.'!$A$1:$N$158</definedName>
    <definedName name="_xlnm.Print_Area" localSheetId="2">'ІІ. Розр. з бюджетом'!$A$1:$H$50</definedName>
    <definedName name="_xlnm.Print_Area" localSheetId="3">'ІІІ. Рух грош. коштів'!$A$1:$H$89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AC20" i="9" l="1"/>
  <c r="AC22" i="9"/>
  <c r="AB11" i="9"/>
  <c r="AC11" i="9"/>
  <c r="AC17" i="9"/>
  <c r="S10" i="3"/>
  <c r="S8" i="3"/>
  <c r="E15" i="2"/>
  <c r="U17" i="9" l="1"/>
  <c r="Q25" i="9"/>
  <c r="P25" i="9"/>
  <c r="H58" i="18"/>
  <c r="G43" i="19"/>
  <c r="H43" i="19"/>
  <c r="H103" i="14"/>
  <c r="E69" i="14"/>
  <c r="E57" i="14"/>
  <c r="D57" i="14"/>
  <c r="P95" i="14" l="1"/>
  <c r="P96" i="14"/>
  <c r="P94" i="14"/>
  <c r="U13" i="9"/>
  <c r="U11" i="9"/>
  <c r="Q18" i="9"/>
  <c r="Q14" i="9"/>
  <c r="B17" i="14"/>
  <c r="E111" i="14"/>
  <c r="D89" i="14"/>
  <c r="D90" i="14"/>
  <c r="D88" i="14"/>
  <c r="E105" i="14"/>
  <c r="E104" i="14"/>
  <c r="E97" i="14"/>
  <c r="U22" i="9"/>
  <c r="U20" i="9"/>
  <c r="P18" i="9"/>
  <c r="N14" i="9"/>
  <c r="N25" i="9"/>
  <c r="R18" i="9"/>
  <c r="R14" i="9" s="1"/>
  <c r="N7" i="3"/>
  <c r="W10" i="3"/>
  <c r="N10" i="3" s="1"/>
  <c r="W11" i="3"/>
  <c r="N11" i="3" s="1"/>
  <c r="W12" i="3"/>
  <c r="W9" i="3"/>
  <c r="N9" i="3" s="1"/>
  <c r="J9" i="3" s="1"/>
  <c r="W8" i="3"/>
  <c r="N8" i="3" s="1"/>
  <c r="N7" i="18"/>
  <c r="N9" i="18"/>
  <c r="N10" i="18"/>
  <c r="N11" i="18"/>
  <c r="N12" i="18"/>
  <c r="N13" i="18"/>
  <c r="N14" i="18"/>
  <c r="N15" i="18"/>
  <c r="N16" i="18"/>
  <c r="N17" i="18"/>
  <c r="N18" i="18"/>
  <c r="K42" i="18"/>
  <c r="L42" i="18"/>
  <c r="J42" i="18"/>
  <c r="J37" i="18"/>
  <c r="M22" i="18"/>
  <c r="N22" i="18" s="1"/>
  <c r="M23" i="18"/>
  <c r="N23" i="18" s="1"/>
  <c r="M24" i="18"/>
  <c r="N24" i="18" s="1"/>
  <c r="M25" i="18"/>
  <c r="M26" i="18"/>
  <c r="M27" i="18"/>
  <c r="M28" i="18"/>
  <c r="N28" i="18" s="1"/>
  <c r="M29" i="18"/>
  <c r="M30" i="18"/>
  <c r="N30" i="18" s="1"/>
  <c r="M31" i="18"/>
  <c r="M32" i="18"/>
  <c r="M33" i="18"/>
  <c r="N33" i="18" s="1"/>
  <c r="M34" i="18"/>
  <c r="N34" i="18" s="1"/>
  <c r="M35" i="18"/>
  <c r="M36" i="18"/>
  <c r="M37" i="18"/>
  <c r="N37" i="18" s="1"/>
  <c r="M38" i="18"/>
  <c r="F38" i="18" s="1"/>
  <c r="D38" i="18" s="1"/>
  <c r="M39" i="18"/>
  <c r="N39" i="18" s="1"/>
  <c r="M40" i="18"/>
  <c r="M41" i="18"/>
  <c r="F30" i="18"/>
  <c r="D30" i="18" s="1"/>
  <c r="F39" i="18"/>
  <c r="D39" i="18" s="1"/>
  <c r="F83" i="18"/>
  <c r="D59" i="18"/>
  <c r="D58" i="18"/>
  <c r="D56" i="18"/>
  <c r="D55" i="18"/>
  <c r="F55" i="18"/>
  <c r="F56" i="18"/>
  <c r="F58" i="18"/>
  <c r="F59" i="18"/>
  <c r="M21" i="18"/>
  <c r="N21" i="18" s="1"/>
  <c r="M19" i="18"/>
  <c r="N19" i="18" s="1"/>
  <c r="M8" i="18"/>
  <c r="N8" i="18" s="1"/>
  <c r="D40" i="18"/>
  <c r="F33" i="18"/>
  <c r="D33" i="18" s="1"/>
  <c r="M45" i="19"/>
  <c r="F45" i="19" s="1"/>
  <c r="M41" i="19"/>
  <c r="F41" i="19" s="1"/>
  <c r="D41" i="19" s="1"/>
  <c r="M35" i="19"/>
  <c r="M34" i="19"/>
  <c r="F34" i="19" s="1"/>
  <c r="D34" i="19" s="1"/>
  <c r="M32" i="19"/>
  <c r="F32" i="19" s="1"/>
  <c r="D32" i="19" s="1"/>
  <c r="M25" i="19"/>
  <c r="F25" i="19" s="1"/>
  <c r="D25" i="19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7" i="19"/>
  <c r="F43" i="19"/>
  <c r="F35" i="19"/>
  <c r="D35" i="19" s="1"/>
  <c r="F8" i="19"/>
  <c r="S150" i="2"/>
  <c r="S151" i="2"/>
  <c r="S152" i="2"/>
  <c r="S149" i="2"/>
  <c r="S148" i="2"/>
  <c r="S147" i="2"/>
  <c r="S127" i="2"/>
  <c r="S122" i="2"/>
  <c r="S121" i="2"/>
  <c r="S120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0" i="2"/>
  <c r="S89" i="2"/>
  <c r="S88" i="2"/>
  <c r="S87" i="2"/>
  <c r="S74" i="2"/>
  <c r="S73" i="2"/>
  <c r="S72" i="2"/>
  <c r="S71" i="2"/>
  <c r="S70" i="2"/>
  <c r="S69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4" i="2"/>
  <c r="S43" i="2"/>
  <c r="S42" i="2"/>
  <c r="S41" i="2"/>
  <c r="S40" i="2"/>
  <c r="S39" i="2"/>
  <c r="S38" i="2"/>
  <c r="S37" i="2"/>
  <c r="S29" i="2"/>
  <c r="S30" i="2"/>
  <c r="S31" i="2"/>
  <c r="S32" i="2"/>
  <c r="S33" i="2"/>
  <c r="S34" i="2"/>
  <c r="S35" i="2"/>
  <c r="S28" i="2"/>
  <c r="S16" i="2"/>
  <c r="S15" i="2"/>
  <c r="J8" i="3" l="1"/>
  <c r="R8" i="3"/>
  <c r="J10" i="3"/>
  <c r="R10" i="3"/>
  <c r="D45" i="19"/>
  <c r="G45" i="19"/>
  <c r="H45" i="19"/>
  <c r="F8" i="18"/>
  <c r="D8" i="18" s="1"/>
  <c r="S86" i="2"/>
  <c r="F23" i="18"/>
  <c r="D23" i="18" s="1"/>
  <c r="S68" i="2"/>
  <c r="S46" i="2" s="1"/>
  <c r="S36" i="2"/>
  <c r="S27" i="2" s="1"/>
  <c r="S97" i="2"/>
  <c r="S119" i="2"/>
  <c r="S146" i="2"/>
  <c r="S153" i="2" s="1"/>
  <c r="F22" i="18"/>
  <c r="D22" i="18" s="1"/>
  <c r="F21" i="18"/>
  <c r="D21" i="18" s="1"/>
  <c r="F37" i="18"/>
  <c r="N38" i="18"/>
  <c r="F19" i="18"/>
  <c r="D19" i="18" s="1"/>
  <c r="M20" i="18"/>
  <c r="N41" i="18"/>
  <c r="W6" i="3"/>
  <c r="F41" i="18"/>
  <c r="D41" i="18" s="1"/>
  <c r="S135" i="2" l="1"/>
  <c r="N20" i="18"/>
  <c r="N42" i="18" s="1"/>
  <c r="M42" i="18"/>
  <c r="E133" i="2"/>
  <c r="T153" i="2"/>
  <c r="F148" i="2"/>
  <c r="D148" i="2" s="1"/>
  <c r="F149" i="2"/>
  <c r="D149" i="2" s="1"/>
  <c r="F150" i="2"/>
  <c r="D150" i="2" s="1"/>
  <c r="F151" i="2"/>
  <c r="D151" i="2" s="1"/>
  <c r="F152" i="2"/>
  <c r="D152" i="2" s="1"/>
  <c r="F147" i="2"/>
  <c r="D147" i="2" s="1"/>
  <c r="D125" i="2"/>
  <c r="F125" i="2"/>
  <c r="F127" i="2"/>
  <c r="D127" i="2" s="1"/>
  <c r="F122" i="2"/>
  <c r="D122" i="2" s="1"/>
  <c r="F121" i="2"/>
  <c r="D121" i="2" s="1"/>
  <c r="F120" i="2"/>
  <c r="D120" i="2" s="1"/>
  <c r="F99" i="2"/>
  <c r="D99" i="2" s="1"/>
  <c r="F100" i="2"/>
  <c r="D100" i="2" s="1"/>
  <c r="F101" i="2"/>
  <c r="D101" i="2" s="1"/>
  <c r="F102" i="2"/>
  <c r="D102" i="2" s="1"/>
  <c r="F103" i="2"/>
  <c r="D103" i="2" s="1"/>
  <c r="F104" i="2"/>
  <c r="D104" i="2" s="1"/>
  <c r="F105" i="2"/>
  <c r="D105" i="2" s="1"/>
  <c r="F106" i="2"/>
  <c r="D106" i="2" s="1"/>
  <c r="F107" i="2"/>
  <c r="D107" i="2" s="1"/>
  <c r="F108" i="2"/>
  <c r="D108" i="2" s="1"/>
  <c r="F109" i="2"/>
  <c r="D109" i="2" s="1"/>
  <c r="F110" i="2"/>
  <c r="D110" i="2" s="1"/>
  <c r="F111" i="2"/>
  <c r="D111" i="2" s="1"/>
  <c r="F98" i="2"/>
  <c r="D98" i="2" s="1"/>
  <c r="F90" i="2"/>
  <c r="F89" i="2"/>
  <c r="F88" i="2"/>
  <c r="D88" i="2" s="1"/>
  <c r="F87" i="2"/>
  <c r="D87" i="2" s="1"/>
  <c r="F74" i="2"/>
  <c r="D74" i="2" s="1"/>
  <c r="F73" i="2"/>
  <c r="D73" i="2" s="1"/>
  <c r="F72" i="2"/>
  <c r="D72" i="2" s="1"/>
  <c r="F71" i="2"/>
  <c r="D71" i="2" s="1"/>
  <c r="F70" i="2"/>
  <c r="D70" i="2" s="1"/>
  <c r="F69" i="2"/>
  <c r="D69" i="2" s="1"/>
  <c r="F67" i="2"/>
  <c r="D67" i="2" s="1"/>
  <c r="F66" i="2"/>
  <c r="D66" i="2" s="1"/>
  <c r="F65" i="2"/>
  <c r="D65" i="2" s="1"/>
  <c r="F64" i="2"/>
  <c r="D64" i="2" s="1"/>
  <c r="F63" i="2"/>
  <c r="D63" i="2" s="1"/>
  <c r="F62" i="2"/>
  <c r="D62" i="2" s="1"/>
  <c r="F61" i="2"/>
  <c r="D61" i="2" s="1"/>
  <c r="F60" i="2"/>
  <c r="D60" i="2" s="1"/>
  <c r="F59" i="2"/>
  <c r="D59" i="2" s="1"/>
  <c r="F58" i="2"/>
  <c r="D58" i="2" s="1"/>
  <c r="F57" i="2"/>
  <c r="D57" i="2" s="1"/>
  <c r="F56" i="2"/>
  <c r="D56" i="2" s="1"/>
  <c r="F55" i="2"/>
  <c r="D55" i="2" s="1"/>
  <c r="F54" i="2"/>
  <c r="D54" i="2" s="1"/>
  <c r="F53" i="2"/>
  <c r="D53" i="2" s="1"/>
  <c r="F52" i="2"/>
  <c r="D52" i="2" s="1"/>
  <c r="F51" i="2"/>
  <c r="D51" i="2" s="1"/>
  <c r="F50" i="2"/>
  <c r="D50" i="2" s="1"/>
  <c r="F49" i="2"/>
  <c r="D49" i="2" s="1"/>
  <c r="F48" i="2"/>
  <c r="D48" i="2" s="1"/>
  <c r="F47" i="2"/>
  <c r="D47" i="2" s="1"/>
  <c r="F44" i="2"/>
  <c r="D44" i="2" s="1"/>
  <c r="F43" i="2"/>
  <c r="D43" i="2" s="1"/>
  <c r="F42" i="2"/>
  <c r="D42" i="2" s="1"/>
  <c r="F41" i="2"/>
  <c r="D41" i="2" s="1"/>
  <c r="F40" i="2"/>
  <c r="D40" i="2" s="1"/>
  <c r="F39" i="2"/>
  <c r="D39" i="2" s="1"/>
  <c r="F38" i="2"/>
  <c r="D38" i="2" s="1"/>
  <c r="F37" i="2"/>
  <c r="D37" i="2" s="1"/>
  <c r="F29" i="2"/>
  <c r="D29" i="2" s="1"/>
  <c r="F30" i="2"/>
  <c r="D30" i="2" s="1"/>
  <c r="F31" i="2"/>
  <c r="D31" i="2" s="1"/>
  <c r="F32" i="2"/>
  <c r="D32" i="2" s="1"/>
  <c r="F33" i="2"/>
  <c r="D33" i="2" s="1"/>
  <c r="F34" i="2"/>
  <c r="D34" i="2" s="1"/>
  <c r="F35" i="2"/>
  <c r="D35" i="2" s="1"/>
  <c r="F28" i="2"/>
  <c r="D28" i="2" s="1"/>
  <c r="Q103" i="14"/>
  <c r="Q102" i="14"/>
  <c r="Q101" i="14"/>
  <c r="D90" i="2" l="1"/>
  <c r="H90" i="2"/>
  <c r="D89" i="2"/>
  <c r="G89" i="2"/>
  <c r="H89" i="2"/>
  <c r="Q100" i="14"/>
  <c r="G110" i="2" l="1"/>
  <c r="T16" i="2"/>
  <c r="F16" i="2" s="1"/>
  <c r="Q18" i="2"/>
  <c r="R18" i="2"/>
  <c r="P104" i="14" l="1"/>
  <c r="Q104" i="14" s="1"/>
  <c r="P105" i="14"/>
  <c r="Q105" i="14" s="1"/>
  <c r="Q95" i="14" l="1"/>
  <c r="Q96" i="14"/>
  <c r="P91" i="14"/>
  <c r="Q94" i="14"/>
  <c r="F94" i="14" s="1"/>
  <c r="Q89" i="14"/>
  <c r="Q90" i="14"/>
  <c r="Q88" i="14"/>
  <c r="P85" i="14"/>
  <c r="C111" i="14"/>
  <c r="C100" i="14"/>
  <c r="C97" i="14"/>
  <c r="O105" i="14"/>
  <c r="O104" i="14"/>
  <c r="O100" i="14"/>
  <c r="R11" i="9"/>
  <c r="R25" i="9" s="1"/>
  <c r="H6" i="3"/>
  <c r="V6" i="3"/>
  <c r="J21" i="19"/>
  <c r="J10" i="19"/>
  <c r="K8" i="19"/>
  <c r="K10" i="19" s="1"/>
  <c r="K21" i="19" s="1"/>
  <c r="L8" i="19" s="1"/>
  <c r="L10" i="19" s="1"/>
  <c r="L21" i="19" s="1"/>
  <c r="C10" i="19"/>
  <c r="D24" i="19"/>
  <c r="D8" i="19"/>
  <c r="C97" i="2"/>
  <c r="F97" i="2"/>
  <c r="D124" i="2"/>
  <c r="E119" i="2"/>
  <c r="E97" i="2"/>
  <c r="D94" i="14" l="1"/>
  <c r="F111" i="14"/>
  <c r="R105" i="14"/>
  <c r="F96" i="14"/>
  <c r="R104" i="14"/>
  <c r="F95" i="14"/>
  <c r="D97" i="2"/>
  <c r="E86" i="2"/>
  <c r="D96" i="14" l="1"/>
  <c r="F105" i="14"/>
  <c r="D95" i="14"/>
  <c r="F104" i="14"/>
  <c r="U6" i="3"/>
  <c r="W25" i="9"/>
  <c r="S11" i="9"/>
  <c r="C55" i="18" l="1"/>
  <c r="C52" i="18" s="1"/>
  <c r="C37" i="18"/>
  <c r="C28" i="18" s="1"/>
  <c r="C20" i="18" s="1"/>
  <c r="R85" i="14" l="1"/>
  <c r="D102" i="14"/>
  <c r="D103" i="14"/>
  <c r="D105" i="14"/>
  <c r="L91" i="14"/>
  <c r="D123" i="2"/>
  <c r="M100" i="14"/>
  <c r="M91" i="14"/>
  <c r="M85" i="14"/>
  <c r="D113" i="14" l="1"/>
  <c r="D111" i="14"/>
  <c r="O91" i="14"/>
  <c r="D104" i="14"/>
  <c r="D101" i="14"/>
  <c r="D100" i="14" s="1"/>
  <c r="Q85" i="14"/>
  <c r="O85" i="14"/>
  <c r="D112" i="14" l="1"/>
  <c r="Q91" i="14"/>
  <c r="S14" i="9"/>
  <c r="C62" i="18"/>
  <c r="C7" i="18"/>
  <c r="C42" i="18" s="1"/>
  <c r="C21" i="19"/>
  <c r="C85" i="14"/>
  <c r="D146" i="2"/>
  <c r="D86" i="2"/>
  <c r="D83" i="2" s="1"/>
  <c r="D119" i="2"/>
  <c r="D117" i="2" s="1"/>
  <c r="D68" i="2"/>
  <c r="D36" i="2"/>
  <c r="D27" i="2" s="1"/>
  <c r="E68" i="2"/>
  <c r="P16" i="2"/>
  <c r="P18" i="2" s="1"/>
  <c r="P26" i="2" s="1"/>
  <c r="P15" i="2"/>
  <c r="C82" i="18" l="1"/>
  <c r="D91" i="2"/>
  <c r="D46" i="2"/>
  <c r="D159" i="2" l="1"/>
  <c r="E55" i="18"/>
  <c r="O14" i="9"/>
  <c r="U19" i="9"/>
  <c r="C57" i="14"/>
  <c r="F100" i="14"/>
  <c r="K91" i="14"/>
  <c r="J91" i="14"/>
  <c r="G109" i="2"/>
  <c r="O25" i="9" l="1"/>
  <c r="P14" i="9"/>
  <c r="F91" i="2"/>
  <c r="C85" i="18"/>
  <c r="C43" i="19"/>
  <c r="C38" i="19"/>
  <c r="C33" i="19"/>
  <c r="C23" i="19"/>
  <c r="C146" i="2"/>
  <c r="C153" i="2" s="1"/>
  <c r="C143" i="2"/>
  <c r="C142" i="2"/>
  <c r="C141" i="2"/>
  <c r="C140" i="2"/>
  <c r="C139" i="2"/>
  <c r="C123" i="2"/>
  <c r="C119" i="2"/>
  <c r="C117" i="2" s="1"/>
  <c r="C91" i="2"/>
  <c r="C86" i="2"/>
  <c r="C83" i="2" s="1"/>
  <c r="C75" i="2"/>
  <c r="C68" i="2"/>
  <c r="C46" i="2" s="1"/>
  <c r="C36" i="2"/>
  <c r="C91" i="14"/>
  <c r="F119" i="2"/>
  <c r="F117" i="2" s="1"/>
  <c r="H120" i="2"/>
  <c r="T19" i="9"/>
  <c r="Z19" i="9"/>
  <c r="AA19" i="9"/>
  <c r="P12" i="9"/>
  <c r="H61" i="14"/>
  <c r="U15" i="9"/>
  <c r="U16" i="9"/>
  <c r="O11" i="9"/>
  <c r="U18" i="9"/>
  <c r="AA18" i="9"/>
  <c r="H41" i="18"/>
  <c r="G74" i="2"/>
  <c r="H44" i="2"/>
  <c r="E91" i="14"/>
  <c r="T14" i="9"/>
  <c r="T22" i="9"/>
  <c r="Z22" i="9"/>
  <c r="N11" i="9"/>
  <c r="E52" i="18"/>
  <c r="D10" i="19"/>
  <c r="D11" i="19"/>
  <c r="E146" i="2"/>
  <c r="E153" i="2" s="1"/>
  <c r="G107" i="2"/>
  <c r="H102" i="2"/>
  <c r="AA16" i="9"/>
  <c r="AA17" i="9"/>
  <c r="AA20" i="9"/>
  <c r="AA21" i="9"/>
  <c r="AA22" i="9"/>
  <c r="AA23" i="9"/>
  <c r="AA24" i="9"/>
  <c r="G120" i="2"/>
  <c r="G98" i="2"/>
  <c r="H98" i="2"/>
  <c r="G99" i="2"/>
  <c r="H99" i="2"/>
  <c r="G101" i="2"/>
  <c r="G104" i="2"/>
  <c r="H104" i="2"/>
  <c r="G105" i="2"/>
  <c r="H106" i="2"/>
  <c r="H107" i="2"/>
  <c r="G108" i="2"/>
  <c r="H108" i="2"/>
  <c r="G111" i="2"/>
  <c r="H111" i="2"/>
  <c r="G87" i="2"/>
  <c r="H87" i="2"/>
  <c r="G88" i="2"/>
  <c r="H88" i="2"/>
  <c r="G69" i="2"/>
  <c r="G70" i="2"/>
  <c r="H70" i="2"/>
  <c r="G71" i="2"/>
  <c r="H71" i="2"/>
  <c r="G72" i="2"/>
  <c r="H72" i="2"/>
  <c r="G73" i="2"/>
  <c r="H73" i="2"/>
  <c r="H74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F85" i="14"/>
  <c r="F91" i="14"/>
  <c r="F97" i="14" s="1"/>
  <c r="D61" i="18"/>
  <c r="D60" i="18"/>
  <c r="D57" i="18"/>
  <c r="D54" i="18"/>
  <c r="D53" i="18"/>
  <c r="D36" i="18"/>
  <c r="D35" i="18"/>
  <c r="D11" i="18"/>
  <c r="D12" i="18"/>
  <c r="D38" i="19"/>
  <c r="D41" i="14"/>
  <c r="D139" i="2"/>
  <c r="D76" i="2"/>
  <c r="D77" i="2"/>
  <c r="D78" i="2"/>
  <c r="D79" i="2"/>
  <c r="D80" i="2"/>
  <c r="D81" i="2"/>
  <c r="D82" i="2"/>
  <c r="F146" i="2"/>
  <c r="F153" i="2" s="1"/>
  <c r="E117" i="2"/>
  <c r="E83" i="2"/>
  <c r="E75" i="2"/>
  <c r="F75" i="2"/>
  <c r="D75" i="2" s="1"/>
  <c r="F68" i="2"/>
  <c r="H68" i="2" s="1"/>
  <c r="E36" i="2"/>
  <c r="E27" i="2" s="1"/>
  <c r="H69" i="14"/>
  <c r="Z11" i="9"/>
  <c r="T21" i="9"/>
  <c r="Z21" i="9"/>
  <c r="T20" i="9"/>
  <c r="Z20" i="9"/>
  <c r="AB20" i="9" s="1"/>
  <c r="Z18" i="9"/>
  <c r="T17" i="9"/>
  <c r="Z17" i="9"/>
  <c r="E7" i="18"/>
  <c r="E37" i="18"/>
  <c r="AA12" i="9"/>
  <c r="AA15" i="9"/>
  <c r="Z12" i="9"/>
  <c r="Z15" i="9"/>
  <c r="Z16" i="9"/>
  <c r="D43" i="19"/>
  <c r="E43" i="19"/>
  <c r="E38" i="19"/>
  <c r="F38" i="19"/>
  <c r="E33" i="19"/>
  <c r="F33" i="19"/>
  <c r="E23" i="19"/>
  <c r="F23" i="19"/>
  <c r="E100" i="14"/>
  <c r="H100" i="14" s="1"/>
  <c r="E85" i="14"/>
  <c r="D54" i="14"/>
  <c r="E54" i="14"/>
  <c r="D53" i="14"/>
  <c r="E53" i="14"/>
  <c r="D44" i="14"/>
  <c r="E44" i="14"/>
  <c r="F44" i="14"/>
  <c r="G44" i="14" s="1"/>
  <c r="C44" i="14"/>
  <c r="D43" i="14"/>
  <c r="E43" i="14"/>
  <c r="F43" i="14"/>
  <c r="G43" i="14" s="1"/>
  <c r="C43" i="14"/>
  <c r="D42" i="14"/>
  <c r="E42" i="14"/>
  <c r="F42" i="14"/>
  <c r="C42" i="14"/>
  <c r="E41" i="14"/>
  <c r="F41" i="14"/>
  <c r="C41" i="14"/>
  <c r="D40" i="14"/>
  <c r="E40" i="14"/>
  <c r="F40" i="14"/>
  <c r="G40" i="14"/>
  <c r="C40" i="14"/>
  <c r="C34" i="14"/>
  <c r="G101" i="14"/>
  <c r="H101" i="14"/>
  <c r="G102" i="14"/>
  <c r="H102" i="14"/>
  <c r="G103" i="14"/>
  <c r="N38" i="9"/>
  <c r="N39" i="9"/>
  <c r="N40" i="9"/>
  <c r="N41" i="9"/>
  <c r="N42" i="9"/>
  <c r="N43" i="9"/>
  <c r="H44" i="9"/>
  <c r="J44" i="9"/>
  <c r="L44" i="9"/>
  <c r="P44" i="9"/>
  <c r="R44" i="9"/>
  <c r="T44" i="9"/>
  <c r="F44" i="9"/>
  <c r="N37" i="9"/>
  <c r="T15" i="9"/>
  <c r="F123" i="2"/>
  <c r="G82" i="14"/>
  <c r="G58" i="14"/>
  <c r="H58" i="14"/>
  <c r="G59" i="14"/>
  <c r="H59" i="14"/>
  <c r="G60" i="14"/>
  <c r="H60" i="14"/>
  <c r="G61" i="14"/>
  <c r="G62" i="14"/>
  <c r="G64" i="14"/>
  <c r="H64" i="14"/>
  <c r="G65" i="14"/>
  <c r="G66" i="14"/>
  <c r="H66" i="14"/>
  <c r="G67" i="14"/>
  <c r="H67" i="14"/>
  <c r="G68" i="14"/>
  <c r="H68" i="14"/>
  <c r="G70" i="14"/>
  <c r="G71" i="14"/>
  <c r="G72" i="14"/>
  <c r="H72" i="14"/>
  <c r="H56" i="14"/>
  <c r="G56" i="14"/>
  <c r="G12" i="18"/>
  <c r="C54" i="14"/>
  <c r="C53" i="14"/>
  <c r="H88" i="14"/>
  <c r="H89" i="14"/>
  <c r="H90" i="14"/>
  <c r="H94" i="14"/>
  <c r="H96" i="14"/>
  <c r="G90" i="14"/>
  <c r="G92" i="14"/>
  <c r="G93" i="14"/>
  <c r="G94" i="14"/>
  <c r="G95" i="14"/>
  <c r="G96" i="14"/>
  <c r="G98" i="14"/>
  <c r="G99" i="14"/>
  <c r="G89" i="14"/>
  <c r="G87" i="14"/>
  <c r="G88" i="14"/>
  <c r="G86" i="14"/>
  <c r="G145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28" i="2"/>
  <c r="H28" i="2"/>
  <c r="G29" i="2"/>
  <c r="H29" i="2"/>
  <c r="G30" i="2"/>
  <c r="H30" i="2"/>
  <c r="G32" i="2"/>
  <c r="H32" i="2"/>
  <c r="G33" i="2"/>
  <c r="H33" i="2"/>
  <c r="G35" i="2"/>
  <c r="G47" i="2"/>
  <c r="H47" i="2"/>
  <c r="G48" i="2"/>
  <c r="G49" i="2"/>
  <c r="G50" i="2"/>
  <c r="G51" i="2"/>
  <c r="G52" i="2"/>
  <c r="G53" i="2"/>
  <c r="H53" i="2"/>
  <c r="G54" i="2"/>
  <c r="H54" i="2"/>
  <c r="G55" i="2"/>
  <c r="H55" i="2"/>
  <c r="G56" i="2"/>
  <c r="H56" i="2"/>
  <c r="G57" i="2"/>
  <c r="G58" i="2"/>
  <c r="G59" i="2"/>
  <c r="G60" i="2"/>
  <c r="H60" i="2"/>
  <c r="G61" i="2"/>
  <c r="G62" i="2"/>
  <c r="G63" i="2"/>
  <c r="G64" i="2"/>
  <c r="G65" i="2"/>
  <c r="G66" i="2"/>
  <c r="H66" i="2"/>
  <c r="G67" i="2"/>
  <c r="G76" i="2"/>
  <c r="G77" i="2"/>
  <c r="G78" i="2"/>
  <c r="G79" i="2"/>
  <c r="G80" i="2"/>
  <c r="G81" i="2"/>
  <c r="G82" i="2"/>
  <c r="G84" i="2"/>
  <c r="G85" i="2"/>
  <c r="G92" i="2"/>
  <c r="G93" i="2"/>
  <c r="G94" i="2"/>
  <c r="G95" i="2"/>
  <c r="G96" i="2"/>
  <c r="G113" i="2"/>
  <c r="G114" i="2"/>
  <c r="G115" i="2"/>
  <c r="G116" i="2"/>
  <c r="G118" i="2"/>
  <c r="G124" i="2"/>
  <c r="G125" i="2"/>
  <c r="G128" i="2"/>
  <c r="G129" i="2"/>
  <c r="G130" i="2"/>
  <c r="G136" i="2"/>
  <c r="K17" i="2"/>
  <c r="J17" i="2"/>
  <c r="I17" i="2"/>
  <c r="Q8" i="3"/>
  <c r="Q9" i="3"/>
  <c r="Q10" i="3"/>
  <c r="P11" i="3"/>
  <c r="Q11" i="3"/>
  <c r="P12" i="3"/>
  <c r="Q12" i="3"/>
  <c r="P7" i="3"/>
  <c r="T10" i="9"/>
  <c r="Z10" i="9"/>
  <c r="AA10" i="9"/>
  <c r="T12" i="9"/>
  <c r="T16" i="9"/>
  <c r="C47" i="14"/>
  <c r="K6" i="3"/>
  <c r="L6" i="3"/>
  <c r="E47" i="14" s="1"/>
  <c r="M6" i="3"/>
  <c r="Q6" i="3" s="1"/>
  <c r="O6" i="3"/>
  <c r="S6" i="3" s="1"/>
  <c r="Q7" i="3"/>
  <c r="S7" i="3"/>
  <c r="S9" i="3"/>
  <c r="B29" i="3"/>
  <c r="R29" i="3"/>
  <c r="S29" i="3"/>
  <c r="B30" i="3"/>
  <c r="R30" i="3"/>
  <c r="S30" i="3"/>
  <c r="B31" i="3"/>
  <c r="R31" i="3"/>
  <c r="S31" i="3"/>
  <c r="B32" i="3"/>
  <c r="R32" i="3"/>
  <c r="S32" i="3"/>
  <c r="B33" i="3"/>
  <c r="R33" i="3"/>
  <c r="Q33" i="3" s="1"/>
  <c r="S33" i="3"/>
  <c r="B34" i="3"/>
  <c r="R34" i="3"/>
  <c r="S34" i="3"/>
  <c r="B35" i="3"/>
  <c r="R35" i="3"/>
  <c r="S35" i="3"/>
  <c r="B36" i="3"/>
  <c r="R36" i="3"/>
  <c r="S36" i="3"/>
  <c r="B37" i="3"/>
  <c r="R37" i="3"/>
  <c r="Q37" i="3" s="1"/>
  <c r="S37" i="3"/>
  <c r="C38" i="3"/>
  <c r="F74" i="14"/>
  <c r="G74" i="14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11" i="18"/>
  <c r="D15" i="18"/>
  <c r="E15" i="18"/>
  <c r="E77" i="14" s="1"/>
  <c r="F15" i="18"/>
  <c r="F77" i="14" s="1"/>
  <c r="G19" i="18"/>
  <c r="H19" i="18"/>
  <c r="G22" i="18"/>
  <c r="H22" i="18"/>
  <c r="C81" i="14"/>
  <c r="E24" i="18"/>
  <c r="E81" i="14" s="1"/>
  <c r="F24" i="18"/>
  <c r="H30" i="18"/>
  <c r="D34" i="18"/>
  <c r="E34" i="18"/>
  <c r="F34" i="18"/>
  <c r="G41" i="18"/>
  <c r="D44" i="18"/>
  <c r="E44" i="18"/>
  <c r="F44" i="18"/>
  <c r="G44" i="18" s="1"/>
  <c r="D76" i="14"/>
  <c r="E76" i="14"/>
  <c r="E64" i="18"/>
  <c r="C80" i="14"/>
  <c r="D73" i="18"/>
  <c r="D80" i="14"/>
  <c r="D71" i="18"/>
  <c r="E73" i="18"/>
  <c r="E80" i="14" s="1"/>
  <c r="F73" i="18"/>
  <c r="F71" i="18" s="1"/>
  <c r="G83" i="18"/>
  <c r="H83" i="18"/>
  <c r="G8" i="19"/>
  <c r="H8" i="19"/>
  <c r="E10" i="19"/>
  <c r="F10" i="19"/>
  <c r="E11" i="19"/>
  <c r="F11" i="19"/>
  <c r="G25" i="19"/>
  <c r="H25" i="19"/>
  <c r="G32" i="19"/>
  <c r="H32" i="19"/>
  <c r="G34" i="19"/>
  <c r="H34" i="19"/>
  <c r="G35" i="19"/>
  <c r="H35" i="19"/>
  <c r="G41" i="19"/>
  <c r="H41" i="19"/>
  <c r="F139" i="2"/>
  <c r="H139" i="2" s="1"/>
  <c r="D140" i="2"/>
  <c r="F140" i="2"/>
  <c r="G140" i="2" s="1"/>
  <c r="F141" i="2"/>
  <c r="G141" i="2"/>
  <c r="D142" i="2"/>
  <c r="F142" i="2"/>
  <c r="G142" i="2" s="1"/>
  <c r="F143" i="2"/>
  <c r="G143" i="2"/>
  <c r="G69" i="14"/>
  <c r="G78" i="14"/>
  <c r="F81" i="14"/>
  <c r="D64" i="18"/>
  <c r="C77" i="14"/>
  <c r="F76" i="14"/>
  <c r="F64" i="18"/>
  <c r="C76" i="14"/>
  <c r="D77" i="14"/>
  <c r="D75" i="14" s="1"/>
  <c r="F7" i="18"/>
  <c r="G64" i="18"/>
  <c r="E37" i="14"/>
  <c r="P11" i="9"/>
  <c r="T18" i="9"/>
  <c r="AA11" i="9"/>
  <c r="P8" i="3"/>
  <c r="R9" i="3"/>
  <c r="S25" i="9"/>
  <c r="AA14" i="9"/>
  <c r="G34" i="2"/>
  <c r="H34" i="2"/>
  <c r="G102" i="2"/>
  <c r="L16" i="2"/>
  <c r="F86" i="2"/>
  <c r="G90" i="2"/>
  <c r="F36" i="2"/>
  <c r="E91" i="2"/>
  <c r="G44" i="2"/>
  <c r="G106" i="2"/>
  <c r="I16" i="2"/>
  <c r="H31" i="2"/>
  <c r="G31" i="2"/>
  <c r="Z14" i="9" l="1"/>
  <c r="AB10" i="9"/>
  <c r="Q34" i="3"/>
  <c r="Q30" i="3"/>
  <c r="B38" i="3"/>
  <c r="Q35" i="3"/>
  <c r="S38" i="3"/>
  <c r="Q31" i="3"/>
  <c r="Q36" i="3"/>
  <c r="Q32" i="3"/>
  <c r="R38" i="3"/>
  <c r="F83" i="14" s="1"/>
  <c r="G83" i="14" s="1"/>
  <c r="D24" i="18"/>
  <c r="D81" i="14" s="1"/>
  <c r="E71" i="18"/>
  <c r="D81" i="18"/>
  <c r="E81" i="18"/>
  <c r="D79" i="14"/>
  <c r="C79" i="14"/>
  <c r="G77" i="14"/>
  <c r="F46" i="2"/>
  <c r="H85" i="14"/>
  <c r="G76" i="14"/>
  <c r="H57" i="14"/>
  <c r="E75" i="14"/>
  <c r="AC19" i="9"/>
  <c r="AB16" i="9"/>
  <c r="G10" i="19"/>
  <c r="AB21" i="9"/>
  <c r="N44" i="9"/>
  <c r="T25" i="9"/>
  <c r="H23" i="18"/>
  <c r="H33" i="18"/>
  <c r="G33" i="18"/>
  <c r="H39" i="18"/>
  <c r="E28" i="18"/>
  <c r="E20" i="18" s="1"/>
  <c r="E42" i="18" s="1"/>
  <c r="G23" i="19"/>
  <c r="D7" i="18"/>
  <c r="E62" i="18"/>
  <c r="G23" i="18"/>
  <c r="G38" i="19"/>
  <c r="D33" i="19"/>
  <c r="F46" i="19"/>
  <c r="D23" i="19"/>
  <c r="H23" i="19"/>
  <c r="G85" i="14"/>
  <c r="G39" i="18"/>
  <c r="G30" i="18"/>
  <c r="G139" i="2"/>
  <c r="G81" i="14"/>
  <c r="E79" i="14"/>
  <c r="G71" i="18"/>
  <c r="F81" i="18"/>
  <c r="G81" i="18" s="1"/>
  <c r="C75" i="14"/>
  <c r="D37" i="18"/>
  <c r="G34" i="18"/>
  <c r="G24" i="18"/>
  <c r="H38" i="18"/>
  <c r="G75" i="2"/>
  <c r="F75" i="14"/>
  <c r="G57" i="14"/>
  <c r="H10" i="19"/>
  <c r="G41" i="14"/>
  <c r="G38" i="18"/>
  <c r="C46" i="19"/>
  <c r="C45" i="14" s="1"/>
  <c r="G123" i="2"/>
  <c r="Q29" i="3"/>
  <c r="Q38" i="3" s="1"/>
  <c r="F80" i="14"/>
  <c r="T11" i="9"/>
  <c r="H38" i="19"/>
  <c r="AB17" i="9"/>
  <c r="D85" i="14"/>
  <c r="F83" i="2"/>
  <c r="H86" i="2"/>
  <c r="AA25" i="9"/>
  <c r="AB18" i="9"/>
  <c r="AB22" i="9"/>
  <c r="AB19" i="9"/>
  <c r="AB15" i="9"/>
  <c r="AC18" i="9"/>
  <c r="AC14" i="9"/>
  <c r="AC16" i="9"/>
  <c r="U14" i="9"/>
  <c r="AC15" i="9"/>
  <c r="H7" i="18"/>
  <c r="G7" i="18"/>
  <c r="E46" i="19"/>
  <c r="H33" i="19"/>
  <c r="G33" i="19"/>
  <c r="H41" i="14"/>
  <c r="D91" i="14"/>
  <c r="D97" i="14" s="1"/>
  <c r="G100" i="14"/>
  <c r="G105" i="14"/>
  <c r="G91" i="14"/>
  <c r="H91" i="14"/>
  <c r="H95" i="14"/>
  <c r="H105" i="14"/>
  <c r="J105" i="14"/>
  <c r="D153" i="2"/>
  <c r="H153" i="2"/>
  <c r="H146" i="2"/>
  <c r="G146" i="2"/>
  <c r="G119" i="2"/>
  <c r="H119" i="2"/>
  <c r="G153" i="2"/>
  <c r="H117" i="2"/>
  <c r="G117" i="2"/>
  <c r="G97" i="2"/>
  <c r="H97" i="2"/>
  <c r="H91" i="2"/>
  <c r="G91" i="2"/>
  <c r="G86" i="2"/>
  <c r="G68" i="2"/>
  <c r="E46" i="2"/>
  <c r="F27" i="2"/>
  <c r="G36" i="2"/>
  <c r="E35" i="14"/>
  <c r="H36" i="2"/>
  <c r="C18" i="2"/>
  <c r="C27" i="2"/>
  <c r="C134" i="2"/>
  <c r="J104" i="14"/>
  <c r="P9" i="3"/>
  <c r="P10" i="3"/>
  <c r="G58" i="18"/>
  <c r="N6" i="3"/>
  <c r="E82" i="18" l="1"/>
  <c r="E85" i="18" s="1"/>
  <c r="H63" i="14" s="1"/>
  <c r="F159" i="2"/>
  <c r="H46" i="2"/>
  <c r="G75" i="14"/>
  <c r="U25" i="9"/>
  <c r="O26" i="9"/>
  <c r="D52" i="18"/>
  <c r="D62" i="18" s="1"/>
  <c r="F52" i="18"/>
  <c r="F45" i="14"/>
  <c r="G46" i="19"/>
  <c r="D46" i="19"/>
  <c r="D45" i="14" s="1"/>
  <c r="E45" i="14"/>
  <c r="H46" i="19"/>
  <c r="F135" i="2"/>
  <c r="H37" i="18"/>
  <c r="G37" i="18"/>
  <c r="F28" i="18"/>
  <c r="E26" i="2"/>
  <c r="G83" i="2"/>
  <c r="F79" i="14"/>
  <c r="G79" i="14" s="1"/>
  <c r="G80" i="14"/>
  <c r="G27" i="2"/>
  <c r="H27" i="2"/>
  <c r="H83" i="2"/>
  <c r="S26" i="9"/>
  <c r="J6" i="3"/>
  <c r="D47" i="14" s="1"/>
  <c r="Z25" i="9"/>
  <c r="R26" i="9" s="1"/>
  <c r="AB14" i="9"/>
  <c r="H56" i="18"/>
  <c r="G56" i="18"/>
  <c r="G63" i="14"/>
  <c r="H97" i="14"/>
  <c r="G97" i="14"/>
  <c r="G104" i="14"/>
  <c r="H104" i="14"/>
  <c r="E159" i="2"/>
  <c r="G46" i="2"/>
  <c r="E135" i="2"/>
  <c r="D135" i="2"/>
  <c r="F35" i="14"/>
  <c r="G35" i="14" s="1"/>
  <c r="C135" i="2"/>
  <c r="C159" i="2"/>
  <c r="C35" i="14"/>
  <c r="C36" i="14" s="1"/>
  <c r="C45" i="2"/>
  <c r="C112" i="2" s="1"/>
  <c r="R6" i="3"/>
  <c r="P6" i="3"/>
  <c r="F47" i="14"/>
  <c r="D28" i="18" l="1"/>
  <c r="F20" i="18"/>
  <c r="G45" i="14"/>
  <c r="E134" i="2"/>
  <c r="AA26" i="9"/>
  <c r="H45" i="14"/>
  <c r="N26" i="9"/>
  <c r="Z26" i="9" s="1"/>
  <c r="AB25" i="9"/>
  <c r="E45" i="2"/>
  <c r="E112" i="2" s="1"/>
  <c r="E34" i="14"/>
  <c r="H135" i="2"/>
  <c r="H28" i="18"/>
  <c r="G28" i="18"/>
  <c r="G55" i="18"/>
  <c r="H55" i="18"/>
  <c r="D35" i="14"/>
  <c r="AC25" i="9"/>
  <c r="F62" i="18"/>
  <c r="G52" i="18"/>
  <c r="H52" i="18"/>
  <c r="G135" i="2"/>
  <c r="H35" i="14"/>
  <c r="C138" i="2"/>
  <c r="C144" i="2" s="1"/>
  <c r="C37" i="14" s="1"/>
  <c r="C52" i="14" s="1"/>
  <c r="C126" i="2"/>
  <c r="C131" i="2" s="1"/>
  <c r="G47" i="14"/>
  <c r="H47" i="14"/>
  <c r="D20" i="18" l="1"/>
  <c r="D42" i="18" s="1"/>
  <c r="D82" i="18" s="1"/>
  <c r="D85" i="18" s="1"/>
  <c r="E52" i="14"/>
  <c r="E36" i="14"/>
  <c r="H21" i="18"/>
  <c r="G21" i="18"/>
  <c r="H62" i="18"/>
  <c r="G62" i="18"/>
  <c r="E138" i="2"/>
  <c r="E126" i="2"/>
  <c r="C38" i="14"/>
  <c r="C132" i="2"/>
  <c r="G20" i="18" l="1"/>
  <c r="H20" i="18"/>
  <c r="F42" i="18"/>
  <c r="E131" i="2"/>
  <c r="C51" i="14"/>
  <c r="C50" i="14"/>
  <c r="C49" i="14"/>
  <c r="F82" i="18" l="1"/>
  <c r="H42" i="18"/>
  <c r="G42" i="18"/>
  <c r="E7" i="19"/>
  <c r="E38" i="14"/>
  <c r="H82" i="18" l="1"/>
  <c r="G82" i="18"/>
  <c r="F85" i="18"/>
  <c r="E51" i="14"/>
  <c r="E50" i="14"/>
  <c r="E49" i="14"/>
  <c r="E21" i="19"/>
  <c r="G85" i="18" l="1"/>
  <c r="H85" i="18"/>
  <c r="S18" i="2"/>
  <c r="S26" i="2" s="1"/>
  <c r="T15" i="2"/>
  <c r="S134" i="2" l="1"/>
  <c r="S45" i="2"/>
  <c r="S112" i="2" s="1"/>
  <c r="S126" i="2"/>
  <c r="S131" i="2" s="1"/>
  <c r="S132" i="2" s="1"/>
  <c r="F26" i="2"/>
  <c r="F45" i="2" s="1"/>
  <c r="T18" i="2"/>
  <c r="F15" i="2"/>
  <c r="H15" i="2" s="1"/>
  <c r="F134" i="2" l="1"/>
  <c r="G134" i="2" s="1"/>
  <c r="D26" i="2"/>
  <c r="F34" i="14"/>
  <c r="G26" i="2"/>
  <c r="F126" i="2"/>
  <c r="F131" i="2" s="1"/>
  <c r="H26" i="2"/>
  <c r="L15" i="2"/>
  <c r="F18" i="2"/>
  <c r="I15" i="2"/>
  <c r="G45" i="2"/>
  <c r="H45" i="2"/>
  <c r="F112" i="2"/>
  <c r="D134" i="2"/>
  <c r="D126" i="2"/>
  <c r="D131" i="2" s="1"/>
  <c r="D34" i="14"/>
  <c r="D36" i="14" s="1"/>
  <c r="D45" i="2"/>
  <c r="D112" i="2" s="1"/>
  <c r="D138" i="2" s="1"/>
  <c r="D144" i="2" s="1"/>
  <c r="D37" i="14" s="1"/>
  <c r="H134" i="2" l="1"/>
  <c r="H126" i="2"/>
  <c r="G126" i="2"/>
  <c r="G34" i="14"/>
  <c r="F36" i="14"/>
  <c r="H34" i="14"/>
  <c r="D52" i="14"/>
  <c r="K15" i="2"/>
  <c r="N15" i="2"/>
  <c r="L18" i="2"/>
  <c r="I18" i="2"/>
  <c r="D7" i="19"/>
  <c r="D21" i="19" s="1"/>
  <c r="D38" i="14"/>
  <c r="D132" i="2"/>
  <c r="F138" i="2"/>
  <c r="H112" i="2"/>
  <c r="G112" i="2"/>
  <c r="F132" i="2"/>
  <c r="F7" i="19"/>
  <c r="F38" i="14"/>
  <c r="H36" i="14" l="1"/>
  <c r="G36" i="14"/>
  <c r="H7" i="19"/>
  <c r="G7" i="19"/>
  <c r="F21" i="19"/>
  <c r="G138" i="2"/>
  <c r="H138" i="2"/>
  <c r="F144" i="2"/>
  <c r="H38" i="14"/>
  <c r="G38" i="14"/>
  <c r="F49" i="14"/>
  <c r="D49" i="14"/>
  <c r="D51" i="14"/>
  <c r="D50" i="14"/>
  <c r="H21" i="19" l="1"/>
  <c r="G21" i="19"/>
  <c r="H144" i="2"/>
  <c r="F37" i="14"/>
  <c r="G144" i="2"/>
  <c r="H37" i="14" l="1"/>
  <c r="G37" i="14"/>
  <c r="F52" i="14"/>
</calcChain>
</file>

<file path=xl/sharedStrings.xml><?xml version="1.0" encoding="utf-8"?>
<sst xmlns="http://schemas.openxmlformats.org/spreadsheetml/2006/main" count="994" uniqueCount="508">
  <si>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</si>
  <si>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</si>
  <si>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</si>
  <si>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</si>
  <si>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</si>
  <si>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</si>
  <si>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</si>
  <si>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</si>
  <si>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СПОДУ</t>
  </si>
  <si>
    <t xml:space="preserve">за  КВЕД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</si>
  <si>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</si>
  <si>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</si>
  <si>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</si>
  <si>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</si>
  <si>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</si>
  <si>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</si>
  <si>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</si>
  <si>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</si>
  <si>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</si>
  <si>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</si>
  <si>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</si>
  <si>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</si>
  <si>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</si>
  <si>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</si>
  <si>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</si>
  <si>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</si>
  <si>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</si>
  <si>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</si>
  <si>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</si>
  <si>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</si>
  <si>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</si>
  <si>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</si>
  <si>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</si>
  <si>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</si>
  <si>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</si>
  <si>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</si>
  <si>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</si>
  <si>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</si>
  <si>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</si>
  <si>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</si>
  <si>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</si>
  <si>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</si>
  <si>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</si>
  <si>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</si>
  <si>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</si>
  <si>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</si>
  <si>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</si>
  <si>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</si>
  <si>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</si>
  <si>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</si>
  <si>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>Розвиток виробництва</t>
  </si>
  <si>
    <t>витрати на благодійну допомогу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</si>
  <si>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</si>
  <si>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</si>
  <si>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</si>
  <si>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</si>
  <si>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</si>
  <si>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податок на доходи фізичних осіб</t>
  </si>
  <si>
    <t>акцизний податок</t>
  </si>
  <si>
    <t>Вид діяльності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</si>
  <si>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</si>
  <si>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</si>
  <si>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</si>
  <si>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</si>
  <si>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</si>
  <si>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</si>
  <si>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</si>
  <si>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</si>
  <si>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</si>
  <si>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</si>
  <si>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</si>
  <si>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</si>
  <si>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</si>
  <si>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</si>
  <si>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</si>
  <si>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</si>
  <si>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</si>
  <si>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</si>
  <si>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</si>
  <si>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</si>
  <si>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</si>
  <si>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</si>
  <si>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</si>
  <si>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</si>
  <si>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Інші джерела (розшифрувати)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</si>
  <si>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</si>
  <si>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</si>
  <si>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</si>
  <si>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</si>
  <si>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Код за ЄДРПОУ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</si>
  <si>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</si>
  <si>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</si>
  <si>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</si>
  <si>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</si>
  <si>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</si>
  <si>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</si>
  <si>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</si>
  <si>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</si>
  <si>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</si>
  <si>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</si>
  <si>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</si>
  <si>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транспортні витрати</t>
  </si>
  <si>
    <t>витрати на зберігання та упаковку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</si>
  <si>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</si>
  <si>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</si>
  <si>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</si>
  <si>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</si>
  <si>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</si>
  <si>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</si>
  <si>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</si>
  <si>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 xml:space="preserve">IV. Капітальні інвестиції 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</si>
  <si>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</si>
  <si>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</si>
  <si>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</si>
  <si>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</si>
  <si>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</si>
  <si>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</si>
  <si>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</si>
  <si>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</si>
  <si>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</si>
  <si>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</si>
  <si>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</si>
  <si>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</si>
  <si>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</si>
  <si>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Отримано залучених коштів за звітний період</t>
  </si>
  <si>
    <t>план</t>
  </si>
  <si>
    <t>факт</t>
  </si>
  <si>
    <t>Найменування об’єкта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</si>
  <si>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</si>
  <si>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</si>
  <si>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</si>
  <si>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</si>
  <si>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</si>
  <si>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</si>
  <si>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</si>
  <si>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</si>
  <si>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</si>
  <si>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</si>
  <si>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</si>
  <si>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</si>
  <si>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</si>
  <si>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</si>
  <si>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</si>
  <si>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</si>
  <si>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</si>
  <si>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</si>
  <si>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</si>
  <si>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</si>
  <si>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__________________________________________________</t>
  </si>
  <si>
    <t>Власні кошти (розшифрувати)</t>
  </si>
  <si>
    <t>кількість продукції/             наданих послуг, одиниця виміру</t>
  </si>
  <si>
    <t xml:space="preserve">                   (підпис)</t>
  </si>
  <si>
    <t>Найменування підприємства</t>
  </si>
  <si>
    <t>(    )</t>
  </si>
  <si>
    <t>зміна ціни одиниці  (вартості продукції/     наданих послуг)</t>
  </si>
  <si>
    <t>Капітальні інвестиції,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</si>
  <si>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</si>
  <si>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</si>
  <si>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</si>
  <si>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</si>
  <si>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</si>
  <si>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</si>
  <si>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</si>
  <si>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</si>
  <si>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</si>
  <si>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</si>
  <si>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</si>
  <si>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</si>
  <si>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</si>
  <si>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</si>
  <si>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</si>
  <si>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</si>
  <si>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</si>
  <si>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</si>
  <si>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</si>
  <si>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</si>
  <si>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</si>
  <si>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</si>
  <si>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</si>
  <si>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</si>
  <si>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</si>
  <si>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</si>
  <si>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</si>
  <si>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</si>
  <si>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</si>
  <si>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</si>
  <si>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</si>
  <si>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</si>
  <si>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</si>
  <si>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</si>
  <si>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</si>
  <si>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</si>
  <si>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7010</t>
  </si>
  <si>
    <t>7011</t>
  </si>
  <si>
    <t>7012</t>
  </si>
  <si>
    <t>7013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</si>
  <si>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</si>
  <si>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</si>
  <si>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</si>
  <si>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</si>
  <si>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</si>
  <si>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</si>
  <si>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</si>
  <si>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</si>
  <si>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</si>
  <si>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</si>
  <si>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</si>
  <si>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</si>
  <si>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</si>
  <si>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</si>
  <si>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</si>
  <si>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</si>
  <si>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</si>
  <si>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</si>
  <si>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</si>
  <si>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</si>
  <si>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</si>
  <si>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</si>
  <si>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</si>
  <si>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</si>
  <si>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</si>
  <si>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</si>
  <si>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</si>
  <si>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</si>
  <si>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</si>
  <si>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</si>
  <si>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</si>
  <si>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</si>
  <si>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</si>
  <si>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</si>
  <si>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</si>
  <si>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</si>
  <si>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</si>
  <si>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</si>
  <si>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</si>
  <si>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</si>
  <si>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</si>
  <si>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x</t>
  </si>
  <si>
    <t>Одиниця виміру, тис. грн</t>
  </si>
  <si>
    <t>рентна плата за користування надрами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</si>
  <si>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</si>
  <si>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</si>
  <si>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</si>
  <si>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</si>
  <si>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</si>
  <si>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</si>
  <si>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</si>
  <si>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</si>
  <si>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</si>
  <si>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</si>
  <si>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</si>
  <si>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</si>
  <si>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</si>
  <si>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</si>
  <si>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</si>
  <si>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</si>
  <si>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</si>
  <si>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</si>
  <si>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</si>
  <si>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Звітний період (рік)</t>
  </si>
  <si>
    <t>Надходження грошових коштів від операційної діяльності</t>
  </si>
  <si>
    <t>Витрачання грошових коштів від операційної діяльності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</si>
  <si>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</si>
  <si>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</si>
  <si>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</si>
  <si>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</si>
  <si>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</si>
  <si>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</si>
  <si>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</si>
  <si>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</si>
  <si>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</si>
  <si>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</si>
  <si>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</si>
  <si>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</si>
  <si>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</si>
  <si>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</si>
  <si>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</si>
  <si>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</si>
  <si>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</si>
  <si>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</si>
  <si>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</si>
  <si>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</si>
  <si>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</si>
  <si>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</si>
  <si>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</si>
  <si>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</si>
  <si>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</si>
  <si>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</si>
  <si>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</si>
  <si>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</si>
  <si>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</si>
  <si>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</si>
  <si>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</si>
  <si>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</si>
  <si>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</si>
  <si>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</si>
  <si>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</si>
  <si>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</si>
  <si>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</si>
  <si>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</si>
  <si>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</si>
  <si>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</si>
  <si>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</si>
  <si>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№ з/п</t>
  </si>
  <si>
    <t>(рік)</t>
  </si>
  <si>
    <t xml:space="preserve">ІІ. Сплата податків, зборів та інших обов'язкових платежів </t>
  </si>
  <si>
    <t>основні засоби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</si>
  <si>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</si>
  <si>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</si>
  <si>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</si>
  <si>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</si>
  <si>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</si>
  <si>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</si>
  <si>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</si>
  <si>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</si>
  <si>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</si>
  <si>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V. Звіт про фінансовий стан</t>
  </si>
  <si>
    <t>ІІІ. Капітальні інвестиції</t>
  </si>
  <si>
    <t>ІV. Коефіцієнтний аналіз</t>
  </si>
  <si>
    <t>VI. Кредитна політика</t>
  </si>
  <si>
    <t>VII. Дані про персонал та витрати на оплату праці</t>
  </si>
  <si>
    <t>Заборгованість за кредитами на початок періоду</t>
  </si>
  <si>
    <t>7030</t>
  </si>
  <si>
    <t>7021</t>
  </si>
  <si>
    <t>7022</t>
  </si>
  <si>
    <t>7023</t>
  </si>
  <si>
    <t>Заборгованість за кредитами на кінець періоду</t>
  </si>
  <si>
    <t>Середньомісячні витрати на оплату праці одного працівника (грн), усього, у тому числі:</t>
  </si>
  <si>
    <t>Рентна плата (розшифрувати)</t>
  </si>
  <si>
    <t xml:space="preserve">      V. Інформація щодо отримання та повернення залучених коштів</t>
  </si>
  <si>
    <t>Заборгованість за кредитами на початок ______ року</t>
  </si>
  <si>
    <t>Заборгованість за кредитами на кінець 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</si>
  <si>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</si>
  <si>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</si>
  <si>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</si>
  <si>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</si>
  <si>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</si>
  <si>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</si>
  <si>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</si>
  <si>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</si>
  <si>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</si>
  <si>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 xml:space="preserve">Власне ім'я ПРІЗВИЩЕ </t>
  </si>
  <si>
    <t xml:space="preserve">                                     (посада)</t>
  </si>
  <si>
    <t xml:space="preserve">          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</si>
  <si>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</si>
  <si>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</si>
  <si>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2. Інформація про бізнес підприємства (код рядка 1000 фінансового плану)</t>
  </si>
  <si>
    <t>минулий
рік</t>
  </si>
  <si>
    <t>поточний
 рік</t>
  </si>
  <si>
    <t>виконання,
 %</t>
  </si>
  <si>
    <t>Відхилення, 
 +/–</t>
  </si>
  <si>
    <t>Виконання, 
%</t>
  </si>
  <si>
    <t xml:space="preserve">Код
 рядка </t>
  </si>
  <si>
    <t>податок на додану вартість, що підлягає відшкодуванню з бюджету за підсумками звітного періоду</t>
  </si>
  <si>
    <t>податок на додану вартість, що підлягає сплаті до бюджету за підсумками звітного періоду</t>
  </si>
  <si>
    <t>8011</t>
  </si>
  <si>
    <t>8012</t>
  </si>
  <si>
    <t>8013</t>
  </si>
  <si>
    <t>8014</t>
  </si>
  <si>
    <t>8015</t>
  </si>
  <si>
    <t>Амортизація основних засобів і нематеріальних активів</t>
  </si>
  <si>
    <t>бюджетне фінансування</t>
  </si>
  <si>
    <t xml:space="preserve">інші надходження (розшифрувати) </t>
  </si>
  <si>
    <t>інші необоротні активи (розшифрувати)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</si>
  <si>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</si>
  <si>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3. Формування фінансових результатів</t>
  </si>
  <si>
    <t>VІ. Джерела капітальних інвестицій</t>
  </si>
  <si>
    <t xml:space="preserve">Прізвище та власне ім'я керівника  </t>
  </si>
  <si>
    <t>Розмір державної частки у статутному капіталі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</si>
  <si>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</si>
  <si>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</si>
  <si>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модернізація, модифікація (добудова, дообладнання, реконструкція) (розшифрувати)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</si>
  <si>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</si>
  <si>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</si>
  <si>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</si>
  <si>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</si>
  <si>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</si>
  <si>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</si>
  <si>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</si>
  <si>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</si>
  <si>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</si>
  <si>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</si>
  <si>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</si>
  <si>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</si>
  <si>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</si>
  <si>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</si>
  <si>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інші зобов’язання з податків і зборів, у тому числі:
 </t>
  </si>
  <si>
    <t>інші платежі (розшифрувати)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</si>
  <si>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</si>
  <si>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</si>
  <si>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</si>
  <si>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</si>
  <si>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</si>
  <si>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</si>
  <si>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Код</t>
  </si>
  <si>
    <t>Внесені зміни до затвердженного фінансового плану (дата)</t>
  </si>
  <si>
    <t xml:space="preserve">зміни  з </t>
  </si>
  <si>
    <t xml:space="preserve">Галузь    </t>
  </si>
  <si>
    <t>Місцезнаходження</t>
  </si>
  <si>
    <t xml:space="preserve">Цільове фінансування, у тому числі: </t>
  </si>
  <si>
    <t>Комплексне обслуговування об'єктів</t>
  </si>
  <si>
    <t>81.10</t>
  </si>
  <si>
    <t xml:space="preserve">комунальне підприємство </t>
  </si>
  <si>
    <t>Управління ЖКГ Чернігівської міської ради</t>
  </si>
  <si>
    <t>житлово-комунальне господарство</t>
  </si>
  <si>
    <t>Пригара Віктор Васильович</t>
  </si>
  <si>
    <t>03357731</t>
  </si>
  <si>
    <t>податок на землю</t>
  </si>
  <si>
    <t>охорона праці</t>
  </si>
  <si>
    <t xml:space="preserve">навчання </t>
  </si>
  <si>
    <t>зв'язок</t>
  </si>
  <si>
    <t>платежі банкам</t>
  </si>
  <si>
    <t>програмне забезпечення</t>
  </si>
  <si>
    <t>колл-центр</t>
  </si>
  <si>
    <t>інші</t>
  </si>
  <si>
    <t>1019/1</t>
  </si>
  <si>
    <t>1019/2</t>
  </si>
  <si>
    <t>1019/3</t>
  </si>
  <si>
    <t>1019/4</t>
  </si>
  <si>
    <t>1019/5</t>
  </si>
  <si>
    <t>1019/6</t>
  </si>
  <si>
    <t>1019/7</t>
  </si>
  <si>
    <t>1019/8</t>
  </si>
  <si>
    <t>1051/1</t>
  </si>
  <si>
    <t>РКО</t>
  </si>
  <si>
    <t>1051/2</t>
  </si>
  <si>
    <t>утримання адмін.приміщень</t>
  </si>
  <si>
    <t>1051/3</t>
  </si>
  <si>
    <t>матеріали</t>
  </si>
  <si>
    <t>1051/4</t>
  </si>
  <si>
    <t>підписка</t>
  </si>
  <si>
    <t>1051/5</t>
  </si>
  <si>
    <t>1051/6</t>
  </si>
  <si>
    <t>здача металобрухту</t>
  </si>
  <si>
    <t>1073/1</t>
  </si>
  <si>
    <t>1073/2</t>
  </si>
  <si>
    <t>1073/3</t>
  </si>
  <si>
    <t>1086/1</t>
  </si>
  <si>
    <t>1086/2</t>
  </si>
  <si>
    <t>пільгові пенсії</t>
  </si>
  <si>
    <t>1086/3</t>
  </si>
  <si>
    <t>1086/4</t>
  </si>
  <si>
    <t>судові витрати</t>
  </si>
  <si>
    <t>1086/5</t>
  </si>
  <si>
    <t>штрафні санкції</t>
  </si>
  <si>
    <t>1086/6</t>
  </si>
  <si>
    <t>лікарняні з ЄСВ</t>
  </si>
  <si>
    <t>1086/7</t>
  </si>
  <si>
    <t>прибирання кабін ліфтів</t>
  </si>
  <si>
    <t>1086/8</t>
  </si>
  <si>
    <t>придбання талонів на знешкодження ВГВ</t>
  </si>
  <si>
    <t>1086/9</t>
  </si>
  <si>
    <t>1086/10</t>
  </si>
  <si>
    <t>1152/1</t>
  </si>
  <si>
    <t>1152/2</t>
  </si>
  <si>
    <t>81.10 Комплексне обслуговування об'єктів</t>
  </si>
  <si>
    <t>Інші послуги</t>
  </si>
  <si>
    <t>не має</t>
  </si>
  <si>
    <t>Разом</t>
  </si>
  <si>
    <t>послуга з управління (15 складових)</t>
  </si>
  <si>
    <t>9 послуг</t>
  </si>
  <si>
    <t>3157/1</t>
  </si>
  <si>
    <t>військовий збір</t>
  </si>
  <si>
    <t>3157/2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</si>
  <si>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</si>
  <si>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</si>
  <si>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інструмент, інвентар, спец.одяг</t>
  </si>
  <si>
    <t>комп'ютерна техніка</t>
  </si>
  <si>
    <t>об'єкти благоустрою на приб.територіях (огорожі, лавки, урни..)</t>
  </si>
  <si>
    <t>мотокоси, бензопили, навісне обладнання до автотранс.техніки</t>
  </si>
  <si>
    <t xml:space="preserve"> (посада)</t>
  </si>
  <si>
    <t xml:space="preserve">   (посада)</t>
  </si>
  <si>
    <t>______________________</t>
  </si>
  <si>
    <t>_______________________</t>
  </si>
  <si>
    <t xml:space="preserve">інші </t>
  </si>
  <si>
    <t>інші податки та збори (розшифрувати) - військовий збір</t>
  </si>
  <si>
    <t>придбання (створення) нематеріальних активів (АВК)</t>
  </si>
  <si>
    <t>Комунальне підприємство "Деснянське" ЧМР</t>
  </si>
  <si>
    <t xml:space="preserve">         Власне ім'я ПРІЗВИЩЕ </t>
  </si>
  <si>
    <t>контейнери</t>
  </si>
  <si>
    <t>амортизація об'єктів благоустрою</t>
  </si>
  <si>
    <t>обладнання для облаштування найпростіших укриттів</t>
  </si>
  <si>
    <t>1086/11</t>
  </si>
  <si>
    <t>амортизація безкоштовно отриманих ОЗ</t>
  </si>
  <si>
    <t xml:space="preserve">амортизація безкоштовно отриманих ОЗ </t>
  </si>
  <si>
    <t>1 квартал</t>
  </si>
  <si>
    <t>ТМЦ (безкоштовно надані)</t>
  </si>
  <si>
    <t>Начальник підприємства</t>
  </si>
  <si>
    <t>Віктор ПРИГАРА</t>
  </si>
  <si>
    <t>2 квартал</t>
  </si>
  <si>
    <t>3 квартал</t>
  </si>
  <si>
    <t>електрогенератор Pezal</t>
  </si>
  <si>
    <t>меблі, побутова техніка</t>
  </si>
  <si>
    <t>1086/12</t>
  </si>
  <si>
    <t>1086/13</t>
  </si>
  <si>
    <t>1086/14</t>
  </si>
  <si>
    <t>перерахування коштів профспілці підприємства</t>
  </si>
  <si>
    <t>матеріальна допомога</t>
  </si>
  <si>
    <t>списання безнадійної заборгованості</t>
  </si>
  <si>
    <t>безоплатно надані ТМЦ</t>
  </si>
  <si>
    <t>гібридний інвектор</t>
  </si>
  <si>
    <t>4 квартал</t>
  </si>
  <si>
    <t>2024 рік</t>
  </si>
  <si>
    <t>вогнегасники, лавки, біотуалети, міністанції</t>
  </si>
  <si>
    <t>за 2024 рік</t>
  </si>
  <si>
    <t>списання необоротних активів</t>
  </si>
  <si>
    <t>11,8 тис.грн - 'повернення судових витрат; 37,9 тис.грн - % банку (на залишок коштів на р/р)</t>
  </si>
  <si>
    <t>м.Чернігів, вул.Тролейбусна,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</si>
</sst>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0.0%"/>
    <numFmt numFmtId="180" formatCode="_(* #,##0.0_);_(* \(#,##0.0\);_(* &quot;-&quot;_);_(@_)"/>
    <numFmt numFmtId="181" formatCode="_-* #,##0.0_₴_-;\-* #,##0.0_₴_-;_-* &quot;-&quot;??_₴_-;_-@_-"/>
    <numFmt numFmtId="182" formatCode="_-* #,##0.0\ _₽_-;\-* #,##0.0\ _₽_-;_-* &quot;-&quot;?\ _₽_-;_-@_-"/>
    <numFmt numFmtId="183" formatCode="_(* #,##0.000_);_(* \(#,##0.000\);_(* &quot;-&quot;??_);_(@_)"/>
    <numFmt numFmtId="184" formatCode="_(* #,##0.000_);_(* \(#,##0.000\);_(* &quot;-&quot;_);_(@_)"/>
    <numFmt numFmtId="185" formatCode="#,##0.000"/>
    <numFmt numFmtId="186" formatCode="_-* #,##0.0\ _₴_-;\-* #,##0.0\ _₴_-;_-* &quot;-&quot;?\ _₴_-;_-@_-"/>
    <numFmt numFmtId="187" formatCode="_-* #,##0.00\ _₽_-;\-* #,##0.00\ _₽_-;_-* &quot;-&quot;?\ _₽_-;_-@_-"/>
    <numFmt numFmtId="188" formatCode="_(* #,##0.00_);_(* \(#,##0.00\);_(* &quot;-&quot;_);_(@_)"/>
    <numFmt numFmtId="189" formatCode="_-* #,##0.000\ _₴_-;\-* #,##0.000\ _₴_-;_-* &quot;-&quot;???\ _₴_-;_-@_-"/>
  </numFmts>
  <fonts count="7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55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1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2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1" fontId="67" fillId="0" borderId="0">
      <alignment wrapText="1"/>
    </xf>
    <xf numFmtId="171" fontId="34" fillId="0" borderId="0">
      <alignment wrapText="1"/>
    </xf>
  </cellStyleXfs>
  <cellXfs count="432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245" applyFont="1" applyAlignment="1">
      <alignment vertical="center"/>
    </xf>
    <xf numFmtId="0" fontId="5" fillId="0" borderId="3" xfId="245" applyFont="1" applyBorder="1" applyAlignment="1">
      <alignment horizontal="left" vertical="center" wrapText="1"/>
    </xf>
    <xf numFmtId="0" fontId="4" fillId="0" borderId="0" xfId="245" applyFont="1" applyAlignment="1">
      <alignment vertical="center"/>
    </xf>
    <xf numFmtId="0" fontId="5" fillId="0" borderId="0" xfId="245" applyFont="1" applyAlignment="1">
      <alignment horizontal="center" vertical="center"/>
    </xf>
    <xf numFmtId="0" fontId="4" fillId="0" borderId="0" xfId="245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5" applyFont="1" applyBorder="1" applyAlignment="1">
      <alignment horizontal="center" vertical="center"/>
    </xf>
    <xf numFmtId="0" fontId="13" fillId="0" borderId="0" xfId="245" applyFont="1"/>
    <xf numFmtId="0" fontId="5" fillId="0" borderId="0" xfId="245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245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3" xfId="245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70" fontId="5" fillId="0" borderId="0" xfId="0" quotePrefix="1" applyNumberFormat="1" applyFont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70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/>
    </xf>
    <xf numFmtId="173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 shrinkToFit="1"/>
    </xf>
    <xf numFmtId="0" fontId="4" fillId="0" borderId="15" xfId="0" quotePrefix="1" applyFont="1" applyBorder="1" applyAlignment="1">
      <alignment horizontal="center" vertical="center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4" fillId="0" borderId="14" xfId="0" quotePrefix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245" applyFont="1" applyBorder="1" applyAlignment="1">
      <alignment horizontal="left" vertical="center" wrapText="1"/>
    </xf>
    <xf numFmtId="180" fontId="5" fillId="0" borderId="15" xfId="0" applyNumberFormat="1" applyFont="1" applyBorder="1" applyAlignment="1">
      <alignment horizontal="center" vertical="center" wrapText="1"/>
    </xf>
    <xf numFmtId="169" fontId="5" fillId="0" borderId="3" xfId="291" applyNumberFormat="1" applyFont="1" applyFill="1" applyBorder="1" applyAlignment="1">
      <alignment horizontal="right" vertical="center" wrapText="1"/>
    </xf>
    <xf numFmtId="169" fontId="4" fillId="0" borderId="3" xfId="291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 wrapText="1"/>
    </xf>
    <xf numFmtId="173" fontId="7" fillId="0" borderId="0" xfId="0" applyNumberFormat="1" applyFont="1" applyAlignment="1">
      <alignment horizontal="center" vertical="center" wrapText="1"/>
    </xf>
    <xf numFmtId="170" fontId="7" fillId="0" borderId="0" xfId="0" applyNumberFormat="1" applyFont="1" applyAlignment="1">
      <alignment horizontal="center" vertical="center" wrapText="1"/>
    </xf>
    <xf numFmtId="170" fontId="5" fillId="0" borderId="3" xfId="0" applyNumberFormat="1" applyFont="1" applyBorder="1" applyAlignment="1">
      <alignment horizontal="right" vertical="center" wrapText="1"/>
    </xf>
    <xf numFmtId="170" fontId="4" fillId="0" borderId="3" xfId="0" applyNumberFormat="1" applyFont="1" applyBorder="1" applyAlignment="1">
      <alignment horizontal="right" vertical="center" wrapText="1"/>
    </xf>
    <xf numFmtId="169" fontId="5" fillId="0" borderId="0" xfId="291" applyNumberFormat="1" applyFont="1" applyFill="1" applyBorder="1" applyAlignment="1">
      <alignment horizontal="right" vertical="center" wrapText="1"/>
    </xf>
    <xf numFmtId="169" fontId="4" fillId="0" borderId="14" xfId="291" applyNumberFormat="1" applyFont="1" applyFill="1" applyBorder="1" applyAlignment="1">
      <alignment horizontal="right" vertical="center" wrapText="1"/>
    </xf>
    <xf numFmtId="169" fontId="4" fillId="0" borderId="15" xfId="291" applyNumberFormat="1" applyFont="1" applyFill="1" applyBorder="1" applyAlignment="1">
      <alignment horizontal="right" vertical="center" wrapText="1"/>
    </xf>
    <xf numFmtId="169" fontId="5" fillId="0" borderId="17" xfId="29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0" fontId="4" fillId="0" borderId="18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3" xfId="245" applyFont="1" applyBorder="1" applyAlignment="1">
      <alignment horizontal="center" vertical="center" wrapText="1"/>
    </xf>
    <xf numFmtId="0" fontId="4" fillId="0" borderId="0" xfId="245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170" fontId="7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3" fontId="5" fillId="0" borderId="21" xfId="0" applyNumberFormat="1" applyFont="1" applyBorder="1" applyAlignment="1">
      <alignment horizontal="center" vertical="center" wrapText="1"/>
    </xf>
    <xf numFmtId="170" fontId="5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182" applyFont="1" applyFill="1" applyBorder="1" applyAlignment="1">
      <alignment horizontal="left" vertical="center" wrapText="1"/>
      <protection locked="0"/>
    </xf>
    <xf numFmtId="0" fontId="4" fillId="0" borderId="22" xfId="182" applyFont="1" applyFill="1" applyBorder="1" applyAlignment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2" xfId="245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quotePrefix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182" applyFont="1" applyFill="1" applyBorder="1" applyAlignment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8" xfId="0" quotePrefix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181" fontId="4" fillId="0" borderId="3" xfId="324" applyNumberFormat="1" applyFont="1" applyFill="1" applyBorder="1" applyAlignment="1">
      <alignment horizontal="center" vertical="center" wrapText="1"/>
    </xf>
    <xf numFmtId="181" fontId="5" fillId="0" borderId="3" xfId="324" applyNumberFormat="1" applyFont="1" applyFill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21" xfId="0" applyNumberFormat="1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5" fillId="0" borderId="21" xfId="0" applyNumberFormat="1" applyFont="1" applyBorder="1" applyAlignment="1">
      <alignment horizontal="center" vertical="center" wrapText="1"/>
    </xf>
    <xf numFmtId="180" fontId="4" fillId="0" borderId="30" xfId="0" applyNumberFormat="1" applyFont="1" applyBorder="1" applyAlignment="1">
      <alignment horizontal="center" vertical="center" wrapText="1"/>
    </xf>
    <xf numFmtId="180" fontId="5" fillId="0" borderId="23" xfId="0" applyNumberFormat="1" applyFont="1" applyBorder="1" applyAlignment="1" applyProtection="1">
      <alignment horizontal="left" vertical="center" wrapText="1"/>
      <protection locked="0"/>
    </xf>
    <xf numFmtId="180" fontId="5" fillId="0" borderId="21" xfId="0" applyNumberFormat="1" applyFont="1" applyBorder="1" applyAlignment="1">
      <alignment horizontal="center" vertical="center"/>
    </xf>
    <xf numFmtId="180" fontId="5" fillId="0" borderId="24" xfId="0" applyNumberFormat="1" applyFont="1" applyBorder="1" applyAlignment="1" applyProtection="1">
      <alignment horizontal="left" vertical="center" wrapText="1"/>
      <protection locked="0"/>
    </xf>
    <xf numFmtId="180" fontId="5" fillId="0" borderId="15" xfId="0" applyNumberFormat="1" applyFont="1" applyBorder="1" applyAlignment="1">
      <alignment horizontal="center" vertical="center"/>
    </xf>
    <xf numFmtId="180" fontId="5" fillId="0" borderId="22" xfId="0" applyNumberFormat="1" applyFont="1" applyBorder="1" applyAlignment="1" applyProtection="1">
      <alignment horizontal="left" vertical="center" wrapText="1"/>
      <protection locked="0"/>
    </xf>
    <xf numFmtId="180" fontId="5" fillId="0" borderId="3" xfId="0" applyNumberFormat="1" applyFont="1" applyBorder="1" applyAlignment="1">
      <alignment horizontal="center" vertical="center"/>
    </xf>
    <xf numFmtId="180" fontId="5" fillId="0" borderId="31" xfId="0" applyNumberFormat="1" applyFont="1" applyBorder="1" applyAlignment="1" applyProtection="1">
      <alignment horizontal="left" vertical="center" wrapText="1"/>
      <protection locked="0"/>
    </xf>
    <xf numFmtId="180" fontId="5" fillId="0" borderId="14" xfId="0" applyNumberFormat="1" applyFont="1" applyBorder="1" applyAlignment="1">
      <alignment horizontal="center" vertical="center"/>
    </xf>
    <xf numFmtId="180" fontId="5" fillId="0" borderId="25" xfId="0" applyNumberFormat="1" applyFont="1" applyBorder="1" applyAlignment="1" applyProtection="1">
      <alignment horizontal="left" vertical="center" wrapText="1"/>
      <protection locked="0"/>
    </xf>
    <xf numFmtId="180" fontId="5" fillId="0" borderId="18" xfId="0" applyNumberFormat="1" applyFont="1" applyBorder="1" applyAlignment="1">
      <alignment horizontal="center" vertical="center"/>
    </xf>
    <xf numFmtId="169" fontId="4" fillId="0" borderId="3" xfId="245" applyNumberFormat="1" applyFont="1" applyBorder="1" applyAlignment="1">
      <alignment horizontal="right" vertical="center" wrapText="1"/>
    </xf>
    <xf numFmtId="169" fontId="5" fillId="0" borderId="3" xfId="245" applyNumberFormat="1" applyFont="1" applyBorder="1" applyAlignment="1">
      <alignment horizontal="right" vertical="center" wrapText="1"/>
    </xf>
    <xf numFmtId="170" fontId="4" fillId="0" borderId="3" xfId="245" applyNumberFormat="1" applyFont="1" applyBorder="1" applyAlignment="1">
      <alignment horizontal="center" vertical="center" wrapText="1"/>
    </xf>
    <xf numFmtId="170" fontId="5" fillId="0" borderId="3" xfId="245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6" xfId="245" applyNumberFormat="1" applyFont="1" applyBorder="1" applyAlignment="1">
      <alignment horizontal="left" vertical="center" wrapText="1"/>
    </xf>
    <xf numFmtId="170" fontId="5" fillId="0" borderId="16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0" fontId="5" fillId="0" borderId="3" xfId="245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 shrinkToFit="1"/>
    </xf>
    <xf numFmtId="178" fontId="4" fillId="0" borderId="3" xfId="0" applyNumberFormat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/>
    </xf>
    <xf numFmtId="180" fontId="5" fillId="0" borderId="18" xfId="0" applyNumberFormat="1" applyFont="1" applyBorder="1" applyAlignment="1">
      <alignment horizontal="center" vertical="center" wrapText="1"/>
    </xf>
    <xf numFmtId="180" fontId="7" fillId="0" borderId="15" xfId="0" applyNumberFormat="1" applyFont="1" applyBorder="1" applyAlignment="1">
      <alignment horizontal="center" vertical="center" wrapText="1"/>
    </xf>
    <xf numFmtId="181" fontId="7" fillId="0" borderId="3" xfId="324" applyNumberFormat="1" applyFont="1" applyFill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69" fontId="7" fillId="0" borderId="3" xfId="291" applyNumberFormat="1" applyFont="1" applyFill="1" applyBorder="1" applyAlignment="1">
      <alignment horizontal="right" vertical="center" wrapText="1"/>
    </xf>
    <xf numFmtId="0" fontId="4" fillId="0" borderId="29" xfId="245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80" fontId="4" fillId="0" borderId="32" xfId="0" applyNumberFormat="1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5" fillId="0" borderId="32" xfId="0" applyNumberFormat="1" applyFont="1" applyBorder="1" applyAlignment="1">
      <alignment horizontal="center" vertical="center" wrapText="1"/>
    </xf>
    <xf numFmtId="180" fontId="5" fillId="0" borderId="12" xfId="0" applyNumberFormat="1" applyFont="1" applyBorder="1" applyAlignment="1">
      <alignment horizontal="center" vertical="center" wrapText="1"/>
    </xf>
    <xf numFmtId="180" fontId="5" fillId="0" borderId="28" xfId="0" applyNumberFormat="1" applyFont="1" applyBorder="1" applyAlignment="1">
      <alignment horizontal="center" vertical="center" wrapText="1"/>
    </xf>
    <xf numFmtId="173" fontId="5" fillId="0" borderId="32" xfId="0" applyNumberFormat="1" applyFont="1" applyBorder="1" applyAlignment="1">
      <alignment horizontal="center" vertical="center" wrapText="1"/>
    </xf>
    <xf numFmtId="173" fontId="5" fillId="0" borderId="33" xfId="0" applyNumberFormat="1" applyFont="1" applyBorder="1" applyAlignment="1">
      <alignment horizontal="center" vertical="center" wrapText="1"/>
    </xf>
    <xf numFmtId="0" fontId="5" fillId="0" borderId="3" xfId="0" applyFont="1" applyBorder="1"/>
    <xf numFmtId="180" fontId="4" fillId="0" borderId="34" xfId="0" applyNumberFormat="1" applyFont="1" applyBorder="1" applyAlignment="1">
      <alignment horizontal="center" vertical="center" wrapText="1"/>
    </xf>
    <xf numFmtId="180" fontId="5" fillId="0" borderId="33" xfId="0" applyNumberFormat="1" applyFont="1" applyBorder="1" applyAlignment="1">
      <alignment horizontal="center" vertical="center" wrapText="1"/>
    </xf>
    <xf numFmtId="180" fontId="4" fillId="0" borderId="33" xfId="0" applyNumberFormat="1" applyFont="1" applyBorder="1" applyAlignment="1">
      <alignment horizontal="center" vertical="center" wrapText="1"/>
    </xf>
    <xf numFmtId="180" fontId="4" fillId="0" borderId="35" xfId="0" applyNumberFormat="1" applyFont="1" applyBorder="1" applyAlignment="1">
      <alignment horizontal="center" vertical="center" wrapText="1"/>
    </xf>
    <xf numFmtId="180" fontId="5" fillId="0" borderId="35" xfId="0" applyNumberFormat="1" applyFont="1" applyBorder="1" applyAlignment="1">
      <alignment horizontal="center" vertical="center" wrapText="1"/>
    </xf>
    <xf numFmtId="0" fontId="4" fillId="0" borderId="31" xfId="0" quotePrefix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3" fontId="4" fillId="0" borderId="14" xfId="0" applyNumberFormat="1" applyFont="1" applyBorder="1" applyAlignment="1">
      <alignment horizontal="center" vertical="center" wrapText="1"/>
    </xf>
    <xf numFmtId="173" fontId="5" fillId="0" borderId="36" xfId="0" applyNumberFormat="1" applyFont="1" applyBorder="1" applyAlignment="1">
      <alignment horizontal="center" vertical="center" wrapText="1"/>
    </xf>
    <xf numFmtId="173" fontId="5" fillId="0" borderId="37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 shrinkToFit="1"/>
    </xf>
    <xf numFmtId="179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right" vertical="center" wrapText="1"/>
    </xf>
    <xf numFmtId="170" fontId="75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3" fontId="70" fillId="0" borderId="3" xfId="0" applyNumberFormat="1" applyFont="1" applyBorder="1" applyAlignment="1">
      <alignment horizontal="center" vertical="center" wrapText="1"/>
    </xf>
    <xf numFmtId="169" fontId="69" fillId="0" borderId="0" xfId="0" applyNumberFormat="1" applyFont="1" applyAlignment="1">
      <alignment horizontal="right" vertical="center"/>
    </xf>
    <xf numFmtId="184" fontId="5" fillId="0" borderId="3" xfId="0" applyNumberFormat="1" applyFont="1" applyBorder="1" applyAlignment="1">
      <alignment horizontal="center" vertical="center" wrapText="1"/>
    </xf>
    <xf numFmtId="170" fontId="5" fillId="0" borderId="0" xfId="245" applyNumberFormat="1" applyFont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>
      <alignment horizontal="left" vertical="center" wrapText="1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0" fontId="4" fillId="0" borderId="3" xfId="0" applyNumberFormat="1" applyFont="1" applyBorder="1" applyAlignment="1">
      <alignment vertical="center"/>
    </xf>
    <xf numFmtId="186" fontId="4" fillId="0" borderId="3" xfId="0" applyNumberFormat="1" applyFont="1" applyBorder="1" applyAlignment="1">
      <alignment vertical="center"/>
    </xf>
    <xf numFmtId="170" fontId="4" fillId="0" borderId="3" xfId="0" applyNumberFormat="1" applyFont="1" applyBorder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70" fontId="7" fillId="0" borderId="15" xfId="0" applyNumberFormat="1" applyFont="1" applyBorder="1" applyAlignment="1">
      <alignment horizontal="center" vertical="center" wrapText="1"/>
    </xf>
    <xf numFmtId="186" fontId="4" fillId="0" borderId="0" xfId="0" applyNumberFormat="1" applyFont="1" applyAlignment="1">
      <alignment vertical="center"/>
    </xf>
    <xf numFmtId="0" fontId="78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9" fontId="5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88" fontId="5" fillId="0" borderId="3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vertical="center"/>
    </xf>
    <xf numFmtId="169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21" xfId="0" applyNumberFormat="1" applyFont="1" applyBorder="1" applyAlignment="1">
      <alignment horizontal="center" vertical="center" wrapText="1"/>
    </xf>
    <xf numFmtId="188" fontId="5" fillId="0" borderId="15" xfId="0" applyNumberFormat="1" applyFont="1" applyBorder="1" applyAlignment="1">
      <alignment horizontal="center" vertical="center" wrapText="1"/>
    </xf>
    <xf numFmtId="188" fontId="5" fillId="0" borderId="3" xfId="0" applyNumberFormat="1" applyFont="1" applyBorder="1" applyAlignment="1">
      <alignment horizontal="right" vertical="center" wrapText="1"/>
    </xf>
    <xf numFmtId="185" fontId="5" fillId="0" borderId="3" xfId="0" applyNumberFormat="1" applyFont="1" applyBorder="1" applyAlignment="1">
      <alignment horizontal="right" vertical="center" wrapText="1"/>
    </xf>
    <xf numFmtId="188" fontId="4" fillId="0" borderId="3" xfId="0" applyNumberFormat="1" applyFont="1" applyBorder="1" applyAlignment="1">
      <alignment horizontal="center" vertical="center" wrapText="1"/>
    </xf>
    <xf numFmtId="188" fontId="7" fillId="0" borderId="15" xfId="0" applyNumberFormat="1" applyFont="1" applyBorder="1" applyAlignment="1">
      <alignment horizontal="center" vertical="center" wrapText="1"/>
    </xf>
    <xf numFmtId="188" fontId="4" fillId="0" borderId="29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 wrapText="1"/>
    </xf>
    <xf numFmtId="185" fontId="4" fillId="0" borderId="3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177" fontId="70" fillId="0" borderId="3" xfId="0" applyNumberFormat="1" applyFont="1" applyBorder="1" applyAlignment="1">
      <alignment horizontal="center" vertical="center" wrapText="1"/>
    </xf>
    <xf numFmtId="183" fontId="5" fillId="0" borderId="3" xfId="0" applyNumberFormat="1" applyFont="1" applyBorder="1" applyAlignment="1">
      <alignment horizontal="center" vertical="center" wrapText="1"/>
    </xf>
    <xf numFmtId="177" fontId="70" fillId="0" borderId="29" xfId="0" applyNumberFormat="1" applyFont="1" applyBorder="1" applyAlignment="1">
      <alignment horizontal="center" vertical="center" wrapText="1"/>
    </xf>
    <xf numFmtId="180" fontId="5" fillId="0" borderId="17" xfId="0" applyNumberFormat="1" applyFont="1" applyBorder="1" applyAlignment="1">
      <alignment horizontal="center" vertical="center" wrapText="1"/>
    </xf>
    <xf numFmtId="178" fontId="70" fillId="0" borderId="3" xfId="0" applyNumberFormat="1" applyFont="1" applyBorder="1" applyAlignment="1">
      <alignment horizontal="right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0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shrinkToFit="1"/>
    </xf>
    <xf numFmtId="180" fontId="5" fillId="0" borderId="3" xfId="228" applyNumberFormat="1" applyFont="1" applyBorder="1" applyAlignment="1">
      <alignment horizontal="center" vertical="center" wrapText="1"/>
    </xf>
    <xf numFmtId="170" fontId="5" fillId="0" borderId="16" xfId="0" applyNumberFormat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left" vertical="center"/>
    </xf>
    <xf numFmtId="180" fontId="5" fillId="0" borderId="16" xfId="0" applyNumberFormat="1" applyFont="1" applyBorder="1" applyAlignment="1">
      <alignment horizontal="left" vertical="center"/>
    </xf>
    <xf numFmtId="0" fontId="4" fillId="0" borderId="16" xfId="0" quotePrefix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170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/>
    </xf>
    <xf numFmtId="170" fontId="4" fillId="0" borderId="0" xfId="0" quotePrefix="1" applyNumberFormat="1" applyFont="1" applyAlignment="1">
      <alignment horizontal="right"/>
    </xf>
    <xf numFmtId="182" fontId="5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9" fillId="0" borderId="21" xfId="245" applyFont="1" applyBorder="1" applyAlignment="1">
      <alignment horizontal="center" vertical="center"/>
    </xf>
    <xf numFmtId="0" fontId="69" fillId="0" borderId="32" xfId="245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1" fillId="0" borderId="29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left" vertical="center" wrapText="1"/>
    </xf>
    <xf numFmtId="0" fontId="68" fillId="0" borderId="16" xfId="0" applyFont="1" applyBorder="1" applyAlignment="1">
      <alignment horizontal="left" vertical="center" wrapText="1"/>
    </xf>
    <xf numFmtId="0" fontId="68" fillId="0" borderId="1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1" xfId="237" applyFont="1" applyBorder="1" applyAlignment="1">
      <alignment horizontal="center" vertical="center" wrapText="1"/>
    </xf>
    <xf numFmtId="0" fontId="4" fillId="0" borderId="42" xfId="237" applyFont="1" applyBorder="1" applyAlignment="1">
      <alignment horizontal="center" vertical="center" wrapText="1"/>
    </xf>
    <xf numFmtId="0" fontId="4" fillId="0" borderId="43" xfId="237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wrapText="1"/>
    </xf>
    <xf numFmtId="180" fontId="4" fillId="0" borderId="38" xfId="0" applyNumberFormat="1" applyFont="1" applyBorder="1" applyAlignment="1">
      <alignment horizontal="center" vertical="center" wrapText="1"/>
    </xf>
    <xf numFmtId="180" fontId="4" fillId="0" borderId="39" xfId="0" applyNumberFormat="1" applyFont="1" applyBorder="1" applyAlignment="1">
      <alignment horizontal="center" vertical="center" wrapText="1"/>
    </xf>
    <xf numFmtId="180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49" fontId="73" fillId="0" borderId="3" xfId="0" quotePrefix="1" applyNumberFormat="1" applyFont="1" applyBorder="1" applyAlignment="1">
      <alignment horizontal="left"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73" fillId="0" borderId="3" xfId="0" applyNumberFormat="1" applyFont="1" applyBorder="1" applyAlignment="1">
      <alignment horizontal="left" vertical="center" wrapText="1"/>
    </xf>
    <xf numFmtId="49" fontId="4" fillId="0" borderId="3" xfId="0" quotePrefix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0" fontId="5" fillId="0" borderId="0" xfId="0" applyNumberFormat="1" applyFont="1" applyAlignment="1">
      <alignment horizontal="left" wrapText="1"/>
    </xf>
    <xf numFmtId="49" fontId="10" fillId="0" borderId="3" xfId="0" quotePrefix="1" applyNumberFormat="1" applyFont="1" applyBorder="1" applyAlignment="1">
      <alignment horizontal="left" vertical="center" wrapText="1"/>
    </xf>
    <xf numFmtId="49" fontId="5" fillId="0" borderId="3" xfId="0" quotePrefix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71" fillId="0" borderId="3" xfId="0" quotePrefix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9" fillId="0" borderId="3" xfId="245" applyFont="1" applyBorder="1" applyAlignment="1">
      <alignment horizontal="center" vertical="center"/>
    </xf>
    <xf numFmtId="0" fontId="4" fillId="0" borderId="0" xfId="245" applyFont="1" applyAlignment="1">
      <alignment horizontal="center" vertical="center"/>
    </xf>
    <xf numFmtId="0" fontId="4" fillId="0" borderId="29" xfId="245" applyFont="1" applyBorder="1" applyAlignment="1">
      <alignment horizontal="left" vertical="center" wrapText="1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29" xfId="245" applyFont="1" applyBorder="1" applyAlignment="1">
      <alignment horizontal="center" vertical="center" wrapText="1"/>
    </xf>
    <xf numFmtId="0" fontId="4" fillId="0" borderId="16" xfId="245" applyFont="1" applyBorder="1" applyAlignment="1">
      <alignment horizontal="center" vertical="center" wrapText="1"/>
    </xf>
    <xf numFmtId="0" fontId="4" fillId="0" borderId="17" xfId="24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170" fontId="74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center"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3" xfId="291" applyNumberFormat="1" applyFont="1" applyFill="1" applyBorder="1" applyAlignment="1">
      <alignment horizontal="right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5" fillId="0" borderId="14" xfId="245" applyFont="1" applyBorder="1" applyAlignment="1">
      <alignment horizontal="center" vertical="center" wrapText="1"/>
    </xf>
    <xf numFmtId="0" fontId="5" fillId="0" borderId="36" xfId="245" applyFont="1" applyBorder="1" applyAlignment="1">
      <alignment horizontal="center" vertical="center" wrapText="1"/>
    </xf>
    <xf numFmtId="0" fontId="5" fillId="0" borderId="15" xfId="245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245" applyFont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69" fontId="69" fillId="0" borderId="13" xfId="0" applyNumberFormat="1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2" fontId="70" fillId="0" borderId="14" xfId="0" applyNumberFormat="1" applyFont="1" applyBorder="1" applyAlignment="1">
      <alignment horizontal="center" vertical="center" wrapText="1"/>
    </xf>
    <xf numFmtId="2" fontId="70" fillId="0" borderId="15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 shrinkToFit="1"/>
    </xf>
    <xf numFmtId="3" fontId="5" fillId="0" borderId="16" xfId="0" applyNumberFormat="1" applyFont="1" applyBorder="1" applyAlignment="1">
      <alignment horizontal="center" vertical="center" wrapText="1" shrinkToFit="1"/>
    </xf>
    <xf numFmtId="3" fontId="5" fillId="0" borderId="17" xfId="0" applyNumberFormat="1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69" fillId="0" borderId="1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2" fontId="70" fillId="0" borderId="29" xfId="0" applyNumberFormat="1" applyFont="1" applyBorder="1" applyAlignment="1">
      <alignment horizontal="center" vertical="center" wrapText="1"/>
    </xf>
    <xf numFmtId="2" fontId="70" fillId="0" borderId="16" xfId="0" applyNumberFormat="1" applyFont="1" applyBorder="1" applyAlignment="1">
      <alignment horizontal="center" vertical="center" wrapText="1"/>
    </xf>
    <xf numFmtId="2" fontId="70" fillId="0" borderId="17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77" fontId="5" fillId="0" borderId="29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7" fillId="0" borderId="3" xfId="0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vertical="center" wrapText="1"/>
    </xf>
    <xf numFmtId="49" fontId="7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4" fillId="0" borderId="29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17" xfId="0" applyFont="1" applyBorder="1" applyAlignment="1">
      <alignment vertical="center" wrapText="1"/>
    </xf>
    <xf numFmtId="49" fontId="5" fillId="0" borderId="29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</cellXfs>
  <cellStyles count="355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" xfId="291" builtinId="5"/>
    <cellStyle name="Процентный 2" xfId="292" xr:uid="{00000000-0005-0000-0000-000024010000}"/>
    <cellStyle name="Процентный 2 10" xfId="293" xr:uid="{00000000-0005-0000-0000-000025010000}"/>
    <cellStyle name="Процентный 2 11" xfId="294" xr:uid="{00000000-0005-0000-0000-000026010000}"/>
    <cellStyle name="Процентный 2 12" xfId="295" xr:uid="{00000000-0005-0000-0000-000027010000}"/>
    <cellStyle name="Процентный 2 13" xfId="296" xr:uid="{00000000-0005-0000-0000-000028010000}"/>
    <cellStyle name="Процентный 2 14" xfId="297" xr:uid="{00000000-0005-0000-0000-000029010000}"/>
    <cellStyle name="Процентный 2 15" xfId="298" xr:uid="{00000000-0005-0000-0000-00002A010000}"/>
    <cellStyle name="Процентный 2 16" xfId="299" xr:uid="{00000000-0005-0000-0000-00002B010000}"/>
    <cellStyle name="Процентный 2 2" xfId="300" xr:uid="{00000000-0005-0000-0000-00002C010000}"/>
    <cellStyle name="Процентный 2 3" xfId="301" xr:uid="{00000000-0005-0000-0000-00002D010000}"/>
    <cellStyle name="Процентный 2 4" xfId="302" xr:uid="{00000000-0005-0000-0000-00002E010000}"/>
    <cellStyle name="Процентный 2 5" xfId="303" xr:uid="{00000000-0005-0000-0000-00002F010000}"/>
    <cellStyle name="Процентный 2 6" xfId="304" xr:uid="{00000000-0005-0000-0000-000030010000}"/>
    <cellStyle name="Процентный 2 7" xfId="305" xr:uid="{00000000-0005-0000-0000-000031010000}"/>
    <cellStyle name="Процентный 2 8" xfId="306" xr:uid="{00000000-0005-0000-0000-000032010000}"/>
    <cellStyle name="Процентный 2 9" xfId="307" xr:uid="{00000000-0005-0000-0000-000033010000}"/>
    <cellStyle name="Процентный 3" xfId="308" xr:uid="{00000000-0005-0000-0000-000034010000}"/>
    <cellStyle name="Процентный 4" xfId="309" xr:uid="{00000000-0005-0000-0000-000035010000}"/>
    <cellStyle name="Процентный 4 2" xfId="310" xr:uid="{00000000-0005-0000-0000-000036010000}"/>
    <cellStyle name="Связанная ячейка 2" xfId="311" xr:uid="{00000000-0005-0000-0000-000037010000}"/>
    <cellStyle name="Связанная ячейка 3" xfId="312" xr:uid="{00000000-0005-0000-0000-000038010000}"/>
    <cellStyle name="Стиль 1" xfId="313" xr:uid="{00000000-0005-0000-0000-000039010000}"/>
    <cellStyle name="Стиль 1 2" xfId="314" xr:uid="{00000000-0005-0000-0000-00003A010000}"/>
    <cellStyle name="Стиль 1 3" xfId="315" xr:uid="{00000000-0005-0000-0000-00003B010000}"/>
    <cellStyle name="Стиль 1 4" xfId="316" xr:uid="{00000000-0005-0000-0000-00003C010000}"/>
    <cellStyle name="Стиль 1 5" xfId="317" xr:uid="{00000000-0005-0000-0000-00003D010000}"/>
    <cellStyle name="Стиль 1 6" xfId="318" xr:uid="{00000000-0005-0000-0000-00003E010000}"/>
    <cellStyle name="Стиль 1 7" xfId="319" xr:uid="{00000000-0005-0000-0000-00003F010000}"/>
    <cellStyle name="Текст предупреждения 2" xfId="320" xr:uid="{00000000-0005-0000-0000-000040010000}"/>
    <cellStyle name="Текст предупреждения 3" xfId="321" xr:uid="{00000000-0005-0000-0000-000041010000}"/>
    <cellStyle name="Тысячи [0]_1.62" xfId="322" xr:uid="{00000000-0005-0000-0000-000042010000}"/>
    <cellStyle name="Тысячи_1.62" xfId="323" xr:uid="{00000000-0005-0000-0000-000043010000}"/>
    <cellStyle name="Финансовый" xfId="324" builtinId="3"/>
    <cellStyle name="Финансовый 2" xfId="325" xr:uid="{00000000-0005-0000-0000-000045010000}"/>
    <cellStyle name="Финансовый 2 10" xfId="326" xr:uid="{00000000-0005-0000-0000-000046010000}"/>
    <cellStyle name="Финансовый 2 11" xfId="327" xr:uid="{00000000-0005-0000-0000-000047010000}"/>
    <cellStyle name="Финансовый 2 12" xfId="328" xr:uid="{00000000-0005-0000-0000-000048010000}"/>
    <cellStyle name="Финансовый 2 13" xfId="329" xr:uid="{00000000-0005-0000-0000-000049010000}"/>
    <cellStyle name="Финансовый 2 14" xfId="330" xr:uid="{00000000-0005-0000-0000-00004A010000}"/>
    <cellStyle name="Финансовый 2 15" xfId="331" xr:uid="{00000000-0005-0000-0000-00004B010000}"/>
    <cellStyle name="Финансовый 2 16" xfId="332" xr:uid="{00000000-0005-0000-0000-00004C010000}"/>
    <cellStyle name="Финансовый 2 17" xfId="333" xr:uid="{00000000-0005-0000-0000-00004D010000}"/>
    <cellStyle name="Финансовый 2 2" xfId="334" xr:uid="{00000000-0005-0000-0000-00004E010000}"/>
    <cellStyle name="Финансовый 2 3" xfId="335" xr:uid="{00000000-0005-0000-0000-00004F010000}"/>
    <cellStyle name="Финансовый 2 4" xfId="336" xr:uid="{00000000-0005-0000-0000-000050010000}"/>
    <cellStyle name="Финансовый 2 5" xfId="337" xr:uid="{00000000-0005-0000-0000-000051010000}"/>
    <cellStyle name="Финансовый 2 6" xfId="338" xr:uid="{00000000-0005-0000-0000-000052010000}"/>
    <cellStyle name="Финансовый 2 7" xfId="339" xr:uid="{00000000-0005-0000-0000-000053010000}"/>
    <cellStyle name="Финансовый 2 8" xfId="340" xr:uid="{00000000-0005-0000-0000-000054010000}"/>
    <cellStyle name="Финансовый 2 9" xfId="341" xr:uid="{00000000-0005-0000-0000-000055010000}"/>
    <cellStyle name="Финансовый 3" xfId="342" xr:uid="{00000000-0005-0000-0000-000056010000}"/>
    <cellStyle name="Финансовый 3 2" xfId="343" xr:uid="{00000000-0005-0000-0000-000057010000}"/>
    <cellStyle name="Финансовый 4" xfId="344" xr:uid="{00000000-0005-0000-0000-000058010000}"/>
    <cellStyle name="Финансовый 4 2" xfId="345" xr:uid="{00000000-0005-0000-0000-000059010000}"/>
    <cellStyle name="Финансовый 4 3" xfId="346" xr:uid="{00000000-0005-0000-0000-00005A010000}"/>
    <cellStyle name="Финансовый 5" xfId="347" xr:uid="{00000000-0005-0000-0000-00005B010000}"/>
    <cellStyle name="Финансовый 6" xfId="348" xr:uid="{00000000-0005-0000-0000-00005C010000}"/>
    <cellStyle name="Финансовый 7" xfId="349" xr:uid="{00000000-0005-0000-0000-00005D010000}"/>
    <cellStyle name="Хороший 2" xfId="350" xr:uid="{00000000-0005-0000-0000-00005E010000}"/>
    <cellStyle name="Хороший 3" xfId="351" xr:uid="{00000000-0005-0000-0000-00005F010000}"/>
    <cellStyle name="числовой" xfId="352" xr:uid="{00000000-0005-0000-0000-000060010000}"/>
    <cellStyle name="Ю" xfId="353" xr:uid="{00000000-0005-0000-0000-000061010000}"/>
    <cellStyle name="Ю-FreeSet_10" xfId="354" xr:uid="{00000000-0005-0000-0000-00006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3;&#1088;&#1077;&#1095;&#1082;&#1086;%20&#1052;.&#1042;\&#1055;&#1083;&#1072;&#1085;&#1099;\&#1060;&#1110;&#1085;.&#1087;&#1083;&#1072;&#1085;%202024%20&#1088;&#1110;&#1082;\&#1047;&#1074;&#1110;&#1090;&#1080;%202024%20&#1088;&#1110;&#1082;\&#1047;&#1074;&#1110;&#1090;%204%20&#1082;&#1074;&#1072;&#1088;&#1090;&#1072;&#1083;%202024.xlsx" TargetMode="External"/><Relationship Id="rId1" Type="http://schemas.openxmlformats.org/officeDocument/2006/relationships/externalLinkPath" Target="file:///D:\&#1043;&#1088;&#1077;&#1095;&#1082;&#1086;%20&#1052;.&#1042;\&#1055;&#1083;&#1072;&#1085;&#1099;\&#1060;&#1110;&#1085;.&#1087;&#1083;&#1072;&#1085;%202024%20&#1088;&#1110;&#1082;\&#1047;&#1074;&#1110;&#1090;&#1080;%202024%20&#1088;&#1110;&#1082;\&#1047;&#1074;&#1110;&#1090;%204%20&#1082;&#1074;&#1072;&#1088;&#1090;&#1072;&#108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рік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_ф3"/>
      <sheetName val="_Ф4"/>
      <sheetName val="_Ф5"/>
      <sheetName val="Ф7_цены"/>
      <sheetName val="Ф8_цены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812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сн. фін. пок."/>
      <sheetName val="І. Інф. до звіт."/>
      <sheetName val="ІІ. Розр. з бюджетом"/>
      <sheetName val="ІІІ. Рух грош. коштів"/>
      <sheetName val="IV кап.інв. V кред."/>
      <sheetName val="VI-VII джер.кап.інв."/>
    </sheetNames>
    <sheetDataSet>
      <sheetData sheetId="0">
        <row r="94">
          <cell r="F94">
            <v>135</v>
          </cell>
        </row>
        <row r="95">
          <cell r="F95">
            <v>2555.3000000000002</v>
          </cell>
        </row>
        <row r="96">
          <cell r="F96">
            <v>5854.9</v>
          </cell>
        </row>
      </sheetData>
      <sheetData sheetId="1">
        <row r="15">
          <cell r="F15">
            <v>19146</v>
          </cell>
        </row>
        <row r="16">
          <cell r="F16">
            <v>1284.3</v>
          </cell>
        </row>
        <row r="28">
          <cell r="F28">
            <v>4460.6000000000004</v>
          </cell>
        </row>
        <row r="29">
          <cell r="F29">
            <v>870.1</v>
          </cell>
        </row>
        <row r="30">
          <cell r="F30">
            <v>1106.5</v>
          </cell>
        </row>
        <row r="31">
          <cell r="F31">
            <v>7166.6</v>
          </cell>
        </row>
        <row r="32">
          <cell r="F32">
            <v>1538.7</v>
          </cell>
        </row>
        <row r="33">
          <cell r="F33">
            <v>38.6</v>
          </cell>
        </row>
        <row r="34">
          <cell r="F34">
            <v>250.3</v>
          </cell>
        </row>
        <row r="35">
          <cell r="F35">
            <v>0</v>
          </cell>
        </row>
        <row r="37">
          <cell r="F37">
            <v>56.1</v>
          </cell>
        </row>
        <row r="38">
          <cell r="F38">
            <v>1.7</v>
          </cell>
        </row>
        <row r="39">
          <cell r="F39">
            <v>9.6</v>
          </cell>
        </row>
        <row r="40">
          <cell r="F40">
            <v>8.6</v>
          </cell>
        </row>
        <row r="41">
          <cell r="F41">
            <v>179.7</v>
          </cell>
        </row>
        <row r="42">
          <cell r="F42">
            <v>7.5</v>
          </cell>
        </row>
        <row r="43">
          <cell r="F43">
            <v>266.8</v>
          </cell>
        </row>
        <row r="44">
          <cell r="F44">
            <v>28</v>
          </cell>
        </row>
        <row r="47">
          <cell r="F47">
            <v>67.5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11.7</v>
          </cell>
        </row>
        <row r="54">
          <cell r="F54">
            <v>1285</v>
          </cell>
        </row>
        <row r="55">
          <cell r="F55">
            <v>248.8</v>
          </cell>
        </row>
        <row r="56">
          <cell r="F56">
            <v>126.9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1.9</v>
          </cell>
        </row>
        <row r="60">
          <cell r="F60">
            <v>39.1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2</v>
          </cell>
        </row>
        <row r="66">
          <cell r="F66">
            <v>32.200000000000003</v>
          </cell>
        </row>
        <row r="67">
          <cell r="F67">
            <v>1.3</v>
          </cell>
        </row>
        <row r="69">
          <cell r="F69">
            <v>0</v>
          </cell>
        </row>
        <row r="70">
          <cell r="F70">
            <v>15.5</v>
          </cell>
        </row>
        <row r="71">
          <cell r="F71">
            <v>123.6</v>
          </cell>
        </row>
        <row r="72">
          <cell r="F72">
            <v>25</v>
          </cell>
        </row>
        <row r="73">
          <cell r="F73">
            <v>9.1</v>
          </cell>
        </row>
        <row r="74">
          <cell r="F74">
            <v>4.5999999999999996</v>
          </cell>
        </row>
        <row r="87">
          <cell r="F87">
            <v>0</v>
          </cell>
        </row>
        <row r="88">
          <cell r="F88">
            <v>19.7</v>
          </cell>
        </row>
        <row r="89">
          <cell r="F89">
            <v>0</v>
          </cell>
        </row>
        <row r="90">
          <cell r="F90">
            <v>7</v>
          </cell>
        </row>
        <row r="98">
          <cell r="F98">
            <v>0</v>
          </cell>
        </row>
        <row r="99">
          <cell r="F99">
            <v>207.2</v>
          </cell>
        </row>
        <row r="100">
          <cell r="F100">
            <v>0.5</v>
          </cell>
        </row>
        <row r="101">
          <cell r="F101">
            <v>0</v>
          </cell>
        </row>
        <row r="102">
          <cell r="F102">
            <v>40.5</v>
          </cell>
        </row>
        <row r="103">
          <cell r="F103">
            <v>9.8000000000000007</v>
          </cell>
        </row>
        <row r="104">
          <cell r="F104">
            <v>28.5</v>
          </cell>
        </row>
        <row r="105">
          <cell r="F105">
            <v>0</v>
          </cell>
        </row>
        <row r="106">
          <cell r="F106">
            <v>64.3</v>
          </cell>
        </row>
        <row r="107">
          <cell r="F107">
            <v>21</v>
          </cell>
        </row>
        <row r="108">
          <cell r="F108">
            <v>152</v>
          </cell>
        </row>
        <row r="109">
          <cell r="F109">
            <v>5.3</v>
          </cell>
        </row>
        <row r="110">
          <cell r="F110">
            <v>0</v>
          </cell>
        </row>
        <row r="111">
          <cell r="F111">
            <v>43.3</v>
          </cell>
        </row>
        <row r="120">
          <cell r="F120">
            <v>284.39999999999998</v>
          </cell>
        </row>
        <row r="121">
          <cell r="F121">
            <v>0.5</v>
          </cell>
        </row>
        <row r="122">
          <cell r="F122">
            <v>0</v>
          </cell>
        </row>
        <row r="127">
          <cell r="F127">
            <v>393.9</v>
          </cell>
        </row>
        <row r="147">
          <cell r="F147">
            <v>4723.7</v>
          </cell>
        </row>
        <row r="148">
          <cell r="F148">
            <v>2136.1</v>
          </cell>
        </row>
        <row r="149">
          <cell r="F149">
            <v>8545.2000000000007</v>
          </cell>
        </row>
        <row r="150">
          <cell r="F150">
            <v>1818.1</v>
          </cell>
        </row>
        <row r="151">
          <cell r="F151">
            <v>584.9</v>
          </cell>
        </row>
        <row r="152">
          <cell r="F152">
            <v>746.7</v>
          </cell>
        </row>
      </sheetData>
      <sheetData sheetId="2">
        <row r="7">
          <cell r="F7">
            <v>1793.2999999999975</v>
          </cell>
        </row>
        <row r="8">
          <cell r="F8">
            <v>-2328.6999999999998</v>
          </cell>
        </row>
        <row r="9">
          <cell r="F9" t="str">
            <v>(    )</v>
          </cell>
        </row>
        <row r="10">
          <cell r="F10">
            <v>-2328.6999999999998</v>
          </cell>
        </row>
        <row r="11">
          <cell r="F11">
            <v>0</v>
          </cell>
        </row>
        <row r="12">
          <cell r="F12" t="str">
            <v>(    )</v>
          </cell>
        </row>
        <row r="13">
          <cell r="F13" t="str">
            <v>(    )</v>
          </cell>
        </row>
        <row r="14">
          <cell r="F14" t="str">
            <v>(    )</v>
          </cell>
        </row>
        <row r="15">
          <cell r="F15"/>
        </row>
        <row r="16">
          <cell r="F16" t="str">
            <v>(    )</v>
          </cell>
        </row>
        <row r="17">
          <cell r="F17" t="str">
            <v>(    )</v>
          </cell>
        </row>
        <row r="18">
          <cell r="F18" t="str">
            <v>(    )</v>
          </cell>
        </row>
        <row r="19">
          <cell r="F19" t="str">
            <v>(    )</v>
          </cell>
        </row>
        <row r="20">
          <cell r="F20" t="str">
            <v>(    )</v>
          </cell>
        </row>
        <row r="21">
          <cell r="F21">
            <v>-535.40000000000236</v>
          </cell>
        </row>
        <row r="25">
          <cell r="F25">
            <v>2259.8000000000002</v>
          </cell>
        </row>
        <row r="32">
          <cell r="F32">
            <v>169.5</v>
          </cell>
        </row>
        <row r="34">
          <cell r="F34">
            <v>1436.6</v>
          </cell>
        </row>
        <row r="35">
          <cell r="F35">
            <v>56.1</v>
          </cell>
        </row>
        <row r="41">
          <cell r="F41">
            <v>1689.3</v>
          </cell>
        </row>
        <row r="45">
          <cell r="F45">
            <v>0</v>
          </cell>
        </row>
      </sheetData>
      <sheetData sheetId="3">
        <row r="8">
          <cell r="F8">
            <v>22031.7</v>
          </cell>
        </row>
        <row r="19">
          <cell r="F19">
            <v>141.09999999999997</v>
          </cell>
        </row>
        <row r="21">
          <cell r="F21">
            <v>9230.6</v>
          </cell>
        </row>
        <row r="22">
          <cell r="F22">
            <v>6164.1</v>
          </cell>
        </row>
        <row r="23">
          <cell r="F23">
            <v>1689.3</v>
          </cell>
        </row>
        <row r="24">
          <cell r="F24">
            <v>0</v>
          </cell>
        </row>
        <row r="25">
          <cell r="F25" t="str">
            <v>(    )</v>
          </cell>
        </row>
        <row r="26">
          <cell r="F26" t="str">
            <v>(    )</v>
          </cell>
        </row>
        <row r="27">
          <cell r="F27" t="str">
            <v>(    )</v>
          </cell>
        </row>
        <row r="28">
          <cell r="F28">
            <v>3922</v>
          </cell>
        </row>
        <row r="29">
          <cell r="F29" t="str">
            <v>(    )</v>
          </cell>
        </row>
        <row r="30">
          <cell r="F30">
            <v>2259.8000000000002</v>
          </cell>
        </row>
        <row r="31">
          <cell r="F31" t="str">
            <v>(    )</v>
          </cell>
        </row>
        <row r="32">
          <cell r="F32" t="str">
            <v>(    )</v>
          </cell>
        </row>
        <row r="33">
          <cell r="F33">
            <v>1436.6</v>
          </cell>
        </row>
        <row r="34">
          <cell r="F34">
            <v>0</v>
          </cell>
        </row>
        <row r="35">
          <cell r="F35" t="str">
            <v>(    )</v>
          </cell>
        </row>
        <row r="36">
          <cell r="F36" t="str">
            <v>(    )</v>
          </cell>
        </row>
        <row r="37">
          <cell r="F37">
            <v>225.6</v>
          </cell>
        </row>
        <row r="38">
          <cell r="F38">
            <v>56.1</v>
          </cell>
        </row>
        <row r="39">
          <cell r="F39">
            <v>169.5</v>
          </cell>
        </row>
        <row r="40">
          <cell r="F40" t="str">
            <v>(    )</v>
          </cell>
        </row>
        <row r="41">
          <cell r="F41">
            <v>249.2</v>
          </cell>
        </row>
      </sheetData>
      <sheetData sheetId="4">
        <row r="8">
          <cell r="N8">
            <v>0</v>
          </cell>
        </row>
        <row r="9">
          <cell r="N9">
            <v>218.79999999999998</v>
          </cell>
        </row>
        <row r="10">
          <cell r="N10">
            <v>0</v>
          </cell>
        </row>
        <row r="11">
          <cell r="N11"/>
        </row>
        <row r="12">
          <cell r="N12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R434"/>
  <sheetViews>
    <sheetView tabSelected="1" view="pageBreakPreview" zoomScale="70" zoomScaleNormal="51" zoomScaleSheetLayoutView="70" zoomScalePageLayoutView="73" workbookViewId="0">
      <selection activeCell="F20" sqref="F20:G20"/>
    </sheetView>
  </sheetViews>
  <sheetFormatPr defaultColWidth="9.109375" defaultRowHeight="18"/>
  <cols>
    <col min="1" max="1" width="86.109375" style="2" customWidth="1"/>
    <col min="2" max="2" width="17.109375" style="3" customWidth="1"/>
    <col min="3" max="3" width="24.6640625" style="3" customWidth="1"/>
    <col min="4" max="4" width="20.5546875" style="3" customWidth="1"/>
    <col min="5" max="5" width="18.44140625" style="3" customWidth="1"/>
    <col min="6" max="6" width="21.109375" style="3" customWidth="1"/>
    <col min="7" max="7" width="15.77734375" style="3" customWidth="1"/>
    <col min="8" max="8" width="16.21875" style="3" customWidth="1"/>
    <col min="9" max="9" width="10" style="2" customWidth="1"/>
    <col min="10" max="10" width="12.44140625" style="2" hidden="1" customWidth="1"/>
    <col min="11" max="11" width="12.33203125" style="2" hidden="1" customWidth="1"/>
    <col min="12" max="12" width="14.77734375" style="2" hidden="1" customWidth="1"/>
    <col min="13" max="13" width="13.6640625" style="2" hidden="1" customWidth="1"/>
    <col min="14" max="14" width="13.33203125" style="2" hidden="1" customWidth="1"/>
    <col min="15" max="16" width="13.5546875" style="2" hidden="1" customWidth="1"/>
    <col min="17" max="17" width="18.109375" style="2" hidden="1" customWidth="1"/>
    <col min="18" max="18" width="14" style="2" hidden="1" customWidth="1"/>
    <col min="19" max="19" width="0" style="2" hidden="1" customWidth="1"/>
    <col min="20" max="16384" width="9.109375" style="2"/>
  </cols>
  <sheetData>
    <row r="1" spans="1:12" ht="18.75" customHeight="1">
      <c r="B1" s="16"/>
      <c r="C1" s="16"/>
      <c r="D1" s="16"/>
      <c r="E1" s="2"/>
      <c r="F1" s="18" t="s">
        <v>119</v>
      </c>
      <c r="G1" s="18"/>
      <c r="H1" s="18"/>
      <c r="I1"/>
      <c r="J1"/>
      <c r="K1"/>
      <c r="L1"/>
    </row>
    <row r="2" spans="1:12" ht="18.75" customHeight="1">
      <c r="A2" s="43"/>
      <c r="E2" s="2"/>
      <c r="F2" s="18" t="s">
        <v>71</v>
      </c>
      <c r="G2" s="18"/>
      <c r="H2" s="18"/>
      <c r="I2"/>
      <c r="J2"/>
      <c r="K2"/>
      <c r="L2"/>
    </row>
    <row r="3" spans="1:12" ht="18.75" customHeight="1">
      <c r="A3" s="3"/>
      <c r="E3" s="18"/>
      <c r="F3" s="18" t="s">
        <v>128</v>
      </c>
      <c r="G3" s="18"/>
      <c r="H3" s="18"/>
      <c r="I3"/>
      <c r="J3"/>
      <c r="K3"/>
      <c r="L3"/>
    </row>
    <row r="4" spans="1:12" ht="18.75" customHeight="1">
      <c r="A4" s="3"/>
      <c r="E4" s="18"/>
      <c r="F4" s="18" t="s">
        <v>129</v>
      </c>
      <c r="G4" s="18"/>
      <c r="H4" s="18"/>
      <c r="I4"/>
      <c r="J4"/>
      <c r="K4"/>
      <c r="L4"/>
    </row>
    <row r="5" spans="1:12" ht="18.75" customHeight="1">
      <c r="A5" s="3"/>
      <c r="E5" s="18"/>
      <c r="F5" s="18" t="s">
        <v>301</v>
      </c>
      <c r="G5" s="18"/>
      <c r="H5" s="18"/>
      <c r="I5"/>
      <c r="J5"/>
      <c r="K5"/>
      <c r="L5"/>
    </row>
    <row r="6" spans="1:12" ht="18.75" customHeight="1">
      <c r="A6" s="3"/>
      <c r="E6" s="18"/>
      <c r="F6" s="18"/>
      <c r="G6" s="18"/>
      <c r="H6" s="18"/>
      <c r="I6"/>
      <c r="J6"/>
      <c r="K6"/>
      <c r="L6"/>
    </row>
    <row r="7" spans="1:12" ht="18.75" customHeight="1">
      <c r="A7" s="3"/>
      <c r="E7" s="18"/>
      <c r="F7" s="18"/>
      <c r="G7" s="18"/>
      <c r="H7" s="18"/>
      <c r="I7"/>
      <c r="J7"/>
      <c r="K7"/>
      <c r="L7"/>
    </row>
    <row r="8" spans="1:12" ht="18.75" customHeight="1">
      <c r="A8" s="3"/>
      <c r="E8" s="18"/>
      <c r="F8" s="18"/>
      <c r="G8" s="18"/>
      <c r="H8" s="18"/>
      <c r="I8"/>
      <c r="J8"/>
      <c r="K8"/>
      <c r="L8"/>
    </row>
    <row r="9" spans="1:12" ht="39.75" customHeight="1">
      <c r="B9" s="156"/>
      <c r="C9" s="156"/>
      <c r="D9" s="156"/>
      <c r="E9" s="285" t="s">
        <v>394</v>
      </c>
      <c r="F9" s="286"/>
      <c r="G9" s="287" t="s">
        <v>395</v>
      </c>
      <c r="H9" s="288"/>
    </row>
    <row r="10" spans="1:12" ht="28.2" customHeight="1">
      <c r="A10" s="11" t="s">
        <v>11</v>
      </c>
      <c r="B10" s="289" t="s">
        <v>477</v>
      </c>
      <c r="C10" s="290"/>
      <c r="D10" s="291"/>
      <c r="E10" s="13" t="s">
        <v>86</v>
      </c>
      <c r="F10" s="157" t="s">
        <v>406</v>
      </c>
      <c r="G10" s="158" t="s">
        <v>396</v>
      </c>
      <c r="H10" s="5"/>
    </row>
    <row r="11" spans="1:12" ht="20.100000000000001" customHeight="1">
      <c r="A11" s="13" t="s">
        <v>12</v>
      </c>
      <c r="B11" s="292" t="s">
        <v>402</v>
      </c>
      <c r="C11" s="293"/>
      <c r="D11" s="294"/>
      <c r="E11" s="11" t="s">
        <v>85</v>
      </c>
      <c r="F11" s="158">
        <v>150</v>
      </c>
      <c r="G11" s="158" t="s">
        <v>396</v>
      </c>
      <c r="H11" s="5"/>
    </row>
    <row r="12" spans="1:12" ht="20.100000000000001" customHeight="1">
      <c r="A12" s="7" t="s">
        <v>302</v>
      </c>
      <c r="B12" s="292" t="s">
        <v>403</v>
      </c>
      <c r="C12" s="293"/>
      <c r="D12" s="294"/>
      <c r="E12" s="13" t="s">
        <v>8</v>
      </c>
      <c r="F12" s="158"/>
      <c r="G12" s="158" t="s">
        <v>396</v>
      </c>
      <c r="H12" s="5"/>
    </row>
    <row r="13" spans="1:12" ht="20.100000000000001" customHeight="1">
      <c r="A13" s="11" t="s">
        <v>13</v>
      </c>
      <c r="B13" s="292" t="s">
        <v>400</v>
      </c>
      <c r="C13" s="293"/>
      <c r="D13" s="294"/>
      <c r="E13" s="11" t="s">
        <v>9</v>
      </c>
      <c r="F13" s="7" t="s">
        <v>401</v>
      </c>
      <c r="G13" s="158" t="s">
        <v>396</v>
      </c>
      <c r="H13" s="5"/>
    </row>
    <row r="14" spans="1:12" ht="20.100000000000001" customHeight="1">
      <c r="A14" s="11" t="s">
        <v>397</v>
      </c>
      <c r="B14" s="292" t="s">
        <v>404</v>
      </c>
      <c r="C14" s="293"/>
      <c r="D14" s="293"/>
      <c r="E14" s="293"/>
      <c r="F14" s="293"/>
      <c r="G14" s="293"/>
      <c r="H14" s="294"/>
    </row>
    <row r="15" spans="1:12" ht="20.100000000000001" customHeight="1">
      <c r="A15" s="11" t="s">
        <v>238</v>
      </c>
      <c r="B15" s="285"/>
      <c r="C15" s="295"/>
      <c r="D15" s="295"/>
      <c r="E15" s="295"/>
      <c r="F15" s="295"/>
      <c r="G15" s="295"/>
      <c r="H15" s="286"/>
    </row>
    <row r="16" spans="1:12" ht="20.100000000000001" customHeight="1">
      <c r="A16" s="11" t="s">
        <v>368</v>
      </c>
      <c r="B16" s="285"/>
      <c r="C16" s="295"/>
      <c r="D16" s="295"/>
      <c r="E16" s="295"/>
      <c r="F16" s="295"/>
      <c r="G16" s="295"/>
      <c r="H16" s="286"/>
    </row>
    <row r="17" spans="1:8" ht="20.100000000000001" customHeight="1">
      <c r="A17" s="11" t="s">
        <v>70</v>
      </c>
      <c r="B17" s="229">
        <f>F85</f>
        <v>179.75</v>
      </c>
      <c r="C17" s="213"/>
      <c r="D17" s="213"/>
      <c r="E17" s="213"/>
      <c r="F17" s="213"/>
      <c r="G17" s="213"/>
      <c r="H17" s="214"/>
    </row>
    <row r="18" spans="1:8" ht="20.100000000000001" customHeight="1">
      <c r="A18" s="13" t="s">
        <v>398</v>
      </c>
      <c r="B18" s="292" t="s">
        <v>507</v>
      </c>
      <c r="C18" s="293"/>
      <c r="D18" s="293"/>
      <c r="E18" s="293"/>
      <c r="F18" s="293"/>
      <c r="G18" s="293"/>
      <c r="H18" s="294"/>
    </row>
    <row r="19" spans="1:8" ht="20.100000000000001" customHeight="1">
      <c r="A19" s="11" t="s">
        <v>10</v>
      </c>
      <c r="B19" s="292">
        <v>35032</v>
      </c>
      <c r="C19" s="293"/>
      <c r="D19" s="293"/>
      <c r="E19" s="294"/>
      <c r="F19" s="292" t="s">
        <v>103</v>
      </c>
      <c r="G19" s="294"/>
      <c r="H19" s="11"/>
    </row>
    <row r="20" spans="1:8" ht="19.5" customHeight="1">
      <c r="A20" s="13" t="s">
        <v>367</v>
      </c>
      <c r="B20" s="296" t="s">
        <v>405</v>
      </c>
      <c r="C20" s="297"/>
      <c r="D20" s="297"/>
      <c r="E20" s="298"/>
      <c r="F20" s="274" t="s">
        <v>104</v>
      </c>
      <c r="G20" s="275"/>
      <c r="H20" s="11"/>
    </row>
    <row r="21" spans="1:8" ht="20.100000000000001" customHeight="1">
      <c r="B21" s="31"/>
      <c r="C21" s="31"/>
      <c r="D21" s="31"/>
      <c r="E21" s="31"/>
      <c r="F21" s="2"/>
      <c r="G21" s="2"/>
      <c r="H21" s="2"/>
    </row>
    <row r="22" spans="1:8" ht="19.5" customHeight="1">
      <c r="A22" s="18"/>
      <c r="B22" s="2"/>
      <c r="C22" s="2"/>
      <c r="D22" s="2"/>
      <c r="E22" s="2"/>
      <c r="F22" s="2"/>
      <c r="G22" s="2"/>
      <c r="H22" s="2"/>
    </row>
    <row r="23" spans="1:8" ht="19.5" customHeight="1">
      <c r="A23" s="271" t="s">
        <v>120</v>
      </c>
      <c r="B23" s="271"/>
      <c r="C23" s="271"/>
      <c r="D23" s="271"/>
      <c r="E23" s="271"/>
      <c r="F23" s="271"/>
      <c r="G23" s="271"/>
      <c r="H23" s="271"/>
    </row>
    <row r="24" spans="1:8">
      <c r="A24" s="271" t="s">
        <v>286</v>
      </c>
      <c r="B24" s="271"/>
      <c r="C24" s="271"/>
      <c r="D24" s="271"/>
      <c r="E24" s="271"/>
      <c r="F24" s="271"/>
      <c r="G24" s="271"/>
      <c r="H24" s="271"/>
    </row>
    <row r="25" spans="1:8" ht="20.399999999999999">
      <c r="A25" s="276" t="s">
        <v>504</v>
      </c>
      <c r="B25" s="276"/>
      <c r="C25" s="276"/>
      <c r="D25" s="276"/>
      <c r="E25" s="276"/>
      <c r="F25" s="276"/>
      <c r="G25" s="276"/>
      <c r="H25" s="276"/>
    </row>
    <row r="26" spans="1:8">
      <c r="A26" s="282" t="s">
        <v>304</v>
      </c>
      <c r="B26" s="282"/>
      <c r="C26" s="282"/>
      <c r="D26" s="282"/>
      <c r="E26" s="282"/>
      <c r="F26" s="282"/>
      <c r="G26" s="282"/>
      <c r="H26" s="282"/>
    </row>
    <row r="27" spans="1:8" ht="9" customHeight="1">
      <c r="A27" s="12"/>
      <c r="B27" s="12"/>
      <c r="C27" s="12"/>
      <c r="D27" s="12"/>
      <c r="E27" s="12"/>
      <c r="F27" s="12"/>
      <c r="G27" s="12"/>
      <c r="H27" s="12"/>
    </row>
    <row r="28" spans="1:8">
      <c r="A28" s="271" t="s">
        <v>106</v>
      </c>
      <c r="B28" s="271"/>
      <c r="C28" s="271"/>
      <c r="D28" s="271"/>
      <c r="E28" s="271"/>
      <c r="F28" s="271"/>
      <c r="G28" s="271"/>
      <c r="H28" s="271"/>
    </row>
    <row r="29" spans="1:8" ht="12" customHeight="1" thickBot="1">
      <c r="B29" s="18"/>
      <c r="C29" s="18"/>
      <c r="D29" s="18"/>
      <c r="E29" s="18"/>
      <c r="F29" s="18"/>
      <c r="G29" s="18"/>
      <c r="H29" s="18"/>
    </row>
    <row r="30" spans="1:8" ht="43.5" customHeight="1">
      <c r="A30" s="277" t="s">
        <v>145</v>
      </c>
      <c r="B30" s="272" t="s">
        <v>14</v>
      </c>
      <c r="C30" s="272" t="s">
        <v>117</v>
      </c>
      <c r="D30" s="272"/>
      <c r="E30" s="283" t="s">
        <v>502</v>
      </c>
      <c r="F30" s="283"/>
      <c r="G30" s="283"/>
      <c r="H30" s="284"/>
    </row>
    <row r="31" spans="1:8" ht="44.25" customHeight="1">
      <c r="A31" s="278"/>
      <c r="B31" s="273"/>
      <c r="C31" s="6" t="s">
        <v>133</v>
      </c>
      <c r="D31" s="6" t="s">
        <v>134</v>
      </c>
      <c r="E31" s="41" t="s">
        <v>135</v>
      </c>
      <c r="F31" s="41" t="s">
        <v>126</v>
      </c>
      <c r="G31" s="41" t="s">
        <v>140</v>
      </c>
      <c r="H31" s="86" t="s">
        <v>141</v>
      </c>
    </row>
    <row r="32" spans="1:8" ht="18.600000000000001" thickBot="1">
      <c r="A32" s="116">
        <v>1</v>
      </c>
      <c r="B32" s="117">
        <v>2</v>
      </c>
      <c r="C32" s="93">
        <v>3</v>
      </c>
      <c r="D32" s="117">
        <v>4</v>
      </c>
      <c r="E32" s="93">
        <v>5</v>
      </c>
      <c r="F32" s="117">
        <v>6</v>
      </c>
      <c r="G32" s="93">
        <v>7</v>
      </c>
      <c r="H32" s="118">
        <v>8</v>
      </c>
    </row>
    <row r="33" spans="1:8" s="4" customFormat="1" ht="25.5" customHeight="1" thickBot="1">
      <c r="A33" s="279" t="s">
        <v>66</v>
      </c>
      <c r="B33" s="280"/>
      <c r="C33" s="280"/>
      <c r="D33" s="280"/>
      <c r="E33" s="280"/>
      <c r="F33" s="280"/>
      <c r="G33" s="280"/>
      <c r="H33" s="281"/>
    </row>
    <row r="34" spans="1:8" s="4" customFormat="1" ht="20.100000000000001" customHeight="1">
      <c r="A34" s="112" t="s">
        <v>107</v>
      </c>
      <c r="B34" s="113">
        <v>1000</v>
      </c>
      <c r="C34" s="123">
        <f>'І. Інф. до звіт.'!C26</f>
        <v>65391.199999999997</v>
      </c>
      <c r="D34" s="123">
        <f>'І. Інф. до звіт.'!D26</f>
        <v>69471.3</v>
      </c>
      <c r="E34" s="123">
        <f>'І. Інф. до звіт.'!E26</f>
        <v>69151</v>
      </c>
      <c r="F34" s="123">
        <f>'І. Інф. до звіт.'!F26</f>
        <v>69471.3</v>
      </c>
      <c r="G34" s="123">
        <f>F34-E34</f>
        <v>320.30000000000291</v>
      </c>
      <c r="H34" s="159">
        <f>(F34/E34)*100</f>
        <v>100.46318925250539</v>
      </c>
    </row>
    <row r="35" spans="1:8" s="4" customFormat="1" ht="20.100000000000001" customHeight="1">
      <c r="A35" s="98" t="s">
        <v>99</v>
      </c>
      <c r="B35" s="6">
        <v>1010</v>
      </c>
      <c r="C35" s="66">
        <f>'І. Інф. до звіт.'!C27</f>
        <v>57474.600000000006</v>
      </c>
      <c r="D35" s="66">
        <f>'І. Інф. до звіт.'!D27</f>
        <v>58696.700000000004</v>
      </c>
      <c r="E35" s="66">
        <f>'І. Інф. до звіт.'!E27</f>
        <v>63267.100000000006</v>
      </c>
      <c r="F35" s="66">
        <f>'І. Інф. до звіт.'!F27</f>
        <v>58696.700000000004</v>
      </c>
      <c r="G35" s="122">
        <f>F35-E35</f>
        <v>-4570.4000000000015</v>
      </c>
      <c r="H35" s="160">
        <f>(F35/E35)*100</f>
        <v>92.776024189507652</v>
      </c>
    </row>
    <row r="36" spans="1:8" s="4" customFormat="1" ht="20.100000000000001" customHeight="1">
      <c r="A36" s="99" t="s">
        <v>136</v>
      </c>
      <c r="B36" s="79">
        <v>1020</v>
      </c>
      <c r="C36" s="122">
        <f>C34-C35</f>
        <v>7916.5999999999913</v>
      </c>
      <c r="D36" s="122">
        <f>D34-D35</f>
        <v>10774.599999999999</v>
      </c>
      <c r="E36" s="122">
        <f>E34-E35</f>
        <v>5883.8999999999942</v>
      </c>
      <c r="F36" s="122">
        <f>F34-F35</f>
        <v>10774.599999999999</v>
      </c>
      <c r="G36" s="122">
        <f>F36-E36</f>
        <v>4890.7000000000044</v>
      </c>
      <c r="H36" s="160">
        <f>(F36/E36)*100</f>
        <v>183.12003942963017</v>
      </c>
    </row>
    <row r="37" spans="1:8" s="4" customFormat="1" ht="20.100000000000001" customHeight="1">
      <c r="A37" s="100" t="s">
        <v>90</v>
      </c>
      <c r="B37" s="79">
        <v>1310</v>
      </c>
      <c r="C37" s="122">
        <f>'І. Інф. до звіт.'!C144</f>
        <v>2986.3999999999905</v>
      </c>
      <c r="D37" s="122">
        <f>'І. Інф. до звіт.'!D144</f>
        <v>3712.9379999999992</v>
      </c>
      <c r="E37" s="122">
        <f>'І. Інф. до звіт.'!E144</f>
        <v>166.49999999999977</v>
      </c>
      <c r="F37" s="122">
        <f>'І. Інф. до звіт.'!F144</f>
        <v>3712.9379999999992</v>
      </c>
      <c r="G37" s="122">
        <f>F37-E37</f>
        <v>3546.4379999999992</v>
      </c>
      <c r="H37" s="160">
        <f>(F37/E37)*100</f>
        <v>2229.9927927927952</v>
      </c>
    </row>
    <row r="38" spans="1:8" s="4" customFormat="1" ht="20.100000000000001" customHeight="1" thickBot="1">
      <c r="A38" s="114" t="s">
        <v>186</v>
      </c>
      <c r="B38" s="115">
        <v>1200</v>
      </c>
      <c r="C38" s="124">
        <f>'І. Інф. до звіт.'!C131</f>
        <v>1697.2999999999906</v>
      </c>
      <c r="D38" s="124">
        <f>'І. Інф. до звіт.'!D131</f>
        <v>2462.6379999999986</v>
      </c>
      <c r="E38" s="124">
        <f>'І. Інф. до звіт.'!E131</f>
        <v>-2235.8000000000065</v>
      </c>
      <c r="F38" s="124">
        <f>'І. Інф. до звіт.'!F131</f>
        <v>2462.6379999999986</v>
      </c>
      <c r="G38" s="124">
        <f>F38-E38</f>
        <v>4698.4380000000056</v>
      </c>
      <c r="H38" s="161">
        <f>(F38/E38)*100</f>
        <v>-110.14571965292026</v>
      </c>
    </row>
    <row r="39" spans="1:8" s="4" customFormat="1" ht="28.5" customHeight="1" thickBot="1">
      <c r="A39" s="279" t="s">
        <v>305</v>
      </c>
      <c r="B39" s="280"/>
      <c r="C39" s="280"/>
      <c r="D39" s="280"/>
      <c r="E39" s="280"/>
      <c r="F39" s="280"/>
      <c r="G39" s="280"/>
      <c r="H39" s="281"/>
    </row>
    <row r="40" spans="1:8" s="4" customFormat="1">
      <c r="A40" s="110" t="s">
        <v>171</v>
      </c>
      <c r="B40" s="92">
        <v>2111</v>
      </c>
      <c r="C40" s="125">
        <f>'ІІ. Розр. з бюджетом'!C24</f>
        <v>425.8</v>
      </c>
      <c r="D40" s="125">
        <f>'ІІ. Розр. з бюджетом'!D24</f>
        <v>0</v>
      </c>
      <c r="E40" s="125">
        <f>'ІІ. Розр. з бюджетом'!E24</f>
        <v>0</v>
      </c>
      <c r="F40" s="125">
        <f>'ІІ. Розр. з бюджетом'!F24</f>
        <v>0</v>
      </c>
      <c r="G40" s="123">
        <f t="shared" ref="G40:G45" si="0">F40-E40</f>
        <v>0</v>
      </c>
      <c r="H40" s="159"/>
    </row>
    <row r="41" spans="1:8" s="4" customFormat="1" ht="36">
      <c r="A41" s="101" t="s">
        <v>354</v>
      </c>
      <c r="B41" s="5">
        <v>2112</v>
      </c>
      <c r="C41" s="85">
        <f>'ІІ. Розр. з бюджетом'!C25</f>
        <v>8787.1</v>
      </c>
      <c r="D41" s="85">
        <f>'ІІ. Розр. з бюджетом'!D25</f>
        <v>8483</v>
      </c>
      <c r="E41" s="85">
        <f>'ІІ. Розр. з бюджетом'!E25</f>
        <v>9484.1</v>
      </c>
      <c r="F41" s="85">
        <f>'ІІ. Розр. з бюджетом'!F25</f>
        <v>8483</v>
      </c>
      <c r="G41" s="122">
        <f t="shared" si="0"/>
        <v>-1001.1000000000004</v>
      </c>
      <c r="H41" s="160">
        <f>(F41/E41)*100</f>
        <v>89.444438586687198</v>
      </c>
    </row>
    <row r="42" spans="1:8" s="4" customFormat="1" ht="36.75" customHeight="1">
      <c r="A42" s="102" t="s">
        <v>353</v>
      </c>
      <c r="B42" s="6">
        <v>2113</v>
      </c>
      <c r="C42" s="85" t="str">
        <f>'ІІ. Розр. з бюджетом'!C26</f>
        <v>(    )</v>
      </c>
      <c r="D42" s="85" t="str">
        <f>'ІІ. Розр. з бюджетом'!D26</f>
        <v>(    )</v>
      </c>
      <c r="E42" s="85" t="str">
        <f>'ІІ. Розр. з бюджетом'!E26</f>
        <v>(    )</v>
      </c>
      <c r="F42" s="85" t="str">
        <f>'ІІ. Розр. з бюджетом'!F26</f>
        <v>(    )</v>
      </c>
      <c r="G42" s="122"/>
      <c r="H42" s="160"/>
    </row>
    <row r="43" spans="1:8" s="4" customFormat="1" ht="42" customHeight="1">
      <c r="A43" s="102" t="s">
        <v>223</v>
      </c>
      <c r="B43" s="6">
        <v>2115</v>
      </c>
      <c r="C43" s="85">
        <f>'ІІ. Розр. з бюджетом'!C28</f>
        <v>0</v>
      </c>
      <c r="D43" s="85">
        <f>'ІІ. Розр. з бюджетом'!D28</f>
        <v>0</v>
      </c>
      <c r="E43" s="85">
        <f>'ІІ. Розр. з бюджетом'!E28</f>
        <v>0</v>
      </c>
      <c r="F43" s="85">
        <f>'ІІ. Розр. з бюджетом'!F28</f>
        <v>0</v>
      </c>
      <c r="G43" s="122">
        <f t="shared" si="0"/>
        <v>0</v>
      </c>
      <c r="H43" s="160"/>
    </row>
    <row r="44" spans="1:8" s="4" customFormat="1" ht="60.75" customHeight="1">
      <c r="A44" s="103" t="s">
        <v>300</v>
      </c>
      <c r="B44" s="6">
        <v>2131</v>
      </c>
      <c r="C44" s="66">
        <f>'ІІ. Розр. з бюджетом'!C39</f>
        <v>0</v>
      </c>
      <c r="D44" s="66">
        <f>'ІІ. Розр. з бюджетом'!D39</f>
        <v>0</v>
      </c>
      <c r="E44" s="66">
        <f>'ІІ. Розр. з бюджетом'!E39</f>
        <v>0</v>
      </c>
      <c r="F44" s="66">
        <f>'ІІ. Розр. з бюджетом'!F39</f>
        <v>0</v>
      </c>
      <c r="G44" s="122">
        <f t="shared" si="0"/>
        <v>0</v>
      </c>
      <c r="H44" s="160"/>
    </row>
    <row r="45" spans="1:8" s="4" customFormat="1" ht="22.5" customHeight="1" thickBot="1">
      <c r="A45" s="106" t="s">
        <v>224</v>
      </c>
      <c r="B45" s="111">
        <v>2200</v>
      </c>
      <c r="C45" s="126">
        <f>'ІІ. Розр. з бюджетом'!C46</f>
        <v>21626.7</v>
      </c>
      <c r="D45" s="126">
        <f>'ІІ. Розр. з бюджетом'!D46</f>
        <v>21139</v>
      </c>
      <c r="E45" s="126">
        <f>'ІІ. Розр. з бюджетом'!E46</f>
        <v>23015.7</v>
      </c>
      <c r="F45" s="126">
        <f>'ІІ. Розр. з бюджетом'!F46</f>
        <v>21139</v>
      </c>
      <c r="G45" s="124">
        <f t="shared" si="0"/>
        <v>-1876.7000000000007</v>
      </c>
      <c r="H45" s="161">
        <f>(F45/E45)*100</f>
        <v>91.846000773385114</v>
      </c>
    </row>
    <row r="46" spans="1:8" s="4" customFormat="1" ht="28.5" customHeight="1" thickBot="1">
      <c r="A46" s="268" t="s">
        <v>317</v>
      </c>
      <c r="B46" s="269"/>
      <c r="C46" s="269"/>
      <c r="D46" s="269"/>
      <c r="E46" s="269"/>
      <c r="F46" s="269"/>
      <c r="G46" s="269"/>
      <c r="H46" s="270"/>
    </row>
    <row r="47" spans="1:8" s="4" customFormat="1" ht="20.100000000000001" customHeight="1" thickBot="1">
      <c r="A47" s="108" t="s">
        <v>155</v>
      </c>
      <c r="B47" s="109">
        <v>4000</v>
      </c>
      <c r="C47" s="148">
        <f>'IV кап.інв. V кред.'!H6</f>
        <v>1179.1999999999998</v>
      </c>
      <c r="D47" s="148">
        <f>'IV кап.інв. V кред.'!J6</f>
        <v>488.4</v>
      </c>
      <c r="E47" s="148">
        <f>'IV кап.інв. V кред.'!L6</f>
        <v>558.70000000000005</v>
      </c>
      <c r="F47" s="148">
        <f>'IV кап.інв. V кред.'!N6</f>
        <v>488.4</v>
      </c>
      <c r="G47" s="148">
        <f>F47-E47</f>
        <v>-70.300000000000068</v>
      </c>
      <c r="H47" s="168">
        <f>(F47/E47)*100</f>
        <v>87.417218543046346</v>
      </c>
    </row>
    <row r="48" spans="1:8" s="4" customFormat="1" ht="27" customHeight="1" thickBot="1">
      <c r="A48" s="299" t="s">
        <v>318</v>
      </c>
      <c r="B48" s="300"/>
      <c r="C48" s="300"/>
      <c r="D48" s="300"/>
      <c r="E48" s="300"/>
      <c r="F48" s="300"/>
      <c r="G48" s="300"/>
      <c r="H48" s="301"/>
    </row>
    <row r="49" spans="1:8" s="4" customFormat="1" ht="54">
      <c r="A49" s="127" t="s">
        <v>258</v>
      </c>
      <c r="B49" s="128">
        <v>5010</v>
      </c>
      <c r="C49" s="122">
        <f>(C38/C34)*100</f>
        <v>2.595609195121042</v>
      </c>
      <c r="D49" s="122">
        <f>(D38/D34)*100</f>
        <v>3.5448278641683664</v>
      </c>
      <c r="E49" s="122">
        <f>(E38/E34)*100</f>
        <v>-3.2332142702202518</v>
      </c>
      <c r="F49" s="122">
        <f>(F38/F34)*100</f>
        <v>3.5448278641683664</v>
      </c>
      <c r="G49" s="125" t="s">
        <v>237</v>
      </c>
      <c r="H49" s="162" t="s">
        <v>237</v>
      </c>
    </row>
    <row r="50" spans="1:8" s="4" customFormat="1" ht="54">
      <c r="A50" s="129" t="s">
        <v>256</v>
      </c>
      <c r="B50" s="130">
        <v>5020</v>
      </c>
      <c r="C50" s="122">
        <f>(C38/C64)*100</f>
        <v>1.3080201293146558</v>
      </c>
      <c r="D50" s="122">
        <f>(D38/D64)*100</f>
        <v>1.8845084865088222</v>
      </c>
      <c r="E50" s="122">
        <f>(E38/E64)*100</f>
        <v>-1.7033758199562741</v>
      </c>
      <c r="F50" s="122"/>
      <c r="G50" s="85" t="s">
        <v>237</v>
      </c>
      <c r="H50" s="163" t="s">
        <v>237</v>
      </c>
    </row>
    <row r="51" spans="1:8" s="4" customFormat="1" ht="54">
      <c r="A51" s="131" t="s">
        <v>257</v>
      </c>
      <c r="B51" s="132">
        <v>5030</v>
      </c>
      <c r="C51" s="122">
        <f>(C38/C72)*100</f>
        <v>1.4060157227233865</v>
      </c>
      <c r="D51" s="122">
        <f>(D38/D72)*100</f>
        <v>2.019118442844726</v>
      </c>
      <c r="E51" s="122">
        <f>(E38/E72)*100</f>
        <v>-1.8362050557645295</v>
      </c>
      <c r="F51" s="122"/>
      <c r="G51" s="85" t="s">
        <v>237</v>
      </c>
      <c r="H51" s="163" t="s">
        <v>237</v>
      </c>
    </row>
    <row r="52" spans="1:8" s="4" customFormat="1" ht="54">
      <c r="A52" s="131" t="s">
        <v>255</v>
      </c>
      <c r="B52" s="132">
        <v>5040</v>
      </c>
      <c r="C52" s="122">
        <f>(C37/C34)*100</f>
        <v>4.5669753728330269</v>
      </c>
      <c r="D52" s="122">
        <f>(D37/D34)*100</f>
        <v>5.3445638702600915</v>
      </c>
      <c r="E52" s="122">
        <f>(E37/E34)*100</f>
        <v>0.24077742910442332</v>
      </c>
      <c r="F52" s="122">
        <f>(F37/F34)*100</f>
        <v>5.3445638702600915</v>
      </c>
      <c r="G52" s="85" t="s">
        <v>237</v>
      </c>
      <c r="H52" s="163" t="s">
        <v>237</v>
      </c>
    </row>
    <row r="53" spans="1:8" s="4" customFormat="1" ht="54">
      <c r="A53" s="133" t="s">
        <v>250</v>
      </c>
      <c r="B53" s="134">
        <v>5050</v>
      </c>
      <c r="C53" s="122">
        <f>C72/(C65+C66)</f>
        <v>13.347744360902256</v>
      </c>
      <c r="D53" s="122">
        <f>D72/(D65+D66)</f>
        <v>13.999770431588614</v>
      </c>
      <c r="E53" s="122">
        <f>E72/(E65+E66)</f>
        <v>12.823802001053187</v>
      </c>
      <c r="F53" s="122"/>
      <c r="G53" s="85" t="s">
        <v>237</v>
      </c>
      <c r="H53" s="163" t="s">
        <v>237</v>
      </c>
    </row>
    <row r="54" spans="1:8" s="4" customFormat="1" ht="51.75" customHeight="1" thickBot="1">
      <c r="A54" s="135" t="s">
        <v>251</v>
      </c>
      <c r="B54" s="136">
        <v>5060</v>
      </c>
      <c r="C54" s="122">
        <f>C59/C58</f>
        <v>0.68034395737919429</v>
      </c>
      <c r="D54" s="122">
        <f>D59/D58</f>
        <v>0.73750973975377898</v>
      </c>
      <c r="E54" s="122">
        <f>E59/E58</f>
        <v>0.724425494560617</v>
      </c>
      <c r="F54" s="122"/>
      <c r="G54" s="150" t="s">
        <v>237</v>
      </c>
      <c r="H54" s="164" t="s">
        <v>237</v>
      </c>
    </row>
    <row r="55" spans="1:8" s="4" customFormat="1" ht="30" customHeight="1" thickBot="1">
      <c r="A55" s="303" t="s">
        <v>316</v>
      </c>
      <c r="B55" s="304"/>
      <c r="C55" s="304"/>
      <c r="D55" s="304"/>
      <c r="E55" s="304"/>
      <c r="F55" s="304"/>
      <c r="G55" s="304"/>
      <c r="H55" s="305"/>
    </row>
    <row r="56" spans="1:8" s="4" customFormat="1" ht="20.100000000000001" customHeight="1">
      <c r="A56" s="104" t="s">
        <v>206</v>
      </c>
      <c r="B56" s="92">
        <v>6000</v>
      </c>
      <c r="C56" s="125">
        <v>105016</v>
      </c>
      <c r="D56" s="125">
        <v>103427</v>
      </c>
      <c r="E56" s="125">
        <v>103709</v>
      </c>
      <c r="F56" s="95" t="s">
        <v>237</v>
      </c>
      <c r="G56" s="125">
        <f>D56-E56</f>
        <v>-282</v>
      </c>
      <c r="H56" s="162">
        <f>(D56/E56)*100</f>
        <v>99.728085315642815</v>
      </c>
    </row>
    <row r="57" spans="1:8" s="4" customFormat="1" ht="20.100000000000001" customHeight="1">
      <c r="A57" s="105" t="s">
        <v>306</v>
      </c>
      <c r="B57" s="56">
        <v>6001</v>
      </c>
      <c r="C57" s="149">
        <f>C58-C59</f>
        <v>10260</v>
      </c>
      <c r="D57" s="149">
        <f>D58-D59</f>
        <v>8422</v>
      </c>
      <c r="E57" s="149">
        <f>E58-E59</f>
        <v>8790</v>
      </c>
      <c r="F57" s="46" t="s">
        <v>237</v>
      </c>
      <c r="G57" s="66">
        <f t="shared" ref="G57:G72" si="1">D57-E57</f>
        <v>-368</v>
      </c>
      <c r="H57" s="169">
        <f t="shared" ref="H57:H72" si="2">(D57/E57)*100</f>
        <v>95.813424345847551</v>
      </c>
    </row>
    <row r="58" spans="1:8" s="4" customFormat="1" ht="20.100000000000001" customHeight="1">
      <c r="A58" s="105" t="s">
        <v>207</v>
      </c>
      <c r="B58" s="56">
        <v>6002</v>
      </c>
      <c r="C58" s="66">
        <v>32097</v>
      </c>
      <c r="D58" s="66">
        <v>32085</v>
      </c>
      <c r="E58" s="66">
        <v>31897</v>
      </c>
      <c r="F58" s="46" t="s">
        <v>237</v>
      </c>
      <c r="G58" s="66">
        <f t="shared" si="1"/>
        <v>188</v>
      </c>
      <c r="H58" s="169">
        <f t="shared" si="2"/>
        <v>100.58939712198639</v>
      </c>
    </row>
    <row r="59" spans="1:8" s="4" customFormat="1" ht="20.100000000000001" customHeight="1">
      <c r="A59" s="105" t="s">
        <v>208</v>
      </c>
      <c r="B59" s="56">
        <v>6003</v>
      </c>
      <c r="C59" s="66">
        <v>21837</v>
      </c>
      <c r="D59" s="66">
        <v>23663</v>
      </c>
      <c r="E59" s="66">
        <v>23107</v>
      </c>
      <c r="F59" s="46" t="s">
        <v>237</v>
      </c>
      <c r="G59" s="66">
        <f t="shared" si="1"/>
        <v>556</v>
      </c>
      <c r="H59" s="169">
        <f t="shared" si="2"/>
        <v>102.40619725624269</v>
      </c>
    </row>
    <row r="60" spans="1:8" s="4" customFormat="1" ht="20.100000000000001" customHeight="1">
      <c r="A60" s="103" t="s">
        <v>209</v>
      </c>
      <c r="B60" s="5">
        <v>6010</v>
      </c>
      <c r="C60" s="66">
        <v>24745</v>
      </c>
      <c r="D60" s="66">
        <v>27251</v>
      </c>
      <c r="E60" s="66">
        <v>27548</v>
      </c>
      <c r="F60" s="46" t="s">
        <v>237</v>
      </c>
      <c r="G60" s="66">
        <f t="shared" si="1"/>
        <v>-297</v>
      </c>
      <c r="H60" s="169">
        <f t="shared" si="2"/>
        <v>98.921881806301727</v>
      </c>
    </row>
    <row r="61" spans="1:8" s="4" customFormat="1" ht="20.100000000000001" customHeight="1">
      <c r="A61" s="103" t="s">
        <v>307</v>
      </c>
      <c r="B61" s="5">
        <v>6011</v>
      </c>
      <c r="C61" s="66">
        <v>20428</v>
      </c>
      <c r="D61" s="66">
        <v>23188</v>
      </c>
      <c r="E61" s="66">
        <v>21870</v>
      </c>
      <c r="F61" s="46" t="s">
        <v>237</v>
      </c>
      <c r="G61" s="66">
        <f t="shared" si="1"/>
        <v>1318</v>
      </c>
      <c r="H61" s="169">
        <f t="shared" si="2"/>
        <v>106.026520347508</v>
      </c>
    </row>
    <row r="62" spans="1:8" s="4" customFormat="1" ht="20.100000000000001" customHeight="1">
      <c r="A62" s="103" t="s">
        <v>308</v>
      </c>
      <c r="B62" s="5">
        <v>6012</v>
      </c>
      <c r="C62" s="66">
        <v>0</v>
      </c>
      <c r="D62" s="66">
        <v>3</v>
      </c>
      <c r="E62" s="66">
        <v>0</v>
      </c>
      <c r="F62" s="46" t="s">
        <v>237</v>
      </c>
      <c r="G62" s="66">
        <f t="shared" si="1"/>
        <v>3</v>
      </c>
      <c r="H62" s="169"/>
    </row>
    <row r="63" spans="1:8" s="4" customFormat="1">
      <c r="A63" s="103" t="s">
        <v>309</v>
      </c>
      <c r="B63" s="5">
        <v>6013</v>
      </c>
      <c r="C63" s="66">
        <v>1142.7</v>
      </c>
      <c r="D63" s="66">
        <v>2063.1</v>
      </c>
      <c r="E63" s="66">
        <v>2051.5</v>
      </c>
      <c r="F63" s="46" t="s">
        <v>237</v>
      </c>
      <c r="G63" s="66">
        <f t="shared" si="1"/>
        <v>11.599999999999909</v>
      </c>
      <c r="H63" s="169">
        <f t="shared" si="2"/>
        <v>100.56543992200828</v>
      </c>
    </row>
    <row r="64" spans="1:8" s="4" customFormat="1" ht="20.100000000000001" customHeight="1">
      <c r="A64" s="100" t="s">
        <v>137</v>
      </c>
      <c r="B64" s="63">
        <v>6020</v>
      </c>
      <c r="C64" s="149">
        <v>129761</v>
      </c>
      <c r="D64" s="149">
        <v>130678</v>
      </c>
      <c r="E64" s="149">
        <v>131257</v>
      </c>
      <c r="F64" s="80" t="s">
        <v>237</v>
      </c>
      <c r="G64" s="149">
        <f t="shared" si="1"/>
        <v>-579</v>
      </c>
      <c r="H64" s="170">
        <f t="shared" si="2"/>
        <v>99.558880669221452</v>
      </c>
    </row>
    <row r="65" spans="1:8" s="4" customFormat="1" ht="20.100000000000001" customHeight="1">
      <c r="A65" s="103" t="s">
        <v>98</v>
      </c>
      <c r="B65" s="5">
        <v>6030</v>
      </c>
      <c r="C65" s="66"/>
      <c r="D65" s="66"/>
      <c r="E65" s="66">
        <v>0</v>
      </c>
      <c r="F65" s="46" t="s">
        <v>237</v>
      </c>
      <c r="G65" s="66">
        <f t="shared" si="1"/>
        <v>0</v>
      </c>
      <c r="H65" s="166"/>
    </row>
    <row r="66" spans="1:8" s="4" customFormat="1" ht="20.100000000000001" customHeight="1">
      <c r="A66" s="103" t="s">
        <v>310</v>
      </c>
      <c r="B66" s="5">
        <v>6040</v>
      </c>
      <c r="C66" s="66">
        <v>9044</v>
      </c>
      <c r="D66" s="66">
        <v>8712</v>
      </c>
      <c r="E66" s="66">
        <v>9495</v>
      </c>
      <c r="F66" s="46" t="s">
        <v>237</v>
      </c>
      <c r="G66" s="66">
        <f t="shared" si="1"/>
        <v>-783</v>
      </c>
      <c r="H66" s="169">
        <f t="shared" si="2"/>
        <v>91.753554502369667</v>
      </c>
    </row>
    <row r="67" spans="1:8" s="4" customFormat="1" ht="20.100000000000001" customHeight="1">
      <c r="A67" s="103" t="s">
        <v>311</v>
      </c>
      <c r="B67" s="5">
        <v>6041</v>
      </c>
      <c r="C67" s="66">
        <v>3982</v>
      </c>
      <c r="D67" s="66">
        <v>2445</v>
      </c>
      <c r="E67" s="66">
        <v>5295</v>
      </c>
      <c r="F67" s="46" t="s">
        <v>237</v>
      </c>
      <c r="G67" s="66">
        <f t="shared" si="1"/>
        <v>-2850</v>
      </c>
      <c r="H67" s="169">
        <f t="shared" si="2"/>
        <v>46.175637393767701</v>
      </c>
    </row>
    <row r="68" spans="1:8" s="4" customFormat="1" ht="20.100000000000001" customHeight="1">
      <c r="A68" s="103" t="s">
        <v>312</v>
      </c>
      <c r="B68" s="5">
        <v>6042</v>
      </c>
      <c r="C68" s="66">
        <v>927</v>
      </c>
      <c r="D68" s="66">
        <v>1529</v>
      </c>
      <c r="E68" s="66">
        <v>1200</v>
      </c>
      <c r="F68" s="46" t="s">
        <v>237</v>
      </c>
      <c r="G68" s="66">
        <f t="shared" si="1"/>
        <v>329</v>
      </c>
      <c r="H68" s="169">
        <f t="shared" si="2"/>
        <v>127.41666666666667</v>
      </c>
    </row>
    <row r="69" spans="1:8" s="4" customFormat="1" ht="20.100000000000001" customHeight="1">
      <c r="A69" s="100" t="s">
        <v>313</v>
      </c>
      <c r="B69" s="63">
        <v>6050</v>
      </c>
      <c r="C69" s="149">
        <v>9044</v>
      </c>
      <c r="D69" s="149">
        <v>8712</v>
      </c>
      <c r="E69" s="149">
        <f>E66</f>
        <v>9495</v>
      </c>
      <c r="F69" s="80" t="s">
        <v>237</v>
      </c>
      <c r="G69" s="149">
        <f t="shared" si="1"/>
        <v>-783</v>
      </c>
      <c r="H69" s="170">
        <f t="shared" si="2"/>
        <v>91.753554502369667</v>
      </c>
    </row>
    <row r="70" spans="1:8" s="4" customFormat="1" ht="20.100000000000001" customHeight="1">
      <c r="A70" s="103" t="s">
        <v>314</v>
      </c>
      <c r="B70" s="5">
        <v>6060</v>
      </c>
      <c r="C70" s="66"/>
      <c r="D70" s="66"/>
      <c r="E70" s="66"/>
      <c r="F70" s="46" t="s">
        <v>237</v>
      </c>
      <c r="G70" s="66">
        <f t="shared" si="1"/>
        <v>0</v>
      </c>
      <c r="H70" s="169"/>
    </row>
    <row r="71" spans="1:8" s="4" customFormat="1">
      <c r="A71" s="103" t="s">
        <v>315</v>
      </c>
      <c r="B71" s="5">
        <v>6070</v>
      </c>
      <c r="C71" s="66"/>
      <c r="D71" s="66"/>
      <c r="E71" s="66"/>
      <c r="F71" s="46" t="s">
        <v>237</v>
      </c>
      <c r="G71" s="66">
        <f t="shared" si="1"/>
        <v>0</v>
      </c>
      <c r="H71" s="169"/>
    </row>
    <row r="72" spans="1:8" s="4" customFormat="1" ht="20.100000000000001" customHeight="1" thickBot="1">
      <c r="A72" s="106" t="s">
        <v>91</v>
      </c>
      <c r="B72" s="83">
        <v>6080</v>
      </c>
      <c r="C72" s="124">
        <v>120717</v>
      </c>
      <c r="D72" s="124">
        <v>121966</v>
      </c>
      <c r="E72" s="124">
        <v>121762</v>
      </c>
      <c r="F72" s="84" t="s">
        <v>237</v>
      </c>
      <c r="G72" s="126">
        <f t="shared" si="1"/>
        <v>204</v>
      </c>
      <c r="H72" s="171">
        <f t="shared" si="2"/>
        <v>100.16753995499417</v>
      </c>
    </row>
    <row r="73" spans="1:8" s="4" customFormat="1" ht="24" customHeight="1" thickBot="1">
      <c r="A73" s="306" t="s">
        <v>319</v>
      </c>
      <c r="B73" s="307"/>
      <c r="C73" s="307"/>
      <c r="D73" s="307"/>
      <c r="E73" s="307"/>
      <c r="F73" s="307"/>
      <c r="G73" s="307"/>
      <c r="H73" s="308"/>
    </row>
    <row r="74" spans="1:8" s="4" customFormat="1" ht="24" customHeight="1">
      <c r="A74" s="107" t="s">
        <v>321</v>
      </c>
      <c r="B74" s="96">
        <v>7000</v>
      </c>
      <c r="C74" s="97"/>
      <c r="D74" s="97"/>
      <c r="E74" s="97"/>
      <c r="F74" s="55">
        <f>'IV кап.інв. V кред.'!C38</f>
        <v>0</v>
      </c>
      <c r="G74" s="94">
        <f>F74-E74</f>
        <v>0</v>
      </c>
      <c r="H74" s="165"/>
    </row>
    <row r="75" spans="1:8" s="4" customFormat="1" ht="20.100000000000001" customHeight="1">
      <c r="A75" s="100" t="s">
        <v>218</v>
      </c>
      <c r="B75" s="82" t="s">
        <v>192</v>
      </c>
      <c r="C75" s="55">
        <f>SUM(C76:C78)</f>
        <v>0</v>
      </c>
      <c r="D75" s="55">
        <f>SUM(D76:D78)</f>
        <v>0</v>
      </c>
      <c r="E75" s="55">
        <f>SUM(E76:E78)</f>
        <v>0</v>
      </c>
      <c r="F75" s="55">
        <f>SUM(F76:F78)</f>
        <v>0</v>
      </c>
      <c r="G75" s="54">
        <f>F75-E75</f>
        <v>0</v>
      </c>
      <c r="H75" s="166"/>
    </row>
    <row r="76" spans="1:8" s="4" customFormat="1" ht="20.100000000000001" customHeight="1">
      <c r="A76" s="103" t="s">
        <v>240</v>
      </c>
      <c r="B76" s="81" t="s">
        <v>193</v>
      </c>
      <c r="C76" s="51">
        <f>'ІІІ. Рух грош. коштів'!C66</f>
        <v>0</v>
      </c>
      <c r="D76" s="51">
        <f>'ІІІ. Рух грош. коштів'!D66</f>
        <v>0</v>
      </c>
      <c r="E76" s="51">
        <f>'ІІІ. Рух грош. коштів'!E66</f>
        <v>0</v>
      </c>
      <c r="F76" s="51">
        <f>'ІІІ. Рух грош. коштів'!F66</f>
        <v>0</v>
      </c>
      <c r="G76" s="54">
        <f t="shared" ref="G76:G83" si="3">F76-E76</f>
        <v>0</v>
      </c>
      <c r="H76" s="166"/>
    </row>
    <row r="77" spans="1:8" s="4" customFormat="1" ht="20.100000000000001" customHeight="1">
      <c r="A77" s="103" t="s">
        <v>241</v>
      </c>
      <c r="B77" s="81" t="s">
        <v>194</v>
      </c>
      <c r="C77" s="51">
        <f>'ІІІ. Рух грош. коштів'!C15</f>
        <v>0</v>
      </c>
      <c r="D77" s="51">
        <f>'ІІІ. Рух грош. коштів'!D15</f>
        <v>0</v>
      </c>
      <c r="E77" s="51">
        <f>'ІІІ. Рух грош. коштів'!E15</f>
        <v>0</v>
      </c>
      <c r="F77" s="51">
        <f>'ІІІ. Рух грош. коштів'!F15</f>
        <v>0</v>
      </c>
      <c r="G77" s="54">
        <f t="shared" si="3"/>
        <v>0</v>
      </c>
      <c r="H77" s="166"/>
    </row>
    <row r="78" spans="1:8" s="4" customFormat="1" ht="19.5" customHeight="1">
      <c r="A78" s="103" t="s">
        <v>242</v>
      </c>
      <c r="B78" s="81" t="s">
        <v>195</v>
      </c>
      <c r="C78" s="51"/>
      <c r="D78" s="51"/>
      <c r="E78" s="51"/>
      <c r="F78" s="51"/>
      <c r="G78" s="54">
        <f t="shared" si="3"/>
        <v>0</v>
      </c>
      <c r="H78" s="166"/>
    </row>
    <row r="79" spans="1:8" s="4" customFormat="1" ht="20.100000000000001" customHeight="1">
      <c r="A79" s="100" t="s">
        <v>219</v>
      </c>
      <c r="B79" s="82" t="s">
        <v>322</v>
      </c>
      <c r="C79" s="55">
        <f>SUM(C80:C83)</f>
        <v>0</v>
      </c>
      <c r="D79" s="55">
        <f>SUM(D80:D83)</f>
        <v>0</v>
      </c>
      <c r="E79" s="55">
        <f>SUM(E80:E83)</f>
        <v>0</v>
      </c>
      <c r="F79" s="55">
        <f>SUM(F80:F83)</f>
        <v>0</v>
      </c>
      <c r="G79" s="54">
        <f t="shared" si="3"/>
        <v>0</v>
      </c>
      <c r="H79" s="166"/>
    </row>
    <row r="80" spans="1:8" s="4" customFormat="1" ht="20.100000000000001" customHeight="1">
      <c r="A80" s="103" t="s">
        <v>240</v>
      </c>
      <c r="B80" s="81" t="s">
        <v>323</v>
      </c>
      <c r="C80" s="51">
        <f>'ІІІ. Рух грош. коштів'!C73</f>
        <v>0</v>
      </c>
      <c r="D80" s="51">
        <f>'ІІІ. Рух грош. коштів'!D73</f>
        <v>0</v>
      </c>
      <c r="E80" s="51">
        <f>'ІІІ. Рух грош. коштів'!E73</f>
        <v>0</v>
      </c>
      <c r="F80" s="51">
        <f>'ІІІ. Рух грош. коштів'!F73</f>
        <v>0</v>
      </c>
      <c r="G80" s="54">
        <f t="shared" si="3"/>
        <v>0</v>
      </c>
      <c r="H80" s="166"/>
    </row>
    <row r="81" spans="1:18" s="4" customFormat="1" ht="20.100000000000001" customHeight="1">
      <c r="A81" s="103" t="s">
        <v>241</v>
      </c>
      <c r="B81" s="81" t="s">
        <v>324</v>
      </c>
      <c r="C81" s="51">
        <f>'ІІІ. Рух грош. коштів'!C24</f>
        <v>0</v>
      </c>
      <c r="D81" s="51">
        <f>'ІІІ. Рух грош. коштів'!D24</f>
        <v>0</v>
      </c>
      <c r="E81" s="51">
        <f>'ІІІ. Рух грош. коштів'!E24</f>
        <v>0</v>
      </c>
      <c r="F81" s="51">
        <f>'ІІІ. Рух грош. коштів'!F24</f>
        <v>0</v>
      </c>
      <c r="G81" s="54">
        <f t="shared" si="3"/>
        <v>0</v>
      </c>
      <c r="H81" s="166"/>
    </row>
    <row r="82" spans="1:18" s="4" customFormat="1" ht="20.100000000000001" customHeight="1">
      <c r="A82" s="103" t="s">
        <v>242</v>
      </c>
      <c r="B82" s="81" t="s">
        <v>325</v>
      </c>
      <c r="C82" s="51"/>
      <c r="D82" s="51"/>
      <c r="E82" s="51"/>
      <c r="F82" s="51"/>
      <c r="G82" s="54">
        <f t="shared" si="3"/>
        <v>0</v>
      </c>
      <c r="H82" s="166"/>
    </row>
    <row r="83" spans="1:18" s="4" customFormat="1" ht="20.100000000000001" customHeight="1" thickBot="1">
      <c r="A83" s="173" t="s">
        <v>326</v>
      </c>
      <c r="B83" s="174">
        <v>7050</v>
      </c>
      <c r="C83" s="175"/>
      <c r="D83" s="175"/>
      <c r="E83" s="175"/>
      <c r="F83" s="175">
        <f>'IV кап.інв. V кред.'!R38</f>
        <v>0</v>
      </c>
      <c r="G83" s="176">
        <f t="shared" si="3"/>
        <v>0</v>
      </c>
      <c r="H83" s="177"/>
    </row>
    <row r="84" spans="1:18" s="4" customFormat="1" ht="27" customHeight="1" thickBot="1">
      <c r="A84" s="279" t="s">
        <v>320</v>
      </c>
      <c r="B84" s="280"/>
      <c r="C84" s="280"/>
      <c r="D84" s="280"/>
      <c r="E84" s="280"/>
      <c r="F84" s="280"/>
      <c r="G84" s="280"/>
      <c r="H84" s="281"/>
      <c r="M84" s="63" t="s">
        <v>485</v>
      </c>
      <c r="N84" s="63" t="s">
        <v>489</v>
      </c>
      <c r="O84" s="63" t="s">
        <v>490</v>
      </c>
      <c r="P84" s="63" t="s">
        <v>501</v>
      </c>
      <c r="Q84" s="63" t="s">
        <v>502</v>
      </c>
    </row>
    <row r="85" spans="1:18" s="4" customFormat="1" ht="63.75" customHeight="1">
      <c r="A85" s="192" t="s">
        <v>364</v>
      </c>
      <c r="B85" s="198" t="s">
        <v>196</v>
      </c>
      <c r="C85" s="223">
        <f>SUM(C86:C90)</f>
        <v>197.5</v>
      </c>
      <c r="D85" s="223">
        <f>SUM(D86:D90)</f>
        <v>179.75</v>
      </c>
      <c r="E85" s="223">
        <f>SUM(E86:E90)</f>
        <v>199.25</v>
      </c>
      <c r="F85" s="223">
        <f>SUM(F86:F90)</f>
        <v>179.75</v>
      </c>
      <c r="G85" s="223">
        <f>F85-E85</f>
        <v>-19.5</v>
      </c>
      <c r="H85" s="159">
        <f>(F85/E85)*100</f>
        <v>90.213299874529483</v>
      </c>
      <c r="M85" s="63">
        <f>M88+M89+M90</f>
        <v>181</v>
      </c>
      <c r="N85" s="63">
        <v>183</v>
      </c>
      <c r="O85" s="63">
        <f>O88+O89+O90</f>
        <v>183</v>
      </c>
      <c r="P85" s="63">
        <f>P88+P89+P90</f>
        <v>172</v>
      </c>
      <c r="Q85" s="205">
        <f>Q88+Q89+Q90</f>
        <v>179.75</v>
      </c>
      <c r="R85" s="210">
        <f>R88+R89+R90</f>
        <v>180</v>
      </c>
    </row>
    <row r="86" spans="1:18" s="4" customFormat="1" ht="18.75" customHeight="1">
      <c r="A86" s="193" t="s">
        <v>275</v>
      </c>
      <c r="B86" s="199" t="s">
        <v>197</v>
      </c>
      <c r="C86" s="219"/>
      <c r="D86" s="85"/>
      <c r="E86" s="85"/>
      <c r="F86" s="85"/>
      <c r="G86" s="54">
        <f t="shared" ref="G86:G105" si="4">F86-E86</f>
        <v>0</v>
      </c>
      <c r="H86" s="169"/>
      <c r="M86" s="63"/>
      <c r="N86" s="63"/>
      <c r="O86" s="63"/>
      <c r="P86" s="63"/>
      <c r="Q86" s="203"/>
      <c r="R86" s="210"/>
    </row>
    <row r="87" spans="1:18" s="4" customFormat="1" ht="18.75" customHeight="1">
      <c r="A87" s="193" t="s">
        <v>281</v>
      </c>
      <c r="B87" s="199" t="s">
        <v>198</v>
      </c>
      <c r="C87" s="219"/>
      <c r="D87" s="85"/>
      <c r="E87" s="85"/>
      <c r="F87" s="85"/>
      <c r="G87" s="54">
        <f t="shared" si="4"/>
        <v>0</v>
      </c>
      <c r="H87" s="169"/>
      <c r="M87" s="63"/>
      <c r="N87" s="63"/>
      <c r="O87" s="63"/>
      <c r="P87" s="63"/>
      <c r="Q87" s="203"/>
      <c r="R87" s="210"/>
    </row>
    <row r="88" spans="1:18" s="4" customFormat="1">
      <c r="A88" s="194" t="s">
        <v>289</v>
      </c>
      <c r="B88" s="199" t="s">
        <v>199</v>
      </c>
      <c r="C88" s="219">
        <v>1</v>
      </c>
      <c r="D88" s="225">
        <f>F88</f>
        <v>1</v>
      </c>
      <c r="E88" s="219">
        <v>1</v>
      </c>
      <c r="F88" s="219">
        <v>1</v>
      </c>
      <c r="G88" s="224">
        <f t="shared" si="4"/>
        <v>0</v>
      </c>
      <c r="H88" s="169">
        <f t="shared" ref="H88:H105" si="5">(F88/E88)*100</f>
        <v>100</v>
      </c>
      <c r="M88" s="221">
        <v>1</v>
      </c>
      <c r="N88" s="221">
        <v>1</v>
      </c>
      <c r="O88" s="221">
        <v>1</v>
      </c>
      <c r="P88" s="221">
        <v>1</v>
      </c>
      <c r="Q88" s="204">
        <f>(M88+N88+O88+P88)/4</f>
        <v>1</v>
      </c>
      <c r="R88" s="210">
        <v>1</v>
      </c>
    </row>
    <row r="89" spans="1:18" s="4" customFormat="1">
      <c r="A89" s="194" t="s">
        <v>146</v>
      </c>
      <c r="B89" s="199" t="s">
        <v>284</v>
      </c>
      <c r="C89" s="219">
        <v>41</v>
      </c>
      <c r="D89" s="225">
        <f t="shared" ref="D89:D90" si="6">F89</f>
        <v>36</v>
      </c>
      <c r="E89" s="219">
        <v>39.25</v>
      </c>
      <c r="F89" s="219">
        <v>36</v>
      </c>
      <c r="G89" s="224">
        <f t="shared" si="4"/>
        <v>-3.25</v>
      </c>
      <c r="H89" s="169">
        <f t="shared" si="5"/>
        <v>91.719745222929944</v>
      </c>
      <c r="M89" s="221">
        <v>37</v>
      </c>
      <c r="N89" s="221">
        <v>37</v>
      </c>
      <c r="O89" s="221">
        <v>36</v>
      </c>
      <c r="P89" s="221">
        <v>34</v>
      </c>
      <c r="Q89" s="204">
        <f t="shared" ref="Q89:Q90" si="7">(M89+N89+O89+P89)/4</f>
        <v>36</v>
      </c>
      <c r="R89" s="210">
        <v>36</v>
      </c>
    </row>
    <row r="90" spans="1:18" s="4" customFormat="1">
      <c r="A90" s="194" t="s">
        <v>147</v>
      </c>
      <c r="B90" s="199" t="s">
        <v>285</v>
      </c>
      <c r="C90" s="219">
        <v>155.5</v>
      </c>
      <c r="D90" s="225">
        <f t="shared" si="6"/>
        <v>142.75</v>
      </c>
      <c r="E90" s="85">
        <v>159</v>
      </c>
      <c r="F90" s="219">
        <v>142.75</v>
      </c>
      <c r="G90" s="224">
        <f t="shared" si="4"/>
        <v>-16.25</v>
      </c>
      <c r="H90" s="169">
        <f t="shared" si="5"/>
        <v>89.779874213836479</v>
      </c>
      <c r="M90" s="222">
        <v>143</v>
      </c>
      <c r="N90" s="222">
        <v>145</v>
      </c>
      <c r="O90" s="222">
        <v>146</v>
      </c>
      <c r="P90" s="222">
        <v>137</v>
      </c>
      <c r="Q90" s="204">
        <f t="shared" si="7"/>
        <v>142.75</v>
      </c>
      <c r="R90" s="210">
        <v>143</v>
      </c>
    </row>
    <row r="91" spans="1:18" s="4" customFormat="1" ht="20.100000000000001" customHeight="1">
      <c r="A91" s="195" t="s">
        <v>5</v>
      </c>
      <c r="B91" s="200" t="s">
        <v>200</v>
      </c>
      <c r="C91" s="122">
        <f>SUM(C92:C96)</f>
        <v>27996.440000000002</v>
      </c>
      <c r="D91" s="122">
        <f>SUM(D92:D96)</f>
        <v>30002.799999999999</v>
      </c>
      <c r="E91" s="122">
        <f>SUM(E92:E96)</f>
        <v>32389.8</v>
      </c>
      <c r="F91" s="122">
        <f>SUM(F92:F96)</f>
        <v>30002.799999999999</v>
      </c>
      <c r="G91" s="149">
        <f t="shared" si="4"/>
        <v>-2387</v>
      </c>
      <c r="H91" s="170">
        <f t="shared" si="5"/>
        <v>92.630395988860698</v>
      </c>
      <c r="J91" s="4">
        <f>'І. Інф. до звіт.'!E149</f>
        <v>32389.8</v>
      </c>
      <c r="K91" s="211">
        <f>'І. Інф. до звіт.'!F149</f>
        <v>30002.799999999999</v>
      </c>
      <c r="L91" s="4">
        <f>'І. Інф. до звіт.'!D149</f>
        <v>30002.799999999999</v>
      </c>
      <c r="M91" s="206">
        <f>M94+M95+M96</f>
        <v>7614.9</v>
      </c>
      <c r="N91" s="206">
        <v>6804.7</v>
      </c>
      <c r="O91" s="206">
        <f>O94+O95+O96</f>
        <v>7038</v>
      </c>
      <c r="P91" s="206">
        <f>P94+P95+P96</f>
        <v>8545.2000000000007</v>
      </c>
      <c r="Q91" s="206">
        <f>Q94+Q95+Q96</f>
        <v>30002.799999999999</v>
      </c>
    </row>
    <row r="92" spans="1:18" s="4" customFormat="1" ht="20.100000000000001" customHeight="1">
      <c r="A92" s="193" t="s">
        <v>275</v>
      </c>
      <c r="B92" s="199" t="s">
        <v>355</v>
      </c>
      <c r="C92" s="85"/>
      <c r="D92" s="46"/>
      <c r="E92" s="85"/>
      <c r="F92" s="85"/>
      <c r="G92" s="54">
        <f t="shared" si="4"/>
        <v>0</v>
      </c>
      <c r="H92" s="166"/>
      <c r="M92" s="206"/>
      <c r="N92" s="206"/>
      <c r="O92" s="206"/>
      <c r="P92" s="206"/>
      <c r="Q92" s="206"/>
    </row>
    <row r="93" spans="1:18" s="4" customFormat="1" ht="20.100000000000001" customHeight="1">
      <c r="A93" s="193" t="s">
        <v>281</v>
      </c>
      <c r="B93" s="199" t="s">
        <v>356</v>
      </c>
      <c r="C93" s="85"/>
      <c r="D93" s="46"/>
      <c r="E93" s="85"/>
      <c r="F93" s="85"/>
      <c r="G93" s="54">
        <f t="shared" si="4"/>
        <v>0</v>
      </c>
      <c r="H93" s="166"/>
      <c r="M93" s="206"/>
      <c r="N93" s="206"/>
      <c r="O93" s="206"/>
      <c r="P93" s="206"/>
      <c r="Q93" s="206"/>
    </row>
    <row r="94" spans="1:18" s="4" customFormat="1" ht="20.100000000000001" customHeight="1">
      <c r="A94" s="193" t="s">
        <v>289</v>
      </c>
      <c r="B94" s="199" t="s">
        <v>357</v>
      </c>
      <c r="C94" s="219">
        <v>351.54</v>
      </c>
      <c r="D94" s="226">
        <f>F94</f>
        <v>520.27</v>
      </c>
      <c r="E94" s="219">
        <v>520.5</v>
      </c>
      <c r="F94" s="190">
        <f>Q94</f>
        <v>520.27</v>
      </c>
      <c r="G94" s="66">
        <f t="shared" si="4"/>
        <v>-0.23000000000001819</v>
      </c>
      <c r="H94" s="169">
        <f t="shared" si="5"/>
        <v>99.955811719500474</v>
      </c>
      <c r="M94" s="206">
        <v>148</v>
      </c>
      <c r="N94" s="206">
        <v>125.27</v>
      </c>
      <c r="O94" s="206">
        <v>112</v>
      </c>
      <c r="P94" s="206">
        <f>'[36]Осн. фін. пок.'!F94</f>
        <v>135</v>
      </c>
      <c r="Q94" s="231">
        <f>M94+N94+O94+P94</f>
        <v>520.27</v>
      </c>
    </row>
    <row r="95" spans="1:18" s="4" customFormat="1" ht="20.100000000000001" customHeight="1">
      <c r="A95" s="193" t="s">
        <v>146</v>
      </c>
      <c r="B95" s="199" t="s">
        <v>358</v>
      </c>
      <c r="C95" s="85">
        <v>7994.7</v>
      </c>
      <c r="D95" s="230">
        <f t="shared" ref="D95:D96" si="8">F95</f>
        <v>8697.43</v>
      </c>
      <c r="E95" s="219">
        <v>9223.2999999999993</v>
      </c>
      <c r="F95" s="190">
        <f t="shared" ref="F95:F96" si="9">Q95</f>
        <v>8697.43</v>
      </c>
      <c r="G95" s="66">
        <f t="shared" si="4"/>
        <v>-525.86999999999898</v>
      </c>
      <c r="H95" s="169">
        <f t="shared" si="5"/>
        <v>94.298461505101216</v>
      </c>
      <c r="M95" s="206">
        <v>2294.9</v>
      </c>
      <c r="N95" s="206">
        <v>1870.23</v>
      </c>
      <c r="O95" s="206">
        <v>1977</v>
      </c>
      <c r="P95" s="206">
        <f>'[36]Осн. фін. пок.'!F95</f>
        <v>2555.3000000000002</v>
      </c>
      <c r="Q95" s="206">
        <f t="shared" ref="Q95:Q96" si="10">M95+N95+O95+P95</f>
        <v>8697.43</v>
      </c>
    </row>
    <row r="96" spans="1:18" s="4" customFormat="1" ht="20.100000000000001" customHeight="1">
      <c r="A96" s="193" t="s">
        <v>147</v>
      </c>
      <c r="B96" s="199" t="s">
        <v>359</v>
      </c>
      <c r="C96" s="85">
        <v>19650.2</v>
      </c>
      <c r="D96" s="230">
        <f t="shared" si="8"/>
        <v>20785.099999999999</v>
      </c>
      <c r="E96" s="219">
        <v>22646</v>
      </c>
      <c r="F96" s="190">
        <f t="shared" si="9"/>
        <v>20785.099999999999</v>
      </c>
      <c r="G96" s="66">
        <f t="shared" si="4"/>
        <v>-1860.9000000000015</v>
      </c>
      <c r="H96" s="169">
        <f t="shared" si="5"/>
        <v>91.782654773469915</v>
      </c>
      <c r="M96" s="206">
        <v>5172</v>
      </c>
      <c r="N96" s="206">
        <v>4809.2</v>
      </c>
      <c r="O96" s="206">
        <v>4949</v>
      </c>
      <c r="P96" s="206">
        <f>'[36]Осн. фін. пок.'!F96</f>
        <v>5854.9</v>
      </c>
      <c r="Q96" s="206">
        <f t="shared" si="10"/>
        <v>20785.099999999999</v>
      </c>
    </row>
    <row r="97" spans="1:18" s="4" customFormat="1" ht="43.5" customHeight="1">
      <c r="A97" s="195" t="s">
        <v>327</v>
      </c>
      <c r="B97" s="200" t="s">
        <v>201</v>
      </c>
      <c r="C97" s="122">
        <f>C91/12/C85*1000</f>
        <v>11812.843881856541</v>
      </c>
      <c r="D97" s="122">
        <f>D91/12/D85*1000</f>
        <v>13909.50394065832</v>
      </c>
      <c r="E97" s="227">
        <f>E91/12/E85*1000</f>
        <v>13546.549560853198</v>
      </c>
      <c r="F97" s="122">
        <f>F91/12/F85*1000</f>
        <v>13909.50394065832</v>
      </c>
      <c r="G97" s="149">
        <f t="shared" si="4"/>
        <v>362.95437980512179</v>
      </c>
      <c r="H97" s="170">
        <f t="shared" si="5"/>
        <v>102.67931238264529</v>
      </c>
      <c r="M97" s="206"/>
      <c r="N97" s="206"/>
      <c r="O97" s="206"/>
      <c r="P97" s="206"/>
      <c r="Q97" s="206"/>
    </row>
    <row r="98" spans="1:18" s="4" customFormat="1" ht="20.100000000000001" customHeight="1">
      <c r="A98" s="193" t="s">
        <v>287</v>
      </c>
      <c r="B98" s="199" t="s">
        <v>202</v>
      </c>
      <c r="C98" s="66"/>
      <c r="D98" s="46"/>
      <c r="E98" s="66"/>
      <c r="F98" s="66"/>
      <c r="G98" s="54">
        <f t="shared" si="4"/>
        <v>0</v>
      </c>
      <c r="H98" s="166"/>
      <c r="M98" s="206"/>
      <c r="N98" s="206"/>
      <c r="O98" s="206"/>
      <c r="P98" s="206"/>
      <c r="Q98" s="206"/>
    </row>
    <row r="99" spans="1:18" s="4" customFormat="1" ht="20.100000000000001" customHeight="1">
      <c r="A99" s="193" t="s">
        <v>288</v>
      </c>
      <c r="B99" s="199" t="s">
        <v>203</v>
      </c>
      <c r="C99" s="66"/>
      <c r="D99" s="46"/>
      <c r="E99" s="66"/>
      <c r="F99" s="66"/>
      <c r="G99" s="54">
        <f t="shared" si="4"/>
        <v>0</v>
      </c>
      <c r="H99" s="166"/>
      <c r="M99" s="206"/>
      <c r="N99" s="206"/>
      <c r="O99" s="206"/>
      <c r="P99" s="206"/>
      <c r="Q99" s="206"/>
    </row>
    <row r="100" spans="1:18" s="4" customFormat="1" ht="20.100000000000001" customHeight="1">
      <c r="A100" s="194" t="s">
        <v>289</v>
      </c>
      <c r="B100" s="199" t="s">
        <v>204</v>
      </c>
      <c r="C100" s="122">
        <f>C94/12*1000</f>
        <v>29295</v>
      </c>
      <c r="D100" s="122">
        <f>D101+D102+D103</f>
        <v>43355.990000000005</v>
      </c>
      <c r="E100" s="122">
        <f>SUM(E101:E103)</f>
        <v>43375</v>
      </c>
      <c r="F100" s="227">
        <f>F101+F102+F103</f>
        <v>43356</v>
      </c>
      <c r="G100" s="66">
        <f t="shared" si="4"/>
        <v>-19</v>
      </c>
      <c r="H100" s="169">
        <f t="shared" si="5"/>
        <v>99.956195965417876</v>
      </c>
      <c r="M100" s="206">
        <f>M101+M102+M103</f>
        <v>49334</v>
      </c>
      <c r="N100" s="206">
        <v>41756.660000000003</v>
      </c>
      <c r="O100" s="206">
        <f>O94/3*1000</f>
        <v>37333.333333333336</v>
      </c>
      <c r="P100" s="206">
        <v>45000</v>
      </c>
      <c r="Q100" s="80">
        <f>Q101+Q102+Q103</f>
        <v>43355.990000000005</v>
      </c>
    </row>
    <row r="101" spans="1:18" s="23" customFormat="1" ht="20.100000000000001" customHeight="1">
      <c r="A101" s="196" t="s">
        <v>388</v>
      </c>
      <c r="B101" s="201" t="s">
        <v>389</v>
      </c>
      <c r="C101" s="151">
        <v>16046</v>
      </c>
      <c r="D101" s="153">
        <f>Q101</f>
        <v>25103.7425</v>
      </c>
      <c r="E101" s="151">
        <v>27125</v>
      </c>
      <c r="F101" s="228">
        <v>25103.7</v>
      </c>
      <c r="G101" s="66">
        <f>F101-E101</f>
        <v>-2021.2999999999993</v>
      </c>
      <c r="H101" s="169">
        <f>(F101/E101)*100</f>
        <v>92.548202764976963</v>
      </c>
      <c r="M101" s="207">
        <v>22667</v>
      </c>
      <c r="N101" s="206">
        <v>19747.97</v>
      </c>
      <c r="O101" s="206">
        <v>28000</v>
      </c>
      <c r="P101" s="217">
        <v>30000</v>
      </c>
      <c r="Q101" s="208">
        <f>(M101+N101+O101+P101)/4</f>
        <v>25103.7425</v>
      </c>
    </row>
    <row r="102" spans="1:18" s="23" customFormat="1" ht="20.100000000000001" customHeight="1">
      <c r="A102" s="196" t="s">
        <v>390</v>
      </c>
      <c r="B102" s="201" t="s">
        <v>391</v>
      </c>
      <c r="C102" s="151">
        <v>8333</v>
      </c>
      <c r="D102" s="153">
        <f t="shared" ref="D102:D103" si="11">Q102</f>
        <v>13750.075000000001</v>
      </c>
      <c r="E102" s="151">
        <v>13750</v>
      </c>
      <c r="F102" s="228">
        <v>13750.1</v>
      </c>
      <c r="G102" s="66">
        <f>F102-E102</f>
        <v>0.1000000000003638</v>
      </c>
      <c r="H102" s="169">
        <f>(F102/E102)*100</f>
        <v>100.00072727272729</v>
      </c>
      <c r="M102" s="207">
        <v>16667</v>
      </c>
      <c r="N102" s="206">
        <v>14000</v>
      </c>
      <c r="O102" s="206">
        <v>9333.2999999999993</v>
      </c>
      <c r="P102" s="217">
        <v>15000</v>
      </c>
      <c r="Q102" s="208">
        <f>(M102+N102+O102+P102)/4</f>
        <v>13750.075000000001</v>
      </c>
    </row>
    <row r="103" spans="1:18" s="23" customFormat="1" ht="20.100000000000001" customHeight="1">
      <c r="A103" s="196" t="s">
        <v>392</v>
      </c>
      <c r="B103" s="201" t="s">
        <v>393</v>
      </c>
      <c r="C103" s="151">
        <v>4916</v>
      </c>
      <c r="D103" s="153">
        <f t="shared" si="11"/>
        <v>4502.1724999999997</v>
      </c>
      <c r="E103" s="151">
        <v>2500</v>
      </c>
      <c r="F103" s="228">
        <v>4502.2</v>
      </c>
      <c r="G103" s="66">
        <f>F103-E103</f>
        <v>2002.1999999999998</v>
      </c>
      <c r="H103" s="169">
        <f>(F103/E103)*100</f>
        <v>180.08799999999999</v>
      </c>
      <c r="M103" s="207">
        <v>10000</v>
      </c>
      <c r="N103" s="206">
        <v>8008.69</v>
      </c>
      <c r="O103" s="206">
        <v>0</v>
      </c>
      <c r="P103" s="217">
        <v>0</v>
      </c>
      <c r="Q103" s="208">
        <f>(M103+N103+O103+P103)/4</f>
        <v>4502.1724999999997</v>
      </c>
    </row>
    <row r="104" spans="1:18" s="4" customFormat="1" ht="20.100000000000001" customHeight="1">
      <c r="A104" s="194" t="s">
        <v>291</v>
      </c>
      <c r="B104" s="199" t="s">
        <v>282</v>
      </c>
      <c r="C104" s="85">
        <v>16249.4</v>
      </c>
      <c r="D104" s="85">
        <f t="shared" ref="D104:F105" si="12">D95/12/D89*1000</f>
        <v>20132.939814814814</v>
      </c>
      <c r="E104" s="85">
        <f t="shared" si="12"/>
        <v>19582.377919320592</v>
      </c>
      <c r="F104" s="85">
        <f t="shared" si="12"/>
        <v>20132.939814814814</v>
      </c>
      <c r="G104" s="66">
        <f t="shared" si="4"/>
        <v>550.56189549422197</v>
      </c>
      <c r="H104" s="169">
        <f t="shared" si="5"/>
        <v>102.81151705764509</v>
      </c>
      <c r="J104" s="4">
        <f>D104/C104</f>
        <v>1.2389958899906959</v>
      </c>
      <c r="M104" s="206">
        <v>20674.8</v>
      </c>
      <c r="N104" s="206">
        <v>16848.91891891892</v>
      </c>
      <c r="O104" s="206">
        <f>O95/O89/3*1000</f>
        <v>18305.555555555555</v>
      </c>
      <c r="P104" s="206">
        <f>P95/P89/3*1000</f>
        <v>25051.960784313724</v>
      </c>
      <c r="Q104" s="80">
        <f>(M104+N104+O104+P104)/4</f>
        <v>20220.308814697051</v>
      </c>
      <c r="R104" s="209">
        <f>Q95/12/Q89*1000</f>
        <v>20132.939814814814</v>
      </c>
    </row>
    <row r="105" spans="1:18" s="4" customFormat="1" ht="20.100000000000001" customHeight="1" thickBot="1">
      <c r="A105" s="197" t="s">
        <v>290</v>
      </c>
      <c r="B105" s="202" t="s">
        <v>283</v>
      </c>
      <c r="C105" s="150">
        <v>10530.7</v>
      </c>
      <c r="D105" s="150">
        <f t="shared" si="12"/>
        <v>12133.741973146525</v>
      </c>
      <c r="E105" s="150">
        <f t="shared" si="12"/>
        <v>11868.972746331237</v>
      </c>
      <c r="F105" s="150">
        <f t="shared" si="12"/>
        <v>12133.741973146525</v>
      </c>
      <c r="G105" s="181">
        <f t="shared" si="4"/>
        <v>264.76922681528777</v>
      </c>
      <c r="H105" s="172">
        <f t="shared" si="5"/>
        <v>102.23076783875106</v>
      </c>
      <c r="J105" s="4">
        <f>D105/C105</f>
        <v>1.1522255854925623</v>
      </c>
      <c r="M105" s="206">
        <v>12055.9</v>
      </c>
      <c r="N105" s="206">
        <v>11055.632183908045</v>
      </c>
      <c r="O105" s="206">
        <f>O96/O90/3*1000</f>
        <v>11299.08675799087</v>
      </c>
      <c r="P105" s="206">
        <f>P96/P90/3*1000</f>
        <v>14245.498783454987</v>
      </c>
      <c r="Q105" s="80">
        <f>(M105+N105+O105+P105)/4</f>
        <v>12164.029431338473</v>
      </c>
      <c r="R105" s="209">
        <f>Q96/12/Q90*1000</f>
        <v>12133.741973146525</v>
      </c>
    </row>
    <row r="106" spans="1:18" s="4" customFormat="1" ht="20.100000000000001" customHeight="1">
      <c r="A106" s="19"/>
      <c r="B106" s="69"/>
      <c r="C106" s="70"/>
      <c r="D106" s="70"/>
      <c r="E106" s="71"/>
      <c r="F106" s="71"/>
      <c r="G106" s="71"/>
      <c r="H106" s="72"/>
    </row>
    <row r="107" spans="1:18" s="4" customFormat="1" ht="20.100000000000001" customHeight="1">
      <c r="A107" s="19"/>
      <c r="B107" s="69"/>
      <c r="C107" s="70"/>
      <c r="D107" s="70"/>
      <c r="E107" s="71"/>
      <c r="F107" s="71"/>
      <c r="G107" s="71"/>
      <c r="H107" s="72"/>
    </row>
    <row r="108" spans="1:18">
      <c r="A108" s="38"/>
    </row>
    <row r="109" spans="1:18" ht="18.75" customHeight="1">
      <c r="A109" s="34" t="s">
        <v>487</v>
      </c>
      <c r="B109" s="1"/>
      <c r="C109" s="302" t="s">
        <v>69</v>
      </c>
      <c r="D109" s="302"/>
      <c r="E109" s="302"/>
      <c r="F109" s="302"/>
      <c r="G109" s="271" t="s">
        <v>488</v>
      </c>
      <c r="H109" s="271"/>
      <c r="I109" s="271"/>
    </row>
    <row r="110" spans="1:18" ht="20.100000000000001" customHeight="1">
      <c r="A110" s="18" t="s">
        <v>53</v>
      </c>
      <c r="B110" s="2"/>
      <c r="C110" s="282" t="s">
        <v>54</v>
      </c>
      <c r="D110" s="282"/>
      <c r="E110" s="282"/>
      <c r="F110" s="282"/>
      <c r="G110" s="282"/>
      <c r="H110" s="282"/>
      <c r="I110" s="282"/>
    </row>
    <row r="111" spans="1:18" hidden="1">
      <c r="A111" s="38"/>
      <c r="C111" s="218">
        <f>C94/12*1000</f>
        <v>29295</v>
      </c>
      <c r="D111" s="218">
        <f>D94/12*1000</f>
        <v>43355.833333333328</v>
      </c>
      <c r="E111" s="218">
        <f>E94/12*1000</f>
        <v>43375</v>
      </c>
      <c r="F111" s="218">
        <f>F94/12*1000</f>
        <v>43355.833333333328</v>
      </c>
    </row>
    <row r="112" spans="1:18" hidden="1">
      <c r="A112" s="38"/>
      <c r="D112" s="212">
        <f>D95/9/D89*1000</f>
        <v>26843.919753086422</v>
      </c>
    </row>
    <row r="113" spans="1:4" hidden="1">
      <c r="A113" s="38"/>
      <c r="D113" s="212">
        <f>D96/9/D90*1000</f>
        <v>16178.322630862034</v>
      </c>
    </row>
    <row r="114" spans="1:4" hidden="1">
      <c r="A114" s="38"/>
    </row>
    <row r="115" spans="1:4">
      <c r="A115" s="38"/>
    </row>
    <row r="116" spans="1:4">
      <c r="A116" s="38"/>
    </row>
    <row r="117" spans="1:4">
      <c r="A117" s="38"/>
    </row>
    <row r="118" spans="1:4">
      <c r="A118" s="38"/>
    </row>
    <row r="119" spans="1:4">
      <c r="A119" s="38"/>
    </row>
    <row r="120" spans="1:4">
      <c r="A120" s="38"/>
    </row>
    <row r="121" spans="1:4">
      <c r="A121" s="38"/>
    </row>
    <row r="122" spans="1:4">
      <c r="A122" s="38"/>
    </row>
    <row r="123" spans="1:4">
      <c r="A123" s="38"/>
    </row>
    <row r="124" spans="1:4">
      <c r="A124" s="38"/>
    </row>
    <row r="125" spans="1:4">
      <c r="A125" s="38"/>
    </row>
    <row r="126" spans="1:4">
      <c r="A126" s="38"/>
    </row>
    <row r="127" spans="1:4">
      <c r="A127" s="38"/>
    </row>
    <row r="128" spans="1:4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1"/>
    </row>
    <row r="270" spans="1:1">
      <c r="A270" s="31"/>
    </row>
    <row r="271" spans="1:1">
      <c r="A271" s="31"/>
    </row>
    <row r="272" spans="1:1">
      <c r="A272" s="31"/>
    </row>
    <row r="273" spans="1:1">
      <c r="A273" s="31"/>
    </row>
    <row r="274" spans="1:1">
      <c r="A274" s="31"/>
    </row>
    <row r="275" spans="1:1">
      <c r="A275" s="31"/>
    </row>
    <row r="276" spans="1:1">
      <c r="A276" s="31"/>
    </row>
    <row r="277" spans="1:1">
      <c r="A277" s="31"/>
    </row>
    <row r="278" spans="1:1">
      <c r="A278" s="31"/>
    </row>
    <row r="279" spans="1:1">
      <c r="A279" s="31"/>
    </row>
    <row r="280" spans="1:1">
      <c r="A280" s="31"/>
    </row>
    <row r="281" spans="1:1">
      <c r="A281" s="31"/>
    </row>
    <row r="282" spans="1:1">
      <c r="A282" s="31"/>
    </row>
    <row r="283" spans="1:1">
      <c r="A283" s="31"/>
    </row>
    <row r="284" spans="1:1">
      <c r="A284" s="31"/>
    </row>
    <row r="285" spans="1:1">
      <c r="A285" s="31"/>
    </row>
    <row r="286" spans="1:1">
      <c r="A286" s="31"/>
    </row>
    <row r="287" spans="1:1">
      <c r="A287" s="31"/>
    </row>
    <row r="288" spans="1:1">
      <c r="A288" s="31"/>
    </row>
    <row r="289" spans="1:1">
      <c r="A289" s="31"/>
    </row>
    <row r="290" spans="1:1">
      <c r="A290" s="31"/>
    </row>
    <row r="291" spans="1:1">
      <c r="A291" s="31"/>
    </row>
    <row r="292" spans="1:1">
      <c r="A292" s="31"/>
    </row>
    <row r="293" spans="1:1">
      <c r="A293" s="31"/>
    </row>
    <row r="294" spans="1:1">
      <c r="A294" s="31"/>
    </row>
    <row r="295" spans="1:1">
      <c r="A295" s="31"/>
    </row>
    <row r="296" spans="1:1">
      <c r="A296" s="31"/>
    </row>
    <row r="297" spans="1:1">
      <c r="A297" s="31"/>
    </row>
    <row r="298" spans="1:1">
      <c r="A298" s="31"/>
    </row>
    <row r="299" spans="1:1">
      <c r="A299" s="31"/>
    </row>
    <row r="300" spans="1:1">
      <c r="A300" s="31"/>
    </row>
    <row r="301" spans="1:1">
      <c r="A301" s="31"/>
    </row>
    <row r="302" spans="1:1">
      <c r="A302" s="31"/>
    </row>
    <row r="303" spans="1:1">
      <c r="A303" s="31"/>
    </row>
    <row r="304" spans="1:1">
      <c r="A304" s="31"/>
    </row>
    <row r="305" spans="1:1">
      <c r="A305" s="31"/>
    </row>
    <row r="306" spans="1:1">
      <c r="A306" s="31"/>
    </row>
    <row r="307" spans="1:1">
      <c r="A307" s="31"/>
    </row>
    <row r="308" spans="1:1">
      <c r="A308" s="31"/>
    </row>
    <row r="309" spans="1:1">
      <c r="A309" s="31"/>
    </row>
    <row r="310" spans="1:1">
      <c r="A310" s="31"/>
    </row>
    <row r="311" spans="1:1">
      <c r="A311" s="31"/>
    </row>
    <row r="312" spans="1:1">
      <c r="A312" s="31"/>
    </row>
    <row r="313" spans="1:1">
      <c r="A313" s="31"/>
    </row>
    <row r="314" spans="1:1">
      <c r="A314" s="31"/>
    </row>
    <row r="315" spans="1:1">
      <c r="A315" s="31"/>
    </row>
    <row r="316" spans="1:1">
      <c r="A316" s="31"/>
    </row>
    <row r="317" spans="1:1">
      <c r="A317" s="31"/>
    </row>
    <row r="318" spans="1:1">
      <c r="A318" s="31"/>
    </row>
    <row r="319" spans="1:1">
      <c r="A319" s="31"/>
    </row>
    <row r="320" spans="1:1">
      <c r="A320" s="31"/>
    </row>
    <row r="321" spans="1:1">
      <c r="A321" s="31"/>
    </row>
    <row r="322" spans="1:1">
      <c r="A322" s="31"/>
    </row>
    <row r="323" spans="1:1">
      <c r="A323" s="31"/>
    </row>
    <row r="324" spans="1:1">
      <c r="A324" s="31"/>
    </row>
    <row r="325" spans="1:1">
      <c r="A325" s="31"/>
    </row>
    <row r="326" spans="1:1">
      <c r="A326" s="31"/>
    </row>
    <row r="327" spans="1:1">
      <c r="A327" s="31"/>
    </row>
    <row r="328" spans="1:1">
      <c r="A328" s="31"/>
    </row>
    <row r="329" spans="1:1">
      <c r="A329" s="31"/>
    </row>
    <row r="330" spans="1:1">
      <c r="A330" s="31"/>
    </row>
    <row r="331" spans="1:1">
      <c r="A331" s="31"/>
    </row>
    <row r="332" spans="1:1">
      <c r="A332" s="31"/>
    </row>
    <row r="333" spans="1:1">
      <c r="A333" s="31"/>
    </row>
    <row r="334" spans="1:1">
      <c r="A334" s="31"/>
    </row>
    <row r="335" spans="1:1">
      <c r="A335" s="31"/>
    </row>
    <row r="336" spans="1:1">
      <c r="A336" s="31"/>
    </row>
    <row r="337" spans="1:1">
      <c r="A337" s="31"/>
    </row>
    <row r="338" spans="1:1">
      <c r="A338" s="31"/>
    </row>
    <row r="339" spans="1:1">
      <c r="A339" s="31"/>
    </row>
    <row r="340" spans="1:1">
      <c r="A340" s="31"/>
    </row>
    <row r="341" spans="1:1">
      <c r="A341" s="31"/>
    </row>
    <row r="342" spans="1:1">
      <c r="A342" s="31"/>
    </row>
    <row r="343" spans="1:1">
      <c r="A343" s="31"/>
    </row>
    <row r="344" spans="1:1">
      <c r="A344" s="31"/>
    </row>
    <row r="345" spans="1:1">
      <c r="A345" s="31"/>
    </row>
    <row r="346" spans="1:1">
      <c r="A346" s="31"/>
    </row>
    <row r="347" spans="1:1">
      <c r="A347" s="31"/>
    </row>
    <row r="348" spans="1:1">
      <c r="A348" s="31"/>
    </row>
    <row r="349" spans="1:1">
      <c r="A349" s="31"/>
    </row>
    <row r="350" spans="1:1">
      <c r="A350" s="31"/>
    </row>
    <row r="351" spans="1:1">
      <c r="A351" s="31"/>
    </row>
    <row r="352" spans="1:1">
      <c r="A352" s="31"/>
    </row>
    <row r="353" spans="1:1">
      <c r="A353" s="31"/>
    </row>
    <row r="354" spans="1:1">
      <c r="A354" s="31"/>
    </row>
    <row r="355" spans="1:1">
      <c r="A355" s="31"/>
    </row>
    <row r="356" spans="1:1">
      <c r="A356" s="31"/>
    </row>
    <row r="357" spans="1:1">
      <c r="A357" s="31"/>
    </row>
    <row r="358" spans="1:1">
      <c r="A358" s="31"/>
    </row>
    <row r="359" spans="1:1">
      <c r="A359" s="31"/>
    </row>
    <row r="360" spans="1:1">
      <c r="A360" s="31"/>
    </row>
    <row r="361" spans="1:1">
      <c r="A361" s="31"/>
    </row>
    <row r="362" spans="1:1">
      <c r="A362" s="31"/>
    </row>
    <row r="363" spans="1:1">
      <c r="A363" s="31"/>
    </row>
    <row r="364" spans="1:1">
      <c r="A364" s="31"/>
    </row>
    <row r="365" spans="1:1">
      <c r="A365" s="31"/>
    </row>
    <row r="366" spans="1:1">
      <c r="A366" s="31"/>
    </row>
    <row r="367" spans="1:1">
      <c r="A367" s="31"/>
    </row>
    <row r="368" spans="1:1">
      <c r="A368" s="31"/>
    </row>
    <row r="369" spans="1:1">
      <c r="A369" s="31"/>
    </row>
    <row r="370" spans="1:1">
      <c r="A370" s="31"/>
    </row>
    <row r="371" spans="1:1">
      <c r="A371" s="31"/>
    </row>
    <row r="372" spans="1:1">
      <c r="A372" s="31"/>
    </row>
    <row r="373" spans="1:1">
      <c r="A373" s="31"/>
    </row>
    <row r="374" spans="1:1">
      <c r="A374" s="31"/>
    </row>
    <row r="375" spans="1:1">
      <c r="A375" s="31"/>
    </row>
    <row r="376" spans="1:1">
      <c r="A376" s="31"/>
    </row>
    <row r="377" spans="1:1">
      <c r="A377" s="31"/>
    </row>
    <row r="378" spans="1:1">
      <c r="A378" s="31"/>
    </row>
    <row r="379" spans="1:1">
      <c r="A379" s="31"/>
    </row>
    <row r="380" spans="1:1">
      <c r="A380" s="31"/>
    </row>
    <row r="381" spans="1:1">
      <c r="A381" s="31"/>
    </row>
    <row r="382" spans="1:1">
      <c r="A382" s="31"/>
    </row>
    <row r="383" spans="1:1">
      <c r="A383" s="31"/>
    </row>
    <row r="384" spans="1:1">
      <c r="A384" s="31"/>
    </row>
    <row r="385" spans="1:1">
      <c r="A385" s="31"/>
    </row>
    <row r="386" spans="1:1">
      <c r="A386" s="31"/>
    </row>
    <row r="387" spans="1:1">
      <c r="A387" s="31"/>
    </row>
    <row r="388" spans="1:1">
      <c r="A388" s="31"/>
    </row>
    <row r="389" spans="1:1">
      <c r="A389" s="31"/>
    </row>
    <row r="390" spans="1:1">
      <c r="A390" s="31"/>
    </row>
    <row r="391" spans="1:1">
      <c r="A391" s="31"/>
    </row>
    <row r="392" spans="1:1">
      <c r="A392" s="31"/>
    </row>
    <row r="393" spans="1:1">
      <c r="A393" s="31"/>
    </row>
    <row r="394" spans="1:1">
      <c r="A394" s="31"/>
    </row>
    <row r="395" spans="1:1">
      <c r="A395" s="31"/>
    </row>
    <row r="396" spans="1:1">
      <c r="A396" s="31"/>
    </row>
    <row r="397" spans="1:1">
      <c r="A397" s="31"/>
    </row>
    <row r="398" spans="1:1">
      <c r="A398" s="31"/>
    </row>
    <row r="399" spans="1:1">
      <c r="A399" s="31"/>
    </row>
    <row r="400" spans="1:1">
      <c r="A400" s="31"/>
    </row>
    <row r="401" spans="1:1">
      <c r="A401" s="31"/>
    </row>
    <row r="402" spans="1:1">
      <c r="A402" s="31"/>
    </row>
    <row r="403" spans="1:1">
      <c r="A403" s="31"/>
    </row>
    <row r="404" spans="1:1">
      <c r="A404" s="31"/>
    </row>
    <row r="405" spans="1:1">
      <c r="A405" s="31"/>
    </row>
    <row r="406" spans="1:1">
      <c r="A406" s="31"/>
    </row>
    <row r="407" spans="1:1">
      <c r="A407" s="31"/>
    </row>
    <row r="408" spans="1:1">
      <c r="A408" s="31"/>
    </row>
    <row r="409" spans="1:1">
      <c r="A409" s="31"/>
    </row>
    <row r="410" spans="1:1">
      <c r="A410" s="31"/>
    </row>
    <row r="411" spans="1:1">
      <c r="A411" s="31"/>
    </row>
    <row r="412" spans="1:1">
      <c r="A412" s="31"/>
    </row>
    <row r="413" spans="1:1">
      <c r="A413" s="31"/>
    </row>
    <row r="414" spans="1:1">
      <c r="A414" s="31"/>
    </row>
    <row r="415" spans="1:1">
      <c r="A415" s="31"/>
    </row>
    <row r="416" spans="1:1">
      <c r="A416" s="31"/>
    </row>
    <row r="417" spans="1:1">
      <c r="A417" s="31"/>
    </row>
    <row r="418" spans="1:1">
      <c r="A418" s="31"/>
    </row>
    <row r="419" spans="1:1">
      <c r="A419" s="31"/>
    </row>
    <row r="420" spans="1:1">
      <c r="A420" s="31"/>
    </row>
    <row r="421" spans="1:1">
      <c r="A421" s="31"/>
    </row>
    <row r="422" spans="1:1">
      <c r="A422" s="31"/>
    </row>
    <row r="423" spans="1:1">
      <c r="A423" s="31"/>
    </row>
    <row r="424" spans="1:1">
      <c r="A424" s="31"/>
    </row>
    <row r="425" spans="1:1">
      <c r="A425" s="31"/>
    </row>
    <row r="426" spans="1:1">
      <c r="A426" s="31"/>
    </row>
    <row r="427" spans="1:1">
      <c r="A427" s="31"/>
    </row>
    <row r="428" spans="1:1">
      <c r="A428" s="31"/>
    </row>
    <row r="429" spans="1:1">
      <c r="A429" s="31"/>
    </row>
    <row r="430" spans="1:1">
      <c r="A430" s="31"/>
    </row>
    <row r="431" spans="1:1">
      <c r="A431" s="31"/>
    </row>
    <row r="432" spans="1:1">
      <c r="A432" s="31"/>
    </row>
    <row r="433" spans="1:1">
      <c r="A433" s="31"/>
    </row>
    <row r="434" spans="1:1">
      <c r="A434" s="31"/>
    </row>
  </sheetData>
  <mergeCells count="34">
    <mergeCell ref="G110:I110"/>
    <mergeCell ref="A84:H84"/>
    <mergeCell ref="A48:H48"/>
    <mergeCell ref="C109:F109"/>
    <mergeCell ref="C110:F110"/>
    <mergeCell ref="A55:H55"/>
    <mergeCell ref="G109:I109"/>
    <mergeCell ref="A73:H73"/>
    <mergeCell ref="B13:D13"/>
    <mergeCell ref="A23:H23"/>
    <mergeCell ref="B14:H14"/>
    <mergeCell ref="B15:H15"/>
    <mergeCell ref="A24:H24"/>
    <mergeCell ref="B16:H16"/>
    <mergeCell ref="B18:H18"/>
    <mergeCell ref="F19:G19"/>
    <mergeCell ref="B19:E19"/>
    <mergeCell ref="B20:E20"/>
    <mergeCell ref="E9:F9"/>
    <mergeCell ref="G9:H9"/>
    <mergeCell ref="B10:D10"/>
    <mergeCell ref="B11:D11"/>
    <mergeCell ref="B12:D12"/>
    <mergeCell ref="A46:H46"/>
    <mergeCell ref="A28:H28"/>
    <mergeCell ref="B30:B31"/>
    <mergeCell ref="C30:D30"/>
    <mergeCell ref="F20:G20"/>
    <mergeCell ref="A25:H25"/>
    <mergeCell ref="A30:A31"/>
    <mergeCell ref="A39:H39"/>
    <mergeCell ref="A33:H33"/>
    <mergeCell ref="A26:H26"/>
    <mergeCell ref="E30:H30"/>
  </mergeCells>
  <phoneticPr fontId="3" type="noConversion"/>
  <pageMargins left="0.59055118110236227" right="0.39370078740157483" top="0.39370078740157483" bottom="0.39370078740157483" header="0.31496062992125984" footer="0.19685039370078741"/>
  <pageSetup paperSize="9" scale="49" orientation="landscape" r:id="rId1"/>
  <headerFooter alignWithMargins="0">
    <oddHeader>&amp;R&amp;"Times New Roman,звичайний"&amp;14Продовження додатка 3</oddHeader>
  </headerFooter>
  <rowBreaks count="2" manualBreakCount="2">
    <brk id="45" max="8" man="1"/>
    <brk id="72" max="16383" man="1"/>
  </rowBreaks>
  <ignoredErrors>
    <ignoredError sqref="H85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T383"/>
  <sheetViews>
    <sheetView view="pageBreakPreview" zoomScale="60" zoomScaleNormal="60" workbookViewId="0">
      <selection activeCell="F170" sqref="F170"/>
    </sheetView>
  </sheetViews>
  <sheetFormatPr defaultColWidth="9.109375" defaultRowHeight="18" outlineLevelRow="1"/>
  <cols>
    <col min="1" max="1" width="84.6640625" style="2" customWidth="1"/>
    <col min="2" max="2" width="14" style="3" customWidth="1"/>
    <col min="3" max="3" width="16.6640625" style="3" customWidth="1"/>
    <col min="4" max="4" width="19.109375" style="3" customWidth="1"/>
    <col min="5" max="5" width="16.6640625" style="3" customWidth="1"/>
    <col min="6" max="6" width="16.6640625" style="236" customWidth="1"/>
    <col min="7" max="7" width="19.21875" style="3" customWidth="1"/>
    <col min="8" max="9" width="16.6640625" style="3" customWidth="1"/>
    <col min="10" max="14" width="16.6640625" style="2" customWidth="1"/>
    <col min="15" max="15" width="9.109375" style="2"/>
    <col min="16" max="18" width="16.6640625" style="236" hidden="1" customWidth="1"/>
    <col min="19" max="19" width="16.5546875" style="2" hidden="1" customWidth="1"/>
    <col min="20" max="20" width="16.77734375" style="2" hidden="1" customWidth="1"/>
    <col min="21" max="24" width="0" style="2" hidden="1" customWidth="1"/>
    <col min="25" max="16384" width="9.109375" style="2"/>
  </cols>
  <sheetData>
    <row r="1" spans="1:20" outlineLevel="1">
      <c r="A1" s="271" t="s">
        <v>344</v>
      </c>
      <c r="B1" s="271"/>
      <c r="C1" s="271"/>
      <c r="D1" s="271"/>
      <c r="E1" s="271"/>
      <c r="F1" s="271"/>
      <c r="G1" s="271"/>
      <c r="H1" s="271"/>
      <c r="I1" s="271"/>
      <c r="P1" s="2"/>
      <c r="Q1" s="2"/>
      <c r="R1" s="2"/>
    </row>
    <row r="2" spans="1:20" ht="12.75" customHeight="1" outlineLevel="1"/>
    <row r="3" spans="1:20" outlineLevel="1">
      <c r="A3" s="314" t="s">
        <v>345</v>
      </c>
      <c r="B3" s="314"/>
      <c r="C3" s="314"/>
      <c r="D3" s="314"/>
      <c r="E3" s="314"/>
      <c r="F3" s="314"/>
      <c r="G3" s="314"/>
      <c r="H3" s="314"/>
      <c r="I3" s="314"/>
      <c r="P3" s="2"/>
      <c r="Q3" s="2"/>
      <c r="R3" s="2"/>
    </row>
    <row r="4" spans="1:20" ht="5.25" customHeight="1" outlineLevel="1">
      <c r="A4" s="24"/>
      <c r="B4" s="24"/>
      <c r="C4" s="24"/>
      <c r="D4" s="24"/>
      <c r="E4" s="24"/>
      <c r="F4" s="237"/>
      <c r="G4" s="24"/>
      <c r="H4" s="24"/>
      <c r="I4" s="24"/>
      <c r="P4" s="237"/>
      <c r="Q4" s="237"/>
      <c r="R4" s="237"/>
    </row>
    <row r="5" spans="1:20" ht="30.75" customHeight="1" outlineLevel="1">
      <c r="A5" s="5" t="s">
        <v>89</v>
      </c>
      <c r="B5" s="315" t="s">
        <v>152</v>
      </c>
      <c r="C5" s="315"/>
      <c r="D5" s="315"/>
      <c r="E5" s="315"/>
      <c r="F5" s="315"/>
      <c r="G5" s="315"/>
      <c r="H5" s="322" t="s">
        <v>59</v>
      </c>
      <c r="I5" s="322"/>
      <c r="J5" s="322"/>
      <c r="K5" s="322"/>
      <c r="L5" s="322"/>
      <c r="M5" s="322"/>
      <c r="N5" s="322"/>
      <c r="P5" s="2"/>
      <c r="Q5" s="2"/>
      <c r="R5" s="2"/>
    </row>
    <row r="6" spans="1:20" outlineLevel="1">
      <c r="A6" s="5">
        <v>1</v>
      </c>
      <c r="B6" s="315">
        <v>2</v>
      </c>
      <c r="C6" s="315"/>
      <c r="D6" s="315"/>
      <c r="E6" s="315"/>
      <c r="F6" s="315"/>
      <c r="G6" s="315"/>
      <c r="H6" s="315">
        <v>3</v>
      </c>
      <c r="I6" s="315"/>
      <c r="J6" s="315"/>
      <c r="K6" s="315"/>
      <c r="L6" s="315"/>
      <c r="M6" s="315"/>
      <c r="N6" s="315"/>
      <c r="P6" s="2"/>
      <c r="Q6" s="2"/>
      <c r="R6" s="2"/>
    </row>
    <row r="7" spans="1:20" outlineLevel="1">
      <c r="A7" s="5"/>
      <c r="B7" s="274" t="s">
        <v>457</v>
      </c>
      <c r="C7" s="317"/>
      <c r="D7" s="317"/>
      <c r="E7" s="317"/>
      <c r="F7" s="317"/>
      <c r="G7" s="275"/>
      <c r="H7" s="318"/>
      <c r="I7" s="319"/>
      <c r="J7" s="319"/>
      <c r="K7" s="319"/>
      <c r="L7" s="319"/>
      <c r="M7" s="319"/>
      <c r="N7" s="320"/>
      <c r="P7" s="2"/>
      <c r="Q7" s="2"/>
      <c r="R7" s="2"/>
    </row>
    <row r="8" spans="1:20" outlineLevel="1">
      <c r="A8" s="6"/>
      <c r="B8" s="273"/>
      <c r="C8" s="273"/>
      <c r="D8" s="273"/>
      <c r="E8" s="273"/>
      <c r="F8" s="273"/>
      <c r="G8" s="273"/>
      <c r="H8" s="323"/>
      <c r="I8" s="323"/>
      <c r="J8" s="323"/>
      <c r="K8" s="323"/>
      <c r="L8" s="323"/>
      <c r="M8" s="323"/>
      <c r="N8" s="323"/>
      <c r="P8" s="2"/>
      <c r="Q8" s="2"/>
      <c r="R8" s="2"/>
    </row>
    <row r="9" spans="1:20" ht="17.25" customHeight="1" outlineLevel="1"/>
    <row r="10" spans="1:20" outlineLevel="1">
      <c r="A10" s="314" t="s">
        <v>346</v>
      </c>
      <c r="B10" s="314"/>
      <c r="C10" s="314"/>
      <c r="D10" s="314"/>
      <c r="E10" s="314"/>
      <c r="F10" s="314"/>
      <c r="G10" s="314"/>
      <c r="H10" s="314"/>
      <c r="I10" s="314"/>
      <c r="P10" s="2"/>
      <c r="Q10" s="2"/>
      <c r="R10" s="2"/>
    </row>
    <row r="11" spans="1:20" ht="11.25" customHeight="1" outlineLevel="1">
      <c r="A11" s="24"/>
      <c r="B11" s="24"/>
      <c r="C11" s="24"/>
      <c r="D11" s="24"/>
      <c r="E11" s="24"/>
      <c r="F11" s="237"/>
      <c r="G11" s="24"/>
      <c r="H11" s="24"/>
      <c r="I11" s="24"/>
      <c r="P11" s="237"/>
      <c r="Q11" s="237"/>
      <c r="R11" s="237"/>
    </row>
    <row r="12" spans="1:20" ht="39.75" customHeight="1" outlineLevel="1">
      <c r="A12" s="321" t="s">
        <v>177</v>
      </c>
      <c r="B12" s="321"/>
      <c r="C12" s="286" t="s">
        <v>121</v>
      </c>
      <c r="D12" s="273"/>
      <c r="E12" s="273"/>
      <c r="F12" s="273" t="s">
        <v>118</v>
      </c>
      <c r="G12" s="273"/>
      <c r="H12" s="273"/>
      <c r="I12" s="273" t="s">
        <v>350</v>
      </c>
      <c r="J12" s="273"/>
      <c r="K12" s="273"/>
      <c r="L12" s="285" t="s">
        <v>351</v>
      </c>
      <c r="M12" s="295"/>
      <c r="N12" s="286"/>
      <c r="P12" s="2" t="s">
        <v>485</v>
      </c>
      <c r="Q12" s="2" t="s">
        <v>489</v>
      </c>
      <c r="R12" s="2" t="s">
        <v>490</v>
      </c>
      <c r="S12" s="2" t="s">
        <v>501</v>
      </c>
      <c r="T12" s="2" t="s">
        <v>502</v>
      </c>
    </row>
    <row r="13" spans="1:20" ht="163.5" customHeight="1" outlineLevel="1">
      <c r="A13" s="321"/>
      <c r="B13" s="321"/>
      <c r="C13" s="6" t="s">
        <v>252</v>
      </c>
      <c r="D13" s="6" t="s">
        <v>150</v>
      </c>
      <c r="E13" s="6" t="s">
        <v>253</v>
      </c>
      <c r="F13" s="73" t="s">
        <v>252</v>
      </c>
      <c r="G13" s="6" t="s">
        <v>150</v>
      </c>
      <c r="H13" s="6" t="s">
        <v>253</v>
      </c>
      <c r="I13" s="6" t="s">
        <v>252</v>
      </c>
      <c r="J13" s="6" t="s">
        <v>150</v>
      </c>
      <c r="K13" s="6" t="s">
        <v>253</v>
      </c>
      <c r="L13" s="234" t="s">
        <v>122</v>
      </c>
      <c r="M13" s="234" t="s">
        <v>123</v>
      </c>
      <c r="N13" s="234" t="s">
        <v>154</v>
      </c>
      <c r="P13" s="73" t="s">
        <v>252</v>
      </c>
      <c r="Q13" s="73" t="s">
        <v>252</v>
      </c>
      <c r="R13" s="73" t="s">
        <v>252</v>
      </c>
      <c r="S13" s="73" t="s">
        <v>252</v>
      </c>
      <c r="T13" s="73" t="s">
        <v>252</v>
      </c>
    </row>
    <row r="14" spans="1:20" outlineLevel="1">
      <c r="A14" s="321">
        <v>1</v>
      </c>
      <c r="B14" s="321"/>
      <c r="C14" s="6">
        <v>2</v>
      </c>
      <c r="D14" s="6">
        <v>3</v>
      </c>
      <c r="E14" s="6">
        <v>4</v>
      </c>
      <c r="F14" s="239">
        <v>5</v>
      </c>
      <c r="G14" s="5">
        <v>6</v>
      </c>
      <c r="H14" s="240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>
        <v>13</v>
      </c>
      <c r="P14" s="239"/>
      <c r="Q14" s="239"/>
      <c r="R14" s="239"/>
      <c r="S14" s="239"/>
      <c r="T14" s="239"/>
    </row>
    <row r="15" spans="1:20" ht="24" outlineLevel="1">
      <c r="A15" s="274" t="s">
        <v>455</v>
      </c>
      <c r="B15" s="275"/>
      <c r="C15" s="53">
        <v>65588.600000000006</v>
      </c>
      <c r="D15" s="241" t="s">
        <v>459</v>
      </c>
      <c r="E15" s="242">
        <f>C15/12/994.2</f>
        <v>5.4976027626902706</v>
      </c>
      <c r="F15" s="73">
        <f>T15</f>
        <v>65644.800000000003</v>
      </c>
      <c r="G15" s="243" t="s">
        <v>459</v>
      </c>
      <c r="H15" s="242">
        <f>F15/12/994.2</f>
        <v>5.5023134178233759</v>
      </c>
      <c r="I15" s="244">
        <f t="shared" ref="I15:K17" si="0">F15-C15</f>
        <v>56.19999999999709</v>
      </c>
      <c r="J15" s="51"/>
      <c r="K15" s="190">
        <f t="shared" si="0"/>
        <v>4.7106551331053126E-3</v>
      </c>
      <c r="L15" s="85">
        <f>(F15/C15)*100</f>
        <v>100.08568562219654</v>
      </c>
      <c r="M15" s="51"/>
      <c r="N15" s="179">
        <f>H15/E15</f>
        <v>1.0008568562219653</v>
      </c>
      <c r="P15" s="73">
        <f>14948.8+589</f>
        <v>15537.8</v>
      </c>
      <c r="Q15" s="73">
        <v>15500.6</v>
      </c>
      <c r="R15" s="73">
        <v>15460.4</v>
      </c>
      <c r="S15" s="73">
        <f>'[36]І. Інф. до звіт.'!F15</f>
        <v>19146</v>
      </c>
      <c r="T15" s="73">
        <f>SUM(P15:S15)</f>
        <v>65644.800000000003</v>
      </c>
    </row>
    <row r="16" spans="1:20" outlineLevel="1">
      <c r="A16" s="274" t="s">
        <v>456</v>
      </c>
      <c r="B16" s="275"/>
      <c r="C16" s="53">
        <v>3562.4</v>
      </c>
      <c r="D16" s="241" t="s">
        <v>460</v>
      </c>
      <c r="E16" s="242"/>
      <c r="F16" s="73">
        <f>T16</f>
        <v>3826.5</v>
      </c>
      <c r="G16" s="235"/>
      <c r="H16" s="245"/>
      <c r="I16" s="244">
        <f t="shared" si="0"/>
        <v>264.09999999999991</v>
      </c>
      <c r="J16" s="51"/>
      <c r="K16" s="51"/>
      <c r="L16" s="85">
        <f>(F16/C16)*100</f>
        <v>107.41354143274198</v>
      </c>
      <c r="M16" s="51"/>
      <c r="N16" s="51"/>
      <c r="P16" s="73">
        <f>864.8</f>
        <v>864.8</v>
      </c>
      <c r="Q16" s="73">
        <v>791.8</v>
      </c>
      <c r="R16" s="73">
        <v>885.6</v>
      </c>
      <c r="S16" s="73">
        <f>'[36]І. Інф. до звіт.'!F16</f>
        <v>1284.3</v>
      </c>
      <c r="T16" s="73">
        <f>SUM(P16:S16)</f>
        <v>3826.5</v>
      </c>
    </row>
    <row r="17" spans="1:20" outlineLevel="1">
      <c r="A17" s="315"/>
      <c r="B17" s="315"/>
      <c r="C17" s="53"/>
      <c r="D17" s="52"/>
      <c r="E17" s="53"/>
      <c r="F17" s="73"/>
      <c r="G17" s="52"/>
      <c r="H17" s="246"/>
      <c r="I17" s="85">
        <f t="shared" si="0"/>
        <v>0</v>
      </c>
      <c r="J17" s="51">
        <f t="shared" si="0"/>
        <v>0</v>
      </c>
      <c r="K17" s="51">
        <f t="shared" si="0"/>
        <v>0</v>
      </c>
      <c r="L17" s="85"/>
      <c r="M17" s="51"/>
      <c r="N17" s="51"/>
      <c r="P17" s="73"/>
      <c r="Q17" s="73"/>
      <c r="R17" s="73"/>
      <c r="S17" s="73"/>
      <c r="T17" s="73"/>
    </row>
    <row r="18" spans="1:20" s="4" customFormat="1" ht="17.399999999999999" outlineLevel="1">
      <c r="A18" s="316" t="s">
        <v>458</v>
      </c>
      <c r="B18" s="316"/>
      <c r="C18" s="147">
        <f>SUM(C15:C17)</f>
        <v>69151</v>
      </c>
      <c r="D18" s="62"/>
      <c r="E18" s="147"/>
      <c r="F18" s="74">
        <f>SUM(F15:F17)</f>
        <v>69471.3</v>
      </c>
      <c r="G18" s="62"/>
      <c r="H18" s="147"/>
      <c r="I18" s="122">
        <f>F18-C18</f>
        <v>320.30000000000291</v>
      </c>
      <c r="J18" s="62"/>
      <c r="K18" s="147"/>
      <c r="L18" s="122">
        <f>(F18/C18)*100</f>
        <v>100.46318925250539</v>
      </c>
      <c r="M18" s="62"/>
      <c r="N18" s="147"/>
      <c r="P18" s="74">
        <f>P15+P16</f>
        <v>16402.599999999999</v>
      </c>
      <c r="Q18" s="74">
        <f t="shared" ref="Q18:S18" si="1">Q15+Q16</f>
        <v>16292.4</v>
      </c>
      <c r="R18" s="74">
        <f t="shared" si="1"/>
        <v>16346</v>
      </c>
      <c r="S18" s="74">
        <f t="shared" si="1"/>
        <v>20430.3</v>
      </c>
      <c r="T18" s="74">
        <f t="shared" ref="T18" si="2">T15+T16</f>
        <v>69471.3</v>
      </c>
    </row>
    <row r="19" spans="1:20" ht="11.25" customHeight="1">
      <c r="A19" s="24"/>
      <c r="B19" s="24"/>
      <c r="C19" s="24"/>
      <c r="D19" s="24"/>
      <c r="E19" s="24"/>
      <c r="F19" s="237"/>
      <c r="G19" s="24"/>
      <c r="H19" s="24"/>
      <c r="I19" s="24"/>
      <c r="P19" s="237"/>
      <c r="Q19" s="237"/>
      <c r="R19" s="237"/>
    </row>
    <row r="20" spans="1:20" s="4" customFormat="1" ht="21" customHeight="1">
      <c r="A20" s="327" t="s">
        <v>365</v>
      </c>
      <c r="B20" s="327"/>
      <c r="C20" s="327"/>
      <c r="D20" s="327"/>
      <c r="E20" s="327"/>
      <c r="F20" s="327"/>
      <c r="G20" s="327"/>
      <c r="H20" s="327"/>
      <c r="I20" s="327"/>
    </row>
    <row r="21" spans="1:20" s="4" customFormat="1" ht="9" customHeight="1">
      <c r="A21" s="247"/>
      <c r="B21" s="248"/>
      <c r="C21" s="248"/>
      <c r="D21" s="248"/>
      <c r="E21" s="248"/>
      <c r="F21" s="249"/>
      <c r="G21" s="248"/>
      <c r="H21" s="248"/>
      <c r="I21" s="248"/>
      <c r="P21" s="249"/>
      <c r="Q21" s="249"/>
      <c r="R21" s="249"/>
    </row>
    <row r="22" spans="1:20" s="4" customFormat="1" ht="42" customHeight="1">
      <c r="A22" s="315" t="s">
        <v>145</v>
      </c>
      <c r="B22" s="273" t="s">
        <v>352</v>
      </c>
      <c r="C22" s="273" t="s">
        <v>216</v>
      </c>
      <c r="D22" s="273"/>
      <c r="E22" s="328" t="s">
        <v>502</v>
      </c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20" s="4" customFormat="1" ht="27.6" customHeight="1">
      <c r="A23" s="315"/>
      <c r="B23" s="273"/>
      <c r="C23" s="6" t="s">
        <v>347</v>
      </c>
      <c r="D23" s="6" t="s">
        <v>348</v>
      </c>
      <c r="E23" s="6" t="s">
        <v>135</v>
      </c>
      <c r="F23" s="46" t="s">
        <v>126</v>
      </c>
      <c r="G23" s="6" t="s">
        <v>140</v>
      </c>
      <c r="H23" s="6" t="s">
        <v>349</v>
      </c>
      <c r="I23" s="273" t="s">
        <v>139</v>
      </c>
      <c r="J23" s="273"/>
      <c r="K23" s="273"/>
      <c r="L23" s="273"/>
      <c r="M23" s="273"/>
      <c r="N23" s="273"/>
      <c r="P23" s="46" t="s">
        <v>126</v>
      </c>
      <c r="Q23" s="46" t="s">
        <v>126</v>
      </c>
      <c r="R23" s="46" t="s">
        <v>126</v>
      </c>
    </row>
    <row r="24" spans="1:20" s="12" customFormat="1" ht="24.9" customHeight="1">
      <c r="A24" s="5">
        <v>1</v>
      </c>
      <c r="B24" s="6">
        <v>2</v>
      </c>
      <c r="C24" s="5">
        <v>3</v>
      </c>
      <c r="D24" s="6">
        <v>4</v>
      </c>
      <c r="E24" s="5">
        <v>5</v>
      </c>
      <c r="F24" s="47">
        <v>6</v>
      </c>
      <c r="G24" s="5">
        <v>7</v>
      </c>
      <c r="H24" s="6">
        <v>8</v>
      </c>
      <c r="I24" s="315">
        <v>9</v>
      </c>
      <c r="J24" s="315"/>
      <c r="K24" s="315"/>
      <c r="L24" s="315"/>
      <c r="M24" s="315"/>
      <c r="N24" s="315"/>
      <c r="P24" s="2" t="s">
        <v>485</v>
      </c>
      <c r="Q24" s="2" t="s">
        <v>489</v>
      </c>
      <c r="R24" s="2" t="s">
        <v>490</v>
      </c>
      <c r="S24" s="2" t="s">
        <v>501</v>
      </c>
    </row>
    <row r="25" spans="1:20" s="4" customFormat="1" ht="24.9" customHeight="1">
      <c r="A25" s="334" t="s">
        <v>138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</row>
    <row r="26" spans="1:20" s="4" customFormat="1" ht="36" customHeight="1">
      <c r="A26" s="9" t="s">
        <v>107</v>
      </c>
      <c r="B26" s="10">
        <v>1000</v>
      </c>
      <c r="C26" s="74">
        <v>65391.199999999997</v>
      </c>
      <c r="D26" s="122">
        <f>F26</f>
        <v>69471.3</v>
      </c>
      <c r="E26" s="122">
        <f>C18</f>
        <v>69151</v>
      </c>
      <c r="F26" s="74">
        <f>P26+Q26+R26+S26</f>
        <v>69471.3</v>
      </c>
      <c r="G26" s="122">
        <f>F26-E26</f>
        <v>320.30000000000291</v>
      </c>
      <c r="H26" s="68">
        <f t="shared" ref="H26:H34" si="3">(F26/E26)*100</f>
        <v>100.46318925250539</v>
      </c>
      <c r="I26" s="335"/>
      <c r="J26" s="335"/>
      <c r="K26" s="335"/>
      <c r="L26" s="335"/>
      <c r="M26" s="335"/>
      <c r="N26" s="335"/>
      <c r="P26" s="74">
        <f>P18</f>
        <v>16402.599999999999</v>
      </c>
      <c r="Q26" s="74">
        <v>16292.4</v>
      </c>
      <c r="R26" s="74">
        <v>16346</v>
      </c>
      <c r="S26" s="250">
        <f>S18</f>
        <v>20430.3</v>
      </c>
    </row>
    <row r="27" spans="1:20" s="4" customFormat="1" ht="20.100000000000001" customHeight="1">
      <c r="A27" s="9" t="s">
        <v>99</v>
      </c>
      <c r="B27" s="10">
        <v>1010</v>
      </c>
      <c r="C27" s="74">
        <f>SUM(C28:C36)</f>
        <v>57474.600000000006</v>
      </c>
      <c r="D27" s="74">
        <f>SUM(D28:D36)</f>
        <v>58696.700000000004</v>
      </c>
      <c r="E27" s="74">
        <f>SUM(E28:E36)</f>
        <v>63267.100000000006</v>
      </c>
      <c r="F27" s="74">
        <f>SUM(F28:F36)</f>
        <v>58696.700000000004</v>
      </c>
      <c r="G27" s="122">
        <f t="shared" ref="G27:G126" si="4">F27-E27</f>
        <v>-4570.4000000000015</v>
      </c>
      <c r="H27" s="68">
        <f t="shared" si="3"/>
        <v>92.776024189507652</v>
      </c>
      <c r="I27" s="313"/>
      <c r="J27" s="313"/>
      <c r="K27" s="313"/>
      <c r="L27" s="313"/>
      <c r="M27" s="313"/>
      <c r="N27" s="313"/>
      <c r="P27" s="74">
        <v>14705.7</v>
      </c>
      <c r="Q27" s="74">
        <v>13412.099999999999</v>
      </c>
      <c r="R27" s="74">
        <v>14589.5</v>
      </c>
      <c r="S27" s="74">
        <f>SUM(S28:S36)</f>
        <v>15989.400000000001</v>
      </c>
    </row>
    <row r="28" spans="1:20" ht="20.100000000000001" customHeight="1">
      <c r="A28" s="7" t="s">
        <v>243</v>
      </c>
      <c r="B28" s="6">
        <v>1011</v>
      </c>
      <c r="C28" s="73">
        <v>19669.2</v>
      </c>
      <c r="D28" s="85">
        <f>F28</f>
        <v>18308.5</v>
      </c>
      <c r="E28" s="85">
        <v>19246.900000000001</v>
      </c>
      <c r="F28" s="73">
        <f>P28+Q28+R28+S28</f>
        <v>18308.5</v>
      </c>
      <c r="G28" s="85">
        <f t="shared" si="4"/>
        <v>-938.40000000000146</v>
      </c>
      <c r="H28" s="67">
        <f t="shared" si="3"/>
        <v>95.124409645189616</v>
      </c>
      <c r="I28" s="309"/>
      <c r="J28" s="309"/>
      <c r="K28" s="309"/>
      <c r="L28" s="309"/>
      <c r="M28" s="309"/>
      <c r="N28" s="309"/>
      <c r="P28" s="73">
        <v>4515.6000000000004</v>
      </c>
      <c r="Q28" s="73">
        <v>4218.3</v>
      </c>
      <c r="R28" s="73">
        <v>5114</v>
      </c>
      <c r="S28" s="73">
        <f>'[36]І. Інф. до звіт.'!F28</f>
        <v>4460.6000000000004</v>
      </c>
    </row>
    <row r="29" spans="1:20" ht="20.100000000000001" customHeight="1">
      <c r="A29" s="7" t="s">
        <v>244</v>
      </c>
      <c r="B29" s="6">
        <v>1012</v>
      </c>
      <c r="C29" s="73">
        <v>2898.3</v>
      </c>
      <c r="D29" s="85">
        <f t="shared" ref="D29:D34" si="5">F29</f>
        <v>2869.7</v>
      </c>
      <c r="E29" s="85">
        <v>3571.8</v>
      </c>
      <c r="F29" s="73">
        <f t="shared" ref="F29:F44" si="6">P29+Q29+R29+S29</f>
        <v>2869.7</v>
      </c>
      <c r="G29" s="85">
        <f t="shared" si="4"/>
        <v>-702.10000000000036</v>
      </c>
      <c r="H29" s="67">
        <f t="shared" si="3"/>
        <v>80.343244302592524</v>
      </c>
      <c r="I29" s="309"/>
      <c r="J29" s="309"/>
      <c r="K29" s="309"/>
      <c r="L29" s="309"/>
      <c r="M29" s="309"/>
      <c r="N29" s="309"/>
      <c r="P29" s="73">
        <v>838.2</v>
      </c>
      <c r="Q29" s="73">
        <v>562.5</v>
      </c>
      <c r="R29" s="73">
        <v>598.9</v>
      </c>
      <c r="S29" s="73">
        <f>'[36]І. Інф. до звіт.'!F29</f>
        <v>870.1</v>
      </c>
    </row>
    <row r="30" spans="1:20" ht="20.100000000000001" customHeight="1">
      <c r="A30" s="7" t="s">
        <v>245</v>
      </c>
      <c r="B30" s="6">
        <v>1013</v>
      </c>
      <c r="C30" s="73">
        <v>2726.9</v>
      </c>
      <c r="D30" s="85">
        <f t="shared" si="5"/>
        <v>3658.2</v>
      </c>
      <c r="E30" s="85">
        <v>3685</v>
      </c>
      <c r="F30" s="73">
        <f t="shared" si="6"/>
        <v>3658.2</v>
      </c>
      <c r="G30" s="85">
        <f t="shared" si="4"/>
        <v>-26.800000000000182</v>
      </c>
      <c r="H30" s="67">
        <f t="shared" si="3"/>
        <v>99.272727272727266</v>
      </c>
      <c r="I30" s="309"/>
      <c r="J30" s="309"/>
      <c r="K30" s="309"/>
      <c r="L30" s="309"/>
      <c r="M30" s="309"/>
      <c r="N30" s="309"/>
      <c r="P30" s="73">
        <v>793.8</v>
      </c>
      <c r="Q30" s="73">
        <v>810</v>
      </c>
      <c r="R30" s="73">
        <v>947.9</v>
      </c>
      <c r="S30" s="73">
        <f>'[36]І. Інф. до звіт.'!F30</f>
        <v>1106.5</v>
      </c>
    </row>
    <row r="31" spans="1:20" ht="20.100000000000001" customHeight="1">
      <c r="A31" s="7" t="s">
        <v>5</v>
      </c>
      <c r="B31" s="6">
        <v>1014</v>
      </c>
      <c r="C31" s="73">
        <v>23668.7</v>
      </c>
      <c r="D31" s="85">
        <f t="shared" si="5"/>
        <v>25171.200000000004</v>
      </c>
      <c r="E31" s="85">
        <v>27380.9</v>
      </c>
      <c r="F31" s="73">
        <f t="shared" si="6"/>
        <v>25171.200000000004</v>
      </c>
      <c r="G31" s="85">
        <f t="shared" si="4"/>
        <v>-2209.6999999999971</v>
      </c>
      <c r="H31" s="67">
        <f t="shared" si="3"/>
        <v>91.929775865658186</v>
      </c>
      <c r="I31" s="309"/>
      <c r="J31" s="309"/>
      <c r="K31" s="309"/>
      <c r="L31" s="309"/>
      <c r="M31" s="309"/>
      <c r="N31" s="309"/>
      <c r="P31" s="73">
        <v>6337.6</v>
      </c>
      <c r="Q31" s="73">
        <v>5793.3</v>
      </c>
      <c r="R31" s="73">
        <v>5873.7</v>
      </c>
      <c r="S31" s="73">
        <f>'[36]І. Інф. до звіт.'!F31</f>
        <v>7166.6</v>
      </c>
    </row>
    <row r="32" spans="1:20" ht="20.100000000000001" customHeight="1">
      <c r="A32" s="7" t="s">
        <v>6</v>
      </c>
      <c r="B32" s="6">
        <v>1015</v>
      </c>
      <c r="C32" s="73">
        <v>5083.2</v>
      </c>
      <c r="D32" s="85">
        <f t="shared" si="5"/>
        <v>5422.2</v>
      </c>
      <c r="E32" s="85">
        <v>5898.9</v>
      </c>
      <c r="F32" s="73">
        <f t="shared" si="6"/>
        <v>5422.2</v>
      </c>
      <c r="G32" s="85">
        <f t="shared" si="4"/>
        <v>-476.69999999999982</v>
      </c>
      <c r="H32" s="67">
        <f t="shared" si="3"/>
        <v>91.918832324670703</v>
      </c>
      <c r="I32" s="313"/>
      <c r="J32" s="313"/>
      <c r="K32" s="313"/>
      <c r="L32" s="313"/>
      <c r="M32" s="313"/>
      <c r="N32" s="313"/>
      <c r="P32" s="73">
        <v>1370.7</v>
      </c>
      <c r="Q32" s="73">
        <v>1246.8</v>
      </c>
      <c r="R32" s="73">
        <v>1266</v>
      </c>
      <c r="S32" s="73">
        <f>'[36]І. Інф. до звіт.'!F32</f>
        <v>1538.7</v>
      </c>
    </row>
    <row r="33" spans="1:19" ht="36">
      <c r="A33" s="7" t="s">
        <v>246</v>
      </c>
      <c r="B33" s="6">
        <v>1016</v>
      </c>
      <c r="C33" s="73">
        <v>297.89999999999998</v>
      </c>
      <c r="D33" s="85">
        <f t="shared" si="5"/>
        <v>274.3</v>
      </c>
      <c r="E33" s="85">
        <v>306</v>
      </c>
      <c r="F33" s="73">
        <f t="shared" si="6"/>
        <v>274.3</v>
      </c>
      <c r="G33" s="85">
        <f t="shared" si="4"/>
        <v>-31.699999999999989</v>
      </c>
      <c r="H33" s="67">
        <f t="shared" si="3"/>
        <v>89.640522875816998</v>
      </c>
      <c r="I33" s="312"/>
      <c r="J33" s="312"/>
      <c r="K33" s="312"/>
      <c r="L33" s="312"/>
      <c r="M33" s="312"/>
      <c r="N33" s="312"/>
      <c r="P33" s="73">
        <v>56.9</v>
      </c>
      <c r="Q33" s="73">
        <v>73.099999999999994</v>
      </c>
      <c r="R33" s="73">
        <v>105.7</v>
      </c>
      <c r="S33" s="73">
        <f>'[36]І. Інф. до звіт.'!F33</f>
        <v>38.6</v>
      </c>
    </row>
    <row r="34" spans="1:19">
      <c r="A34" s="7" t="s">
        <v>360</v>
      </c>
      <c r="B34" s="6">
        <v>1017</v>
      </c>
      <c r="C34" s="73">
        <v>999.6</v>
      </c>
      <c r="D34" s="85">
        <f t="shared" si="5"/>
        <v>757.40000000000009</v>
      </c>
      <c r="E34" s="85">
        <v>853.2</v>
      </c>
      <c r="F34" s="73">
        <f t="shared" si="6"/>
        <v>757.40000000000009</v>
      </c>
      <c r="G34" s="85">
        <f>F34-E34</f>
        <v>-95.799999999999955</v>
      </c>
      <c r="H34" s="67">
        <f t="shared" si="3"/>
        <v>88.771683075480539</v>
      </c>
      <c r="I34" s="324"/>
      <c r="J34" s="325"/>
      <c r="K34" s="325"/>
      <c r="L34" s="325"/>
      <c r="M34" s="325"/>
      <c r="N34" s="326"/>
      <c r="P34" s="73">
        <v>170.3</v>
      </c>
      <c r="Q34" s="73">
        <v>171.8</v>
      </c>
      <c r="R34" s="73">
        <v>165</v>
      </c>
      <c r="S34" s="73">
        <f>'[36]І. Інф. до звіт.'!F34</f>
        <v>250.3</v>
      </c>
    </row>
    <row r="35" spans="1:19" ht="20.100000000000001" customHeight="1">
      <c r="A35" s="7" t="s">
        <v>328</v>
      </c>
      <c r="B35" s="6">
        <v>1018</v>
      </c>
      <c r="C35" s="85">
        <v>0</v>
      </c>
      <c r="D35" s="85">
        <f>F35</f>
        <v>0</v>
      </c>
      <c r="E35" s="85">
        <v>0</v>
      </c>
      <c r="F35" s="73">
        <f t="shared" si="6"/>
        <v>0</v>
      </c>
      <c r="G35" s="85">
        <f t="shared" si="4"/>
        <v>0</v>
      </c>
      <c r="H35" s="67"/>
      <c r="I35" s="323"/>
      <c r="J35" s="323"/>
      <c r="K35" s="323"/>
      <c r="L35" s="323"/>
      <c r="M35" s="323"/>
      <c r="N35" s="323"/>
      <c r="P35" s="85">
        <v>0</v>
      </c>
      <c r="Q35" s="85">
        <v>0</v>
      </c>
      <c r="R35" s="85">
        <v>0</v>
      </c>
      <c r="S35" s="73">
        <f>'[36]І. Інф. до звіт.'!F35</f>
        <v>0</v>
      </c>
    </row>
    <row r="36" spans="1:19" ht="20.100000000000001" customHeight="1">
      <c r="A36" s="7" t="s">
        <v>247</v>
      </c>
      <c r="B36" s="6">
        <v>1019</v>
      </c>
      <c r="C36" s="85">
        <f>C37+C38+C39+C40+C41+C42+C43+C44</f>
        <v>2130.8000000000002</v>
      </c>
      <c r="D36" s="85">
        <f>D37+D38+D39+D40+D41+D42+D43+D44</f>
        <v>2235.1999999999998</v>
      </c>
      <c r="E36" s="85">
        <f>E37+E38+E39+E40+E41+E42+E43+E44</f>
        <v>2324.4</v>
      </c>
      <c r="F36" s="85">
        <f>F37+F38+F39+F40+F41+F42+F43+F44</f>
        <v>2235.1999999999998</v>
      </c>
      <c r="G36" s="85">
        <f t="shared" si="4"/>
        <v>-89.200000000000273</v>
      </c>
      <c r="H36" s="67">
        <f>(F36/E36)*100</f>
        <v>96.162450524866614</v>
      </c>
      <c r="I36" s="323"/>
      <c r="J36" s="323"/>
      <c r="K36" s="323"/>
      <c r="L36" s="323"/>
      <c r="M36" s="323"/>
      <c r="N36" s="323"/>
      <c r="P36" s="85">
        <v>622.6</v>
      </c>
      <c r="Q36" s="85">
        <v>536.29999999999995</v>
      </c>
      <c r="R36" s="85">
        <v>518.30000000000007</v>
      </c>
      <c r="S36" s="85">
        <f>S37+S38+S39+S40+S41+S42+S43+S44</f>
        <v>558</v>
      </c>
    </row>
    <row r="37" spans="1:19" ht="20.100000000000001" customHeight="1">
      <c r="A37" s="251" t="s">
        <v>407</v>
      </c>
      <c r="B37" s="6" t="s">
        <v>415</v>
      </c>
      <c r="C37" s="73">
        <v>258.7</v>
      </c>
      <c r="D37" s="85">
        <f>F37</f>
        <v>224.4</v>
      </c>
      <c r="E37" s="85">
        <v>224.5</v>
      </c>
      <c r="F37" s="73">
        <f t="shared" si="6"/>
        <v>224.4</v>
      </c>
      <c r="G37" s="85">
        <f t="shared" ref="G37:G44" si="7">F37-E37</f>
        <v>-9.9999999999994316E-2</v>
      </c>
      <c r="H37" s="67">
        <f t="shared" ref="H37:H44" si="8">(F37/E37)*100</f>
        <v>99.955456570155903</v>
      </c>
      <c r="I37" s="312"/>
      <c r="J37" s="312"/>
      <c r="K37" s="312"/>
      <c r="L37" s="312"/>
      <c r="M37" s="312"/>
      <c r="N37" s="312"/>
      <c r="P37" s="73">
        <v>56.1</v>
      </c>
      <c r="Q37" s="73">
        <v>56.1</v>
      </c>
      <c r="R37" s="73">
        <v>56.1</v>
      </c>
      <c r="S37" s="73">
        <f>'[36]І. Інф. до звіт.'!F37</f>
        <v>56.1</v>
      </c>
    </row>
    <row r="38" spans="1:19" ht="20.100000000000001" customHeight="1">
      <c r="A38" s="251" t="s">
        <v>408</v>
      </c>
      <c r="B38" s="6" t="s">
        <v>416</v>
      </c>
      <c r="C38" s="73">
        <v>53</v>
      </c>
      <c r="D38" s="85">
        <f t="shared" ref="D38:D44" si="9">F38</f>
        <v>65</v>
      </c>
      <c r="E38" s="85">
        <v>69</v>
      </c>
      <c r="F38" s="73">
        <f t="shared" si="6"/>
        <v>65</v>
      </c>
      <c r="G38" s="85">
        <f t="shared" si="7"/>
        <v>-4</v>
      </c>
      <c r="H38" s="67">
        <f t="shared" si="8"/>
        <v>94.20289855072464</v>
      </c>
      <c r="I38" s="312"/>
      <c r="J38" s="312"/>
      <c r="K38" s="312"/>
      <c r="L38" s="312"/>
      <c r="M38" s="312"/>
      <c r="N38" s="312"/>
      <c r="P38" s="73">
        <v>52.6</v>
      </c>
      <c r="Q38" s="73">
        <v>6.2</v>
      </c>
      <c r="R38" s="73">
        <v>4.5</v>
      </c>
      <c r="S38" s="73">
        <f>'[36]І. Інф. до звіт.'!F38</f>
        <v>1.7</v>
      </c>
    </row>
    <row r="39" spans="1:19" ht="20.100000000000001" customHeight="1">
      <c r="A39" s="251" t="s">
        <v>409</v>
      </c>
      <c r="B39" s="6" t="s">
        <v>417</v>
      </c>
      <c r="C39" s="73">
        <v>35.799999999999997</v>
      </c>
      <c r="D39" s="85">
        <f t="shared" si="9"/>
        <v>27.5</v>
      </c>
      <c r="E39" s="85">
        <v>34</v>
      </c>
      <c r="F39" s="73">
        <f t="shared" si="6"/>
        <v>27.5</v>
      </c>
      <c r="G39" s="85">
        <f t="shared" si="7"/>
        <v>-6.5</v>
      </c>
      <c r="H39" s="67">
        <f t="shared" si="8"/>
        <v>80.882352941176478</v>
      </c>
      <c r="I39" s="323"/>
      <c r="J39" s="323"/>
      <c r="K39" s="323"/>
      <c r="L39" s="323"/>
      <c r="M39" s="323"/>
      <c r="N39" s="323"/>
      <c r="P39" s="73">
        <v>8.4</v>
      </c>
      <c r="Q39" s="73">
        <v>5.3</v>
      </c>
      <c r="R39" s="73">
        <v>4.2</v>
      </c>
      <c r="S39" s="73">
        <f>'[36]І. Інф. до звіт.'!F39</f>
        <v>9.6</v>
      </c>
    </row>
    <row r="40" spans="1:19" ht="20.100000000000001" customHeight="1">
      <c r="A40" s="251" t="s">
        <v>410</v>
      </c>
      <c r="B40" s="6" t="s">
        <v>418</v>
      </c>
      <c r="C40" s="73">
        <v>14.2</v>
      </c>
      <c r="D40" s="85">
        <f t="shared" si="9"/>
        <v>28.699999999999996</v>
      </c>
      <c r="E40" s="85">
        <v>26.5</v>
      </c>
      <c r="F40" s="73">
        <f t="shared" si="6"/>
        <v>28.699999999999996</v>
      </c>
      <c r="G40" s="85">
        <f t="shared" si="7"/>
        <v>2.1999999999999957</v>
      </c>
      <c r="H40" s="67">
        <f t="shared" si="8"/>
        <v>108.30188679245281</v>
      </c>
      <c r="I40" s="312"/>
      <c r="J40" s="312"/>
      <c r="K40" s="312"/>
      <c r="L40" s="312"/>
      <c r="M40" s="312"/>
      <c r="N40" s="312"/>
      <c r="P40" s="73">
        <v>6.8</v>
      </c>
      <c r="Q40" s="73">
        <v>6.6</v>
      </c>
      <c r="R40" s="73">
        <v>6.7</v>
      </c>
      <c r="S40" s="73">
        <f>'[36]І. Інф. до звіт.'!F40</f>
        <v>8.6</v>
      </c>
    </row>
    <row r="41" spans="1:19" ht="20.100000000000001" customHeight="1">
      <c r="A41" s="251" t="s">
        <v>411</v>
      </c>
      <c r="B41" s="6" t="s">
        <v>419</v>
      </c>
      <c r="C41" s="73">
        <v>656.3</v>
      </c>
      <c r="D41" s="85">
        <f t="shared" si="9"/>
        <v>668.1</v>
      </c>
      <c r="E41" s="85">
        <v>681.6</v>
      </c>
      <c r="F41" s="73">
        <f t="shared" si="6"/>
        <v>668.1</v>
      </c>
      <c r="G41" s="85">
        <f t="shared" si="7"/>
        <v>-13.5</v>
      </c>
      <c r="H41" s="67">
        <f t="shared" si="8"/>
        <v>98.019366197183103</v>
      </c>
      <c r="I41" s="323"/>
      <c r="J41" s="323"/>
      <c r="K41" s="323"/>
      <c r="L41" s="323"/>
      <c r="M41" s="323"/>
      <c r="N41" s="323"/>
      <c r="P41" s="73">
        <v>162.5</v>
      </c>
      <c r="Q41" s="73">
        <v>162.1</v>
      </c>
      <c r="R41" s="73">
        <v>163.80000000000001</v>
      </c>
      <c r="S41" s="73">
        <f>'[36]І. Інф. до звіт.'!F41</f>
        <v>179.7</v>
      </c>
    </row>
    <row r="42" spans="1:19" ht="20.100000000000001" customHeight="1">
      <c r="A42" s="251" t="s">
        <v>412</v>
      </c>
      <c r="B42" s="6" t="s">
        <v>420</v>
      </c>
      <c r="C42" s="73">
        <v>24</v>
      </c>
      <c r="D42" s="85">
        <f t="shared" si="9"/>
        <v>30</v>
      </c>
      <c r="E42" s="85">
        <v>30</v>
      </c>
      <c r="F42" s="73">
        <f t="shared" si="6"/>
        <v>30</v>
      </c>
      <c r="G42" s="85">
        <f t="shared" si="7"/>
        <v>0</v>
      </c>
      <c r="H42" s="67">
        <f t="shared" si="8"/>
        <v>100</v>
      </c>
      <c r="I42" s="323"/>
      <c r="J42" s="323"/>
      <c r="K42" s="323"/>
      <c r="L42" s="323"/>
      <c r="M42" s="323"/>
      <c r="N42" s="323"/>
      <c r="P42" s="73">
        <v>7.5</v>
      </c>
      <c r="Q42" s="73">
        <v>7.5</v>
      </c>
      <c r="R42" s="73">
        <v>7.5</v>
      </c>
      <c r="S42" s="73">
        <f>'[36]І. Інф. до звіт.'!F42</f>
        <v>7.5</v>
      </c>
    </row>
    <row r="43" spans="1:19" ht="20.100000000000001" customHeight="1">
      <c r="A43" s="251" t="s">
        <v>413</v>
      </c>
      <c r="B43" s="6" t="s">
        <v>421</v>
      </c>
      <c r="C43" s="73">
        <v>900.5</v>
      </c>
      <c r="D43" s="85">
        <f t="shared" si="9"/>
        <v>938.5</v>
      </c>
      <c r="E43" s="85">
        <v>967</v>
      </c>
      <c r="F43" s="73">
        <f t="shared" si="6"/>
        <v>938.5</v>
      </c>
      <c r="G43" s="85">
        <f t="shared" si="7"/>
        <v>-28.5</v>
      </c>
      <c r="H43" s="67">
        <f t="shared" si="8"/>
        <v>97.052740434332989</v>
      </c>
      <c r="I43" s="323"/>
      <c r="J43" s="323"/>
      <c r="K43" s="323"/>
      <c r="L43" s="323"/>
      <c r="M43" s="323"/>
      <c r="N43" s="323"/>
      <c r="P43" s="73">
        <v>224.8</v>
      </c>
      <c r="Q43" s="73">
        <v>224</v>
      </c>
      <c r="R43" s="73">
        <v>222.9</v>
      </c>
      <c r="S43" s="73">
        <f>'[36]І. Інф. до звіт.'!F43</f>
        <v>266.8</v>
      </c>
    </row>
    <row r="44" spans="1:19" ht="34.799999999999997" customHeight="1">
      <c r="A44" s="251" t="s">
        <v>414</v>
      </c>
      <c r="B44" s="6" t="s">
        <v>422</v>
      </c>
      <c r="C44" s="73">
        <v>188.3</v>
      </c>
      <c r="D44" s="85">
        <f t="shared" si="9"/>
        <v>253</v>
      </c>
      <c r="E44" s="85">
        <v>291.8</v>
      </c>
      <c r="F44" s="73">
        <f t="shared" si="6"/>
        <v>253</v>
      </c>
      <c r="G44" s="85">
        <f t="shared" si="7"/>
        <v>-38.800000000000011</v>
      </c>
      <c r="H44" s="67">
        <f t="shared" si="8"/>
        <v>86.703221384509931</v>
      </c>
      <c r="I44" s="312"/>
      <c r="J44" s="312"/>
      <c r="K44" s="312"/>
      <c r="L44" s="312"/>
      <c r="M44" s="312"/>
      <c r="N44" s="312"/>
      <c r="P44" s="73">
        <v>103.9</v>
      </c>
      <c r="Q44" s="73">
        <v>68.5</v>
      </c>
      <c r="R44" s="73">
        <v>52.6</v>
      </c>
      <c r="S44" s="73">
        <f>'[36]І. Інф. до звіт.'!F44</f>
        <v>28</v>
      </c>
    </row>
    <row r="45" spans="1:19" s="4" customFormat="1" ht="20.100000000000001" customHeight="1">
      <c r="A45" s="9" t="s">
        <v>18</v>
      </c>
      <c r="B45" s="10">
        <v>1020</v>
      </c>
      <c r="C45" s="122">
        <f>C26-C27</f>
        <v>7916.5999999999913</v>
      </c>
      <c r="D45" s="122">
        <f>D26-D27</f>
        <v>10774.599999999999</v>
      </c>
      <c r="E45" s="122">
        <f>E26-E27</f>
        <v>5883.8999999999942</v>
      </c>
      <c r="F45" s="122">
        <f>F26-F27</f>
        <v>10774.599999999999</v>
      </c>
      <c r="G45" s="122">
        <f t="shared" si="4"/>
        <v>4890.7000000000044</v>
      </c>
      <c r="H45" s="68">
        <f>(F45/E45)*100</f>
        <v>183.12003942963017</v>
      </c>
      <c r="I45" s="311"/>
      <c r="J45" s="311"/>
      <c r="K45" s="311"/>
      <c r="L45" s="311"/>
      <c r="M45" s="311"/>
      <c r="N45" s="311"/>
      <c r="P45" s="122">
        <v>1586.6999999999989</v>
      </c>
      <c r="Q45" s="122">
        <v>2880.3000000000011</v>
      </c>
      <c r="R45" s="122">
        <v>1756.5</v>
      </c>
      <c r="S45" s="122">
        <f>S26-S27</f>
        <v>4440.8999999999978</v>
      </c>
    </row>
    <row r="46" spans="1:19" s="4" customFormat="1" ht="20.100000000000001" customHeight="1">
      <c r="A46" s="9" t="s">
        <v>114</v>
      </c>
      <c r="B46" s="10">
        <v>1030</v>
      </c>
      <c r="C46" s="74">
        <f>SUM(C47:C66,C68)</f>
        <v>5883.3</v>
      </c>
      <c r="D46" s="74">
        <f>SUM(D47:D66,D68)</f>
        <v>6593</v>
      </c>
      <c r="E46" s="74">
        <f>SUM(E47:E66,E68)</f>
        <v>6823.3</v>
      </c>
      <c r="F46" s="74">
        <f>SUM(F47:F66,F68)</f>
        <v>6593</v>
      </c>
      <c r="G46" s="122">
        <f t="shared" si="4"/>
        <v>-230.30000000000018</v>
      </c>
      <c r="H46" s="68">
        <f>(F46/E46)*100</f>
        <v>96.624800316562371</v>
      </c>
      <c r="I46" s="311"/>
      <c r="J46" s="311"/>
      <c r="K46" s="311"/>
      <c r="L46" s="311"/>
      <c r="M46" s="311"/>
      <c r="N46" s="311"/>
      <c r="P46" s="74">
        <v>1756.5</v>
      </c>
      <c r="Q46" s="74">
        <v>1309.3000000000002</v>
      </c>
      <c r="R46" s="74">
        <v>1534.3</v>
      </c>
      <c r="S46" s="74">
        <f>SUM(S47:S66,S68)</f>
        <v>1992.9</v>
      </c>
    </row>
    <row r="47" spans="1:19" ht="20.100000000000001" customHeight="1">
      <c r="A47" s="7" t="s">
        <v>72</v>
      </c>
      <c r="B47" s="8">
        <v>1031</v>
      </c>
      <c r="C47" s="73">
        <v>172.2</v>
      </c>
      <c r="D47" s="85">
        <f>F47</f>
        <v>183.7</v>
      </c>
      <c r="E47" s="85">
        <v>185.1</v>
      </c>
      <c r="F47" s="73">
        <f t="shared" ref="F47:F67" si="10">P47+Q47+R47+S47</f>
        <v>183.7</v>
      </c>
      <c r="G47" s="85">
        <f t="shared" si="4"/>
        <v>-1.4000000000000057</v>
      </c>
      <c r="H47" s="67">
        <f>(F47/E47)*100</f>
        <v>99.243652079956775</v>
      </c>
      <c r="I47" s="309"/>
      <c r="J47" s="309"/>
      <c r="K47" s="309"/>
      <c r="L47" s="309"/>
      <c r="M47" s="309"/>
      <c r="N47" s="309"/>
      <c r="P47" s="73">
        <v>31.7</v>
      </c>
      <c r="Q47" s="73">
        <v>45.3</v>
      </c>
      <c r="R47" s="73">
        <v>39.200000000000003</v>
      </c>
      <c r="S47" s="73">
        <f>'[36]І. Інф. до звіт.'!F47</f>
        <v>67.5</v>
      </c>
    </row>
    <row r="48" spans="1:19" ht="20.100000000000001" customHeight="1">
      <c r="A48" s="7" t="s">
        <v>109</v>
      </c>
      <c r="B48" s="8">
        <v>1032</v>
      </c>
      <c r="C48" s="73">
        <v>0</v>
      </c>
      <c r="D48" s="85">
        <f t="shared" ref="D48:D67" si="11">F48</f>
        <v>0</v>
      </c>
      <c r="E48" s="85">
        <v>0</v>
      </c>
      <c r="F48" s="73">
        <f t="shared" si="10"/>
        <v>0</v>
      </c>
      <c r="G48" s="85">
        <f t="shared" si="4"/>
        <v>0</v>
      </c>
      <c r="H48" s="67"/>
      <c r="I48" s="310"/>
      <c r="J48" s="310"/>
      <c r="K48" s="310"/>
      <c r="L48" s="310"/>
      <c r="M48" s="310"/>
      <c r="N48" s="310"/>
      <c r="P48" s="73">
        <v>0</v>
      </c>
      <c r="Q48" s="73">
        <v>0</v>
      </c>
      <c r="R48" s="73">
        <v>0</v>
      </c>
      <c r="S48" s="73">
        <f>'[36]І. Інф. до звіт.'!F48</f>
        <v>0</v>
      </c>
    </row>
    <row r="49" spans="1:19" ht="20.100000000000001" customHeight="1">
      <c r="A49" s="7" t="s">
        <v>46</v>
      </c>
      <c r="B49" s="8">
        <v>1033</v>
      </c>
      <c r="C49" s="73">
        <v>0</v>
      </c>
      <c r="D49" s="85">
        <f t="shared" si="11"/>
        <v>0</v>
      </c>
      <c r="E49" s="85">
        <v>0</v>
      </c>
      <c r="F49" s="73">
        <f t="shared" si="10"/>
        <v>0</v>
      </c>
      <c r="G49" s="85">
        <f t="shared" si="4"/>
        <v>0</v>
      </c>
      <c r="H49" s="67"/>
      <c r="I49" s="310"/>
      <c r="J49" s="310"/>
      <c r="K49" s="310"/>
      <c r="L49" s="310"/>
      <c r="M49" s="310"/>
      <c r="N49" s="310"/>
      <c r="P49" s="73">
        <v>0</v>
      </c>
      <c r="Q49" s="73">
        <v>0</v>
      </c>
      <c r="R49" s="73">
        <v>0</v>
      </c>
      <c r="S49" s="73">
        <f>'[36]І. Інф. до звіт.'!F49</f>
        <v>0</v>
      </c>
    </row>
    <row r="50" spans="1:19" ht="20.100000000000001" customHeight="1">
      <c r="A50" s="7" t="s">
        <v>16</v>
      </c>
      <c r="B50" s="8">
        <v>1034</v>
      </c>
      <c r="C50" s="73">
        <v>0</v>
      </c>
      <c r="D50" s="85">
        <f t="shared" si="11"/>
        <v>0</v>
      </c>
      <c r="E50" s="85">
        <v>0</v>
      </c>
      <c r="F50" s="73">
        <f t="shared" si="10"/>
        <v>0</v>
      </c>
      <c r="G50" s="85">
        <f t="shared" si="4"/>
        <v>0</v>
      </c>
      <c r="H50" s="67"/>
      <c r="I50" s="310"/>
      <c r="J50" s="310"/>
      <c r="K50" s="310"/>
      <c r="L50" s="310"/>
      <c r="M50" s="310"/>
      <c r="N50" s="310"/>
      <c r="P50" s="73">
        <v>0</v>
      </c>
      <c r="Q50" s="73">
        <v>0</v>
      </c>
      <c r="R50" s="73">
        <v>0</v>
      </c>
      <c r="S50" s="73">
        <f>'[36]І. Інф. до звіт.'!F50</f>
        <v>0</v>
      </c>
    </row>
    <row r="51" spans="1:19" ht="20.100000000000001" customHeight="1">
      <c r="A51" s="7" t="s">
        <v>17</v>
      </c>
      <c r="B51" s="8">
        <v>1035</v>
      </c>
      <c r="C51" s="73">
        <v>0</v>
      </c>
      <c r="D51" s="85">
        <f t="shared" si="11"/>
        <v>0</v>
      </c>
      <c r="E51" s="85">
        <v>0</v>
      </c>
      <c r="F51" s="73">
        <f t="shared" si="10"/>
        <v>0</v>
      </c>
      <c r="G51" s="85">
        <f t="shared" si="4"/>
        <v>0</v>
      </c>
      <c r="H51" s="67"/>
      <c r="I51" s="310"/>
      <c r="J51" s="310"/>
      <c r="K51" s="310"/>
      <c r="L51" s="310"/>
      <c r="M51" s="310"/>
      <c r="N51" s="310"/>
      <c r="P51" s="73">
        <v>0</v>
      </c>
      <c r="Q51" s="73">
        <v>0</v>
      </c>
      <c r="R51" s="73">
        <v>0</v>
      </c>
      <c r="S51" s="73">
        <f>'[36]І. Інф. до звіт.'!F51</f>
        <v>0</v>
      </c>
    </row>
    <row r="52" spans="1:19" ht="20.100000000000001" customHeight="1">
      <c r="A52" s="7" t="s">
        <v>25</v>
      </c>
      <c r="B52" s="8">
        <v>1036</v>
      </c>
      <c r="C52" s="73">
        <v>0</v>
      </c>
      <c r="D52" s="85">
        <f t="shared" si="11"/>
        <v>0</v>
      </c>
      <c r="E52" s="85">
        <v>0</v>
      </c>
      <c r="F52" s="73">
        <f t="shared" si="10"/>
        <v>0</v>
      </c>
      <c r="G52" s="85">
        <f t="shared" si="4"/>
        <v>0</v>
      </c>
      <c r="H52" s="67"/>
      <c r="I52" s="310"/>
      <c r="J52" s="310"/>
      <c r="K52" s="310"/>
      <c r="L52" s="310"/>
      <c r="M52" s="310"/>
      <c r="N52" s="310"/>
      <c r="P52" s="73">
        <v>0</v>
      </c>
      <c r="Q52" s="73">
        <v>0</v>
      </c>
      <c r="R52" s="73">
        <v>0</v>
      </c>
      <c r="S52" s="73">
        <f>'[36]І. Інф. до звіт.'!F52</f>
        <v>0</v>
      </c>
    </row>
    <row r="53" spans="1:19" ht="20.100000000000001" customHeight="1">
      <c r="A53" s="7" t="s">
        <v>26</v>
      </c>
      <c r="B53" s="8">
        <v>1037</v>
      </c>
      <c r="C53" s="73">
        <v>33</v>
      </c>
      <c r="D53" s="85">
        <f t="shared" si="11"/>
        <v>43.3</v>
      </c>
      <c r="E53" s="85">
        <v>42</v>
      </c>
      <c r="F53" s="73">
        <f t="shared" si="10"/>
        <v>43.3</v>
      </c>
      <c r="G53" s="85">
        <f t="shared" si="4"/>
        <v>1.2999999999999972</v>
      </c>
      <c r="H53" s="67">
        <f>(F53/E53)*100</f>
        <v>103.09523809523809</v>
      </c>
      <c r="I53" s="312"/>
      <c r="J53" s="312"/>
      <c r="K53" s="312"/>
      <c r="L53" s="312"/>
      <c r="M53" s="312"/>
      <c r="N53" s="312"/>
      <c r="P53" s="73">
        <v>10.199999999999999</v>
      </c>
      <c r="Q53" s="73">
        <v>10.7</v>
      </c>
      <c r="R53" s="73">
        <v>10.7</v>
      </c>
      <c r="S53" s="73">
        <f>'[36]І. Інф. до звіт.'!F53</f>
        <v>11.7</v>
      </c>
    </row>
    <row r="54" spans="1:19" ht="20.100000000000001" customHeight="1">
      <c r="A54" s="7" t="s">
        <v>27</v>
      </c>
      <c r="B54" s="8">
        <v>1038</v>
      </c>
      <c r="C54" s="73">
        <v>3925.8</v>
      </c>
      <c r="D54" s="85">
        <f t="shared" si="11"/>
        <v>4478.2</v>
      </c>
      <c r="E54" s="85">
        <v>4601.8</v>
      </c>
      <c r="F54" s="73">
        <f t="shared" si="10"/>
        <v>4478.2</v>
      </c>
      <c r="G54" s="85">
        <f t="shared" si="4"/>
        <v>-123.60000000000036</v>
      </c>
      <c r="H54" s="67">
        <f>(F54/E54)*100</f>
        <v>97.314094484766827</v>
      </c>
      <c r="I54" s="310"/>
      <c r="J54" s="310"/>
      <c r="K54" s="310"/>
      <c r="L54" s="310"/>
      <c r="M54" s="310"/>
      <c r="N54" s="310"/>
      <c r="P54" s="73">
        <v>1171.3</v>
      </c>
      <c r="Q54" s="73">
        <v>927.8</v>
      </c>
      <c r="R54" s="73">
        <v>1094.0999999999999</v>
      </c>
      <c r="S54" s="73">
        <f>'[36]І. Інф. до звіт.'!F54</f>
        <v>1285</v>
      </c>
    </row>
    <row r="55" spans="1:19" ht="20.100000000000001" customHeight="1">
      <c r="A55" s="7" t="s">
        <v>28</v>
      </c>
      <c r="B55" s="8">
        <v>1039</v>
      </c>
      <c r="C55" s="73">
        <v>782.7</v>
      </c>
      <c r="D55" s="85">
        <f t="shared" si="11"/>
        <v>855.8</v>
      </c>
      <c r="E55" s="85">
        <v>909.5</v>
      </c>
      <c r="F55" s="73">
        <f t="shared" si="10"/>
        <v>855.8</v>
      </c>
      <c r="G55" s="85">
        <f t="shared" si="4"/>
        <v>-53.700000000000045</v>
      </c>
      <c r="H55" s="67">
        <f>(F55/E55)*100</f>
        <v>94.095656954370526</v>
      </c>
      <c r="I55" s="310"/>
      <c r="J55" s="310"/>
      <c r="K55" s="310"/>
      <c r="L55" s="310"/>
      <c r="M55" s="310"/>
      <c r="N55" s="310"/>
      <c r="P55" s="73">
        <v>220.9</v>
      </c>
      <c r="Q55" s="73">
        <v>172.5</v>
      </c>
      <c r="R55" s="73">
        <v>213.6</v>
      </c>
      <c r="S55" s="73">
        <f>'[36]І. Інф. до звіт.'!F55</f>
        <v>248.8</v>
      </c>
    </row>
    <row r="56" spans="1:19" ht="42.75" customHeight="1">
      <c r="A56" s="7" t="s">
        <v>29</v>
      </c>
      <c r="B56" s="8">
        <v>1040</v>
      </c>
      <c r="C56" s="73">
        <v>212.7</v>
      </c>
      <c r="D56" s="85">
        <f t="shared" si="11"/>
        <v>240.8</v>
      </c>
      <c r="E56" s="85">
        <v>205</v>
      </c>
      <c r="F56" s="73">
        <f t="shared" si="10"/>
        <v>240.8</v>
      </c>
      <c r="G56" s="85">
        <f t="shared" si="4"/>
        <v>35.800000000000011</v>
      </c>
      <c r="H56" s="67">
        <f>(F56/E56)*100</f>
        <v>117.46341463414636</v>
      </c>
      <c r="I56" s="310"/>
      <c r="J56" s="310"/>
      <c r="K56" s="310"/>
      <c r="L56" s="310"/>
      <c r="M56" s="310"/>
      <c r="N56" s="310"/>
      <c r="P56" s="73">
        <v>48.8</v>
      </c>
      <c r="Q56" s="73">
        <v>27.2</v>
      </c>
      <c r="R56" s="73">
        <v>37.9</v>
      </c>
      <c r="S56" s="73">
        <f>'[36]І. Інф. до звіт.'!F56</f>
        <v>126.9</v>
      </c>
    </row>
    <row r="57" spans="1:19" ht="42.75" customHeight="1">
      <c r="A57" s="7" t="s">
        <v>30</v>
      </c>
      <c r="B57" s="8">
        <v>1041</v>
      </c>
      <c r="C57" s="73">
        <v>0</v>
      </c>
      <c r="D57" s="85">
        <f t="shared" si="11"/>
        <v>0</v>
      </c>
      <c r="E57" s="85">
        <v>0</v>
      </c>
      <c r="F57" s="73">
        <f t="shared" si="10"/>
        <v>0</v>
      </c>
      <c r="G57" s="85">
        <f t="shared" si="4"/>
        <v>0</v>
      </c>
      <c r="H57" s="67"/>
      <c r="I57" s="310"/>
      <c r="J57" s="310"/>
      <c r="K57" s="310"/>
      <c r="L57" s="310"/>
      <c r="M57" s="310"/>
      <c r="N57" s="310"/>
      <c r="P57" s="73">
        <v>0</v>
      </c>
      <c r="Q57" s="73">
        <v>0</v>
      </c>
      <c r="R57" s="73">
        <v>0</v>
      </c>
      <c r="S57" s="73">
        <f>'[36]І. Інф. до звіт.'!F57</f>
        <v>0</v>
      </c>
    </row>
    <row r="58" spans="1:19" ht="20.100000000000001" customHeight="1">
      <c r="A58" s="7" t="s">
        <v>31</v>
      </c>
      <c r="B58" s="8">
        <v>1042</v>
      </c>
      <c r="C58" s="73">
        <v>1.5</v>
      </c>
      <c r="D58" s="85">
        <f t="shared" si="11"/>
        <v>0</v>
      </c>
      <c r="E58" s="85">
        <v>0</v>
      </c>
      <c r="F58" s="73">
        <f t="shared" si="10"/>
        <v>0</v>
      </c>
      <c r="G58" s="85">
        <f t="shared" si="4"/>
        <v>0</v>
      </c>
      <c r="H58" s="67"/>
      <c r="I58" s="310"/>
      <c r="J58" s="310"/>
      <c r="K58" s="310"/>
      <c r="L58" s="310"/>
      <c r="M58" s="310"/>
      <c r="N58" s="310"/>
      <c r="P58" s="73">
        <v>0</v>
      </c>
      <c r="Q58" s="73">
        <v>0</v>
      </c>
      <c r="R58" s="73">
        <v>0</v>
      </c>
      <c r="S58" s="73">
        <f>'[36]І. Інф. до звіт.'!F58</f>
        <v>0</v>
      </c>
    </row>
    <row r="59" spans="1:19" ht="20.100000000000001" customHeight="1">
      <c r="A59" s="7" t="s">
        <v>32</v>
      </c>
      <c r="B59" s="8">
        <v>1043</v>
      </c>
      <c r="C59" s="73">
        <v>0</v>
      </c>
      <c r="D59" s="85">
        <f t="shared" si="11"/>
        <v>1.9</v>
      </c>
      <c r="E59" s="85">
        <v>0</v>
      </c>
      <c r="F59" s="73">
        <f t="shared" si="10"/>
        <v>1.9</v>
      </c>
      <c r="G59" s="85">
        <f t="shared" si="4"/>
        <v>1.9</v>
      </c>
      <c r="H59" s="67"/>
      <c r="I59" s="310"/>
      <c r="J59" s="310"/>
      <c r="K59" s="310"/>
      <c r="L59" s="310"/>
      <c r="M59" s="310"/>
      <c r="N59" s="310"/>
      <c r="P59" s="73">
        <v>0</v>
      </c>
      <c r="Q59" s="73">
        <v>0</v>
      </c>
      <c r="R59" s="73">
        <v>0</v>
      </c>
      <c r="S59" s="73">
        <f>'[36]І. Інф. до звіт.'!F59</f>
        <v>1.9</v>
      </c>
    </row>
    <row r="60" spans="1:19" ht="20.100000000000001" customHeight="1">
      <c r="A60" s="7" t="s">
        <v>33</v>
      </c>
      <c r="B60" s="8">
        <v>1044</v>
      </c>
      <c r="C60" s="73">
        <v>60.2</v>
      </c>
      <c r="D60" s="85">
        <f t="shared" si="11"/>
        <v>72.300000000000011</v>
      </c>
      <c r="E60" s="85">
        <v>80</v>
      </c>
      <c r="F60" s="73">
        <f t="shared" si="10"/>
        <v>72.300000000000011</v>
      </c>
      <c r="G60" s="85">
        <f t="shared" si="4"/>
        <v>-7.6999999999999886</v>
      </c>
      <c r="H60" s="67">
        <f>(F60/E60)*100</f>
        <v>90.375000000000014</v>
      </c>
      <c r="I60" s="309"/>
      <c r="J60" s="309"/>
      <c r="K60" s="309"/>
      <c r="L60" s="309"/>
      <c r="M60" s="309"/>
      <c r="N60" s="309"/>
      <c r="P60" s="73">
        <v>16.8</v>
      </c>
      <c r="Q60" s="73">
        <v>11.4</v>
      </c>
      <c r="R60" s="73">
        <v>5</v>
      </c>
      <c r="S60" s="73">
        <f>'[36]І. Інф. до звіт.'!F60</f>
        <v>39.1</v>
      </c>
    </row>
    <row r="61" spans="1:19" ht="20.100000000000001" customHeight="1">
      <c r="A61" s="7" t="s">
        <v>48</v>
      </c>
      <c r="B61" s="8">
        <v>1045</v>
      </c>
      <c r="C61" s="85">
        <v>0</v>
      </c>
      <c r="D61" s="85">
        <f t="shared" si="11"/>
        <v>0</v>
      </c>
      <c r="E61" s="85">
        <v>0</v>
      </c>
      <c r="F61" s="73">
        <f t="shared" si="10"/>
        <v>0</v>
      </c>
      <c r="G61" s="85">
        <f t="shared" si="4"/>
        <v>0</v>
      </c>
      <c r="H61" s="67"/>
      <c r="I61" s="309"/>
      <c r="J61" s="309"/>
      <c r="K61" s="309"/>
      <c r="L61" s="309"/>
      <c r="M61" s="309"/>
      <c r="N61" s="309"/>
      <c r="P61" s="85">
        <v>0</v>
      </c>
      <c r="Q61" s="85">
        <v>0</v>
      </c>
      <c r="R61" s="85">
        <v>0</v>
      </c>
      <c r="S61" s="73">
        <f>'[36]І. Інф. до звіт.'!F61</f>
        <v>0</v>
      </c>
    </row>
    <row r="62" spans="1:19" ht="20.100000000000001" customHeight="1">
      <c r="A62" s="7" t="s">
        <v>34</v>
      </c>
      <c r="B62" s="8">
        <v>1046</v>
      </c>
      <c r="C62" s="73">
        <v>0</v>
      </c>
      <c r="D62" s="85">
        <f t="shared" si="11"/>
        <v>6</v>
      </c>
      <c r="E62" s="85">
        <v>6</v>
      </c>
      <c r="F62" s="73">
        <f t="shared" si="10"/>
        <v>6</v>
      </c>
      <c r="G62" s="85">
        <f t="shared" si="4"/>
        <v>0</v>
      </c>
      <c r="H62" s="67"/>
      <c r="I62" s="309"/>
      <c r="J62" s="309"/>
      <c r="K62" s="309"/>
      <c r="L62" s="309"/>
      <c r="M62" s="309"/>
      <c r="N62" s="309"/>
      <c r="P62" s="73">
        <v>0</v>
      </c>
      <c r="Q62" s="73">
        <v>6</v>
      </c>
      <c r="R62" s="73">
        <v>0</v>
      </c>
      <c r="S62" s="73">
        <f>'[36]І. Інф. до звіт.'!F62</f>
        <v>0</v>
      </c>
    </row>
    <row r="63" spans="1:19" ht="20.100000000000001" customHeight="1">
      <c r="A63" s="7" t="s">
        <v>35</v>
      </c>
      <c r="B63" s="8">
        <v>1047</v>
      </c>
      <c r="C63" s="73">
        <v>0</v>
      </c>
      <c r="D63" s="85">
        <f t="shared" si="11"/>
        <v>0</v>
      </c>
      <c r="E63" s="85">
        <v>0</v>
      </c>
      <c r="F63" s="73">
        <f t="shared" si="10"/>
        <v>0</v>
      </c>
      <c r="G63" s="85">
        <f t="shared" si="4"/>
        <v>0</v>
      </c>
      <c r="H63" s="67"/>
      <c r="I63" s="309"/>
      <c r="J63" s="309"/>
      <c r="K63" s="309"/>
      <c r="L63" s="309"/>
      <c r="M63" s="309"/>
      <c r="N63" s="309"/>
      <c r="P63" s="73">
        <v>0</v>
      </c>
      <c r="Q63" s="73">
        <v>0</v>
      </c>
      <c r="R63" s="73">
        <v>0</v>
      </c>
      <c r="S63" s="73">
        <f>'[36]І. Інф. до звіт.'!F63</f>
        <v>0</v>
      </c>
    </row>
    <row r="64" spans="1:19" ht="20.100000000000001" customHeight="1">
      <c r="A64" s="7" t="s">
        <v>36</v>
      </c>
      <c r="B64" s="8">
        <v>1048</v>
      </c>
      <c r="C64" s="73">
        <v>0.3</v>
      </c>
      <c r="D64" s="85">
        <f t="shared" si="11"/>
        <v>0.3</v>
      </c>
      <c r="E64" s="85">
        <v>0</v>
      </c>
      <c r="F64" s="73">
        <f t="shared" si="10"/>
        <v>0.3</v>
      </c>
      <c r="G64" s="85">
        <f t="shared" si="4"/>
        <v>0.3</v>
      </c>
      <c r="H64" s="67"/>
      <c r="I64" s="309"/>
      <c r="J64" s="309"/>
      <c r="K64" s="309"/>
      <c r="L64" s="309"/>
      <c r="M64" s="309"/>
      <c r="N64" s="309"/>
      <c r="P64" s="73">
        <v>0.3</v>
      </c>
      <c r="Q64" s="73">
        <v>0</v>
      </c>
      <c r="R64" s="73">
        <v>0</v>
      </c>
      <c r="S64" s="73">
        <f>'[36]І. Інф. до звіт.'!F64</f>
        <v>0</v>
      </c>
    </row>
    <row r="65" spans="1:19" ht="20.100000000000001" customHeight="1">
      <c r="A65" s="7" t="s">
        <v>37</v>
      </c>
      <c r="B65" s="8">
        <v>1049</v>
      </c>
      <c r="C65" s="73">
        <v>8.6</v>
      </c>
      <c r="D65" s="85">
        <f t="shared" si="11"/>
        <v>3.7</v>
      </c>
      <c r="E65" s="85">
        <v>9</v>
      </c>
      <c r="F65" s="73">
        <f t="shared" si="10"/>
        <v>3.7</v>
      </c>
      <c r="G65" s="85">
        <f t="shared" si="4"/>
        <v>-5.3</v>
      </c>
      <c r="H65" s="67"/>
      <c r="I65" s="309"/>
      <c r="J65" s="309"/>
      <c r="K65" s="309"/>
      <c r="L65" s="309"/>
      <c r="M65" s="309"/>
      <c r="N65" s="309"/>
      <c r="P65" s="73">
        <v>1</v>
      </c>
      <c r="Q65" s="73">
        <v>0.7</v>
      </c>
      <c r="R65" s="73">
        <v>0</v>
      </c>
      <c r="S65" s="73">
        <f>'[36]І. Інф. до звіт.'!F65</f>
        <v>2</v>
      </c>
    </row>
    <row r="66" spans="1:19" ht="34.799999999999997" customHeight="1">
      <c r="A66" s="7" t="s">
        <v>52</v>
      </c>
      <c r="B66" s="8">
        <v>1050</v>
      </c>
      <c r="C66" s="73">
        <v>143</v>
      </c>
      <c r="D66" s="85">
        <f t="shared" si="11"/>
        <v>116</v>
      </c>
      <c r="E66" s="85">
        <v>134.69999999999999</v>
      </c>
      <c r="F66" s="73">
        <f t="shared" si="10"/>
        <v>116</v>
      </c>
      <c r="G66" s="85">
        <f t="shared" si="4"/>
        <v>-18.699999999999989</v>
      </c>
      <c r="H66" s="67">
        <f>(F66/E66)*100</f>
        <v>86.117297698589468</v>
      </c>
      <c r="I66" s="309"/>
      <c r="J66" s="309"/>
      <c r="K66" s="309"/>
      <c r="L66" s="309"/>
      <c r="M66" s="309"/>
      <c r="N66" s="309"/>
      <c r="P66" s="73">
        <v>33.6</v>
      </c>
      <c r="Q66" s="73">
        <v>23</v>
      </c>
      <c r="R66" s="73">
        <v>27.2</v>
      </c>
      <c r="S66" s="73">
        <f>'[36]І. Інф. до звіт.'!F66</f>
        <v>32.200000000000003</v>
      </c>
    </row>
    <row r="67" spans="1:19" ht="20.100000000000001" customHeight="1">
      <c r="A67" s="7" t="s">
        <v>38</v>
      </c>
      <c r="B67" s="5" t="s">
        <v>205</v>
      </c>
      <c r="C67" s="73">
        <v>41.5</v>
      </c>
      <c r="D67" s="85">
        <f t="shared" si="11"/>
        <v>1.7000000000000002</v>
      </c>
      <c r="E67" s="85">
        <v>20</v>
      </c>
      <c r="F67" s="73">
        <f t="shared" si="10"/>
        <v>1.7000000000000002</v>
      </c>
      <c r="G67" s="85">
        <f t="shared" si="4"/>
        <v>-18.3</v>
      </c>
      <c r="H67" s="67"/>
      <c r="I67" s="309"/>
      <c r="J67" s="309"/>
      <c r="K67" s="309"/>
      <c r="L67" s="309"/>
      <c r="M67" s="309"/>
      <c r="N67" s="309"/>
      <c r="P67" s="73">
        <v>0.4</v>
      </c>
      <c r="Q67" s="73">
        <v>0</v>
      </c>
      <c r="R67" s="73">
        <v>0</v>
      </c>
      <c r="S67" s="73">
        <f>'[36]І. Інф. до звіт.'!F67</f>
        <v>1.3</v>
      </c>
    </row>
    <row r="68" spans="1:19" ht="20.100000000000001" customHeight="1">
      <c r="A68" s="7" t="s">
        <v>75</v>
      </c>
      <c r="B68" s="8">
        <v>1051</v>
      </c>
      <c r="C68" s="85">
        <f>C69+C70+C71+C72+C73+C74</f>
        <v>543.29999999999995</v>
      </c>
      <c r="D68" s="85">
        <f>D69+D70+D71+D72+D73+D74</f>
        <v>591</v>
      </c>
      <c r="E68" s="85">
        <f>E69+E70+E71+E72+E73+E74</f>
        <v>650.20000000000005</v>
      </c>
      <c r="F68" s="85">
        <f>F69+F70+F71+F72+F73+F74</f>
        <v>591</v>
      </c>
      <c r="G68" s="85">
        <f t="shared" si="4"/>
        <v>-59.200000000000045</v>
      </c>
      <c r="H68" s="67">
        <f>(F68/E68)*100</f>
        <v>90.8951091971701</v>
      </c>
      <c r="I68" s="309"/>
      <c r="J68" s="309"/>
      <c r="K68" s="309"/>
      <c r="L68" s="309"/>
      <c r="M68" s="309"/>
      <c r="N68" s="309"/>
      <c r="P68" s="85">
        <v>221.9</v>
      </c>
      <c r="Q68" s="85">
        <v>84.699999999999989</v>
      </c>
      <c r="R68" s="85">
        <v>106.6</v>
      </c>
      <c r="S68" s="85">
        <f>S69+S70+S71+S72+S73+S74</f>
        <v>177.79999999999998</v>
      </c>
    </row>
    <row r="69" spans="1:19" ht="20.100000000000001" customHeight="1">
      <c r="A69" s="251" t="s">
        <v>407</v>
      </c>
      <c r="B69" s="8" t="s">
        <v>423</v>
      </c>
      <c r="C69" s="85">
        <v>0</v>
      </c>
      <c r="D69" s="85">
        <f>F69</f>
        <v>0</v>
      </c>
      <c r="E69" s="85">
        <v>0</v>
      </c>
      <c r="F69" s="73">
        <f t="shared" ref="F69:F74" si="12">P69+Q69+R69+S69</f>
        <v>0</v>
      </c>
      <c r="G69" s="85">
        <f t="shared" ref="G69:G74" si="13">F69-E69</f>
        <v>0</v>
      </c>
      <c r="H69" s="67"/>
      <c r="I69" s="309"/>
      <c r="J69" s="309"/>
      <c r="K69" s="309"/>
      <c r="L69" s="309"/>
      <c r="M69" s="309"/>
      <c r="N69" s="309"/>
      <c r="P69" s="85">
        <v>0</v>
      </c>
      <c r="Q69" s="85">
        <v>0</v>
      </c>
      <c r="R69" s="85">
        <v>0</v>
      </c>
      <c r="S69" s="73">
        <f>'[36]І. Інф. до звіт.'!F69</f>
        <v>0</v>
      </c>
    </row>
    <row r="70" spans="1:19" ht="20.100000000000001" customHeight="1">
      <c r="A70" s="251" t="s">
        <v>424</v>
      </c>
      <c r="B70" s="8" t="s">
        <v>425</v>
      </c>
      <c r="C70" s="73">
        <v>59.5</v>
      </c>
      <c r="D70" s="85">
        <f t="shared" ref="D70:D74" si="14">F70</f>
        <v>100.6</v>
      </c>
      <c r="E70" s="85">
        <v>120</v>
      </c>
      <c r="F70" s="73">
        <f t="shared" si="12"/>
        <v>100.6</v>
      </c>
      <c r="G70" s="85">
        <f t="shared" si="13"/>
        <v>-19.400000000000006</v>
      </c>
      <c r="H70" s="67">
        <f>(F70/E70)*100</f>
        <v>83.833333333333329</v>
      </c>
      <c r="I70" s="309"/>
      <c r="J70" s="309"/>
      <c r="K70" s="309"/>
      <c r="L70" s="309"/>
      <c r="M70" s="309"/>
      <c r="N70" s="309"/>
      <c r="P70" s="73">
        <v>21.2</v>
      </c>
      <c r="Q70" s="73">
        <v>28.1</v>
      </c>
      <c r="R70" s="73">
        <v>35.799999999999997</v>
      </c>
      <c r="S70" s="73">
        <f>'[36]І. Інф. до звіт.'!F70</f>
        <v>15.5</v>
      </c>
    </row>
    <row r="71" spans="1:19" ht="20.100000000000001" customHeight="1">
      <c r="A71" s="251" t="s">
        <v>426</v>
      </c>
      <c r="B71" s="8" t="s">
        <v>427</v>
      </c>
      <c r="C71" s="73">
        <v>358.6</v>
      </c>
      <c r="D71" s="85">
        <f t="shared" si="14"/>
        <v>368.1</v>
      </c>
      <c r="E71" s="85">
        <v>414.6</v>
      </c>
      <c r="F71" s="73">
        <f t="shared" si="12"/>
        <v>368.1</v>
      </c>
      <c r="G71" s="85">
        <f t="shared" si="13"/>
        <v>-46.5</v>
      </c>
      <c r="H71" s="67">
        <f>(F71/E71)*100</f>
        <v>88.784370477568743</v>
      </c>
      <c r="I71" s="309"/>
      <c r="J71" s="309"/>
      <c r="K71" s="309"/>
      <c r="L71" s="309"/>
      <c r="M71" s="309"/>
      <c r="N71" s="309"/>
      <c r="P71" s="73">
        <v>167.9</v>
      </c>
      <c r="Q71" s="73">
        <v>30.9</v>
      </c>
      <c r="R71" s="73">
        <v>45.7</v>
      </c>
      <c r="S71" s="73">
        <f>'[36]І. Інф. до звіт.'!F71</f>
        <v>123.6</v>
      </c>
    </row>
    <row r="72" spans="1:19" ht="20.100000000000001" customHeight="1">
      <c r="A72" s="251" t="s">
        <v>428</v>
      </c>
      <c r="B72" s="8" t="s">
        <v>429</v>
      </c>
      <c r="C72" s="73">
        <v>60.2</v>
      </c>
      <c r="D72" s="85">
        <f t="shared" si="14"/>
        <v>74.400000000000006</v>
      </c>
      <c r="E72" s="85">
        <v>60</v>
      </c>
      <c r="F72" s="73">
        <f t="shared" si="12"/>
        <v>74.400000000000006</v>
      </c>
      <c r="G72" s="85">
        <f t="shared" si="13"/>
        <v>14.400000000000006</v>
      </c>
      <c r="H72" s="67">
        <f>(F72/E72)*100</f>
        <v>124</v>
      </c>
      <c r="I72" s="309"/>
      <c r="J72" s="309"/>
      <c r="K72" s="309"/>
      <c r="L72" s="309"/>
      <c r="M72" s="309"/>
      <c r="N72" s="309"/>
      <c r="P72" s="73">
        <v>21.3</v>
      </c>
      <c r="Q72" s="73">
        <v>14.6</v>
      </c>
      <c r="R72" s="73">
        <v>13.5</v>
      </c>
      <c r="S72" s="73">
        <f>'[36]І. Інф. до звіт.'!F72</f>
        <v>25</v>
      </c>
    </row>
    <row r="73" spans="1:19" ht="20.100000000000001" customHeight="1">
      <c r="A73" s="251" t="s">
        <v>430</v>
      </c>
      <c r="B73" s="8" t="s">
        <v>431</v>
      </c>
      <c r="C73" s="73">
        <v>30.4</v>
      </c>
      <c r="D73" s="85">
        <f t="shared" si="14"/>
        <v>36.4</v>
      </c>
      <c r="E73" s="85">
        <v>36.4</v>
      </c>
      <c r="F73" s="73">
        <f t="shared" si="12"/>
        <v>36.4</v>
      </c>
      <c r="G73" s="85">
        <f t="shared" si="13"/>
        <v>0</v>
      </c>
      <c r="H73" s="67">
        <f>(F73/E73)*100</f>
        <v>100</v>
      </c>
      <c r="I73" s="309"/>
      <c r="J73" s="309"/>
      <c r="K73" s="309"/>
      <c r="L73" s="309"/>
      <c r="M73" s="309"/>
      <c r="N73" s="309"/>
      <c r="P73" s="73">
        <v>9.1</v>
      </c>
      <c r="Q73" s="73">
        <v>9.1</v>
      </c>
      <c r="R73" s="73">
        <v>9.1</v>
      </c>
      <c r="S73" s="73">
        <f>'[36]І. Інф. до звіт.'!F73</f>
        <v>9.1</v>
      </c>
    </row>
    <row r="74" spans="1:19" ht="20.100000000000001" customHeight="1">
      <c r="A74" s="251" t="s">
        <v>414</v>
      </c>
      <c r="B74" s="8" t="s">
        <v>432</v>
      </c>
      <c r="C74" s="73">
        <v>34.6</v>
      </c>
      <c r="D74" s="85">
        <f t="shared" si="14"/>
        <v>11.5</v>
      </c>
      <c r="E74" s="85">
        <v>19.2</v>
      </c>
      <c r="F74" s="73">
        <f t="shared" si="12"/>
        <v>11.5</v>
      </c>
      <c r="G74" s="85">
        <f t="shared" si="13"/>
        <v>-7.6999999999999993</v>
      </c>
      <c r="H74" s="67">
        <f>(F74/E74)*100</f>
        <v>59.895833333333336</v>
      </c>
      <c r="I74" s="309"/>
      <c r="J74" s="309"/>
      <c r="K74" s="309"/>
      <c r="L74" s="309"/>
      <c r="M74" s="309"/>
      <c r="N74" s="309"/>
      <c r="P74" s="73">
        <v>2.4</v>
      </c>
      <c r="Q74" s="73">
        <v>2</v>
      </c>
      <c r="R74" s="73">
        <v>2.5</v>
      </c>
      <c r="S74" s="73">
        <f>'[36]І. Інф. до звіт.'!F74</f>
        <v>4.5999999999999996</v>
      </c>
    </row>
    <row r="75" spans="1:19" s="4" customFormat="1" ht="20.100000000000001" customHeight="1">
      <c r="A75" s="9" t="s">
        <v>115</v>
      </c>
      <c r="B75" s="10">
        <v>1060</v>
      </c>
      <c r="C75" s="120">
        <f>SUM(C76:C82)</f>
        <v>0</v>
      </c>
      <c r="D75" s="85">
        <f t="shared" ref="D75:D82" si="15">F75</f>
        <v>0</v>
      </c>
      <c r="E75" s="120">
        <f>SUM(E76:E82)</f>
        <v>0</v>
      </c>
      <c r="F75" s="120">
        <f>SUM(F76:F82)</f>
        <v>0</v>
      </c>
      <c r="G75" s="122">
        <f t="shared" si="4"/>
        <v>0</v>
      </c>
      <c r="H75" s="68"/>
      <c r="I75" s="311"/>
      <c r="J75" s="311"/>
      <c r="K75" s="311"/>
      <c r="L75" s="311"/>
      <c r="M75" s="311"/>
      <c r="N75" s="311"/>
      <c r="P75" s="120">
        <v>0</v>
      </c>
      <c r="Q75" s="120">
        <v>0</v>
      </c>
      <c r="R75" s="120">
        <v>0</v>
      </c>
      <c r="S75" s="120">
        <v>0</v>
      </c>
    </row>
    <row r="76" spans="1:19" ht="20.100000000000001" customHeight="1">
      <c r="A76" s="7" t="s">
        <v>101</v>
      </c>
      <c r="B76" s="8">
        <v>1061</v>
      </c>
      <c r="C76" s="121">
        <v>0</v>
      </c>
      <c r="D76" s="85">
        <f t="shared" si="15"/>
        <v>0</v>
      </c>
      <c r="E76" s="121">
        <v>0</v>
      </c>
      <c r="F76" s="121">
        <v>0</v>
      </c>
      <c r="G76" s="85">
        <f t="shared" si="4"/>
        <v>0</v>
      </c>
      <c r="H76" s="67"/>
      <c r="I76" s="310"/>
      <c r="J76" s="310"/>
      <c r="K76" s="310"/>
      <c r="L76" s="310"/>
      <c r="M76" s="310"/>
      <c r="N76" s="310"/>
      <c r="P76" s="121">
        <v>0</v>
      </c>
      <c r="Q76" s="121">
        <v>0</v>
      </c>
      <c r="R76" s="121">
        <v>0</v>
      </c>
      <c r="S76" s="121">
        <v>0</v>
      </c>
    </row>
    <row r="77" spans="1:19" ht="20.100000000000001" customHeight="1">
      <c r="A77" s="7" t="s">
        <v>102</v>
      </c>
      <c r="B77" s="8">
        <v>1062</v>
      </c>
      <c r="C77" s="121">
        <v>0</v>
      </c>
      <c r="D77" s="85">
        <f t="shared" si="15"/>
        <v>0</v>
      </c>
      <c r="E77" s="121">
        <v>0</v>
      </c>
      <c r="F77" s="121">
        <v>0</v>
      </c>
      <c r="G77" s="85">
        <f t="shared" si="4"/>
        <v>0</v>
      </c>
      <c r="H77" s="67"/>
      <c r="I77" s="310"/>
      <c r="J77" s="310"/>
      <c r="K77" s="310"/>
      <c r="L77" s="310"/>
      <c r="M77" s="310"/>
      <c r="N77" s="310"/>
      <c r="P77" s="121">
        <v>0</v>
      </c>
      <c r="Q77" s="121">
        <v>0</v>
      </c>
      <c r="R77" s="121">
        <v>0</v>
      </c>
      <c r="S77" s="121">
        <v>0</v>
      </c>
    </row>
    <row r="78" spans="1:19" ht="20.100000000000001" customHeight="1">
      <c r="A78" s="7" t="s">
        <v>27</v>
      </c>
      <c r="B78" s="8">
        <v>1063</v>
      </c>
      <c r="C78" s="121">
        <v>0</v>
      </c>
      <c r="D78" s="85">
        <f t="shared" si="15"/>
        <v>0</v>
      </c>
      <c r="E78" s="121">
        <v>0</v>
      </c>
      <c r="F78" s="121">
        <v>0</v>
      </c>
      <c r="G78" s="85">
        <f t="shared" si="4"/>
        <v>0</v>
      </c>
      <c r="H78" s="67"/>
      <c r="I78" s="310"/>
      <c r="J78" s="310"/>
      <c r="K78" s="310"/>
      <c r="L78" s="310"/>
      <c r="M78" s="310"/>
      <c r="N78" s="310"/>
      <c r="P78" s="121">
        <v>0</v>
      </c>
      <c r="Q78" s="121">
        <v>0</v>
      </c>
      <c r="R78" s="121">
        <v>0</v>
      </c>
      <c r="S78" s="121">
        <v>0</v>
      </c>
    </row>
    <row r="79" spans="1:19" ht="20.100000000000001" customHeight="1">
      <c r="A79" s="7" t="s">
        <v>28</v>
      </c>
      <c r="B79" s="8">
        <v>1064</v>
      </c>
      <c r="C79" s="121">
        <v>0</v>
      </c>
      <c r="D79" s="85">
        <f t="shared" si="15"/>
        <v>0</v>
      </c>
      <c r="E79" s="121">
        <v>0</v>
      </c>
      <c r="F79" s="121">
        <v>0</v>
      </c>
      <c r="G79" s="85">
        <f t="shared" si="4"/>
        <v>0</v>
      </c>
      <c r="H79" s="67"/>
      <c r="I79" s="310"/>
      <c r="J79" s="310"/>
      <c r="K79" s="310"/>
      <c r="L79" s="310"/>
      <c r="M79" s="310"/>
      <c r="N79" s="310"/>
      <c r="P79" s="121">
        <v>0</v>
      </c>
      <c r="Q79" s="121">
        <v>0</v>
      </c>
      <c r="R79" s="121">
        <v>0</v>
      </c>
      <c r="S79" s="121">
        <v>0</v>
      </c>
    </row>
    <row r="80" spans="1:19" ht="20.100000000000001" customHeight="1">
      <c r="A80" s="7" t="s">
        <v>47</v>
      </c>
      <c r="B80" s="8">
        <v>1065</v>
      </c>
      <c r="C80" s="121">
        <v>0</v>
      </c>
      <c r="D80" s="85">
        <f t="shared" si="15"/>
        <v>0</v>
      </c>
      <c r="E80" s="121">
        <v>0</v>
      </c>
      <c r="F80" s="121">
        <v>0</v>
      </c>
      <c r="G80" s="85">
        <f t="shared" si="4"/>
        <v>0</v>
      </c>
      <c r="H80" s="67"/>
      <c r="I80" s="310"/>
      <c r="J80" s="310"/>
      <c r="K80" s="310"/>
      <c r="L80" s="310"/>
      <c r="M80" s="310"/>
      <c r="N80" s="310"/>
      <c r="P80" s="121">
        <v>0</v>
      </c>
      <c r="Q80" s="121">
        <v>0</v>
      </c>
      <c r="R80" s="121">
        <v>0</v>
      </c>
      <c r="S80" s="121">
        <v>0</v>
      </c>
    </row>
    <row r="81" spans="1:19" ht="20.100000000000001" customHeight="1">
      <c r="A81" s="7" t="s">
        <v>55</v>
      </c>
      <c r="B81" s="8">
        <v>1066</v>
      </c>
      <c r="C81" s="121">
        <v>0</v>
      </c>
      <c r="D81" s="85">
        <f t="shared" si="15"/>
        <v>0</v>
      </c>
      <c r="E81" s="121">
        <v>0</v>
      </c>
      <c r="F81" s="121">
        <v>0</v>
      </c>
      <c r="G81" s="85">
        <f t="shared" si="4"/>
        <v>0</v>
      </c>
      <c r="H81" s="67"/>
      <c r="I81" s="310"/>
      <c r="J81" s="310"/>
      <c r="K81" s="310"/>
      <c r="L81" s="310"/>
      <c r="M81" s="310"/>
      <c r="N81" s="310"/>
      <c r="P81" s="121">
        <v>0</v>
      </c>
      <c r="Q81" s="121">
        <v>0</v>
      </c>
      <c r="R81" s="121">
        <v>0</v>
      </c>
      <c r="S81" s="121">
        <v>0</v>
      </c>
    </row>
    <row r="82" spans="1:19" ht="20.100000000000001" customHeight="1">
      <c r="A82" s="7" t="s">
        <v>83</v>
      </c>
      <c r="B82" s="8">
        <v>1067</v>
      </c>
      <c r="C82" s="121">
        <v>0</v>
      </c>
      <c r="D82" s="85">
        <f t="shared" si="15"/>
        <v>0</v>
      </c>
      <c r="E82" s="121">
        <v>0</v>
      </c>
      <c r="F82" s="121">
        <v>0</v>
      </c>
      <c r="G82" s="85">
        <f t="shared" si="4"/>
        <v>0</v>
      </c>
      <c r="H82" s="67"/>
      <c r="I82" s="310"/>
      <c r="J82" s="310"/>
      <c r="K82" s="310"/>
      <c r="L82" s="310"/>
      <c r="M82" s="310"/>
      <c r="N82" s="310"/>
      <c r="P82" s="121">
        <v>0</v>
      </c>
      <c r="Q82" s="121">
        <v>0</v>
      </c>
      <c r="R82" s="121">
        <v>0</v>
      </c>
      <c r="S82" s="121">
        <v>0</v>
      </c>
    </row>
    <row r="83" spans="1:19" s="4" customFormat="1" ht="20.100000000000001" customHeight="1">
      <c r="A83" s="9" t="s">
        <v>161</v>
      </c>
      <c r="B83" s="10">
        <v>1070</v>
      </c>
      <c r="C83" s="74">
        <f>SUM(C84:C86)</f>
        <v>1867.9</v>
      </c>
      <c r="D83" s="74">
        <f>SUM(D84:D86)</f>
        <v>177.03800000000001</v>
      </c>
      <c r="E83" s="74">
        <f>SUM(E84:E86)</f>
        <v>190.8</v>
      </c>
      <c r="F83" s="74">
        <f>SUM(F84:F86)</f>
        <v>177.03800000000001</v>
      </c>
      <c r="G83" s="122">
        <f t="shared" si="4"/>
        <v>-13.762</v>
      </c>
      <c r="H83" s="68">
        <f>(F83/E83)*100</f>
        <v>92.787211740041926</v>
      </c>
      <c r="I83" s="311"/>
      <c r="J83" s="311"/>
      <c r="K83" s="311"/>
      <c r="L83" s="311"/>
      <c r="M83" s="311"/>
      <c r="N83" s="311"/>
      <c r="P83" s="74">
        <v>31.538</v>
      </c>
      <c r="Q83" s="74">
        <v>92.8</v>
      </c>
      <c r="R83" s="74">
        <v>26</v>
      </c>
      <c r="S83" s="74">
        <v>27.400000000000002</v>
      </c>
    </row>
    <row r="84" spans="1:19" ht="20.100000000000001" customHeight="1">
      <c r="A84" s="7" t="s">
        <v>111</v>
      </c>
      <c r="B84" s="8">
        <v>1071</v>
      </c>
      <c r="C84" s="73"/>
      <c r="D84" s="85"/>
      <c r="E84" s="85"/>
      <c r="F84" s="73"/>
      <c r="G84" s="85">
        <f t="shared" si="4"/>
        <v>0</v>
      </c>
      <c r="H84" s="67"/>
      <c r="I84" s="310"/>
      <c r="J84" s="310"/>
      <c r="K84" s="310"/>
      <c r="L84" s="310"/>
      <c r="M84" s="310"/>
      <c r="N84" s="310"/>
      <c r="P84" s="73"/>
      <c r="Q84" s="73"/>
      <c r="R84" s="73"/>
      <c r="S84" s="73"/>
    </row>
    <row r="85" spans="1:19" ht="20.100000000000001" customHeight="1">
      <c r="A85" s="7" t="s">
        <v>185</v>
      </c>
      <c r="B85" s="8">
        <v>1072</v>
      </c>
      <c r="C85" s="73"/>
      <c r="D85" s="85"/>
      <c r="E85" s="85"/>
      <c r="F85" s="73"/>
      <c r="G85" s="85">
        <f t="shared" si="4"/>
        <v>0</v>
      </c>
      <c r="H85" s="67"/>
      <c r="I85" s="310"/>
      <c r="J85" s="310"/>
      <c r="K85" s="310"/>
      <c r="L85" s="310"/>
      <c r="M85" s="310"/>
      <c r="N85" s="310"/>
      <c r="P85" s="73"/>
      <c r="Q85" s="73"/>
      <c r="R85" s="73"/>
      <c r="S85" s="73"/>
    </row>
    <row r="86" spans="1:19" s="4" customFormat="1" ht="20.100000000000001" customHeight="1">
      <c r="A86" s="9" t="s">
        <v>162</v>
      </c>
      <c r="B86" s="10">
        <v>1073</v>
      </c>
      <c r="C86" s="122">
        <f>C87+C88+C90+C89</f>
        <v>1867.9</v>
      </c>
      <c r="D86" s="122">
        <f>D87+D88+D90+D89</f>
        <v>177.03800000000001</v>
      </c>
      <c r="E86" s="122">
        <f>E87+E88+E90+E89</f>
        <v>190.8</v>
      </c>
      <c r="F86" s="122">
        <f>F87+F88+F90+F89</f>
        <v>177.03800000000001</v>
      </c>
      <c r="G86" s="122">
        <f t="shared" si="4"/>
        <v>-13.762</v>
      </c>
      <c r="H86" s="68">
        <f t="shared" ref="H86:H91" si="16">(F86/E86)*100</f>
        <v>92.787211740041926</v>
      </c>
      <c r="I86" s="311"/>
      <c r="J86" s="311"/>
      <c r="K86" s="311"/>
      <c r="L86" s="311"/>
      <c r="M86" s="311"/>
      <c r="N86" s="311"/>
      <c r="P86" s="122">
        <v>31.538</v>
      </c>
      <c r="Q86" s="122">
        <v>92.8</v>
      </c>
      <c r="R86" s="122">
        <v>26</v>
      </c>
      <c r="S86" s="122">
        <f>S87+S88+S90+S89</f>
        <v>26.7</v>
      </c>
    </row>
    <row r="87" spans="1:19" ht="20.100000000000001" customHeight="1">
      <c r="A87" s="251" t="s">
        <v>433</v>
      </c>
      <c r="B87" s="8" t="s">
        <v>434</v>
      </c>
      <c r="C87" s="73">
        <v>24.9</v>
      </c>
      <c r="D87" s="85">
        <f>F87</f>
        <v>6.6</v>
      </c>
      <c r="E87" s="85">
        <v>12</v>
      </c>
      <c r="F87" s="73">
        <f t="shared" ref="F87:F90" si="17">P87+Q87+R87+S87</f>
        <v>6.6</v>
      </c>
      <c r="G87" s="85">
        <f>F87-E87</f>
        <v>-5.4</v>
      </c>
      <c r="H87" s="67">
        <f t="shared" si="16"/>
        <v>54.999999999999993</v>
      </c>
      <c r="I87" s="309"/>
      <c r="J87" s="309"/>
      <c r="K87" s="309"/>
      <c r="L87" s="309"/>
      <c r="M87" s="309"/>
      <c r="N87" s="309"/>
      <c r="P87" s="73">
        <v>2.5</v>
      </c>
      <c r="Q87" s="73">
        <v>2.6</v>
      </c>
      <c r="R87" s="73">
        <v>1.5</v>
      </c>
      <c r="S87" s="73">
        <f>'[36]І. Інф. до звіт.'!F87</f>
        <v>0</v>
      </c>
    </row>
    <row r="88" spans="1:19" ht="20.100000000000001" customHeight="1">
      <c r="A88" s="251" t="s">
        <v>229</v>
      </c>
      <c r="B88" s="8" t="s">
        <v>435</v>
      </c>
      <c r="C88" s="73">
        <v>55.5</v>
      </c>
      <c r="D88" s="85">
        <f t="shared" ref="D88:D90" si="18">F88</f>
        <v>57.900000000000006</v>
      </c>
      <c r="E88" s="85">
        <v>51</v>
      </c>
      <c r="F88" s="73">
        <f t="shared" si="17"/>
        <v>57.900000000000006</v>
      </c>
      <c r="G88" s="85">
        <f>F88-E88</f>
        <v>6.9000000000000057</v>
      </c>
      <c r="H88" s="67">
        <f t="shared" si="16"/>
        <v>113.5294117647059</v>
      </c>
      <c r="I88" s="309"/>
      <c r="J88" s="309"/>
      <c r="K88" s="309"/>
      <c r="L88" s="309"/>
      <c r="M88" s="309"/>
      <c r="N88" s="309"/>
      <c r="P88" s="73">
        <v>18.3</v>
      </c>
      <c r="Q88" s="73">
        <v>11.4</v>
      </c>
      <c r="R88" s="73">
        <v>8.5</v>
      </c>
      <c r="S88" s="73">
        <f>'[36]І. Інф. до звіт.'!F88</f>
        <v>19.7</v>
      </c>
    </row>
    <row r="89" spans="1:19" ht="20.100000000000001" customHeight="1">
      <c r="A89" s="251" t="s">
        <v>486</v>
      </c>
      <c r="B89" s="8"/>
      <c r="C89" s="73">
        <v>1296.8</v>
      </c>
      <c r="D89" s="85">
        <f t="shared" si="18"/>
        <v>62.8</v>
      </c>
      <c r="E89" s="85">
        <v>62.8</v>
      </c>
      <c r="F89" s="73">
        <f t="shared" si="17"/>
        <v>62.8</v>
      </c>
      <c r="G89" s="85">
        <f>F89-E89</f>
        <v>0</v>
      </c>
      <c r="H89" s="67">
        <f t="shared" si="16"/>
        <v>100</v>
      </c>
      <c r="I89" s="309"/>
      <c r="J89" s="309"/>
      <c r="K89" s="309"/>
      <c r="L89" s="309"/>
      <c r="M89" s="309"/>
      <c r="N89" s="309"/>
      <c r="P89" s="73"/>
      <c r="Q89" s="73">
        <v>62.8</v>
      </c>
      <c r="R89" s="73">
        <v>0</v>
      </c>
      <c r="S89" s="73">
        <f>'[36]І. Інф. до звіт.'!F89</f>
        <v>0</v>
      </c>
    </row>
    <row r="90" spans="1:19" ht="19.2" customHeight="1">
      <c r="A90" s="251" t="s">
        <v>414</v>
      </c>
      <c r="B90" s="8" t="s">
        <v>436</v>
      </c>
      <c r="C90" s="73">
        <v>490.7</v>
      </c>
      <c r="D90" s="85">
        <f t="shared" si="18"/>
        <v>49.738</v>
      </c>
      <c r="E90" s="85">
        <v>65</v>
      </c>
      <c r="F90" s="73">
        <f t="shared" si="17"/>
        <v>49.738</v>
      </c>
      <c r="G90" s="85">
        <f>F90-E90</f>
        <v>-15.262</v>
      </c>
      <c r="H90" s="67">
        <f t="shared" si="16"/>
        <v>76.52</v>
      </c>
      <c r="I90" s="309" t="s">
        <v>506</v>
      </c>
      <c r="J90" s="309"/>
      <c r="K90" s="309"/>
      <c r="L90" s="309"/>
      <c r="M90" s="309"/>
      <c r="N90" s="309"/>
      <c r="P90" s="73">
        <v>10.738</v>
      </c>
      <c r="Q90" s="73">
        <v>16</v>
      </c>
      <c r="R90" s="73">
        <v>16</v>
      </c>
      <c r="S90" s="73">
        <f>'[36]І. Інф. до звіт.'!F90</f>
        <v>7</v>
      </c>
    </row>
    <row r="91" spans="1:19" s="4" customFormat="1" ht="20.100000000000001" customHeight="1">
      <c r="A91" s="252" t="s">
        <v>56</v>
      </c>
      <c r="B91" s="10">
        <v>1080</v>
      </c>
      <c r="C91" s="74">
        <f>SUM(C92:C97)</f>
        <v>3462.0000000000005</v>
      </c>
      <c r="D91" s="74">
        <f>SUM(D92:D97)</f>
        <v>2554.1</v>
      </c>
      <c r="E91" s="74">
        <f>SUM(E92:E97)</f>
        <v>2792.2000000000003</v>
      </c>
      <c r="F91" s="74">
        <f>SUM(F92:F97)</f>
        <v>2554.1</v>
      </c>
      <c r="G91" s="122">
        <f t="shared" si="4"/>
        <v>-238.10000000000036</v>
      </c>
      <c r="H91" s="68">
        <f t="shared" si="16"/>
        <v>91.472673877229411</v>
      </c>
      <c r="I91" s="311"/>
      <c r="J91" s="311"/>
      <c r="K91" s="311"/>
      <c r="L91" s="311"/>
      <c r="M91" s="311"/>
      <c r="N91" s="311"/>
      <c r="P91" s="74">
        <v>798.90000000000009</v>
      </c>
      <c r="Q91" s="74">
        <v>638.6</v>
      </c>
      <c r="R91" s="74">
        <v>544.19999999999993</v>
      </c>
      <c r="S91" s="74">
        <v>572.49999999999989</v>
      </c>
    </row>
    <row r="92" spans="1:19" ht="20.100000000000001" customHeight="1">
      <c r="A92" s="7" t="s">
        <v>111</v>
      </c>
      <c r="B92" s="8">
        <v>1081</v>
      </c>
      <c r="C92" s="121">
        <v>0</v>
      </c>
      <c r="D92" s="121">
        <v>0</v>
      </c>
      <c r="E92" s="121">
        <v>0</v>
      </c>
      <c r="F92" s="121">
        <v>0</v>
      </c>
      <c r="G92" s="122">
        <f t="shared" si="4"/>
        <v>0</v>
      </c>
      <c r="H92" s="68"/>
      <c r="I92" s="310"/>
      <c r="J92" s="310"/>
      <c r="K92" s="310"/>
      <c r="L92" s="310"/>
      <c r="M92" s="310"/>
      <c r="N92" s="310"/>
      <c r="P92" s="121">
        <v>0</v>
      </c>
      <c r="Q92" s="121">
        <v>0</v>
      </c>
      <c r="R92" s="121">
        <v>0</v>
      </c>
      <c r="S92" s="121">
        <v>0</v>
      </c>
    </row>
    <row r="93" spans="1:19" ht="20.100000000000001" customHeight="1">
      <c r="A93" s="7" t="s">
        <v>236</v>
      </c>
      <c r="B93" s="8">
        <v>1082</v>
      </c>
      <c r="C93" s="121">
        <v>0</v>
      </c>
      <c r="D93" s="121">
        <v>0</v>
      </c>
      <c r="E93" s="121">
        <v>0</v>
      </c>
      <c r="F93" s="121">
        <v>0</v>
      </c>
      <c r="G93" s="122">
        <f t="shared" si="4"/>
        <v>0</v>
      </c>
      <c r="H93" s="68"/>
      <c r="I93" s="310"/>
      <c r="J93" s="310"/>
      <c r="K93" s="310"/>
      <c r="L93" s="310"/>
      <c r="M93" s="310"/>
      <c r="N93" s="310"/>
      <c r="P93" s="121">
        <v>0</v>
      </c>
      <c r="Q93" s="121">
        <v>0</v>
      </c>
      <c r="R93" s="121">
        <v>0</v>
      </c>
      <c r="S93" s="121">
        <v>0</v>
      </c>
    </row>
    <row r="94" spans="1:19" ht="20.100000000000001" customHeight="1">
      <c r="A94" s="7" t="s">
        <v>51</v>
      </c>
      <c r="B94" s="8">
        <v>1083</v>
      </c>
      <c r="C94" s="121">
        <v>0</v>
      </c>
      <c r="D94" s="121">
        <v>0</v>
      </c>
      <c r="E94" s="121">
        <v>0</v>
      </c>
      <c r="F94" s="121">
        <v>0</v>
      </c>
      <c r="G94" s="122">
        <f t="shared" si="4"/>
        <v>0</v>
      </c>
      <c r="H94" s="68"/>
      <c r="I94" s="310"/>
      <c r="J94" s="310"/>
      <c r="K94" s="310"/>
      <c r="L94" s="310"/>
      <c r="M94" s="310"/>
      <c r="N94" s="310"/>
      <c r="P94" s="121">
        <v>0</v>
      </c>
      <c r="Q94" s="121">
        <v>0</v>
      </c>
      <c r="R94" s="121">
        <v>0</v>
      </c>
      <c r="S94" s="121">
        <v>0</v>
      </c>
    </row>
    <row r="95" spans="1:19" ht="20.100000000000001" customHeight="1">
      <c r="A95" s="7" t="s">
        <v>39</v>
      </c>
      <c r="B95" s="8">
        <v>1084</v>
      </c>
      <c r="C95" s="121">
        <v>0</v>
      </c>
      <c r="D95" s="121">
        <v>0</v>
      </c>
      <c r="E95" s="121">
        <v>0</v>
      </c>
      <c r="F95" s="121">
        <v>0</v>
      </c>
      <c r="G95" s="122">
        <f t="shared" si="4"/>
        <v>0</v>
      </c>
      <c r="H95" s="68"/>
      <c r="I95" s="310"/>
      <c r="J95" s="310"/>
      <c r="K95" s="310"/>
      <c r="L95" s="310"/>
      <c r="M95" s="310"/>
      <c r="N95" s="310"/>
      <c r="P95" s="121">
        <v>0</v>
      </c>
      <c r="Q95" s="121">
        <v>0</v>
      </c>
      <c r="R95" s="121">
        <v>0</v>
      </c>
      <c r="S95" s="121">
        <v>0</v>
      </c>
    </row>
    <row r="96" spans="1:19" ht="20.100000000000001" customHeight="1">
      <c r="A96" s="7" t="s">
        <v>45</v>
      </c>
      <c r="B96" s="8">
        <v>1085</v>
      </c>
      <c r="C96" s="121">
        <v>0</v>
      </c>
      <c r="D96" s="121">
        <v>0</v>
      </c>
      <c r="E96" s="121">
        <v>0</v>
      </c>
      <c r="F96" s="121">
        <v>0</v>
      </c>
      <c r="G96" s="122">
        <f t="shared" si="4"/>
        <v>0</v>
      </c>
      <c r="H96" s="68"/>
      <c r="I96" s="313"/>
      <c r="J96" s="313"/>
      <c r="K96" s="313"/>
      <c r="L96" s="313"/>
      <c r="M96" s="313"/>
      <c r="N96" s="313"/>
      <c r="P96" s="121">
        <v>0</v>
      </c>
      <c r="Q96" s="121">
        <v>0</v>
      </c>
      <c r="R96" s="121">
        <v>0</v>
      </c>
      <c r="S96" s="121">
        <v>0</v>
      </c>
    </row>
    <row r="97" spans="1:19" s="4" customFormat="1" ht="20.100000000000001" customHeight="1">
      <c r="A97" s="9" t="s">
        <v>131</v>
      </c>
      <c r="B97" s="10">
        <v>1086</v>
      </c>
      <c r="C97" s="122">
        <f>C98+C99+C100+C101+C102+C103+C104+C105+C106+C107+C108+C109+C110+C111</f>
        <v>3462.0000000000005</v>
      </c>
      <c r="D97" s="122">
        <f>D98+D99+D100+D101+D102+D103+D104+D105+D106+D107+D108+D109+D110+D111</f>
        <v>2554.1</v>
      </c>
      <c r="E97" s="122">
        <f>E98+E99+E100+E101+E102+E103+E104+E105+E106+E107+E108+E109+E110+E111</f>
        <v>2792.2000000000003</v>
      </c>
      <c r="F97" s="122">
        <f>F98+F99+F100+F101+F102+F103+F104+F105+F106+F107+F108+F109+F110+F111</f>
        <v>2554.1</v>
      </c>
      <c r="G97" s="122">
        <f t="shared" si="4"/>
        <v>-238.10000000000036</v>
      </c>
      <c r="H97" s="68">
        <f>(F97/E97)*100</f>
        <v>91.472673877229411</v>
      </c>
      <c r="I97" s="313"/>
      <c r="J97" s="313"/>
      <c r="K97" s="313"/>
      <c r="L97" s="313"/>
      <c r="M97" s="313"/>
      <c r="N97" s="313"/>
      <c r="P97" s="122">
        <v>798.90000000000009</v>
      </c>
      <c r="Q97" s="122">
        <v>638.6</v>
      </c>
      <c r="R97" s="122">
        <v>544.19999999999993</v>
      </c>
      <c r="S97" s="122">
        <f>S98+S99+S100+S101+S102+S103+S104+S105+S106+S107+S108+S109+S110+S111</f>
        <v>572.39999999999986</v>
      </c>
    </row>
    <row r="98" spans="1:19" ht="20.100000000000001" customHeight="1">
      <c r="A98" s="251" t="s">
        <v>433</v>
      </c>
      <c r="B98" s="8" t="s">
        <v>437</v>
      </c>
      <c r="C98" s="73">
        <v>24.9</v>
      </c>
      <c r="D98" s="85">
        <f>F98</f>
        <v>6.6</v>
      </c>
      <c r="E98" s="85">
        <v>12</v>
      </c>
      <c r="F98" s="73">
        <f t="shared" ref="F98:F111" si="19">P98+Q98+R98+S98</f>
        <v>6.6</v>
      </c>
      <c r="G98" s="85">
        <f t="shared" ref="G98:G111" si="20">F98-E98</f>
        <v>-5.4</v>
      </c>
      <c r="H98" s="67">
        <f t="shared" ref="H98:H111" si="21">(F98/E98)*100</f>
        <v>54.999999999999993</v>
      </c>
      <c r="I98" s="309"/>
      <c r="J98" s="309"/>
      <c r="K98" s="309"/>
      <c r="L98" s="309"/>
      <c r="M98" s="309"/>
      <c r="N98" s="309"/>
      <c r="P98" s="73">
        <v>2.5</v>
      </c>
      <c r="Q98" s="73">
        <v>2.5</v>
      </c>
      <c r="R98" s="73">
        <v>1.6</v>
      </c>
      <c r="S98" s="73">
        <f>'[36]І. Інф. до звіт.'!F98</f>
        <v>0</v>
      </c>
    </row>
    <row r="99" spans="1:19" ht="20.100000000000001" customHeight="1">
      <c r="A99" s="251" t="s">
        <v>480</v>
      </c>
      <c r="B99" s="8" t="s">
        <v>438</v>
      </c>
      <c r="C99" s="73">
        <v>845</v>
      </c>
      <c r="D99" s="85">
        <f t="shared" ref="D99:D111" si="22">F99</f>
        <v>830.7</v>
      </c>
      <c r="E99" s="85">
        <v>837</v>
      </c>
      <c r="F99" s="73">
        <f t="shared" si="19"/>
        <v>830.7</v>
      </c>
      <c r="G99" s="85">
        <f t="shared" si="20"/>
        <v>-6.2999999999999545</v>
      </c>
      <c r="H99" s="67">
        <f t="shared" si="21"/>
        <v>99.247311827956992</v>
      </c>
      <c r="I99" s="309"/>
      <c r="J99" s="309"/>
      <c r="K99" s="309"/>
      <c r="L99" s="309"/>
      <c r="M99" s="309"/>
      <c r="N99" s="309"/>
      <c r="P99" s="73">
        <v>209.1</v>
      </c>
      <c r="Q99" s="73">
        <v>207.2</v>
      </c>
      <c r="R99" s="73">
        <v>207.2</v>
      </c>
      <c r="S99" s="73">
        <f>'[36]І. Інф. до звіт.'!F99</f>
        <v>207.2</v>
      </c>
    </row>
    <row r="100" spans="1:19" ht="20.100000000000001" customHeight="1">
      <c r="A100" s="251" t="s">
        <v>483</v>
      </c>
      <c r="B100" s="8" t="s">
        <v>440</v>
      </c>
      <c r="C100" s="73">
        <v>484.9</v>
      </c>
      <c r="D100" s="85">
        <f t="shared" si="22"/>
        <v>79.5</v>
      </c>
      <c r="E100" s="85">
        <v>158</v>
      </c>
      <c r="F100" s="73">
        <f t="shared" si="19"/>
        <v>79.5</v>
      </c>
      <c r="G100" s="85"/>
      <c r="H100" s="67"/>
      <c r="I100" s="309" t="s">
        <v>503</v>
      </c>
      <c r="J100" s="309"/>
      <c r="K100" s="309"/>
      <c r="L100" s="309"/>
      <c r="M100" s="309"/>
      <c r="N100" s="309"/>
      <c r="P100" s="73">
        <v>36.700000000000003</v>
      </c>
      <c r="Q100" s="73">
        <v>33.9</v>
      </c>
      <c r="R100" s="73">
        <v>8.4</v>
      </c>
      <c r="S100" s="73">
        <f>'[36]І. Інф. до звіт.'!F100</f>
        <v>0.5</v>
      </c>
    </row>
    <row r="101" spans="1:19" ht="20.100000000000001" customHeight="1">
      <c r="A101" s="251" t="s">
        <v>439</v>
      </c>
      <c r="B101" s="8" t="s">
        <v>441</v>
      </c>
      <c r="C101" s="73">
        <v>0.4</v>
      </c>
      <c r="D101" s="85">
        <f t="shared" si="22"/>
        <v>0</v>
      </c>
      <c r="E101" s="85">
        <v>0</v>
      </c>
      <c r="F101" s="73">
        <f t="shared" si="19"/>
        <v>0</v>
      </c>
      <c r="G101" s="85">
        <f t="shared" si="20"/>
        <v>0</v>
      </c>
      <c r="H101" s="67"/>
      <c r="I101" s="309"/>
      <c r="J101" s="309"/>
      <c r="K101" s="309"/>
      <c r="L101" s="309"/>
      <c r="M101" s="309"/>
      <c r="N101" s="309"/>
      <c r="P101" s="73">
        <v>0</v>
      </c>
      <c r="Q101" s="73">
        <v>0</v>
      </c>
      <c r="R101" s="73">
        <v>0</v>
      </c>
      <c r="S101" s="73">
        <f>'[36]І. Інф. до звіт.'!F101</f>
        <v>0</v>
      </c>
    </row>
    <row r="102" spans="1:19" ht="20.100000000000001" customHeight="1">
      <c r="A102" s="251" t="s">
        <v>496</v>
      </c>
      <c r="B102" s="8" t="s">
        <v>443</v>
      </c>
      <c r="C102" s="73">
        <v>143</v>
      </c>
      <c r="D102" s="85">
        <f t="shared" si="22"/>
        <v>149.80000000000001</v>
      </c>
      <c r="E102" s="85">
        <v>153.1</v>
      </c>
      <c r="F102" s="73">
        <f t="shared" si="19"/>
        <v>149.80000000000001</v>
      </c>
      <c r="G102" s="85">
        <f t="shared" si="20"/>
        <v>-3.2999999999999829</v>
      </c>
      <c r="H102" s="67">
        <f t="shared" si="21"/>
        <v>97.844546048334436</v>
      </c>
      <c r="I102" s="309"/>
      <c r="J102" s="309"/>
      <c r="K102" s="309"/>
      <c r="L102" s="309"/>
      <c r="M102" s="309"/>
      <c r="N102" s="309"/>
      <c r="P102" s="73">
        <v>36.6</v>
      </c>
      <c r="Q102" s="73">
        <v>35.4</v>
      </c>
      <c r="R102" s="73">
        <v>37.299999999999997</v>
      </c>
      <c r="S102" s="73">
        <f>'[36]І. Інф. до звіт.'!F102</f>
        <v>40.5</v>
      </c>
    </row>
    <row r="103" spans="1:19" ht="20.100000000000001" customHeight="1">
      <c r="A103" s="251" t="s">
        <v>497</v>
      </c>
      <c r="B103" s="8" t="s">
        <v>445</v>
      </c>
      <c r="C103" s="73">
        <v>37.700000000000003</v>
      </c>
      <c r="D103" s="85">
        <f t="shared" si="22"/>
        <v>28</v>
      </c>
      <c r="E103" s="85">
        <v>41.8</v>
      </c>
      <c r="F103" s="73">
        <f t="shared" si="19"/>
        <v>28</v>
      </c>
      <c r="G103" s="85"/>
      <c r="H103" s="67"/>
      <c r="I103" s="309"/>
      <c r="J103" s="309"/>
      <c r="K103" s="309"/>
      <c r="L103" s="309"/>
      <c r="M103" s="309"/>
      <c r="N103" s="309"/>
      <c r="P103" s="73">
        <v>9.6</v>
      </c>
      <c r="Q103" s="73">
        <v>4.7</v>
      </c>
      <c r="R103" s="73">
        <v>3.9</v>
      </c>
      <c r="S103" s="73">
        <f>'[36]І. Інф. до звіт.'!F103</f>
        <v>9.8000000000000007</v>
      </c>
    </row>
    <row r="104" spans="1:19" ht="20.100000000000001" customHeight="1">
      <c r="A104" s="251" t="s">
        <v>442</v>
      </c>
      <c r="B104" s="8" t="s">
        <v>447</v>
      </c>
      <c r="C104" s="73">
        <v>70.099999999999994</v>
      </c>
      <c r="D104" s="85">
        <f t="shared" si="22"/>
        <v>93.5</v>
      </c>
      <c r="E104" s="85">
        <v>85</v>
      </c>
      <c r="F104" s="73">
        <f t="shared" si="19"/>
        <v>93.5</v>
      </c>
      <c r="G104" s="85">
        <f t="shared" si="20"/>
        <v>8.5</v>
      </c>
      <c r="H104" s="67">
        <f t="shared" si="21"/>
        <v>110.00000000000001</v>
      </c>
      <c r="I104" s="311"/>
      <c r="J104" s="311"/>
      <c r="K104" s="311"/>
      <c r="L104" s="311"/>
      <c r="M104" s="311"/>
      <c r="N104" s="311"/>
      <c r="P104" s="73">
        <v>13.3</v>
      </c>
      <c r="Q104" s="73">
        <v>20.9</v>
      </c>
      <c r="R104" s="73">
        <v>30.8</v>
      </c>
      <c r="S104" s="73">
        <f>'[36]І. Інф. до звіт.'!F104</f>
        <v>28.5</v>
      </c>
    </row>
    <row r="105" spans="1:19" ht="20.100000000000001" customHeight="1">
      <c r="A105" s="251" t="s">
        <v>444</v>
      </c>
      <c r="B105" s="8" t="s">
        <v>449</v>
      </c>
      <c r="C105" s="85">
        <v>127</v>
      </c>
      <c r="D105" s="85">
        <f t="shared" si="22"/>
        <v>1</v>
      </c>
      <c r="E105" s="85">
        <v>1</v>
      </c>
      <c r="F105" s="73">
        <f t="shared" si="19"/>
        <v>1</v>
      </c>
      <c r="G105" s="85">
        <f t="shared" si="20"/>
        <v>0</v>
      </c>
      <c r="H105" s="67"/>
      <c r="I105" s="332"/>
      <c r="J105" s="332"/>
      <c r="K105" s="332"/>
      <c r="L105" s="332"/>
      <c r="M105" s="332"/>
      <c r="N105" s="332"/>
      <c r="P105" s="85">
        <v>0</v>
      </c>
      <c r="Q105" s="85">
        <v>0</v>
      </c>
      <c r="R105" s="85">
        <v>1</v>
      </c>
      <c r="S105" s="73">
        <f>'[36]І. Інф. до звіт.'!F105</f>
        <v>0</v>
      </c>
    </row>
    <row r="106" spans="1:19" ht="20.100000000000001" customHeight="1">
      <c r="A106" s="251" t="s">
        <v>446</v>
      </c>
      <c r="B106" s="8" t="s">
        <v>451</v>
      </c>
      <c r="C106" s="73">
        <v>428.3</v>
      </c>
      <c r="D106" s="85">
        <f t="shared" si="22"/>
        <v>319.8</v>
      </c>
      <c r="E106" s="85">
        <v>401.7</v>
      </c>
      <c r="F106" s="73">
        <f t="shared" si="19"/>
        <v>319.8</v>
      </c>
      <c r="G106" s="85">
        <f t="shared" si="20"/>
        <v>-81.899999999999977</v>
      </c>
      <c r="H106" s="67">
        <f t="shared" si="21"/>
        <v>79.611650485436897</v>
      </c>
      <c r="I106" s="311"/>
      <c r="J106" s="311"/>
      <c r="K106" s="311"/>
      <c r="L106" s="311"/>
      <c r="M106" s="311"/>
      <c r="N106" s="311"/>
      <c r="P106" s="73">
        <v>112.2</v>
      </c>
      <c r="Q106" s="73">
        <v>84.9</v>
      </c>
      <c r="R106" s="73">
        <v>58.4</v>
      </c>
      <c r="S106" s="73">
        <f>'[36]І. Інф. до звіт.'!F106</f>
        <v>64.3</v>
      </c>
    </row>
    <row r="107" spans="1:19" ht="20.100000000000001" customHeight="1">
      <c r="A107" s="251" t="s">
        <v>448</v>
      </c>
      <c r="B107" s="8" t="s">
        <v>452</v>
      </c>
      <c r="C107" s="73">
        <v>70.3</v>
      </c>
      <c r="D107" s="85">
        <f t="shared" si="22"/>
        <v>79.099999999999994</v>
      </c>
      <c r="E107" s="85">
        <v>81.7</v>
      </c>
      <c r="F107" s="73">
        <f t="shared" si="19"/>
        <v>79.099999999999994</v>
      </c>
      <c r="G107" s="85">
        <f t="shared" si="20"/>
        <v>-2.6000000000000085</v>
      </c>
      <c r="H107" s="67">
        <f t="shared" si="21"/>
        <v>96.817625458996318</v>
      </c>
      <c r="I107" s="311"/>
      <c r="J107" s="311"/>
      <c r="K107" s="311"/>
      <c r="L107" s="311"/>
      <c r="M107" s="311"/>
      <c r="N107" s="311"/>
      <c r="P107" s="73">
        <v>19.3</v>
      </c>
      <c r="Q107" s="73">
        <v>19.5</v>
      </c>
      <c r="R107" s="73">
        <v>19.3</v>
      </c>
      <c r="S107" s="73">
        <f>'[36]І. Інф. до звіт.'!F107</f>
        <v>21</v>
      </c>
    </row>
    <row r="108" spans="1:19" ht="20.100000000000001" customHeight="1">
      <c r="A108" s="251" t="s">
        <v>450</v>
      </c>
      <c r="B108" s="8" t="s">
        <v>482</v>
      </c>
      <c r="C108" s="73">
        <v>350</v>
      </c>
      <c r="D108" s="85">
        <f t="shared" si="22"/>
        <v>542.4</v>
      </c>
      <c r="E108" s="85">
        <v>523.5</v>
      </c>
      <c r="F108" s="73">
        <f t="shared" si="19"/>
        <v>542.4</v>
      </c>
      <c r="G108" s="85">
        <f t="shared" si="20"/>
        <v>18.899999999999977</v>
      </c>
      <c r="H108" s="67">
        <f t="shared" si="21"/>
        <v>103.61031518624641</v>
      </c>
      <c r="I108" s="309"/>
      <c r="J108" s="309"/>
      <c r="K108" s="309"/>
      <c r="L108" s="309"/>
      <c r="M108" s="309"/>
      <c r="N108" s="309"/>
      <c r="P108" s="73">
        <v>104.4</v>
      </c>
      <c r="Q108" s="73">
        <v>126.8</v>
      </c>
      <c r="R108" s="73">
        <v>159.19999999999999</v>
      </c>
      <c r="S108" s="73">
        <f>'[36]І. Інф. до звіт.'!F108</f>
        <v>152</v>
      </c>
    </row>
    <row r="109" spans="1:19" ht="20.100000000000001" customHeight="1">
      <c r="A109" s="251" t="s">
        <v>481</v>
      </c>
      <c r="B109" s="8" t="s">
        <v>493</v>
      </c>
      <c r="C109" s="73">
        <v>873.4</v>
      </c>
      <c r="D109" s="85">
        <f t="shared" si="22"/>
        <v>259.59999999999997</v>
      </c>
      <c r="E109" s="85">
        <v>362.4</v>
      </c>
      <c r="F109" s="73">
        <f t="shared" si="19"/>
        <v>259.59999999999997</v>
      </c>
      <c r="G109" s="85">
        <f t="shared" si="20"/>
        <v>-102.80000000000001</v>
      </c>
      <c r="H109" s="67"/>
      <c r="I109" s="309"/>
      <c r="J109" s="309"/>
      <c r="K109" s="309"/>
      <c r="L109" s="309"/>
      <c r="M109" s="309"/>
      <c r="N109" s="309"/>
      <c r="P109" s="73">
        <v>223.5</v>
      </c>
      <c r="Q109" s="73">
        <v>24.7</v>
      </c>
      <c r="R109" s="73">
        <v>6.1</v>
      </c>
      <c r="S109" s="73">
        <f>'[36]І. Інф. до звіт.'!F109</f>
        <v>5.3</v>
      </c>
    </row>
    <row r="110" spans="1:19" ht="20.100000000000001" customHeight="1">
      <c r="A110" s="251" t="s">
        <v>498</v>
      </c>
      <c r="B110" s="8" t="s">
        <v>494</v>
      </c>
      <c r="C110" s="73">
        <v>0</v>
      </c>
      <c r="D110" s="85">
        <f t="shared" si="22"/>
        <v>85.6</v>
      </c>
      <c r="E110" s="85">
        <v>85.6</v>
      </c>
      <c r="F110" s="73">
        <f t="shared" si="19"/>
        <v>85.6</v>
      </c>
      <c r="G110" s="85">
        <f t="shared" si="20"/>
        <v>0</v>
      </c>
      <c r="H110" s="67"/>
      <c r="I110" s="309"/>
      <c r="J110" s="309"/>
      <c r="K110" s="309"/>
      <c r="L110" s="309"/>
      <c r="M110" s="309"/>
      <c r="N110" s="309"/>
      <c r="P110" s="73">
        <v>0</v>
      </c>
      <c r="Q110" s="73">
        <v>76.5</v>
      </c>
      <c r="R110" s="73">
        <v>9.1</v>
      </c>
      <c r="S110" s="73">
        <f>'[36]І. Інф. до звіт.'!F110</f>
        <v>0</v>
      </c>
    </row>
    <row r="111" spans="1:19" ht="20.100000000000001" customHeight="1">
      <c r="A111" s="251" t="s">
        <v>414</v>
      </c>
      <c r="B111" s="8" t="s">
        <v>495</v>
      </c>
      <c r="C111" s="73">
        <v>7</v>
      </c>
      <c r="D111" s="85">
        <f t="shared" si="22"/>
        <v>78.5</v>
      </c>
      <c r="E111" s="85">
        <v>49.4</v>
      </c>
      <c r="F111" s="73">
        <f t="shared" si="19"/>
        <v>78.5</v>
      </c>
      <c r="G111" s="122">
        <f t="shared" si="20"/>
        <v>29.1</v>
      </c>
      <c r="H111" s="68">
        <f t="shared" si="21"/>
        <v>158.90688259109311</v>
      </c>
      <c r="I111" s="309"/>
      <c r="J111" s="309"/>
      <c r="K111" s="309"/>
      <c r="L111" s="309"/>
      <c r="M111" s="309"/>
      <c r="N111" s="309"/>
      <c r="P111" s="73">
        <v>31.7</v>
      </c>
      <c r="Q111" s="73">
        <v>1.6</v>
      </c>
      <c r="R111" s="73">
        <v>1.9</v>
      </c>
      <c r="S111" s="73">
        <f>'[36]І. Інф. до звіт.'!F111</f>
        <v>43.3</v>
      </c>
    </row>
    <row r="112" spans="1:19" s="4" customFormat="1" ht="20.100000000000001" customHeight="1">
      <c r="A112" s="9" t="s">
        <v>4</v>
      </c>
      <c r="B112" s="10">
        <v>1100</v>
      </c>
      <c r="C112" s="120">
        <f>C45-C46+C83-C91</f>
        <v>439.19999999999072</v>
      </c>
      <c r="D112" s="120">
        <f>D45-D46+D83-D91</f>
        <v>1804.5379999999991</v>
      </c>
      <c r="E112" s="120">
        <f>E45-E46+E83-E91</f>
        <v>-3540.8000000000065</v>
      </c>
      <c r="F112" s="120">
        <f>F45-F46+F83-F91</f>
        <v>1804.5379999999991</v>
      </c>
      <c r="G112" s="122">
        <f t="shared" si="4"/>
        <v>5345.3380000000052</v>
      </c>
      <c r="H112" s="68">
        <f>(F112/E112)*100</f>
        <v>-50.964132399457625</v>
      </c>
      <c r="I112" s="311"/>
      <c r="J112" s="311"/>
      <c r="K112" s="311"/>
      <c r="L112" s="311"/>
      <c r="M112" s="311"/>
      <c r="N112" s="311"/>
      <c r="P112" s="120">
        <v>-937.16200000000117</v>
      </c>
      <c r="Q112" s="120">
        <v>1025.2000000000007</v>
      </c>
      <c r="R112" s="120">
        <v>-295.99999999999989</v>
      </c>
      <c r="S112" s="120">
        <f>S45-S46+S83-S91</f>
        <v>1902.8999999999978</v>
      </c>
    </row>
    <row r="113" spans="1:19" s="4" customFormat="1" ht="20.100000000000001" customHeight="1">
      <c r="A113" s="9" t="s">
        <v>73</v>
      </c>
      <c r="B113" s="10">
        <v>1110</v>
      </c>
      <c r="C113" s="74"/>
      <c r="D113" s="55"/>
      <c r="E113" s="122"/>
      <c r="F113" s="74"/>
      <c r="G113" s="122">
        <f t="shared" si="4"/>
        <v>0</v>
      </c>
      <c r="H113" s="68"/>
      <c r="I113" s="311"/>
      <c r="J113" s="311"/>
      <c r="K113" s="311"/>
      <c r="L113" s="311"/>
      <c r="M113" s="311"/>
      <c r="N113" s="311"/>
      <c r="P113" s="74"/>
      <c r="Q113" s="74"/>
      <c r="R113" s="74"/>
      <c r="S113" s="74"/>
    </row>
    <row r="114" spans="1:19" s="4" customFormat="1" ht="20.100000000000001" customHeight="1">
      <c r="A114" s="9" t="s">
        <v>77</v>
      </c>
      <c r="B114" s="10">
        <v>1120</v>
      </c>
      <c r="C114" s="74">
        <v>0</v>
      </c>
      <c r="D114" s="55">
        <v>0</v>
      </c>
      <c r="E114" s="122">
        <v>0</v>
      </c>
      <c r="F114" s="74">
        <v>0</v>
      </c>
      <c r="G114" s="122">
        <f t="shared" si="4"/>
        <v>0</v>
      </c>
      <c r="H114" s="68"/>
      <c r="I114" s="311"/>
      <c r="J114" s="311"/>
      <c r="K114" s="311"/>
      <c r="L114" s="311"/>
      <c r="M114" s="311"/>
      <c r="N114" s="311"/>
      <c r="P114" s="74">
        <v>0</v>
      </c>
      <c r="Q114" s="74">
        <v>0</v>
      </c>
      <c r="R114" s="74">
        <v>0</v>
      </c>
      <c r="S114" s="74">
        <v>0</v>
      </c>
    </row>
    <row r="115" spans="1:19" s="4" customFormat="1" ht="20.100000000000001" customHeight="1">
      <c r="A115" s="9" t="s">
        <v>74</v>
      </c>
      <c r="B115" s="10">
        <v>1130</v>
      </c>
      <c r="C115" s="74"/>
      <c r="D115" s="55"/>
      <c r="E115" s="122"/>
      <c r="F115" s="74"/>
      <c r="G115" s="122">
        <f t="shared" si="4"/>
        <v>0</v>
      </c>
      <c r="H115" s="68"/>
      <c r="I115" s="311"/>
      <c r="J115" s="311"/>
      <c r="K115" s="311"/>
      <c r="L115" s="311"/>
      <c r="M115" s="311"/>
      <c r="N115" s="311"/>
      <c r="P115" s="74"/>
      <c r="Q115" s="74"/>
      <c r="R115" s="74"/>
      <c r="S115" s="74"/>
    </row>
    <row r="116" spans="1:19" s="4" customFormat="1" ht="20.100000000000001" customHeight="1">
      <c r="A116" s="9" t="s">
        <v>76</v>
      </c>
      <c r="B116" s="10">
        <v>1140</v>
      </c>
      <c r="C116" s="74">
        <v>0</v>
      </c>
      <c r="D116" s="55">
        <v>0</v>
      </c>
      <c r="E116" s="122">
        <v>0</v>
      </c>
      <c r="F116" s="74">
        <v>0</v>
      </c>
      <c r="G116" s="122">
        <f t="shared" si="4"/>
        <v>0</v>
      </c>
      <c r="H116" s="68"/>
      <c r="I116" s="311"/>
      <c r="J116" s="311"/>
      <c r="K116" s="311"/>
      <c r="L116" s="311"/>
      <c r="M116" s="311"/>
      <c r="N116" s="311"/>
      <c r="P116" s="74">
        <v>0</v>
      </c>
      <c r="Q116" s="74">
        <v>0</v>
      </c>
      <c r="R116" s="74">
        <v>0</v>
      </c>
      <c r="S116" s="74">
        <v>0</v>
      </c>
    </row>
    <row r="117" spans="1:19" s="4" customFormat="1" ht="20.100000000000001" customHeight="1">
      <c r="A117" s="9" t="s">
        <v>163</v>
      </c>
      <c r="B117" s="10">
        <v>1150</v>
      </c>
      <c r="C117" s="74">
        <f>SUM(C118:C119)</f>
        <v>1632.6999999999998</v>
      </c>
      <c r="D117" s="74">
        <f>SUM(D118:D119)</f>
        <v>1201.9999999999998</v>
      </c>
      <c r="E117" s="74">
        <f>SUM(E118:E119)</f>
        <v>1305</v>
      </c>
      <c r="F117" s="74">
        <f>SUM(F118:F119)</f>
        <v>1201.9999999999998</v>
      </c>
      <c r="G117" s="122">
        <f t="shared" si="4"/>
        <v>-103.00000000000023</v>
      </c>
      <c r="H117" s="68">
        <f>(F117/E117)*100</f>
        <v>92.107279693486575</v>
      </c>
      <c r="I117" s="311"/>
      <c r="J117" s="311"/>
      <c r="K117" s="311"/>
      <c r="L117" s="311"/>
      <c r="M117" s="311"/>
      <c r="N117" s="311"/>
      <c r="P117" s="74">
        <v>318.8</v>
      </c>
      <c r="Q117" s="74">
        <v>311.19999999999993</v>
      </c>
      <c r="R117" s="74">
        <v>287.09999999999997</v>
      </c>
      <c r="S117" s="74">
        <v>284.89999999999998</v>
      </c>
    </row>
    <row r="118" spans="1:19" ht="20.100000000000001" customHeight="1">
      <c r="A118" s="7" t="s">
        <v>111</v>
      </c>
      <c r="B118" s="8">
        <v>1151</v>
      </c>
      <c r="C118" s="73"/>
      <c r="D118" s="122"/>
      <c r="E118" s="85"/>
      <c r="F118" s="73"/>
      <c r="G118" s="85">
        <f t="shared" si="4"/>
        <v>0</v>
      </c>
      <c r="H118" s="67"/>
      <c r="I118" s="310"/>
      <c r="J118" s="310"/>
      <c r="K118" s="310"/>
      <c r="L118" s="310"/>
      <c r="M118" s="310"/>
      <c r="N118" s="310"/>
      <c r="P118" s="73"/>
      <c r="Q118" s="73"/>
      <c r="R118" s="73"/>
      <c r="S118" s="73"/>
    </row>
    <row r="119" spans="1:19" s="4" customFormat="1" ht="20.100000000000001" customHeight="1">
      <c r="A119" s="9" t="s">
        <v>164</v>
      </c>
      <c r="B119" s="10">
        <v>1152</v>
      </c>
      <c r="C119" s="122">
        <f>C120+C122+C121</f>
        <v>1632.6999999999998</v>
      </c>
      <c r="D119" s="122">
        <f>D120+D122+D121</f>
        <v>1201.9999999999998</v>
      </c>
      <c r="E119" s="122">
        <f>E120+E121+E122</f>
        <v>1305</v>
      </c>
      <c r="F119" s="122">
        <f>F120+F122+F121</f>
        <v>1201.9999999999998</v>
      </c>
      <c r="G119" s="122">
        <f t="shared" si="4"/>
        <v>-103.00000000000023</v>
      </c>
      <c r="H119" s="68">
        <f>(F119/E119)*100</f>
        <v>92.107279693486575</v>
      </c>
      <c r="I119" s="311"/>
      <c r="J119" s="311"/>
      <c r="K119" s="311"/>
      <c r="L119" s="311"/>
      <c r="M119" s="311"/>
      <c r="N119" s="311"/>
      <c r="P119" s="122">
        <v>318.8</v>
      </c>
      <c r="Q119" s="122">
        <v>311.19999999999993</v>
      </c>
      <c r="R119" s="122">
        <v>287.09999999999997</v>
      </c>
      <c r="S119" s="122">
        <f>S120+S122+S121</f>
        <v>284.89999999999998</v>
      </c>
    </row>
    <row r="120" spans="1:19" ht="20.100000000000001" customHeight="1">
      <c r="A120" s="251" t="s">
        <v>480</v>
      </c>
      <c r="B120" s="8" t="s">
        <v>453</v>
      </c>
      <c r="C120" s="73">
        <v>1129.2</v>
      </c>
      <c r="D120" s="85">
        <f>F120</f>
        <v>1119.6999999999998</v>
      </c>
      <c r="E120" s="85">
        <v>1119</v>
      </c>
      <c r="F120" s="73">
        <f t="shared" ref="F120:F122" si="23">P120+Q120+R120+S120</f>
        <v>1119.6999999999998</v>
      </c>
      <c r="G120" s="85">
        <f>F120-E120</f>
        <v>0.6999999999998181</v>
      </c>
      <c r="H120" s="67">
        <f>(F120/E120)*100</f>
        <v>100.06255585344054</v>
      </c>
      <c r="I120" s="311"/>
      <c r="J120" s="311"/>
      <c r="K120" s="311"/>
      <c r="L120" s="311"/>
      <c r="M120" s="311"/>
      <c r="N120" s="311"/>
      <c r="P120" s="73">
        <v>280.60000000000002</v>
      </c>
      <c r="Q120" s="73">
        <v>276.89999999999998</v>
      </c>
      <c r="R120" s="73">
        <v>277.8</v>
      </c>
      <c r="S120" s="73">
        <f>'[36]І. Інф. до звіт.'!F120</f>
        <v>284.39999999999998</v>
      </c>
    </row>
    <row r="121" spans="1:19" ht="20.100000000000001" customHeight="1">
      <c r="A121" s="251" t="s">
        <v>484</v>
      </c>
      <c r="B121" s="8"/>
      <c r="C121" s="73">
        <v>484.9</v>
      </c>
      <c r="D121" s="85">
        <f t="shared" ref="D121:D122" si="24">F121</f>
        <v>79.5</v>
      </c>
      <c r="E121" s="85">
        <v>158</v>
      </c>
      <c r="F121" s="73">
        <f t="shared" si="23"/>
        <v>79.5</v>
      </c>
      <c r="G121" s="85"/>
      <c r="H121" s="67"/>
      <c r="I121" s="309" t="s">
        <v>503</v>
      </c>
      <c r="J121" s="309"/>
      <c r="K121" s="309"/>
      <c r="L121" s="309"/>
      <c r="M121" s="309"/>
      <c r="N121" s="309"/>
      <c r="P121" s="73">
        <v>36.700000000000003</v>
      </c>
      <c r="Q121" s="73">
        <v>33.9</v>
      </c>
      <c r="R121" s="73">
        <v>8.4</v>
      </c>
      <c r="S121" s="73">
        <f>'[36]І. Інф. до звіт.'!F121</f>
        <v>0.5</v>
      </c>
    </row>
    <row r="122" spans="1:19" ht="20.100000000000001" customHeight="1">
      <c r="A122" s="251" t="s">
        <v>414</v>
      </c>
      <c r="B122" s="8" t="s">
        <v>454</v>
      </c>
      <c r="C122" s="73">
        <v>18.600000000000001</v>
      </c>
      <c r="D122" s="85">
        <f t="shared" si="24"/>
        <v>2.8</v>
      </c>
      <c r="E122" s="85">
        <v>28</v>
      </c>
      <c r="F122" s="73">
        <f t="shared" si="23"/>
        <v>2.8</v>
      </c>
      <c r="G122" s="85"/>
      <c r="H122" s="67"/>
      <c r="I122" s="309"/>
      <c r="J122" s="309"/>
      <c r="K122" s="309"/>
      <c r="L122" s="309"/>
      <c r="M122" s="309"/>
      <c r="N122" s="309"/>
      <c r="P122" s="73">
        <v>1.5</v>
      </c>
      <c r="Q122" s="73">
        <v>0.4</v>
      </c>
      <c r="R122" s="73">
        <v>0.9</v>
      </c>
      <c r="S122" s="73">
        <f>'[36]І. Інф. до звіт.'!F122</f>
        <v>0</v>
      </c>
    </row>
    <row r="123" spans="1:19" s="4" customFormat="1" ht="20.100000000000001" customHeight="1">
      <c r="A123" s="9" t="s">
        <v>165</v>
      </c>
      <c r="B123" s="10">
        <v>1160</v>
      </c>
      <c r="C123" s="74">
        <f>SUM(C124:C125)</f>
        <v>0</v>
      </c>
      <c r="D123" s="122">
        <f>D124+D125</f>
        <v>1</v>
      </c>
      <c r="E123" s="122">
        <v>0</v>
      </c>
      <c r="F123" s="74">
        <f>SUM(F124:F125)</f>
        <v>1</v>
      </c>
      <c r="G123" s="122">
        <f t="shared" si="4"/>
        <v>1</v>
      </c>
      <c r="H123" s="68"/>
      <c r="I123" s="311"/>
      <c r="J123" s="311"/>
      <c r="K123" s="311"/>
      <c r="L123" s="311"/>
      <c r="M123" s="311"/>
      <c r="N123" s="311"/>
      <c r="P123" s="74">
        <v>0</v>
      </c>
      <c r="Q123" s="74">
        <v>1</v>
      </c>
      <c r="R123" s="74">
        <v>0</v>
      </c>
      <c r="S123" s="74">
        <v>0</v>
      </c>
    </row>
    <row r="124" spans="1:19" ht="20.100000000000001" customHeight="1">
      <c r="A124" s="7" t="s">
        <v>111</v>
      </c>
      <c r="B124" s="8">
        <v>1161</v>
      </c>
      <c r="C124" s="121">
        <v>0</v>
      </c>
      <c r="D124" s="85">
        <f t="shared" ref="D124" si="25">F124+P124+Q124+R124</f>
        <v>0</v>
      </c>
      <c r="E124" s="121">
        <v>0</v>
      </c>
      <c r="F124" s="121">
        <v>0</v>
      </c>
      <c r="G124" s="122">
        <f t="shared" si="4"/>
        <v>0</v>
      </c>
      <c r="H124" s="68"/>
      <c r="I124" s="310"/>
      <c r="J124" s="310"/>
      <c r="K124" s="310"/>
      <c r="L124" s="310"/>
      <c r="M124" s="310"/>
      <c r="N124" s="310"/>
      <c r="P124" s="121">
        <v>0</v>
      </c>
      <c r="Q124" s="121">
        <v>0</v>
      </c>
      <c r="R124" s="121">
        <v>0</v>
      </c>
      <c r="S124" s="121">
        <v>0</v>
      </c>
    </row>
    <row r="125" spans="1:19" ht="20.100000000000001" customHeight="1">
      <c r="A125" s="7" t="s">
        <v>82</v>
      </c>
      <c r="B125" s="8">
        <v>1162</v>
      </c>
      <c r="C125" s="121">
        <v>0</v>
      </c>
      <c r="D125" s="85">
        <f>F125</f>
        <v>1</v>
      </c>
      <c r="E125" s="121">
        <v>0</v>
      </c>
      <c r="F125" s="73">
        <f t="shared" ref="F125" si="26">P125+Q125+R125+S125</f>
        <v>1</v>
      </c>
      <c r="G125" s="122">
        <f t="shared" si="4"/>
        <v>1</v>
      </c>
      <c r="H125" s="68"/>
      <c r="I125" s="333" t="s">
        <v>505</v>
      </c>
      <c r="J125" s="333"/>
      <c r="K125" s="333"/>
      <c r="L125" s="333"/>
      <c r="M125" s="333"/>
      <c r="N125" s="333"/>
      <c r="P125" s="121">
        <v>0</v>
      </c>
      <c r="Q125" s="121">
        <v>1</v>
      </c>
      <c r="R125" s="121">
        <v>0</v>
      </c>
      <c r="S125" s="121">
        <v>0</v>
      </c>
    </row>
    <row r="126" spans="1:19" s="4" customFormat="1" ht="20.100000000000001" customHeight="1">
      <c r="A126" s="9" t="s">
        <v>65</v>
      </c>
      <c r="B126" s="10">
        <v>1170</v>
      </c>
      <c r="C126" s="74">
        <f>SUM(C112:C117,C123)</f>
        <v>2071.8999999999905</v>
      </c>
      <c r="D126" s="74">
        <f>D26-D27-D46+D83-D97+D117-D125</f>
        <v>3005.5379999999986</v>
      </c>
      <c r="E126" s="74">
        <f>SUM(E112:E117,E123)</f>
        <v>-2235.8000000000065</v>
      </c>
      <c r="F126" s="74">
        <f>F26-F27-F46+F83-F97+F117-F125</f>
        <v>3005.5379999999986</v>
      </c>
      <c r="G126" s="122">
        <f t="shared" si="4"/>
        <v>5241.3380000000052</v>
      </c>
      <c r="H126" s="68">
        <f>(F126/E126)*100</f>
        <v>-134.4278558010551</v>
      </c>
      <c r="I126" s="311"/>
      <c r="J126" s="311"/>
      <c r="K126" s="311"/>
      <c r="L126" s="311"/>
      <c r="M126" s="311"/>
      <c r="N126" s="311"/>
      <c r="P126" s="74">
        <v>-618.36200000000122</v>
      </c>
      <c r="Q126" s="74">
        <v>1335.4000000000005</v>
      </c>
      <c r="R126" s="74">
        <v>-8.8999999999999204</v>
      </c>
      <c r="S126" s="74">
        <f>S26-S27-S46+S83-S97+S117-S125</f>
        <v>2187.8999999999978</v>
      </c>
    </row>
    <row r="127" spans="1:19" ht="20.100000000000001" customHeight="1">
      <c r="A127" s="7" t="s">
        <v>156</v>
      </c>
      <c r="B127" s="6">
        <v>1180</v>
      </c>
      <c r="C127" s="74">
        <v>374.6</v>
      </c>
      <c r="D127" s="85">
        <f>F127</f>
        <v>542.9</v>
      </c>
      <c r="E127" s="85"/>
      <c r="F127" s="73">
        <f t="shared" ref="F127" si="27">P127+Q127+R127+S127</f>
        <v>542.9</v>
      </c>
      <c r="G127" s="85"/>
      <c r="H127" s="67"/>
      <c r="I127" s="310"/>
      <c r="J127" s="310"/>
      <c r="K127" s="310"/>
      <c r="L127" s="310"/>
      <c r="M127" s="310"/>
      <c r="N127" s="310"/>
      <c r="P127" s="74"/>
      <c r="Q127" s="74">
        <v>150</v>
      </c>
      <c r="R127" s="74">
        <v>-1</v>
      </c>
      <c r="S127" s="74">
        <f>'[36]І. Інф. до звіт.'!$F$127</f>
        <v>393.9</v>
      </c>
    </row>
    <row r="128" spans="1:19" ht="20.100000000000001" customHeight="1">
      <c r="A128" s="7" t="s">
        <v>157</v>
      </c>
      <c r="B128" s="6">
        <v>1181</v>
      </c>
      <c r="C128" s="73"/>
      <c r="D128" s="85"/>
      <c r="E128" s="85"/>
      <c r="F128" s="73"/>
      <c r="G128" s="85">
        <f t="shared" ref="G128:G136" si="28">F128-E128</f>
        <v>0</v>
      </c>
      <c r="H128" s="67"/>
      <c r="I128" s="310"/>
      <c r="J128" s="310"/>
      <c r="K128" s="310"/>
      <c r="L128" s="310"/>
      <c r="M128" s="310"/>
      <c r="N128" s="310"/>
      <c r="P128" s="73"/>
      <c r="Q128" s="73"/>
      <c r="R128" s="73"/>
      <c r="S128" s="73"/>
    </row>
    <row r="129" spans="1:19" ht="20.100000000000001" customHeight="1">
      <c r="A129" s="7" t="s">
        <v>158</v>
      </c>
      <c r="B129" s="8">
        <v>1190</v>
      </c>
      <c r="C129" s="73"/>
      <c r="D129" s="85"/>
      <c r="E129" s="85"/>
      <c r="F129" s="73"/>
      <c r="G129" s="85">
        <f t="shared" si="28"/>
        <v>0</v>
      </c>
      <c r="H129" s="67"/>
      <c r="I129" s="310"/>
      <c r="J129" s="310"/>
      <c r="K129" s="310"/>
      <c r="L129" s="310"/>
      <c r="M129" s="310"/>
      <c r="N129" s="310"/>
      <c r="P129" s="73"/>
      <c r="Q129" s="73"/>
      <c r="R129" s="73"/>
      <c r="S129" s="73"/>
    </row>
    <row r="130" spans="1:19" ht="20.100000000000001" customHeight="1">
      <c r="A130" s="7" t="s">
        <v>159</v>
      </c>
      <c r="B130" s="5">
        <v>1191</v>
      </c>
      <c r="C130" s="73"/>
      <c r="D130" s="85"/>
      <c r="E130" s="85"/>
      <c r="F130" s="73"/>
      <c r="G130" s="85">
        <f t="shared" si="28"/>
        <v>0</v>
      </c>
      <c r="H130" s="67"/>
      <c r="I130" s="310"/>
      <c r="J130" s="310"/>
      <c r="K130" s="310"/>
      <c r="L130" s="310"/>
      <c r="M130" s="310"/>
      <c r="N130" s="310"/>
      <c r="P130" s="73"/>
      <c r="Q130" s="73"/>
      <c r="R130" s="73"/>
      <c r="S130" s="73"/>
    </row>
    <row r="131" spans="1:19" s="4" customFormat="1" ht="20.100000000000001" customHeight="1">
      <c r="A131" s="9" t="s">
        <v>178</v>
      </c>
      <c r="B131" s="10">
        <v>1200</v>
      </c>
      <c r="C131" s="74">
        <f>C126-C127</f>
        <v>1697.2999999999906</v>
      </c>
      <c r="D131" s="120">
        <f>D126-D127</f>
        <v>2462.6379999999986</v>
      </c>
      <c r="E131" s="74">
        <f>SUM(E126:E130)</f>
        <v>-2235.8000000000065</v>
      </c>
      <c r="F131" s="74">
        <f>F126-F127</f>
        <v>2462.6379999999986</v>
      </c>
      <c r="G131" s="122"/>
      <c r="H131" s="68"/>
      <c r="I131" s="311"/>
      <c r="J131" s="311"/>
      <c r="K131" s="311"/>
      <c r="L131" s="311"/>
      <c r="M131" s="311"/>
      <c r="N131" s="311"/>
      <c r="P131" s="74">
        <v>-618.36200000000122</v>
      </c>
      <c r="Q131" s="74">
        <v>1185.4000000000005</v>
      </c>
      <c r="R131" s="74">
        <v>-7.8999999999999204</v>
      </c>
      <c r="S131" s="74">
        <f>S126-S127</f>
        <v>1793.9999999999977</v>
      </c>
    </row>
    <row r="132" spans="1:19" ht="20.100000000000001" customHeight="1">
      <c r="A132" s="7" t="s">
        <v>19</v>
      </c>
      <c r="B132" s="5">
        <v>1201</v>
      </c>
      <c r="C132" s="74">
        <f>C131</f>
        <v>1697.2999999999906</v>
      </c>
      <c r="D132" s="122">
        <f>D131</f>
        <v>2462.6379999999986</v>
      </c>
      <c r="E132" s="253"/>
      <c r="F132" s="74">
        <f>F131</f>
        <v>2462.6379999999986</v>
      </c>
      <c r="G132" s="122"/>
      <c r="H132" s="68"/>
      <c r="I132" s="323"/>
      <c r="J132" s="323"/>
      <c r="K132" s="323"/>
      <c r="L132" s="323"/>
      <c r="M132" s="323"/>
      <c r="N132" s="323"/>
      <c r="P132" s="74"/>
      <c r="Q132" s="74">
        <v>1185.4000000000005</v>
      </c>
      <c r="R132" s="74"/>
      <c r="S132" s="74">
        <f>S131</f>
        <v>1793.9999999999977</v>
      </c>
    </row>
    <row r="133" spans="1:19" ht="20.100000000000001" customHeight="1">
      <c r="A133" s="7" t="s">
        <v>20</v>
      </c>
      <c r="B133" s="5">
        <v>1202</v>
      </c>
      <c r="C133" s="73"/>
      <c r="D133" s="73"/>
      <c r="E133" s="73">
        <f>E131</f>
        <v>-2235.8000000000065</v>
      </c>
      <c r="F133" s="73"/>
      <c r="G133" s="122"/>
      <c r="H133" s="68"/>
      <c r="I133" s="323"/>
      <c r="J133" s="323"/>
      <c r="K133" s="323"/>
      <c r="L133" s="323"/>
      <c r="M133" s="323"/>
      <c r="N133" s="323"/>
      <c r="P133" s="73">
        <v>-618.36200000000122</v>
      </c>
      <c r="Q133" s="73"/>
      <c r="R133" s="73">
        <v>-7.8999999999999204</v>
      </c>
      <c r="S133" s="73"/>
    </row>
    <row r="134" spans="1:19" s="4" customFormat="1" ht="20.100000000000001" customHeight="1">
      <c r="A134" s="9" t="s">
        <v>15</v>
      </c>
      <c r="B134" s="10">
        <v>1210</v>
      </c>
      <c r="C134" s="74">
        <f>SUM(C26,C83,C113,C115,C117,C128,C129)</f>
        <v>68891.799999999988</v>
      </c>
      <c r="D134" s="122">
        <f>SUM(D26,D83,D113,D115,D117,D128,D129)</f>
        <v>70850.338000000003</v>
      </c>
      <c r="E134" s="74">
        <f>SUM(E26,E83,E113,E115,E117,E128,E129)</f>
        <v>70646.8</v>
      </c>
      <c r="F134" s="74">
        <f>SUM(F26,F83,F113,F115,F117,F128,F129)</f>
        <v>70850.338000000003</v>
      </c>
      <c r="G134" s="122">
        <f t="shared" si="28"/>
        <v>203.53800000000047</v>
      </c>
      <c r="H134" s="68">
        <f>(F134/E134)*100</f>
        <v>100.28810646766732</v>
      </c>
      <c r="I134" s="311"/>
      <c r="J134" s="311"/>
      <c r="K134" s="311"/>
      <c r="L134" s="311"/>
      <c r="M134" s="311"/>
      <c r="N134" s="311"/>
      <c r="P134" s="74">
        <v>16642.738000000001</v>
      </c>
      <c r="Q134" s="74">
        <v>16696.400000000001</v>
      </c>
      <c r="R134" s="74">
        <v>16659.099999999999</v>
      </c>
      <c r="S134" s="74">
        <f>SUM(S26,S83,S113,S115,S117,S128,S129)</f>
        <v>20742.600000000002</v>
      </c>
    </row>
    <row r="135" spans="1:19" s="4" customFormat="1" ht="20.100000000000001" customHeight="1">
      <c r="A135" s="9" t="s">
        <v>80</v>
      </c>
      <c r="B135" s="10">
        <v>1220</v>
      </c>
      <c r="C135" s="74">
        <f>SUM(C27,C46,C75,C91,C114,C116,C123,C127,C130)</f>
        <v>67194.500000000015</v>
      </c>
      <c r="D135" s="122">
        <f>SUM(D27,D46,D75,D91,D114,D116,D123,D127,D130)</f>
        <v>68387.7</v>
      </c>
      <c r="E135" s="74">
        <f>SUM(E27,E46,E75,E91,E114,E116,E123,E127,E130)</f>
        <v>72882.600000000006</v>
      </c>
      <c r="F135" s="74">
        <f>SUM(F27,F46,F75,F91,F114,F116,F123,F127,F130)</f>
        <v>68387.7</v>
      </c>
      <c r="G135" s="122">
        <f t="shared" si="28"/>
        <v>-4494.9000000000087</v>
      </c>
      <c r="H135" s="68">
        <f>(F135/E135)*100</f>
        <v>93.832684344411405</v>
      </c>
      <c r="I135" s="311"/>
      <c r="J135" s="311"/>
      <c r="K135" s="311"/>
      <c r="L135" s="311"/>
      <c r="M135" s="311"/>
      <c r="N135" s="311"/>
      <c r="P135" s="74">
        <v>17261.100000000002</v>
      </c>
      <c r="Q135" s="74">
        <v>15510.999999999998</v>
      </c>
      <c r="R135" s="74">
        <v>16667</v>
      </c>
      <c r="S135" s="74">
        <f>SUM(S27,S46,S75,S91,S114,S116,S123,S127,S130)</f>
        <v>18948.700000000004</v>
      </c>
    </row>
    <row r="136" spans="1:19" ht="20.100000000000001" customHeight="1">
      <c r="A136" s="7" t="s">
        <v>132</v>
      </c>
      <c r="B136" s="8">
        <v>1230</v>
      </c>
      <c r="C136" s="73"/>
      <c r="D136" s="51"/>
      <c r="E136" s="51"/>
      <c r="F136" s="73"/>
      <c r="G136" s="85">
        <f t="shared" si="28"/>
        <v>0</v>
      </c>
      <c r="H136" s="67"/>
      <c r="I136" s="310"/>
      <c r="J136" s="310"/>
      <c r="K136" s="310"/>
      <c r="L136" s="310"/>
      <c r="M136" s="310"/>
      <c r="N136" s="310"/>
      <c r="P136" s="73"/>
      <c r="Q136" s="73"/>
      <c r="R136" s="73"/>
      <c r="S136" s="73"/>
    </row>
    <row r="137" spans="1:19" s="4" customFormat="1" ht="24.9" customHeight="1">
      <c r="A137" s="232" t="s">
        <v>96</v>
      </c>
      <c r="B137" s="238"/>
      <c r="C137" s="254"/>
      <c r="D137" s="238"/>
      <c r="E137" s="255"/>
      <c r="F137" s="254"/>
      <c r="G137" s="256"/>
      <c r="H137" s="238"/>
      <c r="I137" s="238"/>
      <c r="J137" s="238"/>
      <c r="K137" s="238"/>
      <c r="L137" s="238"/>
      <c r="M137" s="238"/>
      <c r="N137" s="233"/>
      <c r="P137" s="254"/>
      <c r="Q137" s="254"/>
      <c r="R137" s="254"/>
      <c r="S137" s="254"/>
    </row>
    <row r="138" spans="1:19" ht="20.100000000000001" customHeight="1">
      <c r="A138" s="7" t="s">
        <v>142</v>
      </c>
      <c r="B138" s="8">
        <v>1300</v>
      </c>
      <c r="C138" s="73">
        <f>C112</f>
        <v>439.19999999999072</v>
      </c>
      <c r="D138" s="85">
        <f>D112</f>
        <v>1804.5379999999991</v>
      </c>
      <c r="E138" s="73">
        <f>E112</f>
        <v>-3540.8000000000065</v>
      </c>
      <c r="F138" s="73">
        <f>F112</f>
        <v>1804.5379999999991</v>
      </c>
      <c r="G138" s="85">
        <f>F138-E138</f>
        <v>5345.3380000000052</v>
      </c>
      <c r="H138" s="67">
        <f>(F138/E138)*100</f>
        <v>-50.964132399457625</v>
      </c>
      <c r="I138" s="310"/>
      <c r="J138" s="310"/>
      <c r="K138" s="310"/>
      <c r="L138" s="310"/>
      <c r="M138" s="310"/>
      <c r="N138" s="310"/>
      <c r="P138" s="73">
        <v>-937.16200000000117</v>
      </c>
      <c r="Q138" s="73">
        <v>1025.2000000000007</v>
      </c>
      <c r="R138" s="73">
        <v>-295.99999999999989</v>
      </c>
      <c r="S138" s="73">
        <v>50943.8</v>
      </c>
    </row>
    <row r="139" spans="1:19" ht="20.100000000000001" customHeight="1">
      <c r="A139" s="7" t="s">
        <v>211</v>
      </c>
      <c r="B139" s="8">
        <v>1301</v>
      </c>
      <c r="C139" s="73">
        <f>C151</f>
        <v>2547.1999999999998</v>
      </c>
      <c r="D139" s="121">
        <f>D151</f>
        <v>1908.4</v>
      </c>
      <c r="E139" s="85">
        <v>484</v>
      </c>
      <c r="F139" s="73">
        <f>F151</f>
        <v>1908.4</v>
      </c>
      <c r="G139" s="85">
        <f t="shared" ref="G139:G153" si="29">F139-E139</f>
        <v>1424.4</v>
      </c>
      <c r="H139" s="67">
        <f t="shared" ref="H139:H153" si="30">(F139/E139)*100</f>
        <v>394.29752066115708</v>
      </c>
      <c r="I139" s="310"/>
      <c r="J139" s="310"/>
      <c r="K139" s="310"/>
      <c r="L139" s="310"/>
      <c r="M139" s="310"/>
      <c r="N139" s="310"/>
      <c r="P139" s="73">
        <v>464.9</v>
      </c>
      <c r="Q139" s="73">
        <v>440.1</v>
      </c>
      <c r="R139" s="73">
        <v>418.5</v>
      </c>
      <c r="S139" s="73">
        <v>584.9</v>
      </c>
    </row>
    <row r="140" spans="1:19" ht="20.100000000000001" customHeight="1">
      <c r="A140" s="7" t="s">
        <v>212</v>
      </c>
      <c r="B140" s="8">
        <v>1302</v>
      </c>
      <c r="C140" s="73">
        <f>C84</f>
        <v>0</v>
      </c>
      <c r="D140" s="51">
        <f>D84</f>
        <v>0</v>
      </c>
      <c r="E140" s="85">
        <v>0</v>
      </c>
      <c r="F140" s="73">
        <f>F84</f>
        <v>0</v>
      </c>
      <c r="G140" s="85">
        <f t="shared" si="29"/>
        <v>0</v>
      </c>
      <c r="H140" s="67"/>
      <c r="I140" s="310"/>
      <c r="J140" s="310"/>
      <c r="K140" s="310"/>
      <c r="L140" s="310"/>
      <c r="M140" s="310"/>
      <c r="N140" s="310"/>
      <c r="P140" s="73">
        <v>0</v>
      </c>
      <c r="Q140" s="73">
        <v>0</v>
      </c>
      <c r="R140" s="73">
        <v>0</v>
      </c>
      <c r="S140" s="73">
        <v>0</v>
      </c>
    </row>
    <row r="141" spans="1:19" ht="20.100000000000001" customHeight="1">
      <c r="A141" s="7" t="s">
        <v>213</v>
      </c>
      <c r="B141" s="8">
        <v>1303</v>
      </c>
      <c r="C141" s="73">
        <f>C92</f>
        <v>0</v>
      </c>
      <c r="D141" s="51">
        <v>0</v>
      </c>
      <c r="E141" s="85">
        <v>0</v>
      </c>
      <c r="F141" s="73">
        <f>F92</f>
        <v>0</v>
      </c>
      <c r="G141" s="85">
        <f t="shared" si="29"/>
        <v>0</v>
      </c>
      <c r="H141" s="67"/>
      <c r="I141" s="310"/>
      <c r="J141" s="310"/>
      <c r="K141" s="310"/>
      <c r="L141" s="310"/>
      <c r="M141" s="310"/>
      <c r="N141" s="310"/>
      <c r="P141" s="73">
        <v>0</v>
      </c>
      <c r="Q141" s="73">
        <v>0</v>
      </c>
      <c r="R141" s="73">
        <v>0</v>
      </c>
      <c r="S141" s="73">
        <v>0</v>
      </c>
    </row>
    <row r="142" spans="1:19" ht="20.100000000000001" customHeight="1">
      <c r="A142" s="7" t="s">
        <v>214</v>
      </c>
      <c r="B142" s="8">
        <v>1304</v>
      </c>
      <c r="C142" s="73">
        <f>C85</f>
        <v>0</v>
      </c>
      <c r="D142" s="51">
        <f>D85</f>
        <v>0</v>
      </c>
      <c r="E142" s="85">
        <v>0</v>
      </c>
      <c r="F142" s="73">
        <f>F85</f>
        <v>0</v>
      </c>
      <c r="G142" s="85">
        <f t="shared" si="29"/>
        <v>0</v>
      </c>
      <c r="H142" s="67"/>
      <c r="I142" s="310"/>
      <c r="J142" s="310"/>
      <c r="K142" s="310"/>
      <c r="L142" s="310"/>
      <c r="M142" s="310"/>
      <c r="N142" s="310"/>
      <c r="P142" s="73">
        <v>0</v>
      </c>
      <c r="Q142" s="73">
        <v>0</v>
      </c>
      <c r="R142" s="73">
        <v>0</v>
      </c>
      <c r="S142" s="73">
        <v>0</v>
      </c>
    </row>
    <row r="143" spans="1:19" ht="20.25" customHeight="1">
      <c r="A143" s="7" t="s">
        <v>215</v>
      </c>
      <c r="B143" s="8">
        <v>1305</v>
      </c>
      <c r="C143" s="73">
        <f>C93</f>
        <v>0</v>
      </c>
      <c r="D143" s="51">
        <v>0</v>
      </c>
      <c r="E143" s="85">
        <v>0</v>
      </c>
      <c r="F143" s="73">
        <f>F93</f>
        <v>0</v>
      </c>
      <c r="G143" s="85">
        <f t="shared" si="29"/>
        <v>0</v>
      </c>
      <c r="H143" s="67"/>
      <c r="I143" s="310"/>
      <c r="J143" s="310"/>
      <c r="K143" s="310"/>
      <c r="L143" s="310"/>
      <c r="M143" s="310"/>
      <c r="N143" s="310"/>
      <c r="P143" s="73">
        <v>0</v>
      </c>
      <c r="Q143" s="73">
        <v>0</v>
      </c>
      <c r="R143" s="73">
        <v>0</v>
      </c>
      <c r="S143" s="73">
        <v>0</v>
      </c>
    </row>
    <row r="144" spans="1:19" s="4" customFormat="1" ht="20.100000000000001" customHeight="1">
      <c r="A144" s="9" t="s">
        <v>90</v>
      </c>
      <c r="B144" s="10">
        <v>1310</v>
      </c>
      <c r="C144" s="74">
        <f>C138+C139-C140-C141-C142-C143</f>
        <v>2986.3999999999905</v>
      </c>
      <c r="D144" s="120">
        <f>D138+D139-D140-D141-D142-D143</f>
        <v>3712.9379999999992</v>
      </c>
      <c r="E144" s="122">
        <v>166.49999999999977</v>
      </c>
      <c r="F144" s="74">
        <f>F138+F139-F140-F141-F142-F143</f>
        <v>3712.9379999999992</v>
      </c>
      <c r="G144" s="85">
        <f t="shared" si="29"/>
        <v>3546.4379999999992</v>
      </c>
      <c r="H144" s="67">
        <f t="shared" si="30"/>
        <v>2229.9927927927952</v>
      </c>
      <c r="I144" s="311"/>
      <c r="J144" s="311"/>
      <c r="K144" s="311"/>
      <c r="L144" s="311"/>
      <c r="M144" s="311"/>
      <c r="N144" s="311"/>
      <c r="P144" s="74">
        <v>-472.26200000000119</v>
      </c>
      <c r="Q144" s="74">
        <v>1465.3000000000006</v>
      </c>
      <c r="R144" s="74">
        <v>122.50000000000011</v>
      </c>
      <c r="S144" s="74">
        <v>51528.700000000004</v>
      </c>
    </row>
    <row r="145" spans="1:20" s="4" customFormat="1" ht="20.100000000000001" customHeight="1">
      <c r="A145" s="9" t="s">
        <v>116</v>
      </c>
      <c r="B145" s="9"/>
      <c r="C145" s="74"/>
      <c r="D145" s="9"/>
      <c r="E145" s="257"/>
      <c r="F145" s="74"/>
      <c r="G145" s="85">
        <f t="shared" si="29"/>
        <v>0</v>
      </c>
      <c r="H145" s="67"/>
      <c r="I145" s="336"/>
      <c r="J145" s="336"/>
      <c r="K145" s="336"/>
      <c r="L145" s="336"/>
      <c r="M145" s="336"/>
      <c r="N145" s="336"/>
      <c r="P145" s="74"/>
      <c r="Q145" s="74"/>
      <c r="R145" s="74"/>
      <c r="S145" s="74"/>
    </row>
    <row r="146" spans="1:20" s="4" customFormat="1" ht="20.100000000000001" customHeight="1">
      <c r="A146" s="7" t="s">
        <v>143</v>
      </c>
      <c r="B146" s="8">
        <v>1400</v>
      </c>
      <c r="C146" s="121">
        <f>C147+C148</f>
        <v>26670.799999999999</v>
      </c>
      <c r="D146" s="85">
        <f>D147+D148</f>
        <v>26399.699999999997</v>
      </c>
      <c r="E146" s="121">
        <f>E147+E148</f>
        <v>28151.9</v>
      </c>
      <c r="F146" s="121">
        <f>F147+F148</f>
        <v>26399.699999999997</v>
      </c>
      <c r="G146" s="85">
        <f t="shared" si="29"/>
        <v>-1752.2000000000044</v>
      </c>
      <c r="H146" s="67">
        <f t="shared" si="30"/>
        <v>93.775908553241507</v>
      </c>
      <c r="I146" s="310"/>
      <c r="J146" s="310"/>
      <c r="K146" s="310"/>
      <c r="L146" s="310"/>
      <c r="M146" s="310"/>
      <c r="N146" s="310"/>
      <c r="P146" s="121">
        <v>6568.4</v>
      </c>
      <c r="Q146" s="121">
        <v>5913.5</v>
      </c>
      <c r="R146" s="121">
        <v>7058</v>
      </c>
      <c r="S146" s="121">
        <f>S147+S148</f>
        <v>6859.7999999999993</v>
      </c>
    </row>
    <row r="147" spans="1:20" s="23" customFormat="1" ht="20.100000000000001" customHeight="1">
      <c r="A147" s="258" t="s">
        <v>144</v>
      </c>
      <c r="B147" s="259">
        <v>1401</v>
      </c>
      <c r="C147" s="152">
        <v>20587</v>
      </c>
      <c r="D147" s="153">
        <f>F147</f>
        <v>19367.8</v>
      </c>
      <c r="E147" s="153">
        <v>20365.400000000001</v>
      </c>
      <c r="F147" s="152">
        <f>P147+Q147+R147+S147</f>
        <v>19367.8</v>
      </c>
      <c r="G147" s="153">
        <f t="shared" si="29"/>
        <v>-997.60000000000218</v>
      </c>
      <c r="H147" s="154">
        <f t="shared" si="30"/>
        <v>95.101495674035363</v>
      </c>
      <c r="I147" s="312"/>
      <c r="J147" s="312"/>
      <c r="K147" s="312"/>
      <c r="L147" s="312"/>
      <c r="M147" s="312"/>
      <c r="N147" s="312"/>
      <c r="P147" s="152">
        <v>4738.5</v>
      </c>
      <c r="Q147" s="152">
        <v>4476.8999999999996</v>
      </c>
      <c r="R147" s="152">
        <v>5428.7</v>
      </c>
      <c r="S147" s="152">
        <f>'[36]І. Інф. до звіт.'!F147</f>
        <v>4723.7</v>
      </c>
    </row>
    <row r="148" spans="1:20" s="23" customFormat="1" ht="20.100000000000001" customHeight="1">
      <c r="A148" s="258" t="s">
        <v>22</v>
      </c>
      <c r="B148" s="259">
        <v>1402</v>
      </c>
      <c r="C148" s="152">
        <v>6083.8</v>
      </c>
      <c r="D148" s="153">
        <f t="shared" ref="D148:D152" si="31">F148</f>
        <v>7031.9</v>
      </c>
      <c r="E148" s="153">
        <v>7786.5</v>
      </c>
      <c r="F148" s="152">
        <f t="shared" ref="F148:F152" si="32">P148+Q148+R148+S148</f>
        <v>7031.9</v>
      </c>
      <c r="G148" s="153">
        <f t="shared" si="29"/>
        <v>-754.60000000000036</v>
      </c>
      <c r="H148" s="154">
        <f t="shared" si="30"/>
        <v>90.308867912412509</v>
      </c>
      <c r="I148" s="337"/>
      <c r="J148" s="337"/>
      <c r="K148" s="337"/>
      <c r="L148" s="337"/>
      <c r="M148" s="337"/>
      <c r="N148" s="337"/>
      <c r="P148" s="152">
        <v>1829.9</v>
      </c>
      <c r="Q148" s="152">
        <v>1436.6</v>
      </c>
      <c r="R148" s="152">
        <v>1629.3</v>
      </c>
      <c r="S148" s="152">
        <f>'[36]І. Інф. до звіт.'!F148</f>
        <v>2136.1</v>
      </c>
    </row>
    <row r="149" spans="1:20" s="4" customFormat="1" ht="20.100000000000001" customHeight="1">
      <c r="A149" s="7" t="s">
        <v>5</v>
      </c>
      <c r="B149" s="260">
        <v>1410</v>
      </c>
      <c r="C149" s="121">
        <v>27996.400000000001</v>
      </c>
      <c r="D149" s="85">
        <f t="shared" si="31"/>
        <v>30002.799999999999</v>
      </c>
      <c r="E149" s="85">
        <v>32389.8</v>
      </c>
      <c r="F149" s="121">
        <f t="shared" si="32"/>
        <v>30002.799999999999</v>
      </c>
      <c r="G149" s="85">
        <f t="shared" si="29"/>
        <v>-2387</v>
      </c>
      <c r="H149" s="67">
        <f t="shared" si="30"/>
        <v>92.630395988860698</v>
      </c>
      <c r="I149" s="309"/>
      <c r="J149" s="309"/>
      <c r="K149" s="309"/>
      <c r="L149" s="309"/>
      <c r="M149" s="309"/>
      <c r="N149" s="309"/>
      <c r="P149" s="121">
        <v>7614.9</v>
      </c>
      <c r="Q149" s="121">
        <v>6804.7</v>
      </c>
      <c r="R149" s="121">
        <v>7038</v>
      </c>
      <c r="S149" s="121">
        <f>'[36]І. Інф. до звіт.'!F149</f>
        <v>8545.2000000000007</v>
      </c>
    </row>
    <row r="150" spans="1:20" s="4" customFormat="1" ht="20.100000000000001" customHeight="1">
      <c r="A150" s="7" t="s">
        <v>6</v>
      </c>
      <c r="B150" s="260">
        <v>1420</v>
      </c>
      <c r="C150" s="121">
        <v>6072.1</v>
      </c>
      <c r="D150" s="85">
        <f t="shared" si="31"/>
        <v>6430.4</v>
      </c>
      <c r="E150" s="85">
        <v>6990.2</v>
      </c>
      <c r="F150" s="121">
        <f t="shared" si="32"/>
        <v>6430.4</v>
      </c>
      <c r="G150" s="85">
        <f t="shared" si="29"/>
        <v>-559.80000000000018</v>
      </c>
      <c r="H150" s="67">
        <f t="shared" si="30"/>
        <v>91.991645446482224</v>
      </c>
      <c r="I150" s="310"/>
      <c r="J150" s="310"/>
      <c r="K150" s="310"/>
      <c r="L150" s="310"/>
      <c r="M150" s="310"/>
      <c r="N150" s="310"/>
      <c r="P150" s="121">
        <v>1639.5</v>
      </c>
      <c r="Q150" s="121">
        <v>1460.8</v>
      </c>
      <c r="R150" s="121">
        <v>1512</v>
      </c>
      <c r="S150" s="121">
        <f>'[36]І. Інф. до звіт.'!F150</f>
        <v>1818.1</v>
      </c>
    </row>
    <row r="151" spans="1:20" s="4" customFormat="1" ht="20.100000000000001" customHeight="1">
      <c r="A151" s="7" t="s">
        <v>7</v>
      </c>
      <c r="B151" s="260">
        <v>1430</v>
      </c>
      <c r="C151" s="121">
        <v>2547.1999999999998</v>
      </c>
      <c r="D151" s="85">
        <f t="shared" si="31"/>
        <v>1908.4</v>
      </c>
      <c r="E151" s="85">
        <v>2053.1999999999998</v>
      </c>
      <c r="F151" s="121">
        <f t="shared" si="32"/>
        <v>1908.4</v>
      </c>
      <c r="G151" s="85">
        <f t="shared" si="29"/>
        <v>-144.79999999999973</v>
      </c>
      <c r="H151" s="67">
        <f t="shared" si="30"/>
        <v>92.947593999610376</v>
      </c>
      <c r="I151" s="310"/>
      <c r="J151" s="310"/>
      <c r="K151" s="310"/>
      <c r="L151" s="310"/>
      <c r="M151" s="310"/>
      <c r="N151" s="310"/>
      <c r="P151" s="121">
        <v>464.9</v>
      </c>
      <c r="Q151" s="121">
        <v>440.1</v>
      </c>
      <c r="R151" s="121">
        <v>418.5</v>
      </c>
      <c r="S151" s="121">
        <f>'[36]І. Інф. до звіт.'!F151</f>
        <v>584.9</v>
      </c>
    </row>
    <row r="152" spans="1:20" s="4" customFormat="1" ht="20.100000000000001" customHeight="1">
      <c r="A152" s="7" t="s">
        <v>23</v>
      </c>
      <c r="B152" s="260">
        <v>1440</v>
      </c>
      <c r="C152" s="121">
        <v>3508.5</v>
      </c>
      <c r="D152" s="85">
        <f t="shared" si="31"/>
        <v>3095.8</v>
      </c>
      <c r="E152" s="85">
        <v>3285.5</v>
      </c>
      <c r="F152" s="121">
        <f t="shared" si="32"/>
        <v>3095.8</v>
      </c>
      <c r="G152" s="85">
        <f t="shared" si="29"/>
        <v>-189.69999999999982</v>
      </c>
      <c r="H152" s="67">
        <f t="shared" si="30"/>
        <v>94.226145183381533</v>
      </c>
      <c r="I152" s="309"/>
      <c r="J152" s="309"/>
      <c r="K152" s="309"/>
      <c r="L152" s="309"/>
      <c r="M152" s="309"/>
      <c r="N152" s="309"/>
      <c r="P152" s="121">
        <v>970.9</v>
      </c>
      <c r="Q152" s="121">
        <v>738.3</v>
      </c>
      <c r="R152" s="121">
        <v>639.9</v>
      </c>
      <c r="S152" s="121">
        <f>'[36]І. Інф. до звіт.'!F152</f>
        <v>746.7</v>
      </c>
    </row>
    <row r="153" spans="1:20" s="4" customFormat="1" ht="21.6" customHeight="1">
      <c r="A153" s="9" t="s">
        <v>41</v>
      </c>
      <c r="B153" s="261">
        <v>1450</v>
      </c>
      <c r="C153" s="74">
        <f>SUM(C146,C149:C152)</f>
        <v>66795</v>
      </c>
      <c r="D153" s="122">
        <f>SUM(D146,D149:D152)</f>
        <v>67837.100000000006</v>
      </c>
      <c r="E153" s="74">
        <f>SUM(E146,E149:E152)</f>
        <v>72870.599999999991</v>
      </c>
      <c r="F153" s="74">
        <f>SUM(F146,F149:F152)</f>
        <v>67837.100000000006</v>
      </c>
      <c r="G153" s="122">
        <f t="shared" si="29"/>
        <v>-5033.4999999999854</v>
      </c>
      <c r="H153" s="68">
        <f t="shared" si="30"/>
        <v>93.092550356385175</v>
      </c>
      <c r="I153" s="311"/>
      <c r="J153" s="311"/>
      <c r="K153" s="311"/>
      <c r="L153" s="311"/>
      <c r="M153" s="311"/>
      <c r="N153" s="311"/>
      <c r="P153" s="74">
        <v>17258.599999999999</v>
      </c>
      <c r="Q153" s="74">
        <v>15357.4</v>
      </c>
      <c r="R153" s="74">
        <v>16666.400000000001</v>
      </c>
      <c r="S153" s="74">
        <f>SUM(S146,S149:S152)</f>
        <v>18554.7</v>
      </c>
      <c r="T153" s="262">
        <f>SUM(P153:S153)</f>
        <v>67837.100000000006</v>
      </c>
    </row>
    <row r="154" spans="1:20" s="4" customFormat="1" ht="17.399999999999999">
      <c r="A154" s="34"/>
      <c r="B154" s="263"/>
      <c r="C154" s="263"/>
      <c r="D154" s="263"/>
      <c r="E154" s="263"/>
      <c r="F154" s="264"/>
      <c r="G154" s="263"/>
      <c r="H154" s="263"/>
      <c r="I154" s="263"/>
      <c r="P154" s="264"/>
      <c r="Q154" s="264"/>
      <c r="R154" s="264"/>
    </row>
    <row r="155" spans="1:20" s="4" customFormat="1" ht="17.399999999999999">
      <c r="A155" s="34"/>
      <c r="B155" s="263"/>
      <c r="C155" s="263"/>
      <c r="D155" s="263"/>
      <c r="E155" s="263"/>
      <c r="F155" s="264"/>
      <c r="G155" s="263"/>
      <c r="H155" s="263"/>
      <c r="I155" s="263"/>
      <c r="P155" s="264"/>
      <c r="Q155" s="264"/>
      <c r="R155" s="264"/>
    </row>
    <row r="156" spans="1:20">
      <c r="A156" s="19"/>
    </row>
    <row r="157" spans="1:20" ht="27.75" customHeight="1">
      <c r="A157" s="34" t="s">
        <v>487</v>
      </c>
      <c r="B157" s="1"/>
      <c r="C157" s="331" t="s">
        <v>472</v>
      </c>
      <c r="D157" s="331"/>
      <c r="E157" s="44"/>
      <c r="G157" s="12" t="s">
        <v>488</v>
      </c>
      <c r="I157" s="2"/>
    </row>
    <row r="158" spans="1:20">
      <c r="A158" s="18" t="s">
        <v>470</v>
      </c>
      <c r="B158" s="2"/>
      <c r="C158" s="330" t="s">
        <v>151</v>
      </c>
      <c r="D158" s="330"/>
      <c r="E158" s="2"/>
      <c r="F158" s="282" t="s">
        <v>341</v>
      </c>
      <c r="G158" s="282"/>
      <c r="H158" s="282"/>
      <c r="I158" s="2"/>
      <c r="P158" s="2"/>
      <c r="Q158" s="2"/>
      <c r="R158" s="2"/>
    </row>
    <row r="159" spans="1:20" hidden="1">
      <c r="A159" s="19"/>
      <c r="C159" s="265">
        <f>C27+C46+C97-C98</f>
        <v>66795.000000000015</v>
      </c>
      <c r="D159" s="266">
        <f>D27+D46+D97-D98</f>
        <v>67837.2</v>
      </c>
      <c r="E159" s="265">
        <f>E27+E46+E97-E98</f>
        <v>72870.600000000006</v>
      </c>
      <c r="F159" s="265">
        <f>F27+F46+F97-F98</f>
        <v>67837.2</v>
      </c>
      <c r="P159" s="265">
        <v>17258.600000000002</v>
      </c>
      <c r="Q159" s="265">
        <v>15357.499999999998</v>
      </c>
      <c r="R159" s="265">
        <v>16666.400000000001</v>
      </c>
    </row>
    <row r="160" spans="1:20">
      <c r="A160" s="19"/>
    </row>
    <row r="161" spans="1:9">
      <c r="A161" s="19"/>
      <c r="D161" s="267"/>
    </row>
    <row r="162" spans="1:9">
      <c r="A162" s="19"/>
    </row>
    <row r="163" spans="1:9">
      <c r="A163" s="19"/>
      <c r="G163" s="18"/>
    </row>
    <row r="164" spans="1:9">
      <c r="A164" s="19"/>
      <c r="G164" s="18"/>
    </row>
    <row r="165" spans="1:9">
      <c r="A165" s="19"/>
      <c r="G165" s="18"/>
    </row>
    <row r="166" spans="1:9">
      <c r="A166" s="19"/>
    </row>
    <row r="167" spans="1:9">
      <c r="A167" s="19"/>
    </row>
    <row r="168" spans="1:9">
      <c r="A168" s="19"/>
    </row>
    <row r="169" spans="1:9">
      <c r="A169" s="19"/>
    </row>
    <row r="170" spans="1:9">
      <c r="A170" s="19"/>
    </row>
    <row r="171" spans="1:9">
      <c r="A171" s="19"/>
      <c r="B171" s="2"/>
      <c r="C171" s="2"/>
      <c r="D171" s="2"/>
      <c r="E171" s="2"/>
      <c r="G171" s="2"/>
      <c r="H171" s="2"/>
      <c r="I171" s="2"/>
    </row>
    <row r="172" spans="1:9">
      <c r="A172" s="19"/>
      <c r="B172" s="2"/>
      <c r="C172" s="2"/>
      <c r="D172" s="2"/>
      <c r="E172" s="2"/>
      <c r="G172" s="2"/>
      <c r="H172" s="2"/>
      <c r="I172" s="2"/>
    </row>
    <row r="173" spans="1:9">
      <c r="A173" s="19"/>
      <c r="B173" s="2"/>
      <c r="C173" s="2"/>
      <c r="D173" s="2"/>
      <c r="E173" s="2"/>
      <c r="G173" s="2"/>
      <c r="H173" s="2"/>
      <c r="I173" s="2"/>
    </row>
    <row r="174" spans="1:9">
      <c r="A174" s="19"/>
      <c r="B174" s="2"/>
      <c r="C174" s="2"/>
      <c r="D174" s="2"/>
      <c r="E174" s="2"/>
      <c r="G174" s="2"/>
      <c r="H174" s="2"/>
      <c r="I174" s="2"/>
    </row>
    <row r="175" spans="1:9">
      <c r="A175" s="19"/>
      <c r="B175" s="2"/>
      <c r="C175" s="2"/>
      <c r="D175" s="2"/>
      <c r="E175" s="2"/>
      <c r="G175" s="2"/>
      <c r="H175" s="2"/>
      <c r="I175" s="2"/>
    </row>
    <row r="176" spans="1:9">
      <c r="A176" s="19"/>
      <c r="B176" s="2"/>
      <c r="C176" s="2"/>
      <c r="D176" s="2"/>
      <c r="E176" s="2"/>
      <c r="G176" s="2"/>
      <c r="H176" s="2"/>
      <c r="I176" s="2"/>
    </row>
    <row r="177" spans="1:9">
      <c r="A177" s="19"/>
      <c r="B177" s="2"/>
      <c r="C177" s="2"/>
      <c r="D177" s="2"/>
      <c r="E177" s="2"/>
      <c r="G177" s="2"/>
      <c r="H177" s="2"/>
      <c r="I177" s="2"/>
    </row>
    <row r="178" spans="1:9">
      <c r="A178" s="19"/>
      <c r="B178" s="2"/>
      <c r="C178" s="2"/>
      <c r="D178" s="2"/>
      <c r="E178" s="2"/>
      <c r="G178" s="2"/>
      <c r="H178" s="2"/>
      <c r="I178" s="2"/>
    </row>
    <row r="179" spans="1:9">
      <c r="A179" s="19"/>
      <c r="B179" s="2"/>
      <c r="C179" s="2"/>
      <c r="D179" s="2"/>
      <c r="E179" s="2"/>
      <c r="G179" s="2"/>
      <c r="H179" s="2"/>
      <c r="I179" s="2"/>
    </row>
    <row r="180" spans="1:9">
      <c r="A180" s="19"/>
      <c r="B180" s="2"/>
      <c r="C180" s="2"/>
      <c r="D180" s="2"/>
      <c r="E180" s="2"/>
      <c r="G180" s="2"/>
      <c r="H180" s="2"/>
      <c r="I180" s="2"/>
    </row>
    <row r="181" spans="1:9">
      <c r="A181" s="19"/>
      <c r="B181" s="2"/>
      <c r="C181" s="2"/>
      <c r="D181" s="2"/>
      <c r="E181" s="2"/>
      <c r="G181" s="2"/>
      <c r="H181" s="2"/>
      <c r="I181" s="2"/>
    </row>
    <row r="182" spans="1:9">
      <c r="A182" s="19"/>
      <c r="B182" s="2"/>
      <c r="C182" s="2"/>
      <c r="D182" s="2"/>
      <c r="E182" s="2"/>
      <c r="G182" s="2"/>
      <c r="H182" s="2"/>
      <c r="I182" s="2"/>
    </row>
    <row r="183" spans="1:9">
      <c r="A183" s="19"/>
      <c r="B183" s="2"/>
      <c r="C183" s="2"/>
      <c r="D183" s="2"/>
      <c r="E183" s="2"/>
      <c r="G183" s="2"/>
      <c r="H183" s="2"/>
      <c r="I183" s="2"/>
    </row>
    <row r="184" spans="1:9">
      <c r="A184" s="19"/>
      <c r="B184" s="2"/>
      <c r="C184" s="2"/>
      <c r="D184" s="2"/>
      <c r="E184" s="2"/>
      <c r="G184" s="2"/>
      <c r="H184" s="2"/>
      <c r="I184" s="2"/>
    </row>
    <row r="185" spans="1:9">
      <c r="A185" s="19"/>
      <c r="B185" s="2"/>
      <c r="C185" s="2"/>
      <c r="D185" s="2"/>
      <c r="E185" s="2"/>
      <c r="G185" s="2"/>
      <c r="H185" s="2"/>
      <c r="I185" s="2"/>
    </row>
    <row r="186" spans="1:9">
      <c r="A186" s="19"/>
      <c r="B186" s="2"/>
      <c r="C186" s="2"/>
      <c r="D186" s="2"/>
      <c r="E186" s="2"/>
      <c r="G186" s="2"/>
      <c r="H186" s="2"/>
      <c r="I186" s="2"/>
    </row>
    <row r="187" spans="1:9">
      <c r="A187" s="19"/>
      <c r="B187" s="2"/>
      <c r="C187" s="2"/>
      <c r="D187" s="2"/>
      <c r="E187" s="2"/>
      <c r="G187" s="2"/>
      <c r="H187" s="2"/>
      <c r="I187" s="2"/>
    </row>
    <row r="188" spans="1:9">
      <c r="A188" s="19"/>
      <c r="B188" s="2"/>
      <c r="C188" s="2"/>
      <c r="D188" s="2"/>
      <c r="E188" s="2"/>
      <c r="G188" s="2"/>
      <c r="H188" s="2"/>
      <c r="I188" s="2"/>
    </row>
    <row r="189" spans="1:9">
      <c r="A189" s="19"/>
      <c r="B189" s="2"/>
      <c r="C189" s="2"/>
      <c r="D189" s="2"/>
      <c r="E189" s="2"/>
      <c r="G189" s="2"/>
      <c r="H189" s="2"/>
      <c r="I189" s="2"/>
    </row>
    <row r="190" spans="1:9">
      <c r="A190" s="19"/>
      <c r="B190" s="2"/>
      <c r="C190" s="2"/>
      <c r="D190" s="2"/>
      <c r="E190" s="2"/>
      <c r="G190" s="2"/>
      <c r="H190" s="2"/>
      <c r="I190" s="2"/>
    </row>
    <row r="191" spans="1:9">
      <c r="A191" s="19"/>
      <c r="B191" s="2"/>
      <c r="C191" s="2"/>
      <c r="D191" s="2"/>
      <c r="E191" s="2"/>
      <c r="G191" s="2"/>
      <c r="H191" s="2"/>
      <c r="I191" s="2"/>
    </row>
    <row r="192" spans="1:9">
      <c r="A192" s="19"/>
      <c r="B192" s="2"/>
      <c r="C192" s="2"/>
      <c r="D192" s="2"/>
      <c r="E192" s="2"/>
      <c r="G192" s="2"/>
      <c r="H192" s="2"/>
      <c r="I192" s="2"/>
    </row>
    <row r="193" spans="1:9">
      <c r="A193" s="19"/>
      <c r="B193" s="2"/>
      <c r="C193" s="2"/>
      <c r="D193" s="2"/>
      <c r="E193" s="2"/>
      <c r="G193" s="2"/>
      <c r="H193" s="2"/>
      <c r="I193" s="2"/>
    </row>
    <row r="194" spans="1:9">
      <c r="A194" s="19"/>
      <c r="B194" s="2"/>
      <c r="C194" s="2"/>
      <c r="D194" s="2"/>
      <c r="E194" s="2"/>
      <c r="G194" s="2"/>
      <c r="H194" s="2"/>
      <c r="I194" s="2"/>
    </row>
    <row r="195" spans="1:9">
      <c r="A195" s="19"/>
      <c r="B195" s="2"/>
      <c r="C195" s="2"/>
      <c r="D195" s="2"/>
      <c r="E195" s="2"/>
      <c r="G195" s="2"/>
      <c r="H195" s="2"/>
      <c r="I195" s="2"/>
    </row>
    <row r="196" spans="1:9">
      <c r="A196" s="19"/>
      <c r="B196" s="2"/>
      <c r="C196" s="2"/>
      <c r="D196" s="2"/>
      <c r="E196" s="2"/>
      <c r="G196" s="2"/>
      <c r="H196" s="2"/>
      <c r="I196" s="2"/>
    </row>
    <row r="197" spans="1:9">
      <c r="A197" s="19"/>
      <c r="B197" s="2"/>
      <c r="C197" s="2"/>
      <c r="D197" s="2"/>
      <c r="E197" s="2"/>
      <c r="G197" s="2"/>
      <c r="H197" s="2"/>
      <c r="I197" s="2"/>
    </row>
    <row r="198" spans="1:9">
      <c r="A198" s="19"/>
      <c r="B198" s="2"/>
      <c r="C198" s="2"/>
      <c r="D198" s="2"/>
      <c r="E198" s="2"/>
      <c r="G198" s="2"/>
      <c r="H198" s="2"/>
      <c r="I198" s="2"/>
    </row>
    <row r="199" spans="1:9">
      <c r="A199" s="19"/>
      <c r="B199" s="2"/>
      <c r="C199" s="2"/>
      <c r="D199" s="2"/>
      <c r="E199" s="2"/>
      <c r="G199" s="2"/>
      <c r="H199" s="2"/>
      <c r="I199" s="2"/>
    </row>
    <row r="200" spans="1:9">
      <c r="A200" s="19"/>
      <c r="B200" s="2"/>
      <c r="C200" s="2"/>
      <c r="D200" s="2"/>
      <c r="E200" s="2"/>
      <c r="G200" s="2"/>
      <c r="H200" s="2"/>
      <c r="I200" s="2"/>
    </row>
    <row r="201" spans="1:9">
      <c r="A201" s="19"/>
      <c r="B201" s="2"/>
      <c r="C201" s="2"/>
      <c r="D201" s="2"/>
      <c r="E201" s="2"/>
      <c r="G201" s="2"/>
      <c r="H201" s="2"/>
      <c r="I201" s="2"/>
    </row>
    <row r="202" spans="1:9">
      <c r="A202" s="19"/>
      <c r="B202" s="2"/>
      <c r="C202" s="2"/>
      <c r="D202" s="2"/>
      <c r="E202" s="2"/>
      <c r="G202" s="2"/>
      <c r="H202" s="2"/>
      <c r="I202" s="2"/>
    </row>
    <row r="203" spans="1:9">
      <c r="A203" s="19"/>
      <c r="B203" s="2"/>
      <c r="C203" s="2"/>
      <c r="D203" s="2"/>
      <c r="E203" s="2"/>
      <c r="G203" s="2"/>
      <c r="H203" s="2"/>
      <c r="I203" s="2"/>
    </row>
    <row r="204" spans="1:9">
      <c r="A204" s="19"/>
      <c r="B204" s="2"/>
      <c r="C204" s="2"/>
      <c r="D204" s="2"/>
      <c r="E204" s="2"/>
      <c r="G204" s="2"/>
      <c r="H204" s="2"/>
      <c r="I204" s="2"/>
    </row>
    <row r="205" spans="1:9">
      <c r="A205" s="19"/>
      <c r="B205" s="2"/>
      <c r="C205" s="2"/>
      <c r="D205" s="2"/>
      <c r="E205" s="2"/>
      <c r="G205" s="2"/>
      <c r="H205" s="2"/>
      <c r="I205" s="2"/>
    </row>
    <row r="206" spans="1:9">
      <c r="A206" s="19"/>
      <c r="B206" s="2"/>
      <c r="C206" s="2"/>
      <c r="D206" s="2"/>
      <c r="E206" s="2"/>
      <c r="G206" s="2"/>
      <c r="H206" s="2"/>
      <c r="I206" s="2"/>
    </row>
    <row r="207" spans="1:9">
      <c r="A207" s="19"/>
      <c r="B207" s="2"/>
      <c r="C207" s="2"/>
      <c r="D207" s="2"/>
      <c r="E207" s="2"/>
      <c r="G207" s="2"/>
      <c r="H207" s="2"/>
      <c r="I207" s="2"/>
    </row>
    <row r="208" spans="1:9">
      <c r="A208" s="19"/>
      <c r="B208" s="2"/>
      <c r="C208" s="2"/>
      <c r="D208" s="2"/>
      <c r="E208" s="2"/>
      <c r="G208" s="2"/>
      <c r="H208" s="2"/>
      <c r="I208" s="2"/>
    </row>
    <row r="209" spans="1:9">
      <c r="A209" s="19"/>
      <c r="B209" s="2"/>
      <c r="C209" s="2"/>
      <c r="D209" s="2"/>
      <c r="E209" s="2"/>
      <c r="G209" s="2"/>
      <c r="H209" s="2"/>
      <c r="I209" s="2"/>
    </row>
    <row r="210" spans="1:9">
      <c r="A210" s="19"/>
      <c r="B210" s="2"/>
      <c r="C210" s="2"/>
      <c r="D210" s="2"/>
      <c r="E210" s="2"/>
      <c r="G210" s="2"/>
      <c r="H210" s="2"/>
      <c r="I210" s="2"/>
    </row>
    <row r="211" spans="1:9">
      <c r="A211" s="19"/>
      <c r="B211" s="2"/>
      <c r="C211" s="2"/>
      <c r="D211" s="2"/>
      <c r="E211" s="2"/>
      <c r="G211" s="2"/>
      <c r="H211" s="2"/>
      <c r="I211" s="2"/>
    </row>
    <row r="212" spans="1:9">
      <c r="A212" s="19"/>
      <c r="B212" s="2"/>
      <c r="C212" s="2"/>
      <c r="D212" s="2"/>
      <c r="E212" s="2"/>
      <c r="G212" s="2"/>
      <c r="H212" s="2"/>
      <c r="I212" s="2"/>
    </row>
    <row r="213" spans="1:9">
      <c r="A213" s="19"/>
      <c r="B213" s="2"/>
      <c r="C213" s="2"/>
      <c r="D213" s="2"/>
      <c r="E213" s="2"/>
      <c r="G213" s="2"/>
      <c r="H213" s="2"/>
      <c r="I213" s="2"/>
    </row>
    <row r="214" spans="1:9">
      <c r="A214" s="19"/>
      <c r="B214" s="2"/>
      <c r="C214" s="2"/>
      <c r="D214" s="2"/>
      <c r="E214" s="2"/>
      <c r="G214" s="2"/>
      <c r="H214" s="2"/>
      <c r="I214" s="2"/>
    </row>
    <row r="215" spans="1:9">
      <c r="A215" s="19"/>
      <c r="B215" s="2"/>
      <c r="C215" s="2"/>
      <c r="D215" s="2"/>
      <c r="E215" s="2"/>
      <c r="G215" s="2"/>
      <c r="H215" s="2"/>
      <c r="I215" s="2"/>
    </row>
    <row r="216" spans="1:9">
      <c r="A216" s="19"/>
      <c r="B216" s="2"/>
      <c r="C216" s="2"/>
      <c r="D216" s="2"/>
      <c r="E216" s="2"/>
      <c r="G216" s="2"/>
      <c r="H216" s="2"/>
      <c r="I216" s="2"/>
    </row>
    <row r="217" spans="1:9">
      <c r="A217" s="31"/>
      <c r="B217" s="2"/>
      <c r="C217" s="2"/>
      <c r="D217" s="2"/>
      <c r="E217" s="2"/>
      <c r="G217" s="2"/>
      <c r="H217" s="2"/>
      <c r="I217" s="2"/>
    </row>
    <row r="218" spans="1:9">
      <c r="A218" s="31"/>
      <c r="B218" s="2"/>
      <c r="C218" s="2"/>
      <c r="D218" s="2"/>
      <c r="E218" s="2"/>
      <c r="G218" s="2"/>
      <c r="H218" s="2"/>
      <c r="I218" s="2"/>
    </row>
    <row r="219" spans="1:9">
      <c r="A219" s="31"/>
      <c r="B219" s="2"/>
      <c r="C219" s="2"/>
      <c r="D219" s="2"/>
      <c r="E219" s="2"/>
      <c r="G219" s="2"/>
      <c r="H219" s="2"/>
      <c r="I219" s="2"/>
    </row>
    <row r="220" spans="1:9">
      <c r="A220" s="31"/>
      <c r="B220" s="2"/>
      <c r="C220" s="2"/>
      <c r="D220" s="2"/>
      <c r="E220" s="2"/>
      <c r="G220" s="2"/>
      <c r="H220" s="2"/>
      <c r="I220" s="2"/>
    </row>
    <row r="221" spans="1:9">
      <c r="A221" s="31"/>
      <c r="B221" s="2"/>
      <c r="C221" s="2"/>
      <c r="D221" s="2"/>
      <c r="E221" s="2"/>
      <c r="G221" s="2"/>
      <c r="H221" s="2"/>
      <c r="I221" s="2"/>
    </row>
    <row r="222" spans="1:9">
      <c r="A222" s="31"/>
      <c r="B222" s="2"/>
      <c r="C222" s="2"/>
      <c r="D222" s="2"/>
      <c r="E222" s="2"/>
      <c r="G222" s="2"/>
      <c r="H222" s="2"/>
      <c r="I222" s="2"/>
    </row>
    <row r="223" spans="1:9">
      <c r="A223" s="31"/>
      <c r="B223" s="2"/>
      <c r="C223" s="2"/>
      <c r="D223" s="2"/>
      <c r="E223" s="2"/>
      <c r="G223" s="2"/>
      <c r="H223" s="2"/>
      <c r="I223" s="2"/>
    </row>
    <row r="224" spans="1:9">
      <c r="A224" s="31"/>
      <c r="B224" s="2"/>
      <c r="C224" s="2"/>
      <c r="D224" s="2"/>
      <c r="E224" s="2"/>
      <c r="G224" s="2"/>
      <c r="H224" s="2"/>
      <c r="I224" s="2"/>
    </row>
    <row r="225" spans="1:9">
      <c r="A225" s="31"/>
      <c r="B225" s="2"/>
      <c r="C225" s="2"/>
      <c r="D225" s="2"/>
      <c r="E225" s="2"/>
      <c r="G225" s="2"/>
      <c r="H225" s="2"/>
      <c r="I225" s="2"/>
    </row>
    <row r="226" spans="1:9">
      <c r="A226" s="31"/>
      <c r="B226" s="2"/>
      <c r="C226" s="2"/>
      <c r="D226" s="2"/>
      <c r="E226" s="2"/>
      <c r="G226" s="2"/>
      <c r="H226" s="2"/>
      <c r="I226" s="2"/>
    </row>
    <row r="227" spans="1:9">
      <c r="A227" s="31"/>
      <c r="B227" s="2"/>
      <c r="C227" s="2"/>
      <c r="D227" s="2"/>
      <c r="E227" s="2"/>
      <c r="G227" s="2"/>
      <c r="H227" s="2"/>
      <c r="I227" s="2"/>
    </row>
    <row r="228" spans="1:9">
      <c r="A228" s="31"/>
      <c r="B228" s="2"/>
      <c r="C228" s="2"/>
      <c r="D228" s="2"/>
      <c r="E228" s="2"/>
      <c r="G228" s="2"/>
      <c r="H228" s="2"/>
      <c r="I228" s="2"/>
    </row>
    <row r="229" spans="1:9">
      <c r="A229" s="31"/>
      <c r="B229" s="2"/>
      <c r="C229" s="2"/>
      <c r="D229" s="2"/>
      <c r="E229" s="2"/>
      <c r="G229" s="2"/>
      <c r="H229" s="2"/>
      <c r="I229" s="2"/>
    </row>
    <row r="230" spans="1:9">
      <c r="A230" s="31"/>
      <c r="B230" s="2"/>
      <c r="C230" s="2"/>
      <c r="D230" s="2"/>
      <c r="E230" s="2"/>
      <c r="G230" s="2"/>
      <c r="H230" s="2"/>
      <c r="I230" s="2"/>
    </row>
    <row r="231" spans="1:9">
      <c r="A231" s="31"/>
      <c r="B231" s="2"/>
      <c r="C231" s="2"/>
      <c r="D231" s="2"/>
      <c r="E231" s="2"/>
      <c r="G231" s="2"/>
      <c r="H231" s="2"/>
      <c r="I231" s="2"/>
    </row>
    <row r="232" spans="1:9">
      <c r="A232" s="31"/>
      <c r="B232" s="2"/>
      <c r="C232" s="2"/>
      <c r="D232" s="2"/>
      <c r="E232" s="2"/>
      <c r="G232" s="2"/>
      <c r="H232" s="2"/>
      <c r="I232" s="2"/>
    </row>
    <row r="233" spans="1:9">
      <c r="A233" s="31"/>
      <c r="B233" s="2"/>
      <c r="C233" s="2"/>
      <c r="D233" s="2"/>
      <c r="E233" s="2"/>
      <c r="G233" s="2"/>
      <c r="H233" s="2"/>
      <c r="I233" s="2"/>
    </row>
    <row r="234" spans="1:9">
      <c r="A234" s="31"/>
      <c r="B234" s="2"/>
      <c r="C234" s="2"/>
      <c r="D234" s="2"/>
      <c r="E234" s="2"/>
      <c r="G234" s="2"/>
      <c r="H234" s="2"/>
      <c r="I234" s="2"/>
    </row>
    <row r="235" spans="1:9">
      <c r="A235" s="31"/>
      <c r="B235" s="2"/>
      <c r="C235" s="2"/>
      <c r="D235" s="2"/>
      <c r="E235" s="2"/>
      <c r="G235" s="2"/>
      <c r="H235" s="2"/>
      <c r="I235" s="2"/>
    </row>
    <row r="236" spans="1:9">
      <c r="A236" s="31"/>
      <c r="B236" s="2"/>
      <c r="C236" s="2"/>
      <c r="D236" s="2"/>
      <c r="E236" s="2"/>
      <c r="G236" s="2"/>
      <c r="H236" s="2"/>
      <c r="I236" s="2"/>
    </row>
    <row r="237" spans="1:9">
      <c r="A237" s="31"/>
      <c r="B237" s="2"/>
      <c r="C237" s="2"/>
      <c r="D237" s="2"/>
      <c r="E237" s="2"/>
      <c r="G237" s="2"/>
      <c r="H237" s="2"/>
      <c r="I237" s="2"/>
    </row>
    <row r="238" spans="1:9">
      <c r="A238" s="31"/>
      <c r="B238" s="2"/>
      <c r="C238" s="2"/>
      <c r="D238" s="2"/>
      <c r="E238" s="2"/>
      <c r="G238" s="2"/>
      <c r="H238" s="2"/>
      <c r="I238" s="2"/>
    </row>
    <row r="239" spans="1:9">
      <c r="A239" s="31"/>
      <c r="B239" s="2"/>
      <c r="C239" s="2"/>
      <c r="D239" s="2"/>
      <c r="E239" s="2"/>
      <c r="G239" s="2"/>
      <c r="H239" s="2"/>
      <c r="I239" s="2"/>
    </row>
    <row r="240" spans="1:9">
      <c r="A240" s="31"/>
      <c r="B240" s="2"/>
      <c r="C240" s="2"/>
      <c r="D240" s="2"/>
      <c r="E240" s="2"/>
      <c r="G240" s="2"/>
      <c r="H240" s="2"/>
      <c r="I240" s="2"/>
    </row>
    <row r="241" spans="1:9">
      <c r="A241" s="31"/>
      <c r="B241" s="2"/>
      <c r="C241" s="2"/>
      <c r="D241" s="2"/>
      <c r="E241" s="2"/>
      <c r="G241" s="2"/>
      <c r="H241" s="2"/>
      <c r="I241" s="2"/>
    </row>
    <row r="242" spans="1:9">
      <c r="A242" s="31"/>
      <c r="B242" s="2"/>
      <c r="C242" s="2"/>
      <c r="D242" s="2"/>
      <c r="E242" s="2"/>
      <c r="G242" s="2"/>
      <c r="H242" s="2"/>
      <c r="I242" s="2"/>
    </row>
    <row r="243" spans="1:9">
      <c r="A243" s="31"/>
      <c r="B243" s="2"/>
      <c r="C243" s="2"/>
      <c r="D243" s="2"/>
      <c r="E243" s="2"/>
      <c r="G243" s="2"/>
      <c r="H243" s="2"/>
      <c r="I243" s="2"/>
    </row>
    <row r="244" spans="1:9">
      <c r="A244" s="31"/>
      <c r="B244" s="2"/>
      <c r="C244" s="2"/>
      <c r="D244" s="2"/>
      <c r="E244" s="2"/>
      <c r="G244" s="2"/>
      <c r="H244" s="2"/>
      <c r="I244" s="2"/>
    </row>
    <row r="245" spans="1:9">
      <c r="A245" s="31"/>
      <c r="B245" s="2"/>
      <c r="C245" s="2"/>
      <c r="D245" s="2"/>
      <c r="E245" s="2"/>
      <c r="G245" s="2"/>
      <c r="H245" s="2"/>
      <c r="I245" s="2"/>
    </row>
    <row r="246" spans="1:9">
      <c r="A246" s="31"/>
      <c r="B246" s="2"/>
      <c r="C246" s="2"/>
      <c r="D246" s="2"/>
      <c r="E246" s="2"/>
      <c r="G246" s="2"/>
      <c r="H246" s="2"/>
      <c r="I246" s="2"/>
    </row>
    <row r="247" spans="1:9">
      <c r="A247" s="31"/>
      <c r="B247" s="2"/>
      <c r="C247" s="2"/>
      <c r="D247" s="2"/>
      <c r="E247" s="2"/>
      <c r="G247" s="2"/>
      <c r="H247" s="2"/>
      <c r="I247" s="2"/>
    </row>
    <row r="248" spans="1:9">
      <c r="A248" s="31"/>
      <c r="B248" s="2"/>
      <c r="C248" s="2"/>
      <c r="D248" s="2"/>
      <c r="E248" s="2"/>
      <c r="G248" s="2"/>
      <c r="H248" s="2"/>
      <c r="I248" s="2"/>
    </row>
    <row r="249" spans="1:9">
      <c r="A249" s="31"/>
      <c r="B249" s="2"/>
      <c r="C249" s="2"/>
      <c r="D249" s="2"/>
      <c r="E249" s="2"/>
      <c r="G249" s="2"/>
      <c r="H249" s="2"/>
      <c r="I249" s="2"/>
    </row>
    <row r="250" spans="1:9">
      <c r="A250" s="31"/>
      <c r="B250" s="2"/>
      <c r="C250" s="2"/>
      <c r="D250" s="2"/>
      <c r="E250" s="2"/>
      <c r="G250" s="2"/>
      <c r="H250" s="2"/>
      <c r="I250" s="2"/>
    </row>
    <row r="251" spans="1:9">
      <c r="A251" s="31"/>
      <c r="B251" s="2"/>
      <c r="C251" s="2"/>
      <c r="D251" s="2"/>
      <c r="E251" s="2"/>
      <c r="G251" s="2"/>
      <c r="H251" s="2"/>
      <c r="I251" s="2"/>
    </row>
    <row r="252" spans="1:9">
      <c r="A252" s="31"/>
      <c r="B252" s="2"/>
      <c r="C252" s="2"/>
      <c r="D252" s="2"/>
      <c r="E252" s="2"/>
      <c r="G252" s="2"/>
      <c r="H252" s="2"/>
      <c r="I252" s="2"/>
    </row>
    <row r="253" spans="1:9">
      <c r="A253" s="31"/>
      <c r="B253" s="2"/>
      <c r="C253" s="2"/>
      <c r="D253" s="2"/>
      <c r="E253" s="2"/>
      <c r="G253" s="2"/>
      <c r="H253" s="2"/>
      <c r="I253" s="2"/>
    </row>
    <row r="254" spans="1:9">
      <c r="A254" s="31"/>
      <c r="B254" s="2"/>
      <c r="C254" s="2"/>
      <c r="D254" s="2"/>
      <c r="E254" s="2"/>
      <c r="G254" s="2"/>
      <c r="H254" s="2"/>
      <c r="I254" s="2"/>
    </row>
    <row r="255" spans="1:9">
      <c r="A255" s="31"/>
      <c r="B255" s="2"/>
      <c r="C255" s="2"/>
      <c r="D255" s="2"/>
      <c r="E255" s="2"/>
      <c r="G255" s="2"/>
      <c r="H255" s="2"/>
      <c r="I255" s="2"/>
    </row>
    <row r="256" spans="1:9">
      <c r="A256" s="31"/>
      <c r="B256" s="2"/>
      <c r="C256" s="2"/>
      <c r="D256" s="2"/>
      <c r="E256" s="2"/>
      <c r="G256" s="2"/>
      <c r="H256" s="2"/>
      <c r="I256" s="2"/>
    </row>
    <row r="257" spans="1:9">
      <c r="A257" s="31"/>
      <c r="B257" s="2"/>
      <c r="C257" s="2"/>
      <c r="D257" s="2"/>
      <c r="E257" s="2"/>
      <c r="G257" s="2"/>
      <c r="H257" s="2"/>
      <c r="I257" s="2"/>
    </row>
    <row r="258" spans="1:9">
      <c r="A258" s="31"/>
      <c r="B258" s="2"/>
      <c r="C258" s="2"/>
      <c r="D258" s="2"/>
      <c r="E258" s="2"/>
      <c r="G258" s="2"/>
      <c r="H258" s="2"/>
      <c r="I258" s="2"/>
    </row>
    <row r="259" spans="1:9">
      <c r="A259" s="31"/>
      <c r="B259" s="2"/>
      <c r="C259" s="2"/>
      <c r="D259" s="2"/>
      <c r="E259" s="2"/>
      <c r="G259" s="2"/>
      <c r="H259" s="2"/>
      <c r="I259" s="2"/>
    </row>
    <row r="260" spans="1:9">
      <c r="A260" s="31"/>
      <c r="B260" s="2"/>
      <c r="C260" s="2"/>
      <c r="D260" s="2"/>
      <c r="E260" s="2"/>
      <c r="G260" s="2"/>
      <c r="H260" s="2"/>
      <c r="I260" s="2"/>
    </row>
    <row r="261" spans="1:9">
      <c r="A261" s="31"/>
      <c r="B261" s="2"/>
      <c r="C261" s="2"/>
      <c r="D261" s="2"/>
      <c r="E261" s="2"/>
      <c r="G261" s="2"/>
      <c r="H261" s="2"/>
      <c r="I261" s="2"/>
    </row>
    <row r="262" spans="1:9">
      <c r="A262" s="31"/>
      <c r="B262" s="2"/>
      <c r="C262" s="2"/>
      <c r="D262" s="2"/>
      <c r="E262" s="2"/>
      <c r="G262" s="2"/>
      <c r="H262" s="2"/>
      <c r="I262" s="2"/>
    </row>
    <row r="263" spans="1:9">
      <c r="A263" s="31"/>
      <c r="B263" s="2"/>
      <c r="C263" s="2"/>
      <c r="D263" s="2"/>
      <c r="E263" s="2"/>
      <c r="G263" s="2"/>
      <c r="H263" s="2"/>
      <c r="I263" s="2"/>
    </row>
    <row r="264" spans="1:9">
      <c r="A264" s="31"/>
      <c r="B264" s="2"/>
      <c r="C264" s="2"/>
      <c r="D264" s="2"/>
      <c r="E264" s="2"/>
      <c r="G264" s="2"/>
      <c r="H264" s="2"/>
      <c r="I264" s="2"/>
    </row>
    <row r="265" spans="1:9">
      <c r="A265" s="31"/>
      <c r="B265" s="2"/>
      <c r="C265" s="2"/>
      <c r="D265" s="2"/>
      <c r="E265" s="2"/>
      <c r="G265" s="2"/>
      <c r="H265" s="2"/>
      <c r="I265" s="2"/>
    </row>
    <row r="266" spans="1:9">
      <c r="A266" s="31"/>
      <c r="B266" s="2"/>
      <c r="C266" s="2"/>
      <c r="D266" s="2"/>
      <c r="E266" s="2"/>
      <c r="G266" s="2"/>
      <c r="H266" s="2"/>
      <c r="I266" s="2"/>
    </row>
    <row r="267" spans="1:9">
      <c r="A267" s="31"/>
      <c r="B267" s="2"/>
      <c r="C267" s="2"/>
      <c r="D267" s="2"/>
      <c r="E267" s="2"/>
      <c r="G267" s="2"/>
      <c r="H267" s="2"/>
      <c r="I267" s="2"/>
    </row>
    <row r="268" spans="1:9">
      <c r="A268" s="31"/>
      <c r="B268" s="2"/>
      <c r="C268" s="2"/>
      <c r="D268" s="2"/>
      <c r="E268" s="2"/>
      <c r="G268" s="2"/>
      <c r="H268" s="2"/>
      <c r="I268" s="2"/>
    </row>
    <row r="269" spans="1:9">
      <c r="A269" s="31"/>
      <c r="B269" s="2"/>
      <c r="C269" s="2"/>
      <c r="D269" s="2"/>
      <c r="E269" s="2"/>
      <c r="G269" s="2"/>
      <c r="H269" s="2"/>
      <c r="I269" s="2"/>
    </row>
    <row r="270" spans="1:9">
      <c r="A270" s="31"/>
      <c r="B270" s="2"/>
      <c r="C270" s="2"/>
      <c r="D270" s="2"/>
      <c r="E270" s="2"/>
      <c r="G270" s="2"/>
      <c r="H270" s="2"/>
      <c r="I270" s="2"/>
    </row>
    <row r="271" spans="1:9">
      <c r="A271" s="31"/>
      <c r="B271" s="2"/>
      <c r="C271" s="2"/>
      <c r="D271" s="2"/>
      <c r="E271" s="2"/>
      <c r="G271" s="2"/>
      <c r="H271" s="2"/>
      <c r="I271" s="2"/>
    </row>
    <row r="272" spans="1:9">
      <c r="A272" s="31"/>
      <c r="B272" s="2"/>
      <c r="C272" s="2"/>
      <c r="D272" s="2"/>
      <c r="E272" s="2"/>
      <c r="G272" s="2"/>
      <c r="H272" s="2"/>
      <c r="I272" s="2"/>
    </row>
    <row r="273" spans="1:9">
      <c r="A273" s="31"/>
      <c r="B273" s="2"/>
      <c r="C273" s="2"/>
      <c r="D273" s="2"/>
      <c r="E273" s="2"/>
      <c r="G273" s="2"/>
      <c r="H273" s="2"/>
      <c r="I273" s="2"/>
    </row>
    <row r="274" spans="1:9">
      <c r="A274" s="31"/>
      <c r="B274" s="2"/>
      <c r="C274" s="2"/>
      <c r="D274" s="2"/>
      <c r="E274" s="2"/>
      <c r="G274" s="2"/>
      <c r="H274" s="2"/>
      <c r="I274" s="2"/>
    </row>
    <row r="275" spans="1:9">
      <c r="A275" s="31"/>
      <c r="B275" s="2"/>
      <c r="C275" s="2"/>
      <c r="D275" s="2"/>
      <c r="E275" s="2"/>
      <c r="G275" s="2"/>
      <c r="H275" s="2"/>
      <c r="I275" s="2"/>
    </row>
    <row r="276" spans="1:9">
      <c r="A276" s="31"/>
      <c r="B276" s="2"/>
      <c r="C276" s="2"/>
      <c r="D276" s="2"/>
      <c r="E276" s="2"/>
      <c r="G276" s="2"/>
      <c r="H276" s="2"/>
      <c r="I276" s="2"/>
    </row>
    <row r="277" spans="1:9">
      <c r="A277" s="31"/>
      <c r="B277" s="2"/>
      <c r="C277" s="2"/>
      <c r="D277" s="2"/>
      <c r="E277" s="2"/>
      <c r="G277" s="2"/>
      <c r="H277" s="2"/>
      <c r="I277" s="2"/>
    </row>
    <row r="278" spans="1:9">
      <c r="A278" s="31"/>
      <c r="B278" s="2"/>
      <c r="C278" s="2"/>
      <c r="D278" s="2"/>
      <c r="E278" s="2"/>
      <c r="G278" s="2"/>
      <c r="H278" s="2"/>
      <c r="I278" s="2"/>
    </row>
    <row r="279" spans="1:9">
      <c r="A279" s="31"/>
      <c r="B279" s="2"/>
      <c r="C279" s="2"/>
      <c r="D279" s="2"/>
      <c r="E279" s="2"/>
      <c r="G279" s="2"/>
      <c r="H279" s="2"/>
      <c r="I279" s="2"/>
    </row>
    <row r="280" spans="1:9">
      <c r="A280" s="31"/>
      <c r="B280" s="2"/>
      <c r="C280" s="2"/>
      <c r="D280" s="2"/>
      <c r="E280" s="2"/>
      <c r="G280" s="2"/>
      <c r="H280" s="2"/>
      <c r="I280" s="2"/>
    </row>
    <row r="281" spans="1:9">
      <c r="A281" s="31"/>
      <c r="B281" s="2"/>
      <c r="C281" s="2"/>
      <c r="D281" s="2"/>
      <c r="E281" s="2"/>
      <c r="G281" s="2"/>
      <c r="H281" s="2"/>
      <c r="I281" s="2"/>
    </row>
    <row r="282" spans="1:9">
      <c r="A282" s="31"/>
      <c r="B282" s="2"/>
      <c r="C282" s="2"/>
      <c r="D282" s="2"/>
      <c r="E282" s="2"/>
      <c r="G282" s="2"/>
      <c r="H282" s="2"/>
      <c r="I282" s="2"/>
    </row>
    <row r="283" spans="1:9">
      <c r="A283" s="31"/>
      <c r="B283" s="2"/>
      <c r="C283" s="2"/>
      <c r="D283" s="2"/>
      <c r="E283" s="2"/>
      <c r="G283" s="2"/>
      <c r="H283" s="2"/>
      <c r="I283" s="2"/>
    </row>
    <row r="284" spans="1:9">
      <c r="A284" s="31"/>
      <c r="B284" s="2"/>
      <c r="C284" s="2"/>
      <c r="D284" s="2"/>
      <c r="E284" s="2"/>
      <c r="G284" s="2"/>
      <c r="H284" s="2"/>
      <c r="I284" s="2"/>
    </row>
    <row r="285" spans="1:9">
      <c r="A285" s="31"/>
      <c r="B285" s="2"/>
      <c r="C285" s="2"/>
      <c r="D285" s="2"/>
      <c r="E285" s="2"/>
      <c r="G285" s="2"/>
      <c r="H285" s="2"/>
      <c r="I285" s="2"/>
    </row>
    <row r="286" spans="1:9">
      <c r="A286" s="31"/>
      <c r="B286" s="2"/>
      <c r="C286" s="2"/>
      <c r="D286" s="2"/>
      <c r="E286" s="2"/>
      <c r="G286" s="2"/>
      <c r="H286" s="2"/>
      <c r="I286" s="2"/>
    </row>
    <row r="287" spans="1:9">
      <c r="A287" s="31"/>
      <c r="B287" s="2"/>
      <c r="C287" s="2"/>
      <c r="D287" s="2"/>
      <c r="E287" s="2"/>
      <c r="G287" s="2"/>
      <c r="H287" s="2"/>
      <c r="I287" s="2"/>
    </row>
    <row r="288" spans="1:9">
      <c r="A288" s="31"/>
      <c r="B288" s="2"/>
      <c r="C288" s="2"/>
      <c r="D288" s="2"/>
      <c r="E288" s="2"/>
      <c r="G288" s="2"/>
      <c r="H288" s="2"/>
      <c r="I288" s="2"/>
    </row>
    <row r="289" spans="1:9">
      <c r="A289" s="31"/>
      <c r="B289" s="2"/>
      <c r="C289" s="2"/>
      <c r="D289" s="2"/>
      <c r="E289" s="2"/>
      <c r="G289" s="2"/>
      <c r="H289" s="2"/>
      <c r="I289" s="2"/>
    </row>
    <row r="290" spans="1:9">
      <c r="A290" s="31"/>
      <c r="B290" s="2"/>
      <c r="C290" s="2"/>
      <c r="D290" s="2"/>
      <c r="E290" s="2"/>
      <c r="G290" s="2"/>
      <c r="H290" s="2"/>
      <c r="I290" s="2"/>
    </row>
    <row r="291" spans="1:9">
      <c r="A291" s="31"/>
      <c r="B291" s="2"/>
      <c r="C291" s="2"/>
      <c r="D291" s="2"/>
      <c r="E291" s="2"/>
      <c r="G291" s="2"/>
      <c r="H291" s="2"/>
      <c r="I291" s="2"/>
    </row>
    <row r="292" spans="1:9">
      <c r="A292" s="31"/>
      <c r="B292" s="2"/>
      <c r="C292" s="2"/>
      <c r="D292" s="2"/>
      <c r="E292" s="2"/>
      <c r="G292" s="2"/>
      <c r="H292" s="2"/>
      <c r="I292" s="2"/>
    </row>
    <row r="293" spans="1:9">
      <c r="A293" s="31"/>
      <c r="B293" s="2"/>
      <c r="C293" s="2"/>
      <c r="D293" s="2"/>
      <c r="E293" s="2"/>
      <c r="G293" s="2"/>
      <c r="H293" s="2"/>
      <c r="I293" s="2"/>
    </row>
    <row r="294" spans="1:9">
      <c r="A294" s="31"/>
      <c r="B294" s="2"/>
      <c r="C294" s="2"/>
      <c r="D294" s="2"/>
      <c r="E294" s="2"/>
      <c r="G294" s="2"/>
      <c r="H294" s="2"/>
      <c r="I294" s="2"/>
    </row>
    <row r="295" spans="1:9">
      <c r="A295" s="31"/>
      <c r="B295" s="2"/>
      <c r="C295" s="2"/>
      <c r="D295" s="2"/>
      <c r="E295" s="2"/>
      <c r="G295" s="2"/>
      <c r="H295" s="2"/>
      <c r="I295" s="2"/>
    </row>
    <row r="296" spans="1:9">
      <c r="A296" s="31"/>
      <c r="B296" s="2"/>
      <c r="C296" s="2"/>
      <c r="D296" s="2"/>
      <c r="E296" s="2"/>
      <c r="G296" s="2"/>
      <c r="H296" s="2"/>
      <c r="I296" s="2"/>
    </row>
    <row r="297" spans="1:9">
      <c r="A297" s="31"/>
      <c r="B297" s="2"/>
      <c r="C297" s="2"/>
      <c r="D297" s="2"/>
      <c r="E297" s="2"/>
      <c r="G297" s="2"/>
      <c r="H297" s="2"/>
      <c r="I297" s="2"/>
    </row>
    <row r="298" spans="1:9">
      <c r="A298" s="31"/>
      <c r="B298" s="2"/>
      <c r="C298" s="2"/>
      <c r="D298" s="2"/>
      <c r="E298" s="2"/>
      <c r="G298" s="2"/>
      <c r="H298" s="2"/>
      <c r="I298" s="2"/>
    </row>
    <row r="299" spans="1:9">
      <c r="A299" s="31"/>
      <c r="B299" s="2"/>
      <c r="C299" s="2"/>
      <c r="D299" s="2"/>
      <c r="E299" s="2"/>
      <c r="G299" s="2"/>
      <c r="H299" s="2"/>
      <c r="I299" s="2"/>
    </row>
    <row r="300" spans="1:9">
      <c r="A300" s="31"/>
      <c r="B300" s="2"/>
      <c r="C300" s="2"/>
      <c r="D300" s="2"/>
      <c r="E300" s="2"/>
      <c r="G300" s="2"/>
      <c r="H300" s="2"/>
      <c r="I300" s="2"/>
    </row>
    <row r="301" spans="1:9">
      <c r="A301" s="31"/>
      <c r="B301" s="2"/>
      <c r="C301" s="2"/>
      <c r="D301" s="2"/>
      <c r="E301" s="2"/>
      <c r="G301" s="2"/>
      <c r="H301" s="2"/>
      <c r="I301" s="2"/>
    </row>
    <row r="302" spans="1:9">
      <c r="A302" s="31"/>
      <c r="B302" s="2"/>
      <c r="C302" s="2"/>
      <c r="D302" s="2"/>
      <c r="E302" s="2"/>
      <c r="G302" s="2"/>
      <c r="H302" s="2"/>
      <c r="I302" s="2"/>
    </row>
    <row r="303" spans="1:9">
      <c r="A303" s="31"/>
      <c r="B303" s="2"/>
      <c r="C303" s="2"/>
      <c r="D303" s="2"/>
      <c r="E303" s="2"/>
      <c r="G303" s="2"/>
      <c r="H303" s="2"/>
      <c r="I303" s="2"/>
    </row>
    <row r="304" spans="1:9">
      <c r="A304" s="31"/>
      <c r="B304" s="2"/>
      <c r="C304" s="2"/>
      <c r="D304" s="2"/>
      <c r="E304" s="2"/>
      <c r="G304" s="2"/>
      <c r="H304" s="2"/>
      <c r="I304" s="2"/>
    </row>
    <row r="305" spans="1:9">
      <c r="A305" s="31"/>
      <c r="B305" s="2"/>
      <c r="C305" s="2"/>
      <c r="D305" s="2"/>
      <c r="E305" s="2"/>
      <c r="G305" s="2"/>
      <c r="H305" s="2"/>
      <c r="I305" s="2"/>
    </row>
    <row r="306" spans="1:9">
      <c r="A306" s="31"/>
      <c r="B306" s="2"/>
      <c r="C306" s="2"/>
      <c r="D306" s="2"/>
      <c r="E306" s="2"/>
      <c r="G306" s="2"/>
      <c r="H306" s="2"/>
      <c r="I306" s="2"/>
    </row>
    <row r="307" spans="1:9">
      <c r="A307" s="31"/>
      <c r="B307" s="2"/>
      <c r="C307" s="2"/>
      <c r="D307" s="2"/>
      <c r="E307" s="2"/>
      <c r="G307" s="2"/>
      <c r="H307" s="2"/>
      <c r="I307" s="2"/>
    </row>
    <row r="308" spans="1:9">
      <c r="A308" s="31"/>
      <c r="B308" s="2"/>
      <c r="C308" s="2"/>
      <c r="D308" s="2"/>
      <c r="E308" s="2"/>
      <c r="G308" s="2"/>
      <c r="H308" s="2"/>
      <c r="I308" s="2"/>
    </row>
    <row r="309" spans="1:9">
      <c r="A309" s="31"/>
      <c r="B309" s="2"/>
      <c r="C309" s="2"/>
      <c r="D309" s="2"/>
      <c r="E309" s="2"/>
      <c r="G309" s="2"/>
      <c r="H309" s="2"/>
      <c r="I309" s="2"/>
    </row>
    <row r="310" spans="1:9">
      <c r="A310" s="31"/>
      <c r="B310" s="2"/>
      <c r="C310" s="2"/>
      <c r="D310" s="2"/>
      <c r="E310" s="2"/>
      <c r="G310" s="2"/>
      <c r="H310" s="2"/>
      <c r="I310" s="2"/>
    </row>
    <row r="311" spans="1:9">
      <c r="A311" s="31"/>
      <c r="B311" s="2"/>
      <c r="C311" s="2"/>
      <c r="D311" s="2"/>
      <c r="E311" s="2"/>
      <c r="G311" s="2"/>
      <c r="H311" s="2"/>
      <c r="I311" s="2"/>
    </row>
    <row r="312" spans="1:9">
      <c r="A312" s="31"/>
      <c r="B312" s="2"/>
      <c r="C312" s="2"/>
      <c r="D312" s="2"/>
      <c r="E312" s="2"/>
      <c r="G312" s="2"/>
      <c r="H312" s="2"/>
      <c r="I312" s="2"/>
    </row>
    <row r="313" spans="1:9">
      <c r="A313" s="31"/>
      <c r="B313" s="2"/>
      <c r="C313" s="2"/>
      <c r="D313" s="2"/>
      <c r="E313" s="2"/>
      <c r="G313" s="2"/>
      <c r="H313" s="2"/>
      <c r="I313" s="2"/>
    </row>
    <row r="314" spans="1:9">
      <c r="A314" s="31"/>
      <c r="B314" s="2"/>
      <c r="C314" s="2"/>
      <c r="D314" s="2"/>
      <c r="E314" s="2"/>
      <c r="G314" s="2"/>
      <c r="H314" s="2"/>
      <c r="I314" s="2"/>
    </row>
    <row r="315" spans="1:9">
      <c r="A315" s="31"/>
      <c r="B315" s="2"/>
      <c r="C315" s="2"/>
      <c r="D315" s="2"/>
      <c r="E315" s="2"/>
      <c r="G315" s="2"/>
      <c r="H315" s="2"/>
      <c r="I315" s="2"/>
    </row>
    <row r="316" spans="1:9">
      <c r="A316" s="31"/>
      <c r="B316" s="2"/>
      <c r="C316" s="2"/>
      <c r="D316" s="2"/>
      <c r="E316" s="2"/>
      <c r="G316" s="2"/>
      <c r="H316" s="2"/>
      <c r="I316" s="2"/>
    </row>
    <row r="317" spans="1:9">
      <c r="A317" s="31"/>
      <c r="B317" s="2"/>
      <c r="C317" s="2"/>
      <c r="D317" s="2"/>
      <c r="E317" s="2"/>
      <c r="G317" s="2"/>
      <c r="H317" s="2"/>
      <c r="I317" s="2"/>
    </row>
    <row r="318" spans="1:9">
      <c r="A318" s="31"/>
      <c r="B318" s="2"/>
      <c r="C318" s="2"/>
      <c r="D318" s="2"/>
      <c r="E318" s="2"/>
      <c r="G318" s="2"/>
      <c r="H318" s="2"/>
      <c r="I318" s="2"/>
    </row>
    <row r="319" spans="1:9">
      <c r="A319" s="31"/>
      <c r="B319" s="2"/>
      <c r="C319" s="2"/>
      <c r="D319" s="2"/>
      <c r="E319" s="2"/>
      <c r="G319" s="2"/>
      <c r="H319" s="2"/>
      <c r="I319" s="2"/>
    </row>
    <row r="320" spans="1:9">
      <c r="A320" s="31"/>
      <c r="B320" s="2"/>
      <c r="C320" s="2"/>
      <c r="D320" s="2"/>
      <c r="E320" s="2"/>
      <c r="G320" s="2"/>
      <c r="H320" s="2"/>
      <c r="I320" s="2"/>
    </row>
    <row r="321" spans="1:9">
      <c r="A321" s="31"/>
      <c r="B321" s="2"/>
      <c r="C321" s="2"/>
      <c r="D321" s="2"/>
      <c r="E321" s="2"/>
      <c r="G321" s="2"/>
      <c r="H321" s="2"/>
      <c r="I321" s="2"/>
    </row>
    <row r="322" spans="1:9">
      <c r="A322" s="31"/>
      <c r="B322" s="2"/>
      <c r="C322" s="2"/>
      <c r="D322" s="2"/>
      <c r="E322" s="2"/>
      <c r="G322" s="2"/>
      <c r="H322" s="2"/>
      <c r="I322" s="2"/>
    </row>
    <row r="323" spans="1:9">
      <c r="A323" s="31"/>
      <c r="B323" s="2"/>
      <c r="C323" s="2"/>
      <c r="D323" s="2"/>
      <c r="E323" s="2"/>
      <c r="G323" s="2"/>
      <c r="H323" s="2"/>
      <c r="I323" s="2"/>
    </row>
    <row r="324" spans="1:9">
      <c r="A324" s="31"/>
      <c r="B324" s="2"/>
      <c r="C324" s="2"/>
      <c r="D324" s="2"/>
      <c r="E324" s="2"/>
      <c r="G324" s="2"/>
      <c r="H324" s="2"/>
      <c r="I324" s="2"/>
    </row>
    <row r="325" spans="1:9">
      <c r="A325" s="31"/>
      <c r="B325" s="2"/>
      <c r="C325" s="2"/>
      <c r="D325" s="2"/>
      <c r="E325" s="2"/>
      <c r="G325" s="2"/>
      <c r="H325" s="2"/>
      <c r="I325" s="2"/>
    </row>
    <row r="326" spans="1:9">
      <c r="A326" s="31"/>
      <c r="B326" s="2"/>
      <c r="C326" s="2"/>
      <c r="D326" s="2"/>
      <c r="E326" s="2"/>
      <c r="G326" s="2"/>
      <c r="H326" s="2"/>
      <c r="I326" s="2"/>
    </row>
    <row r="327" spans="1:9">
      <c r="A327" s="31"/>
      <c r="B327" s="2"/>
      <c r="C327" s="2"/>
      <c r="D327" s="2"/>
      <c r="E327" s="2"/>
      <c r="G327" s="2"/>
      <c r="H327" s="2"/>
      <c r="I327" s="2"/>
    </row>
    <row r="328" spans="1:9">
      <c r="A328" s="31"/>
      <c r="B328" s="2"/>
      <c r="C328" s="2"/>
      <c r="D328" s="2"/>
      <c r="E328" s="2"/>
      <c r="G328" s="2"/>
      <c r="H328" s="2"/>
      <c r="I328" s="2"/>
    </row>
    <row r="329" spans="1:9">
      <c r="A329" s="31"/>
      <c r="B329" s="2"/>
      <c r="C329" s="2"/>
      <c r="D329" s="2"/>
      <c r="E329" s="2"/>
      <c r="G329" s="2"/>
      <c r="H329" s="2"/>
      <c r="I329" s="2"/>
    </row>
    <row r="330" spans="1:9">
      <c r="A330" s="31"/>
      <c r="B330" s="2"/>
      <c r="C330" s="2"/>
      <c r="D330" s="2"/>
      <c r="E330" s="2"/>
      <c r="G330" s="2"/>
      <c r="H330" s="2"/>
      <c r="I330" s="2"/>
    </row>
    <row r="331" spans="1:9">
      <c r="A331" s="31"/>
      <c r="B331" s="2"/>
      <c r="C331" s="2"/>
      <c r="D331" s="2"/>
      <c r="E331" s="2"/>
      <c r="G331" s="2"/>
      <c r="H331" s="2"/>
      <c r="I331" s="2"/>
    </row>
    <row r="332" spans="1:9">
      <c r="A332" s="31"/>
      <c r="B332" s="2"/>
      <c r="C332" s="2"/>
      <c r="D332" s="2"/>
      <c r="E332" s="2"/>
      <c r="G332" s="2"/>
      <c r="H332" s="2"/>
      <c r="I332" s="2"/>
    </row>
    <row r="333" spans="1:9">
      <c r="A333" s="31"/>
      <c r="B333" s="2"/>
      <c r="C333" s="2"/>
      <c r="D333" s="2"/>
      <c r="E333" s="2"/>
      <c r="G333" s="2"/>
      <c r="H333" s="2"/>
      <c r="I333" s="2"/>
    </row>
    <row r="334" spans="1:9">
      <c r="A334" s="31"/>
      <c r="B334" s="2"/>
      <c r="C334" s="2"/>
      <c r="D334" s="2"/>
      <c r="E334" s="2"/>
      <c r="G334" s="2"/>
      <c r="H334" s="2"/>
      <c r="I334" s="2"/>
    </row>
    <row r="335" spans="1:9">
      <c r="A335" s="31"/>
      <c r="B335" s="2"/>
      <c r="C335" s="2"/>
      <c r="D335" s="2"/>
      <c r="E335" s="2"/>
      <c r="G335" s="2"/>
      <c r="H335" s="2"/>
      <c r="I335" s="2"/>
    </row>
    <row r="336" spans="1:9">
      <c r="A336" s="31"/>
      <c r="B336" s="2"/>
      <c r="C336" s="2"/>
      <c r="D336" s="2"/>
      <c r="E336" s="2"/>
      <c r="G336" s="2"/>
      <c r="H336" s="2"/>
      <c r="I336" s="2"/>
    </row>
    <row r="337" spans="1:9">
      <c r="A337" s="31"/>
      <c r="B337" s="2"/>
      <c r="C337" s="2"/>
      <c r="D337" s="2"/>
      <c r="E337" s="2"/>
      <c r="G337" s="2"/>
      <c r="H337" s="2"/>
      <c r="I337" s="2"/>
    </row>
    <row r="338" spans="1:9">
      <c r="A338" s="31"/>
      <c r="B338" s="2"/>
      <c r="C338" s="2"/>
      <c r="D338" s="2"/>
      <c r="E338" s="2"/>
      <c r="G338" s="2"/>
      <c r="H338" s="2"/>
      <c r="I338" s="2"/>
    </row>
    <row r="339" spans="1:9">
      <c r="A339" s="31"/>
      <c r="B339" s="2"/>
      <c r="C339" s="2"/>
      <c r="D339" s="2"/>
      <c r="E339" s="2"/>
      <c r="G339" s="2"/>
      <c r="H339" s="2"/>
      <c r="I339" s="2"/>
    </row>
    <row r="340" spans="1:9">
      <c r="A340" s="31"/>
      <c r="B340" s="2"/>
      <c r="C340" s="2"/>
      <c r="D340" s="2"/>
      <c r="E340" s="2"/>
      <c r="G340" s="2"/>
      <c r="H340" s="2"/>
      <c r="I340" s="2"/>
    </row>
    <row r="341" spans="1:9">
      <c r="A341" s="31"/>
      <c r="B341" s="2"/>
      <c r="C341" s="2"/>
      <c r="D341" s="2"/>
      <c r="E341" s="2"/>
      <c r="G341" s="2"/>
      <c r="H341" s="2"/>
      <c r="I341" s="2"/>
    </row>
    <row r="342" spans="1:9">
      <c r="A342" s="31"/>
      <c r="B342" s="2"/>
      <c r="C342" s="2"/>
      <c r="D342" s="2"/>
      <c r="E342" s="2"/>
      <c r="G342" s="2"/>
      <c r="H342" s="2"/>
      <c r="I342" s="2"/>
    </row>
    <row r="343" spans="1:9">
      <c r="A343" s="31"/>
      <c r="B343" s="2"/>
      <c r="C343" s="2"/>
      <c r="D343" s="2"/>
      <c r="E343" s="2"/>
      <c r="G343" s="2"/>
      <c r="H343" s="2"/>
      <c r="I343" s="2"/>
    </row>
    <row r="344" spans="1:9">
      <c r="A344" s="31"/>
      <c r="B344" s="2"/>
      <c r="C344" s="2"/>
      <c r="D344" s="2"/>
      <c r="E344" s="2"/>
      <c r="G344" s="2"/>
      <c r="H344" s="2"/>
      <c r="I344" s="2"/>
    </row>
    <row r="345" spans="1:9">
      <c r="A345" s="31"/>
      <c r="B345" s="2"/>
      <c r="C345" s="2"/>
      <c r="D345" s="2"/>
      <c r="E345" s="2"/>
      <c r="G345" s="2"/>
      <c r="H345" s="2"/>
      <c r="I345" s="2"/>
    </row>
    <row r="346" spans="1:9">
      <c r="A346" s="31"/>
      <c r="B346" s="2"/>
      <c r="C346" s="2"/>
      <c r="D346" s="2"/>
      <c r="E346" s="2"/>
      <c r="G346" s="2"/>
      <c r="H346" s="2"/>
      <c r="I346" s="2"/>
    </row>
    <row r="347" spans="1:9">
      <c r="A347" s="31"/>
      <c r="B347" s="2"/>
      <c r="C347" s="2"/>
      <c r="D347" s="2"/>
      <c r="E347" s="2"/>
      <c r="G347" s="2"/>
      <c r="H347" s="2"/>
      <c r="I347" s="2"/>
    </row>
    <row r="348" spans="1:9">
      <c r="A348" s="31"/>
      <c r="B348" s="2"/>
      <c r="C348" s="2"/>
      <c r="D348" s="2"/>
      <c r="E348" s="2"/>
      <c r="G348" s="2"/>
      <c r="H348" s="2"/>
      <c r="I348" s="2"/>
    </row>
    <row r="349" spans="1:9">
      <c r="A349" s="31"/>
      <c r="B349" s="2"/>
      <c r="C349" s="2"/>
      <c r="D349" s="2"/>
      <c r="E349" s="2"/>
      <c r="G349" s="2"/>
      <c r="H349" s="2"/>
      <c r="I349" s="2"/>
    </row>
    <row r="350" spans="1:9">
      <c r="A350" s="31"/>
      <c r="B350" s="2"/>
      <c r="C350" s="2"/>
      <c r="D350" s="2"/>
      <c r="E350" s="2"/>
      <c r="G350" s="2"/>
      <c r="H350" s="2"/>
      <c r="I350" s="2"/>
    </row>
    <row r="351" spans="1:9">
      <c r="A351" s="31"/>
      <c r="B351" s="2"/>
      <c r="C351" s="2"/>
      <c r="D351" s="2"/>
      <c r="E351" s="2"/>
      <c r="G351" s="2"/>
      <c r="H351" s="2"/>
      <c r="I351" s="2"/>
    </row>
    <row r="352" spans="1:9">
      <c r="A352" s="31"/>
      <c r="B352" s="2"/>
      <c r="C352" s="2"/>
      <c r="D352" s="2"/>
      <c r="E352" s="2"/>
      <c r="G352" s="2"/>
      <c r="H352" s="2"/>
      <c r="I352" s="2"/>
    </row>
    <row r="353" spans="1:9">
      <c r="A353" s="31"/>
      <c r="B353" s="2"/>
      <c r="C353" s="2"/>
      <c r="D353" s="2"/>
      <c r="E353" s="2"/>
      <c r="G353" s="2"/>
      <c r="H353" s="2"/>
      <c r="I353" s="2"/>
    </row>
    <row r="354" spans="1:9">
      <c r="A354" s="31"/>
      <c r="B354" s="2"/>
      <c r="C354" s="2"/>
      <c r="D354" s="2"/>
      <c r="E354" s="2"/>
      <c r="G354" s="2"/>
      <c r="H354" s="2"/>
      <c r="I354" s="2"/>
    </row>
    <row r="355" spans="1:9">
      <c r="A355" s="31"/>
      <c r="B355" s="2"/>
      <c r="C355" s="2"/>
      <c r="D355" s="2"/>
      <c r="E355" s="2"/>
      <c r="G355" s="2"/>
      <c r="H355" s="2"/>
      <c r="I355" s="2"/>
    </row>
    <row r="356" spans="1:9">
      <c r="A356" s="31"/>
      <c r="B356" s="2"/>
      <c r="C356" s="2"/>
      <c r="D356" s="2"/>
      <c r="E356" s="2"/>
      <c r="G356" s="2"/>
      <c r="H356" s="2"/>
      <c r="I356" s="2"/>
    </row>
    <row r="357" spans="1:9">
      <c r="A357" s="31"/>
      <c r="B357" s="2"/>
      <c r="C357" s="2"/>
      <c r="D357" s="2"/>
      <c r="E357" s="2"/>
      <c r="G357" s="2"/>
      <c r="H357" s="2"/>
      <c r="I357" s="2"/>
    </row>
    <row r="358" spans="1:9">
      <c r="A358" s="31"/>
      <c r="B358" s="2"/>
      <c r="C358" s="2"/>
      <c r="D358" s="2"/>
      <c r="E358" s="2"/>
      <c r="G358" s="2"/>
      <c r="H358" s="2"/>
      <c r="I358" s="2"/>
    </row>
    <row r="359" spans="1:9">
      <c r="A359" s="31"/>
      <c r="B359" s="2"/>
      <c r="C359" s="2"/>
      <c r="D359" s="2"/>
      <c r="E359" s="2"/>
      <c r="G359" s="2"/>
      <c r="H359" s="2"/>
      <c r="I359" s="2"/>
    </row>
    <row r="360" spans="1:9">
      <c r="A360" s="31"/>
      <c r="B360" s="2"/>
      <c r="C360" s="2"/>
      <c r="D360" s="2"/>
      <c r="E360" s="2"/>
      <c r="G360" s="2"/>
      <c r="H360" s="2"/>
      <c r="I360" s="2"/>
    </row>
    <row r="361" spans="1:9">
      <c r="A361" s="31"/>
      <c r="B361" s="2"/>
      <c r="C361" s="2"/>
      <c r="D361" s="2"/>
      <c r="E361" s="2"/>
      <c r="G361" s="2"/>
      <c r="H361" s="2"/>
      <c r="I361" s="2"/>
    </row>
    <row r="362" spans="1:9">
      <c r="A362" s="31"/>
      <c r="B362" s="2"/>
      <c r="C362" s="2"/>
      <c r="D362" s="2"/>
      <c r="E362" s="2"/>
      <c r="G362" s="2"/>
      <c r="H362" s="2"/>
      <c r="I362" s="2"/>
    </row>
    <row r="363" spans="1:9">
      <c r="A363" s="31"/>
      <c r="B363" s="2"/>
      <c r="C363" s="2"/>
      <c r="D363" s="2"/>
      <c r="E363" s="2"/>
      <c r="G363" s="2"/>
      <c r="H363" s="2"/>
      <c r="I363" s="2"/>
    </row>
    <row r="364" spans="1:9">
      <c r="A364" s="31"/>
      <c r="B364" s="2"/>
      <c r="C364" s="2"/>
      <c r="D364" s="2"/>
      <c r="E364" s="2"/>
      <c r="G364" s="2"/>
      <c r="H364" s="2"/>
      <c r="I364" s="2"/>
    </row>
    <row r="365" spans="1:9">
      <c r="A365" s="31"/>
      <c r="B365" s="2"/>
      <c r="C365" s="2"/>
      <c r="D365" s="2"/>
      <c r="E365" s="2"/>
      <c r="G365" s="2"/>
      <c r="H365" s="2"/>
      <c r="I365" s="2"/>
    </row>
    <row r="366" spans="1:9">
      <c r="A366" s="31"/>
      <c r="B366" s="2"/>
      <c r="C366" s="2"/>
      <c r="D366" s="2"/>
      <c r="E366" s="2"/>
      <c r="G366" s="2"/>
      <c r="H366" s="2"/>
      <c r="I366" s="2"/>
    </row>
    <row r="367" spans="1:9">
      <c r="A367" s="31"/>
      <c r="B367" s="2"/>
      <c r="C367" s="2"/>
      <c r="D367" s="2"/>
      <c r="E367" s="2"/>
      <c r="G367" s="2"/>
      <c r="H367" s="2"/>
      <c r="I367" s="2"/>
    </row>
    <row r="368" spans="1:9">
      <c r="A368" s="31"/>
      <c r="B368" s="2"/>
      <c r="C368" s="2"/>
      <c r="D368" s="2"/>
      <c r="E368" s="2"/>
      <c r="G368" s="2"/>
      <c r="H368" s="2"/>
      <c r="I368" s="2"/>
    </row>
    <row r="369" spans="1:9">
      <c r="A369" s="31"/>
      <c r="B369" s="2"/>
      <c r="C369" s="2"/>
      <c r="D369" s="2"/>
      <c r="E369" s="2"/>
      <c r="G369" s="2"/>
      <c r="H369" s="2"/>
      <c r="I369" s="2"/>
    </row>
    <row r="370" spans="1:9">
      <c r="A370" s="31"/>
      <c r="B370" s="2"/>
      <c r="C370" s="2"/>
      <c r="D370" s="2"/>
      <c r="E370" s="2"/>
      <c r="G370" s="2"/>
      <c r="H370" s="2"/>
      <c r="I370" s="2"/>
    </row>
    <row r="371" spans="1:9">
      <c r="A371" s="31"/>
      <c r="B371" s="2"/>
      <c r="C371" s="2"/>
      <c r="D371" s="2"/>
      <c r="E371" s="2"/>
      <c r="G371" s="2"/>
      <c r="H371" s="2"/>
      <c r="I371" s="2"/>
    </row>
    <row r="372" spans="1:9">
      <c r="A372" s="31"/>
      <c r="B372" s="2"/>
      <c r="C372" s="2"/>
      <c r="D372" s="2"/>
      <c r="E372" s="2"/>
      <c r="G372" s="2"/>
      <c r="H372" s="2"/>
      <c r="I372" s="2"/>
    </row>
    <row r="373" spans="1:9">
      <c r="A373" s="31"/>
      <c r="B373" s="2"/>
      <c r="C373" s="2"/>
      <c r="D373" s="2"/>
      <c r="E373" s="2"/>
      <c r="G373" s="2"/>
      <c r="H373" s="2"/>
      <c r="I373" s="2"/>
    </row>
    <row r="374" spans="1:9">
      <c r="A374" s="31"/>
      <c r="B374" s="2"/>
      <c r="C374" s="2"/>
      <c r="D374" s="2"/>
      <c r="E374" s="2"/>
      <c r="G374" s="2"/>
      <c r="H374" s="2"/>
      <c r="I374" s="2"/>
    </row>
    <row r="375" spans="1:9">
      <c r="A375" s="31"/>
      <c r="B375" s="2"/>
      <c r="C375" s="2"/>
      <c r="D375" s="2"/>
      <c r="E375" s="2"/>
      <c r="G375" s="2"/>
      <c r="H375" s="2"/>
      <c r="I375" s="2"/>
    </row>
    <row r="376" spans="1:9">
      <c r="A376" s="31"/>
      <c r="B376" s="2"/>
      <c r="C376" s="2"/>
      <c r="D376" s="2"/>
      <c r="E376" s="2"/>
      <c r="G376" s="2"/>
      <c r="H376" s="2"/>
      <c r="I376" s="2"/>
    </row>
    <row r="377" spans="1:9">
      <c r="A377" s="31"/>
      <c r="B377" s="2"/>
      <c r="C377" s="2"/>
      <c r="D377" s="2"/>
      <c r="E377" s="2"/>
      <c r="G377" s="2"/>
      <c r="H377" s="2"/>
      <c r="I377" s="2"/>
    </row>
    <row r="378" spans="1:9">
      <c r="A378" s="31"/>
      <c r="B378" s="2"/>
      <c r="C378" s="2"/>
      <c r="D378" s="2"/>
      <c r="E378" s="2"/>
      <c r="G378" s="2"/>
      <c r="H378" s="2"/>
      <c r="I378" s="2"/>
    </row>
    <row r="379" spans="1:9">
      <c r="A379" s="31"/>
      <c r="B379" s="2"/>
      <c r="C379" s="2"/>
      <c r="D379" s="2"/>
      <c r="E379" s="2"/>
      <c r="G379" s="2"/>
      <c r="H379" s="2"/>
      <c r="I379" s="2"/>
    </row>
    <row r="380" spans="1:9">
      <c r="A380" s="31"/>
      <c r="B380" s="2"/>
      <c r="C380" s="2"/>
      <c r="D380" s="2"/>
      <c r="E380" s="2"/>
      <c r="G380" s="2"/>
      <c r="H380" s="2"/>
      <c r="I380" s="2"/>
    </row>
    <row r="381" spans="1:9">
      <c r="A381" s="31"/>
      <c r="B381" s="2"/>
      <c r="C381" s="2"/>
      <c r="D381" s="2"/>
      <c r="E381" s="2"/>
      <c r="G381" s="2"/>
      <c r="H381" s="2"/>
      <c r="I381" s="2"/>
    </row>
    <row r="382" spans="1:9">
      <c r="A382" s="31"/>
      <c r="B382" s="2"/>
      <c r="C382" s="2"/>
      <c r="D382" s="2"/>
      <c r="E382" s="2"/>
      <c r="G382" s="2"/>
      <c r="H382" s="2"/>
      <c r="I382" s="2"/>
    </row>
    <row r="383" spans="1:9">
      <c r="A383" s="31"/>
      <c r="B383" s="2"/>
      <c r="C383" s="2"/>
      <c r="D383" s="2"/>
      <c r="E383" s="2"/>
      <c r="G383" s="2"/>
      <c r="H383" s="2"/>
      <c r="I383" s="2"/>
    </row>
  </sheetData>
  <mergeCells count="159">
    <mergeCell ref="I64:N64"/>
    <mergeCell ref="I121:N121"/>
    <mergeCell ref="I153:N153"/>
    <mergeCell ref="I152:N152"/>
    <mergeCell ref="I145:N145"/>
    <mergeCell ref="I146:N146"/>
    <mergeCell ref="I147:N147"/>
    <mergeCell ref="I148:N148"/>
    <mergeCell ref="I143:N143"/>
    <mergeCell ref="I142:N142"/>
    <mergeCell ref="I144:N144"/>
    <mergeCell ref="I138:N138"/>
    <mergeCell ref="I139:N139"/>
    <mergeCell ref="I100:N100"/>
    <mergeCell ref="I119:N119"/>
    <mergeCell ref="I109:N109"/>
    <mergeCell ref="I151:N151"/>
    <mergeCell ref="I133:N133"/>
    <mergeCell ref="I134:N134"/>
    <mergeCell ref="I135:N135"/>
    <mergeCell ref="I130:N130"/>
    <mergeCell ref="I136:N136"/>
    <mergeCell ref="I141:N141"/>
    <mergeCell ref="I131:N131"/>
    <mergeCell ref="I150:N150"/>
    <mergeCell ref="I149:N149"/>
    <mergeCell ref="I122:N122"/>
    <mergeCell ref="I106:N106"/>
    <mergeCell ref="I107:N107"/>
    <mergeCell ref="I117:N117"/>
    <mergeCell ref="I108:N108"/>
    <mergeCell ref="I50:N50"/>
    <mergeCell ref="A25:N25"/>
    <mergeCell ref="I26:N26"/>
    <mergeCell ref="I49:N49"/>
    <mergeCell ref="I40:N40"/>
    <mergeCell ref="I41:N41"/>
    <mergeCell ref="I43:N43"/>
    <mergeCell ref="I44:N44"/>
    <mergeCell ref="I28:N28"/>
    <mergeCell ref="I29:N29"/>
    <mergeCell ref="I30:N30"/>
    <mergeCell ref="I31:N31"/>
    <mergeCell ref="I32:N32"/>
    <mergeCell ref="I42:N42"/>
    <mergeCell ref="I33:N33"/>
    <mergeCell ref="I35:N35"/>
    <mergeCell ref="I36:N36"/>
    <mergeCell ref="C158:D158"/>
    <mergeCell ref="C157:D157"/>
    <mergeCell ref="F158:H158"/>
    <mergeCell ref="I140:N140"/>
    <mergeCell ref="I99:N99"/>
    <mergeCell ref="I101:N101"/>
    <mergeCell ref="I102:N102"/>
    <mergeCell ref="I104:N104"/>
    <mergeCell ref="I105:N105"/>
    <mergeCell ref="I132:N132"/>
    <mergeCell ref="I118:N118"/>
    <mergeCell ref="I120:N120"/>
    <mergeCell ref="I123:N123"/>
    <mergeCell ref="I124:N124"/>
    <mergeCell ref="I125:N125"/>
    <mergeCell ref="I115:N115"/>
    <mergeCell ref="I114:N114"/>
    <mergeCell ref="I112:N112"/>
    <mergeCell ref="I113:N113"/>
    <mergeCell ref="I129:N129"/>
    <mergeCell ref="I116:N116"/>
    <mergeCell ref="I126:N126"/>
    <mergeCell ref="I127:N127"/>
    <mergeCell ref="I128:N128"/>
    <mergeCell ref="I38:N38"/>
    <mergeCell ref="I39:N39"/>
    <mergeCell ref="B5:G5"/>
    <mergeCell ref="B6:G6"/>
    <mergeCell ref="B8:G8"/>
    <mergeCell ref="C12:E12"/>
    <mergeCell ref="I23:N23"/>
    <mergeCell ref="I24:N24"/>
    <mergeCell ref="A20:I20"/>
    <mergeCell ref="A14:B14"/>
    <mergeCell ref="A22:A23"/>
    <mergeCell ref="B22:B23"/>
    <mergeCell ref="C22:D22"/>
    <mergeCell ref="A10:I10"/>
    <mergeCell ref="E22:N22"/>
    <mergeCell ref="I88:N88"/>
    <mergeCell ref="I90:N90"/>
    <mergeCell ref="A1:I1"/>
    <mergeCell ref="A3:I3"/>
    <mergeCell ref="A15:B15"/>
    <mergeCell ref="A16:B16"/>
    <mergeCell ref="A17:B17"/>
    <mergeCell ref="A18:B18"/>
    <mergeCell ref="I46:N46"/>
    <mergeCell ref="I47:N47"/>
    <mergeCell ref="I48:N48"/>
    <mergeCell ref="B7:G7"/>
    <mergeCell ref="H7:N7"/>
    <mergeCell ref="I27:N27"/>
    <mergeCell ref="I12:K12"/>
    <mergeCell ref="L12:N12"/>
    <mergeCell ref="A12:B13"/>
    <mergeCell ref="H5:N5"/>
    <mergeCell ref="H6:N6"/>
    <mergeCell ref="I45:N45"/>
    <mergeCell ref="H8:N8"/>
    <mergeCell ref="F12:H12"/>
    <mergeCell ref="I34:N34"/>
    <mergeCell ref="I37:N37"/>
    <mergeCell ref="I63:N63"/>
    <mergeCell ref="I66:N66"/>
    <mergeCell ref="I111:N111"/>
    <mergeCell ref="I73:N73"/>
    <mergeCell ref="I74:N74"/>
    <mergeCell ref="I71:N71"/>
    <mergeCell ref="I97:N97"/>
    <mergeCell ref="I98:N98"/>
    <mergeCell ref="I67:N67"/>
    <mergeCell ref="I68:N68"/>
    <mergeCell ref="I81:N81"/>
    <mergeCell ref="I82:N82"/>
    <mergeCell ref="I83:N83"/>
    <mergeCell ref="I75:N75"/>
    <mergeCell ref="I76:N76"/>
    <mergeCell ref="I77:N77"/>
    <mergeCell ref="I91:N91"/>
    <mergeCell ref="I96:N96"/>
    <mergeCell ref="I95:N95"/>
    <mergeCell ref="I72:N72"/>
    <mergeCell ref="I92:N92"/>
    <mergeCell ref="I93:N93"/>
    <mergeCell ref="I94:N94"/>
    <mergeCell ref="I87:N87"/>
    <mergeCell ref="I110:N110"/>
    <mergeCell ref="I103:N103"/>
    <mergeCell ref="I84:N84"/>
    <mergeCell ref="I85:N85"/>
    <mergeCell ref="I86:N86"/>
    <mergeCell ref="I89:N89"/>
    <mergeCell ref="I51:N51"/>
    <mergeCell ref="I57:N57"/>
    <mergeCell ref="I58:N58"/>
    <mergeCell ref="I59:N59"/>
    <mergeCell ref="I60:N60"/>
    <mergeCell ref="I78:N78"/>
    <mergeCell ref="I79:N79"/>
    <mergeCell ref="I80:N80"/>
    <mergeCell ref="I69:N69"/>
    <mergeCell ref="I70:N70"/>
    <mergeCell ref="I52:N52"/>
    <mergeCell ref="I53:N53"/>
    <mergeCell ref="I65:N65"/>
    <mergeCell ref="I61:N61"/>
    <mergeCell ref="I62:N62"/>
    <mergeCell ref="I54:N54"/>
    <mergeCell ref="I55:N55"/>
    <mergeCell ref="I56:N56"/>
  </mergeCells>
  <phoneticPr fontId="0" type="noConversion"/>
  <pageMargins left="0.59055118110236227" right="0.19685039370078741" top="0.39370078740157483" bottom="0.39370078740157483" header="0.19685039370078741" footer="0.11811023622047245"/>
  <pageSetup paperSize="9" scale="46" orientation="landscape" r:id="rId1"/>
  <headerFooter alignWithMargins="0">
    <oddHeader>&amp;R&amp;"Times New Roman,звичайний"&amp;14Продовження додатка  3
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M200"/>
  <sheetViews>
    <sheetView view="pageBreakPreview" zoomScale="80" zoomScaleNormal="73" zoomScaleSheetLayoutView="80" workbookViewId="0">
      <selection activeCell="D53" sqref="D53"/>
    </sheetView>
  </sheetViews>
  <sheetFormatPr defaultColWidth="9.109375" defaultRowHeight="18"/>
  <cols>
    <col min="1" max="1" width="100.5546875" style="26" customWidth="1"/>
    <col min="2" max="2" width="15.33203125" style="29" customWidth="1"/>
    <col min="3" max="8" width="17.109375" style="29" customWidth="1"/>
    <col min="9" max="9" width="10" style="26" customWidth="1"/>
    <col min="10" max="13" width="17.109375" style="29" hidden="1" customWidth="1"/>
    <col min="14" max="14" width="0" style="26" hidden="1" customWidth="1"/>
    <col min="15" max="16384" width="9.109375" style="26"/>
  </cols>
  <sheetData>
    <row r="1" spans="1:13">
      <c r="A1" s="339" t="s">
        <v>93</v>
      </c>
      <c r="B1" s="339"/>
      <c r="C1" s="339"/>
      <c r="D1" s="339"/>
      <c r="E1" s="339"/>
      <c r="F1" s="339"/>
      <c r="G1" s="339"/>
      <c r="H1" s="339"/>
      <c r="J1" s="26"/>
      <c r="K1" s="26"/>
      <c r="L1" s="26"/>
      <c r="M1" s="26"/>
    </row>
    <row r="2" spans="1:13">
      <c r="A2" s="339"/>
      <c r="B2" s="339"/>
      <c r="C2" s="339"/>
      <c r="D2" s="339"/>
      <c r="E2" s="339"/>
      <c r="F2" s="339"/>
      <c r="G2" s="339"/>
      <c r="H2" s="339"/>
      <c r="J2" s="26"/>
      <c r="K2" s="26"/>
      <c r="L2" s="26"/>
      <c r="M2" s="26"/>
    </row>
    <row r="3" spans="1:13" ht="66.75" customHeight="1">
      <c r="A3" s="343" t="s">
        <v>145</v>
      </c>
      <c r="B3" s="344" t="s">
        <v>14</v>
      </c>
      <c r="C3" s="273" t="s">
        <v>216</v>
      </c>
      <c r="D3" s="273"/>
      <c r="E3" s="338" t="s">
        <v>502</v>
      </c>
      <c r="F3" s="338"/>
      <c r="G3" s="338"/>
      <c r="H3" s="338"/>
      <c r="J3" s="29" t="s">
        <v>485</v>
      </c>
      <c r="K3" s="29" t="s">
        <v>489</v>
      </c>
      <c r="L3" s="29" t="s">
        <v>490</v>
      </c>
      <c r="M3" s="29" t="s">
        <v>501</v>
      </c>
    </row>
    <row r="4" spans="1:13" ht="39" customHeight="1">
      <c r="A4" s="343"/>
      <c r="B4" s="344"/>
      <c r="C4" s="6" t="s">
        <v>133</v>
      </c>
      <c r="D4" s="6" t="s">
        <v>134</v>
      </c>
      <c r="E4" s="6" t="s">
        <v>135</v>
      </c>
      <c r="F4" s="6" t="s">
        <v>126</v>
      </c>
      <c r="G4" s="41" t="s">
        <v>140</v>
      </c>
      <c r="H4" s="41" t="s">
        <v>349</v>
      </c>
      <c r="J4" s="6" t="s">
        <v>126</v>
      </c>
      <c r="K4" s="6" t="s">
        <v>126</v>
      </c>
      <c r="L4" s="6" t="s">
        <v>126</v>
      </c>
      <c r="M4" s="6" t="s">
        <v>126</v>
      </c>
    </row>
    <row r="5" spans="1:13">
      <c r="A5" s="32">
        <v>1</v>
      </c>
      <c r="B5" s="33">
        <v>2</v>
      </c>
      <c r="C5" s="32">
        <v>3</v>
      </c>
      <c r="D5" s="33">
        <v>4</v>
      </c>
      <c r="E5" s="32">
        <v>5</v>
      </c>
      <c r="F5" s="33">
        <v>6</v>
      </c>
      <c r="G5" s="32">
        <v>7</v>
      </c>
      <c r="H5" s="33">
        <v>8</v>
      </c>
      <c r="J5" s="33">
        <v>6</v>
      </c>
      <c r="K5" s="33">
        <v>6</v>
      </c>
      <c r="L5" s="33">
        <v>6</v>
      </c>
      <c r="M5" s="33">
        <v>6</v>
      </c>
    </row>
    <row r="6" spans="1:13" ht="22.5" customHeight="1">
      <c r="A6" s="340" t="s">
        <v>92</v>
      </c>
      <c r="B6" s="341"/>
      <c r="C6" s="341"/>
      <c r="D6" s="341"/>
      <c r="E6" s="341"/>
      <c r="F6" s="341"/>
      <c r="G6" s="341"/>
      <c r="H6" s="342"/>
      <c r="J6" s="26"/>
      <c r="K6" s="26"/>
      <c r="L6" s="26"/>
      <c r="M6" s="26"/>
    </row>
    <row r="7" spans="1:13" ht="22.5" customHeight="1">
      <c r="A7" s="42" t="s">
        <v>186</v>
      </c>
      <c r="B7" s="87">
        <v>1200</v>
      </c>
      <c r="C7" s="139">
        <v>1697.3</v>
      </c>
      <c r="D7" s="139">
        <f>'І. Інф. до звіт.'!D131</f>
        <v>2462.6379999999986</v>
      </c>
      <c r="E7" s="139">
        <f>'І. Інф. до звіт.'!E131</f>
        <v>-2235.8000000000065</v>
      </c>
      <c r="F7" s="139">
        <f>'І. Інф. до звіт.'!F131</f>
        <v>2462.6379999999986</v>
      </c>
      <c r="G7" s="139">
        <f>F7-E7</f>
        <v>4698.4380000000056</v>
      </c>
      <c r="H7" s="137">
        <f>(F7/E7)*100</f>
        <v>-110.14571965292026</v>
      </c>
      <c r="J7" s="139">
        <v>-508.2</v>
      </c>
      <c r="K7" s="139">
        <v>1185.4000000000001</v>
      </c>
      <c r="L7" s="139">
        <v>-7.9</v>
      </c>
      <c r="M7" s="139">
        <f>'[36]ІІ. Розр. з бюджетом'!F7</f>
        <v>1793.2999999999975</v>
      </c>
    </row>
    <row r="8" spans="1:13" ht="33.75" customHeight="1">
      <c r="A8" s="42" t="s">
        <v>43</v>
      </c>
      <c r="B8" s="63">
        <v>2000</v>
      </c>
      <c r="C8" s="80">
        <v>-4695</v>
      </c>
      <c r="D8" s="80">
        <f>J8</f>
        <v>-2998</v>
      </c>
      <c r="E8" s="80">
        <v>-4386.3999999999996</v>
      </c>
      <c r="F8" s="80">
        <f>J8</f>
        <v>-2998</v>
      </c>
      <c r="G8" s="139">
        <f>F8-E8</f>
        <v>1388.3999999999996</v>
      </c>
      <c r="H8" s="137">
        <f>(F8/E8)*100</f>
        <v>68.347619916104335</v>
      </c>
      <c r="J8" s="80">
        <v>-2998</v>
      </c>
      <c r="K8" s="80">
        <f>J21</f>
        <v>-3506.2</v>
      </c>
      <c r="L8" s="80">
        <f>K21</f>
        <v>-2320.7999999999997</v>
      </c>
      <c r="M8" s="139">
        <f>'[36]ІІ. Розр. з бюджетом'!F8</f>
        <v>-2328.6999999999998</v>
      </c>
    </row>
    <row r="9" spans="1:13" ht="27" customHeight="1">
      <c r="A9" s="27" t="s">
        <v>369</v>
      </c>
      <c r="B9" s="5">
        <v>2005</v>
      </c>
      <c r="C9" s="46" t="s">
        <v>153</v>
      </c>
      <c r="D9" s="46" t="s">
        <v>153</v>
      </c>
      <c r="E9" s="46" t="s">
        <v>153</v>
      </c>
      <c r="F9" s="46" t="s">
        <v>153</v>
      </c>
      <c r="G9" s="140"/>
      <c r="H9" s="138"/>
      <c r="J9" s="46" t="s">
        <v>153</v>
      </c>
      <c r="K9" s="46" t="s">
        <v>153</v>
      </c>
      <c r="L9" s="46" t="s">
        <v>153</v>
      </c>
      <c r="M9" s="139" t="str">
        <f>'[36]ІІ. Розр. з бюджетом'!F9</f>
        <v>(    )</v>
      </c>
    </row>
    <row r="10" spans="1:13" ht="34.5" customHeight="1">
      <c r="A10" s="42" t="s">
        <v>370</v>
      </c>
      <c r="B10" s="63">
        <v>2009</v>
      </c>
      <c r="C10" s="80">
        <f>C8</f>
        <v>-4695</v>
      </c>
      <c r="D10" s="80">
        <f>SUM(D8:D9)</f>
        <v>-2998</v>
      </c>
      <c r="E10" s="80">
        <f>SUM(E8:E9)</f>
        <v>-4386.3999999999996</v>
      </c>
      <c r="F10" s="80">
        <f>SUM(F8:F9)</f>
        <v>-2998</v>
      </c>
      <c r="G10" s="139">
        <f>F10-E10</f>
        <v>1388.3999999999996</v>
      </c>
      <c r="H10" s="137">
        <f>(F10/E10)*100</f>
        <v>68.347619916104335</v>
      </c>
      <c r="J10" s="80">
        <f>J8</f>
        <v>-2998</v>
      </c>
      <c r="K10" s="80">
        <f>K8</f>
        <v>-3506.2</v>
      </c>
      <c r="L10" s="80">
        <f>L8</f>
        <v>-2320.7999999999997</v>
      </c>
      <c r="M10" s="139">
        <f>'[36]ІІ. Розр. з бюджетом'!F10</f>
        <v>-2328.6999999999998</v>
      </c>
    </row>
    <row r="11" spans="1:13" ht="22.5" customHeight="1">
      <c r="A11" s="27" t="s">
        <v>166</v>
      </c>
      <c r="B11" s="5">
        <v>2010</v>
      </c>
      <c r="C11" s="46">
        <v>0</v>
      </c>
      <c r="D11" s="46">
        <f>SUM(D12:D13)</f>
        <v>0</v>
      </c>
      <c r="E11" s="46">
        <f>SUM(E12:E13)</f>
        <v>0</v>
      </c>
      <c r="F11" s="46">
        <f>SUM(F12:F13)</f>
        <v>0</v>
      </c>
      <c r="G11" s="140"/>
      <c r="H11" s="138"/>
      <c r="J11" s="46">
        <v>0</v>
      </c>
      <c r="K11" s="46">
        <v>0</v>
      </c>
      <c r="L11" s="46">
        <v>0</v>
      </c>
      <c r="M11" s="139">
        <f>'[36]ІІ. Розр. з бюджетом'!F11</f>
        <v>0</v>
      </c>
    </row>
    <row r="12" spans="1:13" ht="22.5" customHeight="1">
      <c r="A12" s="7" t="s">
        <v>108</v>
      </c>
      <c r="B12" s="5">
        <v>2011</v>
      </c>
      <c r="C12" s="46" t="s">
        <v>153</v>
      </c>
      <c r="D12" s="46" t="s">
        <v>153</v>
      </c>
      <c r="E12" s="46" t="s">
        <v>153</v>
      </c>
      <c r="F12" s="46" t="s">
        <v>153</v>
      </c>
      <c r="G12" s="140"/>
      <c r="H12" s="138"/>
      <c r="J12" s="46" t="s">
        <v>153</v>
      </c>
      <c r="K12" s="46" t="s">
        <v>153</v>
      </c>
      <c r="L12" s="46" t="s">
        <v>153</v>
      </c>
      <c r="M12" s="139" t="str">
        <f>'[36]ІІ. Розр. з бюджетом'!F12</f>
        <v>(    )</v>
      </c>
    </row>
    <row r="13" spans="1:13" ht="41.25" customHeight="1">
      <c r="A13" s="7" t="s">
        <v>299</v>
      </c>
      <c r="B13" s="5">
        <v>2012</v>
      </c>
      <c r="C13" s="46" t="s">
        <v>153</v>
      </c>
      <c r="D13" s="46" t="s">
        <v>153</v>
      </c>
      <c r="E13" s="46" t="s">
        <v>153</v>
      </c>
      <c r="F13" s="46" t="s">
        <v>153</v>
      </c>
      <c r="G13" s="140"/>
      <c r="H13" s="138"/>
      <c r="J13" s="46" t="s">
        <v>153</v>
      </c>
      <c r="K13" s="46" t="s">
        <v>153</v>
      </c>
      <c r="L13" s="46" t="s">
        <v>153</v>
      </c>
      <c r="M13" s="139" t="str">
        <f>'[36]ІІ. Розр. з бюджетом'!F13</f>
        <v>(    )</v>
      </c>
    </row>
    <row r="14" spans="1:13" ht="20.25" customHeight="1">
      <c r="A14" s="7" t="s">
        <v>100</v>
      </c>
      <c r="B14" s="5" t="s">
        <v>112</v>
      </c>
      <c r="C14" s="46" t="s">
        <v>153</v>
      </c>
      <c r="D14" s="46" t="s">
        <v>153</v>
      </c>
      <c r="E14" s="46" t="s">
        <v>153</v>
      </c>
      <c r="F14" s="46" t="s">
        <v>153</v>
      </c>
      <c r="G14" s="140"/>
      <c r="H14" s="138"/>
      <c r="J14" s="46" t="s">
        <v>153</v>
      </c>
      <c r="K14" s="46" t="s">
        <v>153</v>
      </c>
      <c r="L14" s="46" t="s">
        <v>153</v>
      </c>
      <c r="M14" s="139" t="str">
        <f>'[36]ІІ. Розр. з бюджетом'!F14</f>
        <v>(    )</v>
      </c>
    </row>
    <row r="15" spans="1:13" ht="20.25" customHeight="1">
      <c r="A15" s="7" t="s">
        <v>105</v>
      </c>
      <c r="B15" s="5">
        <v>2020</v>
      </c>
      <c r="C15" s="46"/>
      <c r="D15" s="46"/>
      <c r="E15" s="46"/>
      <c r="F15" s="46"/>
      <c r="G15" s="140"/>
      <c r="H15" s="138"/>
      <c r="J15" s="46"/>
      <c r="K15" s="46"/>
      <c r="L15" s="46"/>
      <c r="M15" s="139">
        <f>'[36]ІІ. Розр. з бюджетом'!F15</f>
        <v>0</v>
      </c>
    </row>
    <row r="16" spans="1:13" s="28" customFormat="1" ht="19.5" customHeight="1">
      <c r="A16" s="27" t="s">
        <v>50</v>
      </c>
      <c r="B16" s="5">
        <v>2030</v>
      </c>
      <c r="C16" s="46" t="s">
        <v>153</v>
      </c>
      <c r="D16" s="46" t="s">
        <v>153</v>
      </c>
      <c r="E16" s="46">
        <v>0</v>
      </c>
      <c r="F16" s="46" t="s">
        <v>153</v>
      </c>
      <c r="G16" s="140"/>
      <c r="H16" s="138"/>
      <c r="J16" s="46" t="s">
        <v>153</v>
      </c>
      <c r="K16" s="46" t="s">
        <v>153</v>
      </c>
      <c r="L16" s="46" t="s">
        <v>153</v>
      </c>
      <c r="M16" s="139" t="str">
        <f>'[36]ІІ. Розр. з бюджетом'!F16</f>
        <v>(    )</v>
      </c>
    </row>
    <row r="17" spans="1:13" ht="20.25" customHeight="1">
      <c r="A17" s="27" t="s">
        <v>87</v>
      </c>
      <c r="B17" s="5">
        <v>2031</v>
      </c>
      <c r="C17" s="46" t="s">
        <v>153</v>
      </c>
      <c r="D17" s="46" t="s">
        <v>153</v>
      </c>
      <c r="E17" s="46" t="s">
        <v>153</v>
      </c>
      <c r="F17" s="46" t="s">
        <v>153</v>
      </c>
      <c r="G17" s="140"/>
      <c r="H17" s="138"/>
      <c r="J17" s="46" t="s">
        <v>153</v>
      </c>
      <c r="K17" s="46" t="s">
        <v>153</v>
      </c>
      <c r="L17" s="46" t="s">
        <v>153</v>
      </c>
      <c r="M17" s="139" t="str">
        <f>'[36]ІІ. Розр. з бюджетом'!F17</f>
        <v>(    )</v>
      </c>
    </row>
    <row r="18" spans="1:13" ht="19.5" customHeight="1">
      <c r="A18" s="27" t="s">
        <v>21</v>
      </c>
      <c r="B18" s="5">
        <v>2040</v>
      </c>
      <c r="C18" s="46" t="s">
        <v>153</v>
      </c>
      <c r="D18" s="46" t="s">
        <v>153</v>
      </c>
      <c r="E18" s="46" t="s">
        <v>153</v>
      </c>
      <c r="F18" s="46" t="s">
        <v>153</v>
      </c>
      <c r="G18" s="140"/>
      <c r="H18" s="138"/>
      <c r="J18" s="46" t="s">
        <v>153</v>
      </c>
      <c r="K18" s="46" t="s">
        <v>153</v>
      </c>
      <c r="L18" s="46" t="s">
        <v>153</v>
      </c>
      <c r="M18" s="139" t="str">
        <f>'[36]ІІ. Розр. з бюджетом'!F18</f>
        <v>(    )</v>
      </c>
    </row>
    <row r="19" spans="1:13" ht="18.75" customHeight="1">
      <c r="A19" s="27" t="s">
        <v>78</v>
      </c>
      <c r="B19" s="5">
        <v>2050</v>
      </c>
      <c r="C19" s="46" t="s">
        <v>153</v>
      </c>
      <c r="D19" s="46" t="s">
        <v>153</v>
      </c>
      <c r="E19" s="46">
        <v>0</v>
      </c>
      <c r="F19" s="46" t="s">
        <v>153</v>
      </c>
      <c r="G19" s="140"/>
      <c r="H19" s="138"/>
      <c r="J19" s="46" t="s">
        <v>153</v>
      </c>
      <c r="K19" s="46" t="s">
        <v>153</v>
      </c>
      <c r="L19" s="46" t="s">
        <v>153</v>
      </c>
      <c r="M19" s="139" t="str">
        <f>'[36]ІІ. Розр. з бюджетом'!F19</f>
        <v>(    )</v>
      </c>
    </row>
    <row r="20" spans="1:13" ht="19.5" customHeight="1">
      <c r="A20" s="27" t="s">
        <v>79</v>
      </c>
      <c r="B20" s="5">
        <v>2060</v>
      </c>
      <c r="C20" s="46" t="s">
        <v>153</v>
      </c>
      <c r="D20" s="46" t="s">
        <v>153</v>
      </c>
      <c r="E20" s="46" t="s">
        <v>153</v>
      </c>
      <c r="F20" s="46" t="s">
        <v>153</v>
      </c>
      <c r="G20" s="140"/>
      <c r="H20" s="138"/>
      <c r="J20" s="46" t="s">
        <v>153</v>
      </c>
      <c r="K20" s="46" t="s">
        <v>153</v>
      </c>
      <c r="L20" s="46" t="s">
        <v>153</v>
      </c>
      <c r="M20" s="139" t="str">
        <f>'[36]ІІ. Розр. з бюджетом'!F20</f>
        <v>(    )</v>
      </c>
    </row>
    <row r="21" spans="1:13" ht="41.25" customHeight="1">
      <c r="A21" s="42" t="s">
        <v>44</v>
      </c>
      <c r="B21" s="63">
        <v>2070</v>
      </c>
      <c r="C21" s="80">
        <f>C7+C8</f>
        <v>-2997.7</v>
      </c>
      <c r="D21" s="80">
        <f>SUM(D7,D10:D11,D15:D16,D18:D20)</f>
        <v>-535.36200000000144</v>
      </c>
      <c r="E21" s="80">
        <f>SUM(E7,E10:E11,E15:E16,E18:E20)</f>
        <v>-6622.2000000000062</v>
      </c>
      <c r="F21" s="80">
        <f>F7+F8</f>
        <v>-535.36200000000144</v>
      </c>
      <c r="G21" s="139">
        <f>F21-E21</f>
        <v>6086.8380000000052</v>
      </c>
      <c r="H21" s="137">
        <f>(F21/E21)*100</f>
        <v>8.0843526320558254</v>
      </c>
      <c r="J21" s="80">
        <f>J7+J10</f>
        <v>-3506.2</v>
      </c>
      <c r="K21" s="80">
        <f>K7+K10</f>
        <v>-2320.7999999999997</v>
      </c>
      <c r="L21" s="80">
        <f>L7+L10</f>
        <v>-2328.6999999999998</v>
      </c>
      <c r="M21" s="139">
        <f>'[36]ІІ. Розр. з бюджетом'!F21</f>
        <v>-535.40000000000236</v>
      </c>
    </row>
    <row r="22" spans="1:13" ht="22.5" customHeight="1">
      <c r="A22" s="340" t="s">
        <v>225</v>
      </c>
      <c r="B22" s="341"/>
      <c r="C22" s="341"/>
      <c r="D22" s="341"/>
      <c r="E22" s="341"/>
      <c r="F22" s="341"/>
      <c r="G22" s="341"/>
      <c r="H22" s="342"/>
      <c r="J22" s="26"/>
      <c r="K22" s="26"/>
      <c r="L22" s="26"/>
      <c r="M22" s="26"/>
    </row>
    <row r="23" spans="1:13" s="28" customFormat="1" ht="40.5" customHeight="1">
      <c r="A23" s="42" t="s">
        <v>220</v>
      </c>
      <c r="B23" s="63">
        <v>2110</v>
      </c>
      <c r="C23" s="80">
        <f>SUM(C24:C32)</f>
        <v>9660.5</v>
      </c>
      <c r="D23" s="80">
        <f>SUM(D24:D32)</f>
        <v>8988.6</v>
      </c>
      <c r="E23" s="80">
        <f>SUM(E24:E32)</f>
        <v>9969.9</v>
      </c>
      <c r="F23" s="80">
        <f>SUM(F24:F32)</f>
        <v>8988.6</v>
      </c>
      <c r="G23" s="80">
        <f>F23-E23</f>
        <v>-981.29999999999927</v>
      </c>
      <c r="H23" s="68">
        <f>(F23/E23)*100</f>
        <v>90.157373694821416</v>
      </c>
      <c r="J23" s="80">
        <v>2173.2999999999997</v>
      </c>
      <c r="K23" s="80">
        <v>2200.1</v>
      </c>
      <c r="L23" s="80">
        <v>2185.9</v>
      </c>
      <c r="M23" s="80">
        <v>2429.3000000000002</v>
      </c>
    </row>
    <row r="24" spans="1:13" ht="19.5" customHeight="1">
      <c r="A24" s="7" t="s">
        <v>171</v>
      </c>
      <c r="B24" s="5">
        <v>2111</v>
      </c>
      <c r="C24" s="46">
        <v>425.8</v>
      </c>
      <c r="D24" s="46">
        <f>F24+J24+K24+L24</f>
        <v>0</v>
      </c>
      <c r="E24" s="46"/>
      <c r="F24" s="46"/>
      <c r="G24" s="46"/>
      <c r="H24" s="67"/>
      <c r="J24" s="46"/>
      <c r="K24" s="46"/>
      <c r="L24" s="46"/>
      <c r="M24" s="46"/>
    </row>
    <row r="25" spans="1:13" ht="19.5" customHeight="1">
      <c r="A25" s="7" t="s">
        <v>221</v>
      </c>
      <c r="B25" s="5">
        <v>2112</v>
      </c>
      <c r="C25" s="46">
        <v>8787.1</v>
      </c>
      <c r="D25" s="46">
        <f>F25</f>
        <v>8483</v>
      </c>
      <c r="E25" s="46">
        <v>9484.1</v>
      </c>
      <c r="F25" s="46">
        <f>J25+K25+L25+M25</f>
        <v>8483</v>
      </c>
      <c r="G25" s="46">
        <f>F25-E25</f>
        <v>-1001.1000000000004</v>
      </c>
      <c r="H25" s="67">
        <f>(F25/E25)*100</f>
        <v>89.444438586687198</v>
      </c>
      <c r="J25" s="46">
        <v>2059.6</v>
      </c>
      <c r="K25" s="46">
        <v>2086.6</v>
      </c>
      <c r="L25" s="46">
        <v>2077</v>
      </c>
      <c r="M25" s="46">
        <f>'[36]ІІ. Розр. з бюджетом'!F25</f>
        <v>2259.8000000000002</v>
      </c>
    </row>
    <row r="26" spans="1:13" s="28" customFormat="1" ht="19.5" customHeight="1">
      <c r="A26" s="27" t="s">
        <v>222</v>
      </c>
      <c r="B26" s="32">
        <v>2113</v>
      </c>
      <c r="C26" s="46" t="s">
        <v>153</v>
      </c>
      <c r="D26" s="46" t="s">
        <v>153</v>
      </c>
      <c r="E26" s="46" t="s">
        <v>153</v>
      </c>
      <c r="F26" s="46" t="s">
        <v>153</v>
      </c>
      <c r="G26" s="46"/>
      <c r="H26" s="67"/>
      <c r="J26" s="46" t="s">
        <v>153</v>
      </c>
      <c r="K26" s="46" t="s">
        <v>153</v>
      </c>
      <c r="L26" s="46" t="s">
        <v>153</v>
      </c>
      <c r="M26" s="46" t="s">
        <v>153</v>
      </c>
    </row>
    <row r="27" spans="1:13" ht="19.5" customHeight="1">
      <c r="A27" s="27" t="s">
        <v>58</v>
      </c>
      <c r="B27" s="32">
        <v>2114</v>
      </c>
      <c r="C27" s="46"/>
      <c r="D27" s="46"/>
      <c r="E27" s="46"/>
      <c r="F27" s="46"/>
      <c r="G27" s="46"/>
      <c r="H27" s="67"/>
      <c r="J27" s="46"/>
      <c r="K27" s="46"/>
      <c r="L27" s="46"/>
      <c r="M27" s="46"/>
    </row>
    <row r="28" spans="1:13" ht="35.25" customHeight="1">
      <c r="A28" s="27" t="s">
        <v>223</v>
      </c>
      <c r="B28" s="32">
        <v>2115</v>
      </c>
      <c r="C28" s="46"/>
      <c r="D28" s="46"/>
      <c r="E28" s="46"/>
      <c r="F28" s="46"/>
      <c r="G28" s="46"/>
      <c r="H28" s="67"/>
      <c r="J28" s="46"/>
      <c r="K28" s="46"/>
      <c r="L28" s="46"/>
      <c r="M28" s="46"/>
    </row>
    <row r="29" spans="1:13" s="30" customFormat="1" ht="20.25" customHeight="1">
      <c r="A29" s="27" t="s">
        <v>68</v>
      </c>
      <c r="B29" s="32">
        <v>2116</v>
      </c>
      <c r="C29" s="46"/>
      <c r="D29" s="46"/>
      <c r="E29" s="46"/>
      <c r="F29" s="46"/>
      <c r="G29" s="46"/>
      <c r="H29" s="67"/>
      <c r="I29" s="26"/>
      <c r="J29" s="46"/>
      <c r="K29" s="46"/>
      <c r="L29" s="46"/>
      <c r="M29" s="46"/>
    </row>
    <row r="30" spans="1:13" ht="20.25" customHeight="1">
      <c r="A30" s="27" t="s">
        <v>239</v>
      </c>
      <c r="B30" s="32">
        <v>2117</v>
      </c>
      <c r="C30" s="46"/>
      <c r="D30" s="46"/>
      <c r="E30" s="46"/>
      <c r="F30" s="46"/>
      <c r="G30" s="46"/>
      <c r="H30" s="67"/>
      <c r="J30" s="46"/>
      <c r="K30" s="46"/>
      <c r="L30" s="46"/>
      <c r="M30" s="46"/>
    </row>
    <row r="31" spans="1:13" ht="20.25" customHeight="1">
      <c r="A31" s="27" t="s">
        <v>57</v>
      </c>
      <c r="B31" s="32">
        <v>2118</v>
      </c>
      <c r="C31" s="46"/>
      <c r="D31" s="46"/>
      <c r="E31" s="46"/>
      <c r="F31" s="46"/>
      <c r="G31" s="46"/>
      <c r="H31" s="67"/>
      <c r="J31" s="46"/>
      <c r="K31" s="46"/>
      <c r="L31" s="46"/>
      <c r="M31" s="46"/>
    </row>
    <row r="32" spans="1:13" ht="20.25" customHeight="1">
      <c r="A32" s="27" t="s">
        <v>475</v>
      </c>
      <c r="B32" s="32">
        <v>2119</v>
      </c>
      <c r="C32" s="46">
        <v>447.6</v>
      </c>
      <c r="D32" s="46">
        <f>F32</f>
        <v>505.6</v>
      </c>
      <c r="E32" s="46">
        <v>485.8</v>
      </c>
      <c r="F32" s="46">
        <f>J32+K32+L32+M32</f>
        <v>505.6</v>
      </c>
      <c r="G32" s="46">
        <f>F32-E32</f>
        <v>19.800000000000011</v>
      </c>
      <c r="H32" s="67">
        <f>(F32/E32)*100</f>
        <v>104.07575133799918</v>
      </c>
      <c r="J32" s="46">
        <v>113.7</v>
      </c>
      <c r="K32" s="46">
        <v>113.5</v>
      </c>
      <c r="L32" s="46">
        <v>108.9</v>
      </c>
      <c r="M32" s="46">
        <f>'[36]ІІ. Розр. з бюджетом'!F32</f>
        <v>169.5</v>
      </c>
    </row>
    <row r="33" spans="1:13" s="28" customFormat="1" ht="39" customHeight="1">
      <c r="A33" s="42" t="s">
        <v>227</v>
      </c>
      <c r="B33" s="35">
        <v>2120</v>
      </c>
      <c r="C33" s="80">
        <f>SUM(C34:C37)</f>
        <v>5645</v>
      </c>
      <c r="D33" s="80">
        <f>SUM(D34:D37)</f>
        <v>5696.8</v>
      </c>
      <c r="E33" s="80">
        <f>SUM(E34:E37)</f>
        <v>6054.6</v>
      </c>
      <c r="F33" s="80">
        <f>SUM(F34:F37)</f>
        <v>5696.8</v>
      </c>
      <c r="G33" s="80">
        <f>F33-E33</f>
        <v>-357.80000000000018</v>
      </c>
      <c r="H33" s="68">
        <f>(F33/E33)*100</f>
        <v>94.090443629636965</v>
      </c>
      <c r="J33" s="80">
        <v>1429.6000000000001</v>
      </c>
      <c r="K33" s="80">
        <v>1389.1999999999998</v>
      </c>
      <c r="L33" s="80">
        <v>1385.3</v>
      </c>
      <c r="M33" s="80">
        <v>1492.6999999999998</v>
      </c>
    </row>
    <row r="34" spans="1:13" ht="20.25" customHeight="1">
      <c r="A34" s="27" t="s">
        <v>57</v>
      </c>
      <c r="B34" s="32">
        <v>2121</v>
      </c>
      <c r="C34" s="46">
        <v>5369.9</v>
      </c>
      <c r="D34" s="46">
        <f>F34</f>
        <v>5474.6</v>
      </c>
      <c r="E34" s="46">
        <v>5830.1</v>
      </c>
      <c r="F34" s="46">
        <f t="shared" ref="F34:F35" si="0">J34+K34+L34+M34</f>
        <v>5474.6</v>
      </c>
      <c r="G34" s="46">
        <f>F34-E34</f>
        <v>-355.5</v>
      </c>
      <c r="H34" s="67">
        <f>(F34/E34)*100</f>
        <v>93.902334436802121</v>
      </c>
      <c r="J34" s="46">
        <v>1375.7</v>
      </c>
      <c r="K34" s="46">
        <v>1333.1</v>
      </c>
      <c r="L34" s="46">
        <v>1329.2</v>
      </c>
      <c r="M34" s="46">
        <f>'[36]ІІ. Розр. з бюджетом'!F34</f>
        <v>1436.6</v>
      </c>
    </row>
    <row r="35" spans="1:13" ht="20.25" customHeight="1">
      <c r="A35" s="27" t="s">
        <v>228</v>
      </c>
      <c r="B35" s="32">
        <v>2122</v>
      </c>
      <c r="C35" s="46">
        <v>275.10000000000002</v>
      </c>
      <c r="D35" s="46">
        <f>F35</f>
        <v>222.2</v>
      </c>
      <c r="E35" s="46">
        <v>224.5</v>
      </c>
      <c r="F35" s="46">
        <f t="shared" si="0"/>
        <v>222.2</v>
      </c>
      <c r="G35" s="46">
        <f>F35-E35</f>
        <v>-2.3000000000000114</v>
      </c>
      <c r="H35" s="67">
        <f>(F35/E35)*100</f>
        <v>98.975501113585736</v>
      </c>
      <c r="J35" s="46">
        <v>53.9</v>
      </c>
      <c r="K35" s="46">
        <v>56.1</v>
      </c>
      <c r="L35" s="46">
        <v>56.1</v>
      </c>
      <c r="M35" s="46">
        <f>'[36]ІІ. Розр. з бюджетом'!F35</f>
        <v>56.1</v>
      </c>
    </row>
    <row r="36" spans="1:13" ht="20.25" customHeight="1">
      <c r="A36" s="27" t="s">
        <v>229</v>
      </c>
      <c r="B36" s="32">
        <v>2123</v>
      </c>
      <c r="C36" s="46"/>
      <c r="D36" s="46"/>
      <c r="E36" s="46"/>
      <c r="F36" s="46"/>
      <c r="G36" s="46"/>
      <c r="H36" s="67"/>
      <c r="J36" s="46"/>
      <c r="K36" s="46"/>
      <c r="L36" s="46"/>
      <c r="M36" s="46"/>
    </row>
    <row r="37" spans="1:13" s="28" customFormat="1" ht="20.25" customHeight="1">
      <c r="A37" s="27" t="s">
        <v>226</v>
      </c>
      <c r="B37" s="32">
        <v>2124</v>
      </c>
      <c r="C37" s="46"/>
      <c r="D37" s="46"/>
      <c r="E37" s="46"/>
      <c r="F37" s="46"/>
      <c r="G37" s="46"/>
      <c r="H37" s="67"/>
      <c r="J37" s="46"/>
      <c r="K37" s="46"/>
      <c r="L37" s="46"/>
      <c r="M37" s="46"/>
    </row>
    <row r="38" spans="1:13" s="28" customFormat="1" ht="24.75" customHeight="1">
      <c r="A38" s="42" t="s">
        <v>230</v>
      </c>
      <c r="B38" s="35">
        <v>2130</v>
      </c>
      <c r="C38" s="80">
        <f>SUM(C39:C42)</f>
        <v>6321.2</v>
      </c>
      <c r="D38" s="80">
        <f>SUM(D39:D42)</f>
        <v>6452.6</v>
      </c>
      <c r="E38" s="80">
        <f>SUM(E39:E42)</f>
        <v>6990.2</v>
      </c>
      <c r="F38" s="80">
        <f>SUM(F39:F42)</f>
        <v>6452.6</v>
      </c>
      <c r="G38" s="80">
        <f>F38-E38</f>
        <v>-537.59999999999945</v>
      </c>
      <c r="H38" s="68">
        <f>(F38/E38)*100</f>
        <v>92.309232926096541</v>
      </c>
      <c r="J38" s="80">
        <v>1636.9</v>
      </c>
      <c r="K38" s="80">
        <v>1567.1</v>
      </c>
      <c r="L38" s="80">
        <v>1559.3</v>
      </c>
      <c r="M38" s="80">
        <v>1689.3</v>
      </c>
    </row>
    <row r="39" spans="1:13" ht="57.75" customHeight="1">
      <c r="A39" s="27" t="s">
        <v>300</v>
      </c>
      <c r="B39" s="32">
        <v>2131</v>
      </c>
      <c r="C39" s="46"/>
      <c r="D39" s="46"/>
      <c r="E39" s="46"/>
      <c r="F39" s="46"/>
      <c r="G39" s="46"/>
      <c r="H39" s="67"/>
      <c r="J39" s="46"/>
      <c r="K39" s="46"/>
      <c r="L39" s="46"/>
      <c r="M39" s="46"/>
    </row>
    <row r="40" spans="1:13" s="28" customFormat="1" ht="19.5" customHeight="1">
      <c r="A40" s="27" t="s">
        <v>231</v>
      </c>
      <c r="B40" s="32">
        <v>2132</v>
      </c>
      <c r="C40" s="46"/>
      <c r="D40" s="46"/>
      <c r="E40" s="46"/>
      <c r="F40" s="46"/>
      <c r="G40" s="46"/>
      <c r="H40" s="67"/>
      <c r="J40" s="46"/>
      <c r="K40" s="46"/>
      <c r="L40" s="46"/>
      <c r="M40" s="46"/>
    </row>
    <row r="41" spans="1:13" ht="19.5" customHeight="1">
      <c r="A41" s="27" t="s">
        <v>232</v>
      </c>
      <c r="B41" s="32">
        <v>2133</v>
      </c>
      <c r="C41" s="46">
        <v>6321.2</v>
      </c>
      <c r="D41" s="46">
        <f>F41</f>
        <v>6452.6</v>
      </c>
      <c r="E41" s="46">
        <v>6990.2</v>
      </c>
      <c r="F41" s="46">
        <f>J41+K41+L41+M41</f>
        <v>6452.6</v>
      </c>
      <c r="G41" s="46">
        <f>F41-E41</f>
        <v>-537.59999999999945</v>
      </c>
      <c r="H41" s="67">
        <f>(F41/E41)*100</f>
        <v>92.309232926096541</v>
      </c>
      <c r="J41" s="46">
        <v>1636.9</v>
      </c>
      <c r="K41" s="46">
        <v>1567.1</v>
      </c>
      <c r="L41" s="46">
        <v>1559.3</v>
      </c>
      <c r="M41" s="46">
        <f>'[36]ІІ. Розр. з бюджетом'!F41</f>
        <v>1689.3</v>
      </c>
    </row>
    <row r="42" spans="1:13" ht="19.5" customHeight="1">
      <c r="A42" s="27" t="s">
        <v>233</v>
      </c>
      <c r="B42" s="32">
        <v>2134</v>
      </c>
      <c r="C42" s="46"/>
      <c r="D42" s="46"/>
      <c r="E42" s="46"/>
      <c r="F42" s="46"/>
      <c r="G42" s="46"/>
      <c r="H42" s="67"/>
      <c r="J42" s="46"/>
      <c r="K42" s="46"/>
      <c r="L42" s="46"/>
      <c r="M42" s="46"/>
    </row>
    <row r="43" spans="1:13" s="28" customFormat="1" ht="19.5" customHeight="1">
      <c r="A43" s="42" t="s">
        <v>234</v>
      </c>
      <c r="B43" s="35">
        <v>2140</v>
      </c>
      <c r="C43" s="80">
        <f>SUM(C44:C45)</f>
        <v>0</v>
      </c>
      <c r="D43" s="80">
        <f>SUM(D44:D45)</f>
        <v>1</v>
      </c>
      <c r="E43" s="80">
        <f>SUM(E44:E45)</f>
        <v>1</v>
      </c>
      <c r="F43" s="46">
        <f>J43+K43+L43+M43</f>
        <v>1</v>
      </c>
      <c r="G43" s="46">
        <f t="shared" ref="G43" si="1">F43-E43</f>
        <v>0</v>
      </c>
      <c r="H43" s="67">
        <f t="shared" ref="H43" si="2">(F43/E43)*100</f>
        <v>100</v>
      </c>
      <c r="J43" s="80">
        <v>0</v>
      </c>
      <c r="K43" s="80">
        <v>0</v>
      </c>
      <c r="L43" s="80">
        <v>1</v>
      </c>
      <c r="M43" s="80">
        <v>0</v>
      </c>
    </row>
    <row r="44" spans="1:13" ht="40.5" customHeight="1">
      <c r="A44" s="27" t="s">
        <v>88</v>
      </c>
      <c r="B44" s="32">
        <v>2141</v>
      </c>
      <c r="C44" s="46"/>
      <c r="D44" s="46"/>
      <c r="E44" s="46"/>
      <c r="F44" s="46"/>
      <c r="G44" s="46"/>
      <c r="H44" s="67"/>
      <c r="J44" s="46"/>
      <c r="K44" s="46"/>
      <c r="L44" s="46"/>
      <c r="M44" s="46"/>
    </row>
    <row r="45" spans="1:13" s="28" customFormat="1" ht="20.25" customHeight="1">
      <c r="A45" s="27" t="s">
        <v>235</v>
      </c>
      <c r="B45" s="32">
        <v>2142</v>
      </c>
      <c r="C45" s="46"/>
      <c r="D45" s="46">
        <f>F45</f>
        <v>1</v>
      </c>
      <c r="E45" s="46">
        <v>1</v>
      </c>
      <c r="F45" s="46">
        <f>J45+K45+L45+M45</f>
        <v>1</v>
      </c>
      <c r="G45" s="46">
        <f>F45-E45</f>
        <v>0</v>
      </c>
      <c r="H45" s="67">
        <f>(F45/E45)*100</f>
        <v>100</v>
      </c>
      <c r="J45" s="46"/>
      <c r="K45" s="46"/>
      <c r="L45" s="46">
        <v>1</v>
      </c>
      <c r="M45" s="46">
        <f>'[36]ІІ. Розр. з бюджетом'!F45</f>
        <v>0</v>
      </c>
    </row>
    <row r="46" spans="1:13" s="28" customFormat="1" ht="22.5" customHeight="1">
      <c r="A46" s="42" t="s">
        <v>224</v>
      </c>
      <c r="B46" s="35">
        <v>2200</v>
      </c>
      <c r="C46" s="80">
        <f>SUM(C23,C33,C38,C43)</f>
        <v>21626.7</v>
      </c>
      <c r="D46" s="80">
        <f>SUM(D23,D33,D38,D43)</f>
        <v>21139</v>
      </c>
      <c r="E46" s="80">
        <f>SUM(E23,E33,E38,E43)</f>
        <v>23015.7</v>
      </c>
      <c r="F46" s="80">
        <f>SUM(F23,F33,F38,F43)</f>
        <v>21139</v>
      </c>
      <c r="G46" s="80">
        <f>F46-E46</f>
        <v>-1876.7000000000007</v>
      </c>
      <c r="H46" s="68">
        <f>(F46/E46)*100</f>
        <v>91.846000773385114</v>
      </c>
      <c r="J46" s="80">
        <v>5239.7999999999993</v>
      </c>
      <c r="K46" s="80">
        <v>5156.3999999999996</v>
      </c>
      <c r="L46" s="80">
        <v>5131.5</v>
      </c>
      <c r="M46" s="80">
        <v>5611.3</v>
      </c>
    </row>
    <row r="47" spans="1:13" s="28" customFormat="1">
      <c r="A47" s="39"/>
      <c r="B47" s="29"/>
      <c r="C47" s="29"/>
      <c r="D47" s="29"/>
      <c r="E47" s="29"/>
      <c r="F47" s="29"/>
      <c r="G47" s="29"/>
      <c r="H47" s="29"/>
      <c r="J47" s="191"/>
      <c r="K47" s="29"/>
      <c r="L47" s="29"/>
      <c r="M47" s="29"/>
    </row>
    <row r="48" spans="1:13" s="28" customFormat="1">
      <c r="A48" s="39"/>
      <c r="B48" s="29"/>
      <c r="C48" s="29"/>
      <c r="D48" s="29"/>
      <c r="E48" s="29"/>
      <c r="F48" s="29"/>
      <c r="G48" s="29"/>
      <c r="H48" s="29"/>
      <c r="J48" s="29"/>
      <c r="K48" s="29"/>
      <c r="L48" s="29"/>
      <c r="M48" s="29"/>
    </row>
    <row r="49" spans="1:13" s="2" customFormat="1" ht="27.75" customHeight="1">
      <c r="A49" s="34" t="s">
        <v>487</v>
      </c>
      <c r="B49" s="1"/>
      <c r="C49" s="331" t="s">
        <v>473</v>
      </c>
      <c r="D49" s="331"/>
      <c r="E49" s="44"/>
      <c r="G49" s="4" t="s">
        <v>488</v>
      </c>
    </row>
    <row r="50" spans="1:13" s="2" customFormat="1">
      <c r="A50" s="18" t="s">
        <v>471</v>
      </c>
      <c r="C50" s="330" t="s">
        <v>130</v>
      </c>
      <c r="D50" s="330"/>
      <c r="F50" s="282" t="s">
        <v>478</v>
      </c>
      <c r="G50" s="282"/>
      <c r="H50" s="282"/>
      <c r="M50" s="2" t="s">
        <v>478</v>
      </c>
    </row>
    <row r="51" spans="1:13" s="29" customFormat="1">
      <c r="A51" s="37"/>
      <c r="I51" s="26"/>
    </row>
    <row r="52" spans="1:13" s="29" customFormat="1">
      <c r="A52" s="37"/>
      <c r="I52" s="26"/>
    </row>
    <row r="53" spans="1:13" s="29" customFormat="1">
      <c r="A53" s="37"/>
      <c r="D53" s="191"/>
      <c r="I53" s="26"/>
    </row>
    <row r="54" spans="1:13" s="29" customFormat="1">
      <c r="A54" s="37"/>
      <c r="I54" s="26"/>
    </row>
    <row r="55" spans="1:13" s="29" customFormat="1">
      <c r="A55" s="37"/>
      <c r="I55" s="26"/>
    </row>
    <row r="56" spans="1:13" s="29" customFormat="1">
      <c r="A56" s="37"/>
      <c r="I56" s="26"/>
    </row>
    <row r="57" spans="1:13" s="29" customFormat="1">
      <c r="A57" s="37"/>
      <c r="I57" s="26"/>
    </row>
    <row r="58" spans="1:13" s="29" customFormat="1">
      <c r="A58" s="37"/>
      <c r="I58" s="26"/>
    </row>
    <row r="59" spans="1:13" s="29" customFormat="1">
      <c r="A59" s="37"/>
      <c r="I59" s="26"/>
    </row>
    <row r="60" spans="1:13" s="29" customFormat="1">
      <c r="A60" s="37"/>
      <c r="I60" s="26"/>
    </row>
    <row r="61" spans="1:13" s="29" customFormat="1">
      <c r="A61" s="37"/>
      <c r="I61" s="26"/>
    </row>
    <row r="62" spans="1:13" s="29" customFormat="1">
      <c r="A62" s="37"/>
      <c r="I62" s="26"/>
    </row>
    <row r="63" spans="1:13" s="29" customFormat="1">
      <c r="A63" s="37"/>
      <c r="I63" s="26"/>
    </row>
    <row r="64" spans="1:13" s="29" customFormat="1">
      <c r="A64" s="37"/>
      <c r="I64" s="26"/>
    </row>
    <row r="65" spans="1:9" s="29" customFormat="1">
      <c r="A65" s="37"/>
      <c r="I65" s="26"/>
    </row>
    <row r="66" spans="1:9" s="29" customFormat="1">
      <c r="A66" s="37"/>
      <c r="I66" s="26"/>
    </row>
    <row r="67" spans="1:9" s="29" customFormat="1">
      <c r="A67" s="37"/>
      <c r="I67" s="26"/>
    </row>
    <row r="68" spans="1:9" s="29" customFormat="1">
      <c r="A68" s="37"/>
      <c r="I68" s="26"/>
    </row>
    <row r="69" spans="1:9" s="29" customFormat="1">
      <c r="A69" s="37"/>
      <c r="I69" s="26"/>
    </row>
    <row r="70" spans="1:9" s="29" customFormat="1">
      <c r="A70" s="37"/>
      <c r="I70" s="26"/>
    </row>
    <row r="71" spans="1:9" s="29" customFormat="1">
      <c r="A71" s="37"/>
      <c r="I71" s="26"/>
    </row>
    <row r="72" spans="1:9" s="29" customFormat="1">
      <c r="A72" s="37"/>
      <c r="I72" s="26"/>
    </row>
    <row r="73" spans="1:9" s="29" customFormat="1">
      <c r="A73" s="37"/>
      <c r="I73" s="26"/>
    </row>
    <row r="74" spans="1:9" s="29" customFormat="1">
      <c r="A74" s="37"/>
      <c r="I74" s="26"/>
    </row>
    <row r="75" spans="1:9" s="29" customFormat="1">
      <c r="A75" s="37"/>
      <c r="I75" s="26"/>
    </row>
    <row r="76" spans="1:9" s="29" customFormat="1">
      <c r="A76" s="37"/>
      <c r="I76" s="26"/>
    </row>
    <row r="77" spans="1:9" s="29" customFormat="1">
      <c r="A77" s="37"/>
      <c r="I77" s="26"/>
    </row>
    <row r="78" spans="1:9" s="29" customFormat="1">
      <c r="A78" s="37"/>
      <c r="I78" s="26"/>
    </row>
    <row r="79" spans="1:9" s="29" customFormat="1">
      <c r="A79" s="37"/>
      <c r="I79" s="26"/>
    </row>
    <row r="80" spans="1:9" s="29" customFormat="1">
      <c r="A80" s="37"/>
      <c r="I80" s="26"/>
    </row>
    <row r="81" spans="1:9" s="29" customFormat="1">
      <c r="A81" s="37"/>
      <c r="I81" s="26"/>
    </row>
    <row r="82" spans="1:9" s="29" customFormat="1">
      <c r="A82" s="37"/>
      <c r="I82" s="26"/>
    </row>
    <row r="83" spans="1:9" s="29" customFormat="1">
      <c r="A83" s="37"/>
      <c r="I83" s="26"/>
    </row>
    <row r="84" spans="1:9" s="29" customFormat="1">
      <c r="A84" s="37"/>
      <c r="I84" s="26"/>
    </row>
    <row r="85" spans="1:9" s="29" customFormat="1">
      <c r="A85" s="37"/>
      <c r="I85" s="26"/>
    </row>
    <row r="86" spans="1:9" s="29" customFormat="1">
      <c r="A86" s="37"/>
      <c r="I86" s="26"/>
    </row>
    <row r="87" spans="1:9" s="29" customFormat="1">
      <c r="A87" s="37"/>
      <c r="I87" s="26"/>
    </row>
    <row r="88" spans="1:9" s="29" customFormat="1">
      <c r="A88" s="37"/>
      <c r="I88" s="26"/>
    </row>
    <row r="89" spans="1:9" s="29" customFormat="1">
      <c r="A89" s="37"/>
      <c r="I89" s="26"/>
    </row>
    <row r="90" spans="1:9" s="29" customFormat="1">
      <c r="A90" s="37"/>
      <c r="I90" s="26"/>
    </row>
    <row r="91" spans="1:9" s="29" customFormat="1">
      <c r="A91" s="37"/>
      <c r="I91" s="26"/>
    </row>
    <row r="92" spans="1:9" s="29" customFormat="1">
      <c r="A92" s="37"/>
      <c r="I92" s="26"/>
    </row>
    <row r="93" spans="1:9" s="29" customFormat="1">
      <c r="A93" s="37"/>
      <c r="I93" s="26"/>
    </row>
    <row r="94" spans="1:9" s="29" customFormat="1">
      <c r="A94" s="37"/>
      <c r="I94" s="26"/>
    </row>
    <row r="95" spans="1:9" s="29" customFormat="1">
      <c r="A95" s="37"/>
      <c r="I95" s="26"/>
    </row>
    <row r="96" spans="1:9" s="29" customFormat="1">
      <c r="A96" s="37"/>
      <c r="I96" s="26"/>
    </row>
    <row r="97" spans="1:9" s="29" customFormat="1">
      <c r="A97" s="37"/>
      <c r="I97" s="26"/>
    </row>
    <row r="98" spans="1:9" s="29" customFormat="1">
      <c r="A98" s="37"/>
      <c r="I98" s="26"/>
    </row>
    <row r="99" spans="1:9" s="29" customFormat="1">
      <c r="A99" s="37"/>
      <c r="I99" s="26"/>
    </row>
    <row r="100" spans="1:9" s="29" customFormat="1">
      <c r="A100" s="37"/>
      <c r="I100" s="26"/>
    </row>
    <row r="101" spans="1:9" s="29" customFormat="1">
      <c r="A101" s="37"/>
      <c r="I101" s="26"/>
    </row>
    <row r="102" spans="1:9" s="29" customFormat="1">
      <c r="A102" s="37"/>
      <c r="I102" s="26"/>
    </row>
    <row r="103" spans="1:9" s="29" customFormat="1">
      <c r="A103" s="37"/>
      <c r="I103" s="26"/>
    </row>
    <row r="104" spans="1:9" s="29" customFormat="1">
      <c r="A104" s="37"/>
      <c r="I104" s="26"/>
    </row>
    <row r="105" spans="1:9" s="29" customFormat="1">
      <c r="A105" s="37"/>
      <c r="I105" s="26"/>
    </row>
    <row r="106" spans="1:9" s="29" customFormat="1">
      <c r="A106" s="37"/>
      <c r="I106" s="26"/>
    </row>
    <row r="107" spans="1:9" s="29" customFormat="1">
      <c r="A107" s="37"/>
      <c r="I107" s="26"/>
    </row>
    <row r="108" spans="1:9" s="29" customFormat="1">
      <c r="A108" s="37"/>
      <c r="I108" s="26"/>
    </row>
    <row r="109" spans="1:9" s="29" customFormat="1">
      <c r="A109" s="37"/>
      <c r="I109" s="26"/>
    </row>
    <row r="110" spans="1:9" s="29" customFormat="1">
      <c r="A110" s="37"/>
      <c r="I110" s="26"/>
    </row>
    <row r="111" spans="1:9" s="29" customFormat="1">
      <c r="A111" s="37"/>
      <c r="I111" s="26"/>
    </row>
    <row r="112" spans="1:9" s="29" customFormat="1">
      <c r="A112" s="37"/>
      <c r="I112" s="26"/>
    </row>
    <row r="113" spans="1:9" s="29" customFormat="1">
      <c r="A113" s="37"/>
      <c r="I113" s="26"/>
    </row>
    <row r="114" spans="1:9" s="29" customFormat="1">
      <c r="A114" s="37"/>
      <c r="I114" s="26"/>
    </row>
    <row r="115" spans="1:9" s="29" customFormat="1">
      <c r="A115" s="37"/>
      <c r="I115" s="26"/>
    </row>
    <row r="116" spans="1:9" s="29" customFormat="1">
      <c r="A116" s="37"/>
      <c r="I116" s="26"/>
    </row>
    <row r="117" spans="1:9" s="29" customFormat="1">
      <c r="A117" s="37"/>
      <c r="I117" s="26"/>
    </row>
    <row r="118" spans="1:9" s="29" customFormat="1">
      <c r="A118" s="37"/>
      <c r="I118" s="26"/>
    </row>
    <row r="119" spans="1:9" s="29" customFormat="1">
      <c r="A119" s="37"/>
      <c r="I119" s="26"/>
    </row>
    <row r="120" spans="1:9" s="29" customFormat="1">
      <c r="A120" s="37"/>
      <c r="I120" s="26"/>
    </row>
    <row r="121" spans="1:9" s="29" customFormat="1">
      <c r="A121" s="37"/>
      <c r="I121" s="26"/>
    </row>
    <row r="122" spans="1:9" s="29" customFormat="1">
      <c r="A122" s="37"/>
      <c r="I122" s="26"/>
    </row>
    <row r="123" spans="1:9" s="29" customFormat="1">
      <c r="A123" s="37"/>
      <c r="I123" s="26"/>
    </row>
    <row r="124" spans="1:9" s="29" customFormat="1">
      <c r="A124" s="37"/>
      <c r="I124" s="26"/>
    </row>
    <row r="125" spans="1:9" s="29" customFormat="1">
      <c r="A125" s="37"/>
      <c r="I125" s="26"/>
    </row>
    <row r="126" spans="1:9" s="29" customFormat="1">
      <c r="A126" s="37"/>
      <c r="I126" s="26"/>
    </row>
    <row r="127" spans="1:9" s="29" customFormat="1">
      <c r="A127" s="37"/>
      <c r="I127" s="26"/>
    </row>
    <row r="128" spans="1:9" s="29" customFormat="1">
      <c r="A128" s="37"/>
      <c r="I128" s="26"/>
    </row>
    <row r="129" spans="1:9" s="29" customFormat="1">
      <c r="A129" s="37"/>
      <c r="I129" s="26"/>
    </row>
    <row r="130" spans="1:9" s="29" customFormat="1">
      <c r="A130" s="37"/>
      <c r="I130" s="26"/>
    </row>
    <row r="131" spans="1:9" s="29" customFormat="1">
      <c r="A131" s="37"/>
      <c r="I131" s="26"/>
    </row>
    <row r="132" spans="1:9" s="29" customFormat="1">
      <c r="A132" s="37"/>
      <c r="I132" s="26"/>
    </row>
    <row r="133" spans="1:9" s="29" customFormat="1">
      <c r="A133" s="37"/>
      <c r="I133" s="26"/>
    </row>
    <row r="134" spans="1:9" s="29" customFormat="1">
      <c r="A134" s="37"/>
      <c r="I134" s="26"/>
    </row>
    <row r="135" spans="1:9" s="29" customFormat="1">
      <c r="A135" s="37"/>
      <c r="I135" s="26"/>
    </row>
    <row r="136" spans="1:9" s="29" customFormat="1">
      <c r="A136" s="37"/>
      <c r="I136" s="26"/>
    </row>
    <row r="137" spans="1:9" s="29" customFormat="1">
      <c r="A137" s="37"/>
      <c r="I137" s="26"/>
    </row>
    <row r="138" spans="1:9" s="29" customFormat="1">
      <c r="A138" s="37"/>
      <c r="I138" s="26"/>
    </row>
    <row r="139" spans="1:9" s="29" customFormat="1">
      <c r="A139" s="37"/>
      <c r="I139" s="26"/>
    </row>
    <row r="140" spans="1:9" s="29" customFormat="1">
      <c r="A140" s="37"/>
      <c r="I140" s="26"/>
    </row>
    <row r="141" spans="1:9" s="29" customFormat="1">
      <c r="A141" s="37"/>
      <c r="I141" s="26"/>
    </row>
    <row r="142" spans="1:9" s="29" customFormat="1">
      <c r="A142" s="37"/>
      <c r="I142" s="26"/>
    </row>
    <row r="143" spans="1:9" s="29" customFormat="1">
      <c r="A143" s="37"/>
      <c r="I143" s="26"/>
    </row>
    <row r="144" spans="1:9" s="29" customFormat="1">
      <c r="A144" s="37"/>
      <c r="I144" s="26"/>
    </row>
    <row r="145" spans="1:9" s="29" customFormat="1">
      <c r="A145" s="37"/>
      <c r="I145" s="26"/>
    </row>
    <row r="146" spans="1:9" s="29" customFormat="1">
      <c r="A146" s="37"/>
      <c r="I146" s="26"/>
    </row>
    <row r="147" spans="1:9" s="29" customFormat="1">
      <c r="A147" s="37"/>
      <c r="I147" s="26"/>
    </row>
    <row r="148" spans="1:9" s="29" customFormat="1">
      <c r="A148" s="37"/>
      <c r="I148" s="26"/>
    </row>
    <row r="149" spans="1:9" s="29" customFormat="1">
      <c r="A149" s="37"/>
      <c r="I149" s="26"/>
    </row>
    <row r="150" spans="1:9" s="29" customFormat="1">
      <c r="A150" s="37"/>
      <c r="I150" s="26"/>
    </row>
    <row r="151" spans="1:9" s="29" customFormat="1">
      <c r="A151" s="37"/>
      <c r="I151" s="26"/>
    </row>
    <row r="152" spans="1:9" s="29" customFormat="1">
      <c r="A152" s="37"/>
      <c r="I152" s="26"/>
    </row>
    <row r="153" spans="1:9" s="29" customFormat="1">
      <c r="A153" s="37"/>
      <c r="I153" s="26"/>
    </row>
    <row r="154" spans="1:9" s="29" customFormat="1">
      <c r="A154" s="37"/>
      <c r="I154" s="26"/>
    </row>
    <row r="155" spans="1:9" s="29" customFormat="1">
      <c r="A155" s="37"/>
      <c r="I155" s="26"/>
    </row>
    <row r="156" spans="1:9" s="29" customFormat="1">
      <c r="A156" s="37"/>
      <c r="I156" s="26"/>
    </row>
    <row r="157" spans="1:9" s="29" customFormat="1">
      <c r="A157" s="37"/>
      <c r="I157" s="26"/>
    </row>
    <row r="158" spans="1:9" s="29" customFormat="1">
      <c r="A158" s="37"/>
      <c r="I158" s="26"/>
    </row>
    <row r="159" spans="1:9" s="29" customFormat="1">
      <c r="A159" s="37"/>
      <c r="I159" s="26"/>
    </row>
    <row r="160" spans="1:9" s="29" customFormat="1">
      <c r="A160" s="37"/>
      <c r="I160" s="26"/>
    </row>
    <row r="161" spans="1:9" s="29" customFormat="1">
      <c r="A161" s="37"/>
      <c r="I161" s="26"/>
    </row>
    <row r="162" spans="1:9" s="29" customFormat="1">
      <c r="A162" s="37"/>
      <c r="I162" s="26"/>
    </row>
    <row r="163" spans="1:9" s="29" customFormat="1">
      <c r="A163" s="37"/>
      <c r="I163" s="26"/>
    </row>
    <row r="164" spans="1:9" s="29" customFormat="1">
      <c r="A164" s="37"/>
      <c r="I164" s="26"/>
    </row>
    <row r="165" spans="1:9" s="29" customFormat="1">
      <c r="A165" s="37"/>
      <c r="I165" s="26"/>
    </row>
    <row r="166" spans="1:9" s="29" customFormat="1">
      <c r="A166" s="37"/>
      <c r="I166" s="26"/>
    </row>
    <row r="167" spans="1:9" s="29" customFormat="1">
      <c r="A167" s="37"/>
      <c r="I167" s="26"/>
    </row>
    <row r="168" spans="1:9" s="29" customFormat="1">
      <c r="A168" s="37"/>
      <c r="I168" s="26"/>
    </row>
    <row r="169" spans="1:9" s="29" customFormat="1">
      <c r="A169" s="37"/>
      <c r="I169" s="26"/>
    </row>
    <row r="170" spans="1:9" s="29" customFormat="1">
      <c r="A170" s="37"/>
      <c r="I170" s="26"/>
    </row>
    <row r="171" spans="1:9" s="29" customFormat="1">
      <c r="A171" s="37"/>
      <c r="I171" s="26"/>
    </row>
    <row r="172" spans="1:9" s="29" customFormat="1">
      <c r="A172" s="37"/>
      <c r="I172" s="26"/>
    </row>
    <row r="173" spans="1:9" s="29" customFormat="1">
      <c r="A173" s="37"/>
      <c r="I173" s="26"/>
    </row>
    <row r="174" spans="1:9" s="29" customFormat="1">
      <c r="A174" s="37"/>
      <c r="I174" s="26"/>
    </row>
    <row r="175" spans="1:9" s="29" customFormat="1">
      <c r="A175" s="37"/>
      <c r="I175" s="26"/>
    </row>
    <row r="176" spans="1:9" s="29" customFormat="1">
      <c r="A176" s="37"/>
      <c r="I176" s="26"/>
    </row>
    <row r="177" spans="1:9" s="29" customFormat="1">
      <c r="A177" s="37"/>
      <c r="I177" s="26"/>
    </row>
    <row r="178" spans="1:9" s="29" customFormat="1">
      <c r="A178" s="37"/>
      <c r="I178" s="26"/>
    </row>
    <row r="179" spans="1:9" s="29" customFormat="1">
      <c r="A179" s="37"/>
      <c r="I179" s="26"/>
    </row>
    <row r="180" spans="1:9" s="29" customFormat="1">
      <c r="A180" s="37"/>
      <c r="I180" s="26"/>
    </row>
    <row r="181" spans="1:9" s="29" customFormat="1">
      <c r="A181" s="37"/>
      <c r="I181" s="26"/>
    </row>
    <row r="182" spans="1:9" s="29" customFormat="1">
      <c r="A182" s="37"/>
      <c r="I182" s="26"/>
    </row>
    <row r="183" spans="1:9" s="29" customFormat="1">
      <c r="A183" s="37"/>
      <c r="I183" s="26"/>
    </row>
    <row r="184" spans="1:9" s="29" customFormat="1">
      <c r="A184" s="37"/>
      <c r="I184" s="26"/>
    </row>
    <row r="185" spans="1:9" s="29" customFormat="1">
      <c r="A185" s="37"/>
      <c r="I185" s="26"/>
    </row>
    <row r="186" spans="1:9" s="29" customFormat="1">
      <c r="A186" s="37"/>
      <c r="I186" s="26"/>
    </row>
    <row r="187" spans="1:9" s="29" customFormat="1">
      <c r="A187" s="37"/>
      <c r="I187" s="26"/>
    </row>
    <row r="188" spans="1:9" s="29" customFormat="1">
      <c r="A188" s="37"/>
      <c r="I188" s="26"/>
    </row>
    <row r="189" spans="1:9" s="29" customFormat="1">
      <c r="A189" s="37"/>
      <c r="I189" s="26"/>
    </row>
    <row r="190" spans="1:9" s="29" customFormat="1">
      <c r="A190" s="37"/>
      <c r="I190" s="26"/>
    </row>
    <row r="191" spans="1:9" s="29" customFormat="1">
      <c r="A191" s="37"/>
      <c r="I191" s="26"/>
    </row>
    <row r="192" spans="1:9" s="29" customFormat="1">
      <c r="A192" s="37"/>
      <c r="I192" s="26"/>
    </row>
    <row r="193" spans="1:9" s="29" customFormat="1">
      <c r="A193" s="37"/>
      <c r="I193" s="26"/>
    </row>
    <row r="194" spans="1:9" s="29" customFormat="1">
      <c r="A194" s="37"/>
      <c r="I194" s="26"/>
    </row>
    <row r="195" spans="1:9" s="29" customFormat="1">
      <c r="A195" s="37"/>
      <c r="I195" s="26"/>
    </row>
    <row r="196" spans="1:9" s="29" customFormat="1">
      <c r="A196" s="37"/>
      <c r="I196" s="26"/>
    </row>
    <row r="197" spans="1:9" s="29" customFormat="1">
      <c r="A197" s="37"/>
      <c r="I197" s="26"/>
    </row>
    <row r="198" spans="1:9" s="29" customFormat="1">
      <c r="A198" s="37"/>
      <c r="I198" s="26"/>
    </row>
    <row r="199" spans="1:9" s="29" customFormat="1">
      <c r="A199" s="37"/>
      <c r="I199" s="26"/>
    </row>
    <row r="200" spans="1:9" s="29" customFormat="1">
      <c r="A200" s="37"/>
      <c r="I200" s="26"/>
    </row>
  </sheetData>
  <mergeCells count="11">
    <mergeCell ref="C3:D3"/>
    <mergeCell ref="E3:H3"/>
    <mergeCell ref="A1:H1"/>
    <mergeCell ref="C50:D50"/>
    <mergeCell ref="A6:H6"/>
    <mergeCell ref="A22:H22"/>
    <mergeCell ref="C49:D49"/>
    <mergeCell ref="F50:H50"/>
    <mergeCell ref="A2:H2"/>
    <mergeCell ref="A3:A4"/>
    <mergeCell ref="B3:B4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N89"/>
  <sheetViews>
    <sheetView view="pageBreakPreview" zoomScale="80" zoomScaleNormal="56" zoomScaleSheetLayoutView="80" workbookViewId="0">
      <selection activeCell="P16" sqref="P16"/>
    </sheetView>
  </sheetViews>
  <sheetFormatPr defaultColWidth="9.109375" defaultRowHeight="18"/>
  <cols>
    <col min="1" max="1" width="88" style="2" customWidth="1"/>
    <col min="2" max="2" width="15" style="2" customWidth="1"/>
    <col min="3" max="3" width="16.33203125" style="2" customWidth="1"/>
    <col min="4" max="4" width="15.88671875" style="2" customWidth="1"/>
    <col min="5" max="5" width="15.77734375" style="2" customWidth="1"/>
    <col min="6" max="6" width="16.21875" style="2" customWidth="1"/>
    <col min="7" max="7" width="20.44140625" style="2" customWidth="1"/>
    <col min="8" max="8" width="18.44140625" style="2" customWidth="1"/>
    <col min="9" max="9" width="9.109375" style="2"/>
    <col min="10" max="13" width="16.21875" style="2" hidden="1" customWidth="1"/>
    <col min="14" max="14" width="13.33203125" style="2" hidden="1" customWidth="1"/>
    <col min="15" max="16384" width="9.109375" style="2"/>
  </cols>
  <sheetData>
    <row r="1" spans="1:14">
      <c r="A1" s="271" t="s">
        <v>179</v>
      </c>
      <c r="B1" s="271"/>
      <c r="C1" s="271"/>
      <c r="D1" s="271"/>
      <c r="E1" s="271"/>
      <c r="F1" s="271"/>
      <c r="G1" s="271"/>
      <c r="H1" s="271"/>
    </row>
    <row r="2" spans="1:14">
      <c r="A2" s="16"/>
      <c r="B2" s="16"/>
      <c r="C2" s="16"/>
      <c r="D2" s="16"/>
      <c r="E2" s="16"/>
      <c r="F2" s="16"/>
      <c r="G2" s="16"/>
      <c r="H2" s="16"/>
      <c r="J2" s="16"/>
      <c r="K2" s="16"/>
      <c r="L2" s="16"/>
      <c r="M2" s="16"/>
    </row>
    <row r="3" spans="1:14" ht="48" customHeight="1">
      <c r="A3" s="273" t="s">
        <v>145</v>
      </c>
      <c r="B3" s="345" t="s">
        <v>0</v>
      </c>
      <c r="C3" s="273" t="s">
        <v>217</v>
      </c>
      <c r="D3" s="273"/>
      <c r="E3" s="338" t="s">
        <v>502</v>
      </c>
      <c r="F3" s="338"/>
      <c r="G3" s="338"/>
      <c r="H3" s="338"/>
      <c r="J3" s="3" t="s">
        <v>485</v>
      </c>
      <c r="K3" s="3" t="s">
        <v>489</v>
      </c>
      <c r="L3" s="3" t="s">
        <v>490</v>
      </c>
      <c r="M3" s="3" t="s">
        <v>501</v>
      </c>
    </row>
    <row r="4" spans="1:14" ht="38.25" customHeight="1">
      <c r="A4" s="273"/>
      <c r="B4" s="345"/>
      <c r="C4" s="6" t="s">
        <v>133</v>
      </c>
      <c r="D4" s="6" t="s">
        <v>134</v>
      </c>
      <c r="E4" s="6" t="s">
        <v>135</v>
      </c>
      <c r="F4" s="6" t="s">
        <v>126</v>
      </c>
      <c r="G4" s="41" t="s">
        <v>140</v>
      </c>
      <c r="H4" s="41" t="s">
        <v>141</v>
      </c>
      <c r="J4" s="6" t="s">
        <v>126</v>
      </c>
      <c r="K4" s="6" t="s">
        <v>126</v>
      </c>
      <c r="L4" s="6" t="s">
        <v>126</v>
      </c>
      <c r="M4" s="6" t="s">
        <v>126</v>
      </c>
    </row>
    <row r="5" spans="1:14">
      <c r="A5" s="41">
        <v>1</v>
      </c>
      <c r="B5" s="57">
        <v>2</v>
      </c>
      <c r="C5" s="41">
        <v>3</v>
      </c>
      <c r="D5" s="57">
        <v>4</v>
      </c>
      <c r="E5" s="41">
        <v>5</v>
      </c>
      <c r="F5" s="57">
        <v>6</v>
      </c>
      <c r="G5" s="41">
        <v>7</v>
      </c>
      <c r="H5" s="57">
        <v>8</v>
      </c>
      <c r="J5" s="57">
        <v>6</v>
      </c>
      <c r="K5" s="57">
        <v>6</v>
      </c>
      <c r="L5" s="57">
        <v>6</v>
      </c>
      <c r="M5" s="57">
        <v>6</v>
      </c>
    </row>
    <row r="6" spans="1:14">
      <c r="A6" s="155" t="s">
        <v>187</v>
      </c>
      <c r="B6" s="59"/>
      <c r="C6" s="59"/>
      <c r="D6" s="59"/>
      <c r="E6" s="59"/>
      <c r="F6" s="59"/>
      <c r="G6" s="59"/>
      <c r="H6" s="60"/>
      <c r="J6" s="59"/>
      <c r="K6" s="59"/>
      <c r="L6" s="59"/>
      <c r="M6" s="59"/>
    </row>
    <row r="7" spans="1:14" s="36" customFormat="1" ht="24.9" customHeight="1">
      <c r="A7" s="64" t="s">
        <v>260</v>
      </c>
      <c r="B7" s="58">
        <v>3000</v>
      </c>
      <c r="C7" s="80">
        <f>C8+C11+C19</f>
        <v>78011.3</v>
      </c>
      <c r="D7" s="80">
        <f>SUM(D8:D9,D11:D15,D19)</f>
        <v>80611.299999999988</v>
      </c>
      <c r="E7" s="80">
        <f>E8+E11+E19</f>
        <v>80109</v>
      </c>
      <c r="F7" s="80">
        <f>SUM(F8:F9,F11:F15,F19)</f>
        <v>80611.299999999988</v>
      </c>
      <c r="G7" s="80">
        <f>F7-E7</f>
        <v>502.29999999998836</v>
      </c>
      <c r="H7" s="68">
        <f>(F7/E7)*100</f>
        <v>100.62702068431759</v>
      </c>
      <c r="J7" s="80">
        <v>19214.800000000003</v>
      </c>
      <c r="K7" s="80">
        <v>19479.599999999999</v>
      </c>
      <c r="L7" s="80">
        <v>19744.100000000002</v>
      </c>
      <c r="M7" s="80">
        <v>22172.799999999999</v>
      </c>
      <c r="N7" s="220">
        <f t="shared" ref="N7:N19" si="0">SUM(J7:M7)</f>
        <v>80611.3</v>
      </c>
    </row>
    <row r="8" spans="1:14" ht="18" customHeight="1">
      <c r="A8" s="7" t="s">
        <v>248</v>
      </c>
      <c r="B8" s="8">
        <v>3010</v>
      </c>
      <c r="C8" s="46">
        <v>77090.7</v>
      </c>
      <c r="D8" s="46">
        <f>F8</f>
        <v>79904.399999999994</v>
      </c>
      <c r="E8" s="46">
        <v>79693.3</v>
      </c>
      <c r="F8" s="46">
        <f>J8+K8+L8+M8</f>
        <v>79904.399999999994</v>
      </c>
      <c r="G8" s="46">
        <f>F8-E8</f>
        <v>211.09999999999127</v>
      </c>
      <c r="H8" s="67">
        <f>(F8/E8)*100</f>
        <v>100.26489052404655</v>
      </c>
      <c r="J8" s="46">
        <v>18981.400000000001</v>
      </c>
      <c r="K8" s="46">
        <v>19244.099999999999</v>
      </c>
      <c r="L8" s="46">
        <v>19647.2</v>
      </c>
      <c r="M8" s="46">
        <f>'[36]ІІІ. Рух грош. коштів'!F8</f>
        <v>22031.7</v>
      </c>
      <c r="N8" s="220">
        <f t="shared" si="0"/>
        <v>79904.399999999994</v>
      </c>
    </row>
    <row r="9" spans="1:14" ht="18" customHeight="1">
      <c r="A9" s="7" t="s">
        <v>180</v>
      </c>
      <c r="B9" s="8">
        <v>3020</v>
      </c>
      <c r="C9" s="46"/>
      <c r="D9" s="46"/>
      <c r="E9" s="46"/>
      <c r="F9" s="46"/>
      <c r="G9" s="46"/>
      <c r="H9" s="67"/>
      <c r="J9" s="46"/>
      <c r="K9" s="46"/>
      <c r="L9" s="46"/>
      <c r="M9" s="46"/>
      <c r="N9" s="220">
        <f t="shared" si="0"/>
        <v>0</v>
      </c>
    </row>
    <row r="10" spans="1:14" ht="18" customHeight="1">
      <c r="A10" s="7" t="s">
        <v>181</v>
      </c>
      <c r="B10" s="8">
        <v>3030</v>
      </c>
      <c r="C10" s="46"/>
      <c r="D10" s="46"/>
      <c r="E10" s="46"/>
      <c r="F10" s="46"/>
      <c r="G10" s="46"/>
      <c r="H10" s="67"/>
      <c r="J10" s="46"/>
      <c r="K10" s="46"/>
      <c r="L10" s="46"/>
      <c r="M10" s="46"/>
      <c r="N10" s="220">
        <f t="shared" si="0"/>
        <v>0</v>
      </c>
    </row>
    <row r="11" spans="1:14" ht="18" customHeight="1">
      <c r="A11" s="7" t="s">
        <v>399</v>
      </c>
      <c r="B11" s="8">
        <v>3040</v>
      </c>
      <c r="C11" s="46">
        <v>25.3</v>
      </c>
      <c r="D11" s="46">
        <f>F11</f>
        <v>0</v>
      </c>
      <c r="E11" s="46">
        <v>0</v>
      </c>
      <c r="F11" s="46">
        <v>0</v>
      </c>
      <c r="G11" s="46">
        <f>F11-E11</f>
        <v>0</v>
      </c>
      <c r="H11" s="67"/>
      <c r="J11" s="46">
        <v>0</v>
      </c>
      <c r="K11" s="46">
        <v>0</v>
      </c>
      <c r="L11" s="46">
        <v>0</v>
      </c>
      <c r="M11" s="46">
        <v>0</v>
      </c>
      <c r="N11" s="220">
        <f t="shared" si="0"/>
        <v>0</v>
      </c>
    </row>
    <row r="12" spans="1:14" ht="18" customHeight="1">
      <c r="A12" s="7" t="s">
        <v>361</v>
      </c>
      <c r="B12" s="8">
        <v>3041</v>
      </c>
      <c r="C12" s="46">
        <v>25.3</v>
      </c>
      <c r="D12" s="46">
        <f>F12</f>
        <v>0</v>
      </c>
      <c r="E12" s="46">
        <v>0</v>
      </c>
      <c r="F12" s="46">
        <v>0</v>
      </c>
      <c r="G12" s="46">
        <f>F12-E12</f>
        <v>0</v>
      </c>
      <c r="H12" s="67"/>
      <c r="J12" s="46">
        <v>0</v>
      </c>
      <c r="K12" s="46">
        <v>0</v>
      </c>
      <c r="L12" s="46">
        <v>0</v>
      </c>
      <c r="M12" s="46">
        <v>0</v>
      </c>
      <c r="N12" s="220">
        <f t="shared" si="0"/>
        <v>0</v>
      </c>
    </row>
    <row r="13" spans="1:14" ht="18" customHeight="1">
      <c r="A13" s="7" t="s">
        <v>362</v>
      </c>
      <c r="B13" s="8">
        <v>3042</v>
      </c>
      <c r="C13" s="46"/>
      <c r="D13" s="46"/>
      <c r="E13" s="46"/>
      <c r="F13" s="46"/>
      <c r="G13" s="46"/>
      <c r="H13" s="67"/>
      <c r="J13" s="46"/>
      <c r="K13" s="46"/>
      <c r="L13" s="46"/>
      <c r="M13" s="46"/>
      <c r="N13" s="220">
        <f t="shared" si="0"/>
        <v>0</v>
      </c>
    </row>
    <row r="14" spans="1:14" ht="18" customHeight="1">
      <c r="A14" s="7" t="s">
        <v>167</v>
      </c>
      <c r="B14" s="8">
        <v>3050</v>
      </c>
      <c r="C14" s="46"/>
      <c r="D14" s="46"/>
      <c r="E14" s="46"/>
      <c r="F14" s="46"/>
      <c r="G14" s="46"/>
      <c r="H14" s="67"/>
      <c r="J14" s="46"/>
      <c r="K14" s="46"/>
      <c r="L14" s="46"/>
      <c r="M14" s="46"/>
      <c r="N14" s="220">
        <f t="shared" si="0"/>
        <v>0</v>
      </c>
    </row>
    <row r="15" spans="1:14" ht="20.100000000000001" customHeight="1">
      <c r="A15" s="7" t="s">
        <v>63</v>
      </c>
      <c r="B15" s="8">
        <v>3060</v>
      </c>
      <c r="C15" s="46">
        <v>0</v>
      </c>
      <c r="D15" s="46">
        <f>SUM(D16:D18)</f>
        <v>0</v>
      </c>
      <c r="E15" s="46">
        <f>SUM(E16:E18)</f>
        <v>0</v>
      </c>
      <c r="F15" s="46">
        <f>SUM(F16:F18)</f>
        <v>0</v>
      </c>
      <c r="G15" s="46"/>
      <c r="H15" s="67"/>
      <c r="J15" s="46">
        <v>0</v>
      </c>
      <c r="K15" s="46">
        <v>0</v>
      </c>
      <c r="L15" s="46">
        <v>0</v>
      </c>
      <c r="M15" s="46">
        <v>0</v>
      </c>
      <c r="N15" s="220">
        <f t="shared" si="0"/>
        <v>0</v>
      </c>
    </row>
    <row r="16" spans="1:14" ht="18" customHeight="1">
      <c r="A16" s="7" t="s">
        <v>61</v>
      </c>
      <c r="B16" s="5">
        <v>3061</v>
      </c>
      <c r="C16" s="46"/>
      <c r="D16" s="46"/>
      <c r="E16" s="46"/>
      <c r="F16" s="46"/>
      <c r="G16" s="46"/>
      <c r="H16" s="67"/>
      <c r="J16" s="46"/>
      <c r="K16" s="46"/>
      <c r="L16" s="46"/>
      <c r="M16" s="46"/>
      <c r="N16" s="220">
        <f t="shared" si="0"/>
        <v>0</v>
      </c>
    </row>
    <row r="17" spans="1:14" ht="18" customHeight="1">
      <c r="A17" s="7" t="s">
        <v>64</v>
      </c>
      <c r="B17" s="5">
        <v>3062</v>
      </c>
      <c r="C17" s="46"/>
      <c r="D17" s="46"/>
      <c r="E17" s="46"/>
      <c r="F17" s="46"/>
      <c r="G17" s="46"/>
      <c r="H17" s="67"/>
      <c r="J17" s="46"/>
      <c r="K17" s="46"/>
      <c r="L17" s="46"/>
      <c r="M17" s="46"/>
      <c r="N17" s="220">
        <f t="shared" si="0"/>
        <v>0</v>
      </c>
    </row>
    <row r="18" spans="1:14" ht="18" customHeight="1">
      <c r="A18" s="7" t="s">
        <v>81</v>
      </c>
      <c r="B18" s="5">
        <v>3063</v>
      </c>
      <c r="C18" s="46"/>
      <c r="D18" s="46"/>
      <c r="E18" s="46"/>
      <c r="F18" s="46"/>
      <c r="G18" s="46"/>
      <c r="H18" s="67"/>
      <c r="J18" s="46"/>
      <c r="K18" s="46"/>
      <c r="L18" s="46"/>
      <c r="M18" s="46"/>
      <c r="N18" s="220">
        <f t="shared" si="0"/>
        <v>0</v>
      </c>
    </row>
    <row r="19" spans="1:14" ht="18" customHeight="1">
      <c r="A19" s="7" t="s">
        <v>249</v>
      </c>
      <c r="B19" s="8">
        <v>3070</v>
      </c>
      <c r="C19" s="46">
        <v>895.3</v>
      </c>
      <c r="D19" s="46">
        <f>F19</f>
        <v>706.89999999999986</v>
      </c>
      <c r="E19" s="46">
        <v>415.7</v>
      </c>
      <c r="F19" s="46">
        <f>J19+K19+L19+M19</f>
        <v>706.89999999999986</v>
      </c>
      <c r="G19" s="46">
        <f t="shared" ref="G19:G24" si="1">F19-E19</f>
        <v>291.19999999999987</v>
      </c>
      <c r="H19" s="67">
        <f>(F19/E19)*100</f>
        <v>170.05051719990374</v>
      </c>
      <c r="J19" s="46">
        <v>233.39999999999998</v>
      </c>
      <c r="K19" s="46">
        <v>235.50000000000003</v>
      </c>
      <c r="L19" s="46">
        <v>96.899999999999991</v>
      </c>
      <c r="M19" s="46">
        <f>'[36]ІІІ. Рух грош. коштів'!F19</f>
        <v>141.09999999999997</v>
      </c>
      <c r="N19" s="220">
        <f t="shared" si="0"/>
        <v>706.89999999999986</v>
      </c>
    </row>
    <row r="20" spans="1:14" ht="20.100000000000001" customHeight="1">
      <c r="A20" s="9" t="s">
        <v>261</v>
      </c>
      <c r="B20" s="10">
        <v>3100</v>
      </c>
      <c r="C20" s="80">
        <f>SUM(C21:C24,C28,C40,C41)</f>
        <v>76663.900000000009</v>
      </c>
      <c r="D20" s="80">
        <f>SUM(D21:D24,D28,D40,D41)</f>
        <v>79282.219999999987</v>
      </c>
      <c r="E20" s="80">
        <f>SUM(E21:E24,E28,E40,E41)</f>
        <v>80065.5</v>
      </c>
      <c r="F20" s="80">
        <f>SUM(F21:F24,F28,F40,F41)</f>
        <v>79282.219999999987</v>
      </c>
      <c r="G20" s="80">
        <f t="shared" si="1"/>
        <v>-783.28000000001339</v>
      </c>
      <c r="H20" s="68">
        <f>(F20/E20)*100</f>
        <v>99.021700982320709</v>
      </c>
      <c r="J20" s="80">
        <v>19025.420000000002</v>
      </c>
      <c r="K20" s="80">
        <v>18870.900000000001</v>
      </c>
      <c r="L20" s="80">
        <v>20047.3</v>
      </c>
      <c r="M20" s="80">
        <f>SUM(M21:M24,M28,M40,M41)</f>
        <v>21255.200000000001</v>
      </c>
      <c r="N20" s="220">
        <f>SUM(J20:M20)</f>
        <v>79198.820000000007</v>
      </c>
    </row>
    <row r="21" spans="1:14" ht="18" customHeight="1">
      <c r="A21" s="7" t="s">
        <v>169</v>
      </c>
      <c r="B21" s="8">
        <v>3110</v>
      </c>
      <c r="C21" s="46">
        <v>31025.7</v>
      </c>
      <c r="D21" s="46">
        <f>F21</f>
        <v>33725.620000000003</v>
      </c>
      <c r="E21" s="46">
        <v>29885.1</v>
      </c>
      <c r="F21" s="46">
        <f t="shared" ref="F21:F23" si="2">J21+K21+L21+M21</f>
        <v>33725.620000000003</v>
      </c>
      <c r="G21" s="46">
        <f t="shared" si="1"/>
        <v>3840.5200000000041</v>
      </c>
      <c r="H21" s="67">
        <f>(F21/E21)*100</f>
        <v>112.85095248133688</v>
      </c>
      <c r="J21" s="46">
        <v>7751.92</v>
      </c>
      <c r="K21" s="46">
        <v>7775.7000000000007</v>
      </c>
      <c r="L21" s="46">
        <v>8967.4</v>
      </c>
      <c r="M21" s="46">
        <f>'[36]ІІІ. Рух грош. коштів'!F21</f>
        <v>9230.6</v>
      </c>
      <c r="N21" s="220">
        <f>SUM(J21:M21)</f>
        <v>33725.620000000003</v>
      </c>
    </row>
    <row r="22" spans="1:14" ht="18" customHeight="1">
      <c r="A22" s="7" t="s">
        <v>170</v>
      </c>
      <c r="B22" s="8">
        <v>3120</v>
      </c>
      <c r="C22" s="46">
        <v>23295.4</v>
      </c>
      <c r="D22" s="46">
        <f t="shared" ref="D22:D23" si="3">F22</f>
        <v>23466.699999999997</v>
      </c>
      <c r="E22" s="46">
        <v>26073.9</v>
      </c>
      <c r="F22" s="46">
        <f t="shared" si="2"/>
        <v>23466.699999999997</v>
      </c>
      <c r="G22" s="46">
        <f t="shared" si="1"/>
        <v>-2607.2000000000044</v>
      </c>
      <c r="H22" s="67">
        <f>(F22/E22)*100</f>
        <v>90.0007286980467</v>
      </c>
      <c r="J22" s="46">
        <v>5870.9</v>
      </c>
      <c r="K22" s="46">
        <v>5690.1</v>
      </c>
      <c r="L22" s="46">
        <v>5741.6</v>
      </c>
      <c r="M22" s="46">
        <f>'[36]ІІІ. Рух грош. коштів'!F22</f>
        <v>6164.1</v>
      </c>
      <c r="N22" s="220">
        <f>SUM(J22:M22)</f>
        <v>23466.699999999997</v>
      </c>
    </row>
    <row r="23" spans="1:14" ht="18" customHeight="1">
      <c r="A23" s="7" t="s">
        <v>6</v>
      </c>
      <c r="B23" s="8">
        <v>3130</v>
      </c>
      <c r="C23" s="46">
        <v>6321.2</v>
      </c>
      <c r="D23" s="46">
        <f t="shared" si="3"/>
        <v>6452.6</v>
      </c>
      <c r="E23" s="46">
        <v>6990.2</v>
      </c>
      <c r="F23" s="46">
        <f t="shared" si="2"/>
        <v>6452.6</v>
      </c>
      <c r="G23" s="46">
        <f t="shared" si="1"/>
        <v>-537.59999999999945</v>
      </c>
      <c r="H23" s="67">
        <f>(F23/E23)*100</f>
        <v>92.309232926096541</v>
      </c>
      <c r="J23" s="46">
        <v>1636.9</v>
      </c>
      <c r="K23" s="46">
        <v>1567.1</v>
      </c>
      <c r="L23" s="46">
        <v>1559.3</v>
      </c>
      <c r="M23" s="46">
        <f>'[36]ІІІ. Рух грош. коштів'!F23</f>
        <v>1689.3</v>
      </c>
      <c r="N23" s="220">
        <f>SUM(J23:M23)</f>
        <v>6452.6</v>
      </c>
    </row>
    <row r="24" spans="1:14" ht="18" customHeight="1">
      <c r="A24" s="7" t="s">
        <v>62</v>
      </c>
      <c r="B24" s="8">
        <v>3140</v>
      </c>
      <c r="C24" s="46">
        <v>0</v>
      </c>
      <c r="D24" s="46">
        <f t="shared" ref="D24" si="4">F24+J24+K24+L24</f>
        <v>0</v>
      </c>
      <c r="E24" s="46">
        <f>SUM(E25:E27)</f>
        <v>0</v>
      </c>
      <c r="F24" s="46">
        <f>SUM(F25:F27)</f>
        <v>0</v>
      </c>
      <c r="G24" s="46">
        <f t="shared" si="1"/>
        <v>0</v>
      </c>
      <c r="H24" s="67"/>
      <c r="J24" s="46">
        <v>0</v>
      </c>
      <c r="K24" s="46">
        <v>0</v>
      </c>
      <c r="L24" s="46">
        <v>0</v>
      </c>
      <c r="M24" s="46">
        <f>'[36]ІІІ. Рух грош. коштів'!F24</f>
        <v>0</v>
      </c>
      <c r="N24" s="220">
        <f>SUM(J24:M24)</f>
        <v>0</v>
      </c>
    </row>
    <row r="25" spans="1:14" ht="18" customHeight="1">
      <c r="A25" s="7" t="s">
        <v>61</v>
      </c>
      <c r="B25" s="5">
        <v>3141</v>
      </c>
      <c r="C25" s="46" t="s">
        <v>153</v>
      </c>
      <c r="D25" s="46"/>
      <c r="E25" s="46" t="s">
        <v>153</v>
      </c>
      <c r="F25" s="46" t="s">
        <v>153</v>
      </c>
      <c r="G25" s="46"/>
      <c r="H25" s="67"/>
      <c r="J25" s="46" t="s">
        <v>153</v>
      </c>
      <c r="K25" s="46" t="s">
        <v>153</v>
      </c>
      <c r="L25" s="46" t="s">
        <v>153</v>
      </c>
      <c r="M25" s="46" t="str">
        <f>'[36]ІІІ. Рух грош. коштів'!F25</f>
        <v>(    )</v>
      </c>
    </row>
    <row r="26" spans="1:14" ht="18" customHeight="1">
      <c r="A26" s="7" t="s">
        <v>64</v>
      </c>
      <c r="B26" s="5">
        <v>3142</v>
      </c>
      <c r="C26" s="46" t="s">
        <v>153</v>
      </c>
      <c r="D26" s="46"/>
      <c r="E26" s="46" t="s">
        <v>153</v>
      </c>
      <c r="F26" s="46" t="s">
        <v>153</v>
      </c>
      <c r="G26" s="46"/>
      <c r="H26" s="67"/>
      <c r="J26" s="46" t="s">
        <v>153</v>
      </c>
      <c r="K26" s="46" t="s">
        <v>153</v>
      </c>
      <c r="L26" s="46" t="s">
        <v>153</v>
      </c>
      <c r="M26" s="46" t="str">
        <f>'[36]ІІІ. Рух грош. коштів'!F26</f>
        <v>(    )</v>
      </c>
    </row>
    <row r="27" spans="1:14" ht="18" customHeight="1">
      <c r="A27" s="7" t="s">
        <v>81</v>
      </c>
      <c r="B27" s="5">
        <v>3143</v>
      </c>
      <c r="C27" s="46" t="s">
        <v>153</v>
      </c>
      <c r="D27" s="46"/>
      <c r="E27" s="46" t="s">
        <v>153</v>
      </c>
      <c r="F27" s="46" t="s">
        <v>153</v>
      </c>
      <c r="G27" s="46"/>
      <c r="H27" s="67"/>
      <c r="J27" s="46" t="s">
        <v>153</v>
      </c>
      <c r="K27" s="46" t="s">
        <v>153</v>
      </c>
      <c r="L27" s="46" t="s">
        <v>153</v>
      </c>
      <c r="M27" s="46" t="str">
        <f>'[36]ІІІ. Рух грош. коштів'!F27</f>
        <v>(    )</v>
      </c>
    </row>
    <row r="28" spans="1:14" ht="36" customHeight="1">
      <c r="A28" s="7" t="s">
        <v>292</v>
      </c>
      <c r="B28" s="8">
        <v>3150</v>
      </c>
      <c r="C28" s="46">
        <f>C30+C33+C37+C29</f>
        <v>15305.5</v>
      </c>
      <c r="D28" s="46">
        <f t="shared" ref="D28" si="5">F28</f>
        <v>14685.4</v>
      </c>
      <c r="E28" s="46">
        <f>SUM(E29:E34,E37)</f>
        <v>16024.5</v>
      </c>
      <c r="F28" s="46">
        <f>SUM(F29:F34,F37)</f>
        <v>14685.4</v>
      </c>
      <c r="G28" s="46">
        <f>F28-E28</f>
        <v>-1339.1000000000004</v>
      </c>
      <c r="H28" s="67">
        <f>(F28/E28)*100</f>
        <v>91.643421011576024</v>
      </c>
      <c r="J28" s="46">
        <v>3602.9</v>
      </c>
      <c r="K28" s="46">
        <v>3589.2999999999997</v>
      </c>
      <c r="L28" s="46">
        <v>3571.2</v>
      </c>
      <c r="M28" s="46">
        <f>'[36]ІІІ. Рух грош. коштів'!F28</f>
        <v>3922</v>
      </c>
      <c r="N28" s="220">
        <f>SUM(J28:M28)</f>
        <v>14685.4</v>
      </c>
    </row>
    <row r="29" spans="1:14" ht="18" customHeight="1">
      <c r="A29" s="7" t="s">
        <v>171</v>
      </c>
      <c r="B29" s="5">
        <v>3151</v>
      </c>
      <c r="C29" s="46">
        <v>425.8</v>
      </c>
      <c r="D29" s="46"/>
      <c r="E29" s="46" t="s">
        <v>153</v>
      </c>
      <c r="F29" s="46" t="s">
        <v>153</v>
      </c>
      <c r="G29" s="46"/>
      <c r="H29" s="67"/>
      <c r="J29" s="46" t="s">
        <v>153</v>
      </c>
      <c r="K29" s="46" t="s">
        <v>153</v>
      </c>
      <c r="L29" s="46" t="s">
        <v>153</v>
      </c>
      <c r="M29" s="46" t="str">
        <f>'[36]ІІІ. Рух грош. коштів'!F29</f>
        <v>(    )</v>
      </c>
    </row>
    <row r="30" spans="1:14" ht="18" customHeight="1">
      <c r="A30" s="7" t="s">
        <v>172</v>
      </c>
      <c r="B30" s="5">
        <v>3152</v>
      </c>
      <c r="C30" s="46">
        <v>8787.1</v>
      </c>
      <c r="D30" s="46">
        <f t="shared" ref="D30" si="6">F30</f>
        <v>8483</v>
      </c>
      <c r="E30" s="46">
        <v>9484.1</v>
      </c>
      <c r="F30" s="46">
        <f>J30+K30+L30+M30</f>
        <v>8483</v>
      </c>
      <c r="G30" s="46">
        <f>F30-E30</f>
        <v>-1001.1000000000004</v>
      </c>
      <c r="H30" s="67">
        <f>(F30/E30)*100</f>
        <v>89.444438586687198</v>
      </c>
      <c r="J30" s="46">
        <v>2059.6</v>
      </c>
      <c r="K30" s="46">
        <v>2086.6</v>
      </c>
      <c r="L30" s="46">
        <v>2077</v>
      </c>
      <c r="M30" s="46">
        <f>'[36]ІІІ. Рух грош. коштів'!F30</f>
        <v>2259.8000000000002</v>
      </c>
      <c r="N30" s="220">
        <f>SUM(J30:M30)</f>
        <v>8483</v>
      </c>
    </row>
    <row r="31" spans="1:14" ht="18" customHeight="1">
      <c r="A31" s="7" t="s">
        <v>58</v>
      </c>
      <c r="B31" s="5">
        <v>3153</v>
      </c>
      <c r="C31" s="46" t="s">
        <v>153</v>
      </c>
      <c r="D31" s="46"/>
      <c r="E31" s="46" t="s">
        <v>153</v>
      </c>
      <c r="F31" s="46" t="s">
        <v>153</v>
      </c>
      <c r="G31" s="46"/>
      <c r="H31" s="67"/>
      <c r="J31" s="46" t="s">
        <v>153</v>
      </c>
      <c r="K31" s="46" t="s">
        <v>153</v>
      </c>
      <c r="L31" s="46" t="s">
        <v>153</v>
      </c>
      <c r="M31" s="46" t="str">
        <f>'[36]ІІІ. Рух грош. коштів'!F31</f>
        <v>(    )</v>
      </c>
    </row>
    <row r="32" spans="1:14" ht="18" customHeight="1">
      <c r="A32" s="7" t="s">
        <v>173</v>
      </c>
      <c r="B32" s="5">
        <v>3154</v>
      </c>
      <c r="C32" s="46" t="s">
        <v>153</v>
      </c>
      <c r="D32" s="46"/>
      <c r="E32" s="46" t="s">
        <v>153</v>
      </c>
      <c r="F32" s="46" t="s">
        <v>153</v>
      </c>
      <c r="G32" s="46"/>
      <c r="H32" s="67"/>
      <c r="J32" s="46" t="s">
        <v>153</v>
      </c>
      <c r="K32" s="46" t="s">
        <v>153</v>
      </c>
      <c r="L32" s="46" t="s">
        <v>153</v>
      </c>
      <c r="M32" s="46" t="str">
        <f>'[36]ІІІ. Рух грош. коштів'!F32</f>
        <v>(    )</v>
      </c>
    </row>
    <row r="33" spans="1:14" ht="18" customHeight="1">
      <c r="A33" s="7" t="s">
        <v>57</v>
      </c>
      <c r="B33" s="5">
        <v>3155</v>
      </c>
      <c r="C33" s="46">
        <v>5369.9</v>
      </c>
      <c r="D33" s="46">
        <f t="shared" ref="D33" si="7">F33</f>
        <v>5474.6</v>
      </c>
      <c r="E33" s="46">
        <v>5830.1</v>
      </c>
      <c r="F33" s="46">
        <f>J33+K33+L33+M33</f>
        <v>5474.6</v>
      </c>
      <c r="G33" s="46">
        <f>F33-E33</f>
        <v>-355.5</v>
      </c>
      <c r="H33" s="67">
        <f>(F33/E33)*100</f>
        <v>93.902334436802121</v>
      </c>
      <c r="J33" s="46">
        <v>1375.7</v>
      </c>
      <c r="K33" s="46">
        <v>1333.1</v>
      </c>
      <c r="L33" s="46">
        <v>1329.2</v>
      </c>
      <c r="M33" s="46">
        <f>'[36]ІІІ. Рух грош. коштів'!F33</f>
        <v>1436.6</v>
      </c>
      <c r="N33" s="220">
        <f>SUM(J33:M33)</f>
        <v>5474.6</v>
      </c>
    </row>
    <row r="34" spans="1:14" ht="24.75" customHeight="1">
      <c r="A34" s="119" t="s">
        <v>386</v>
      </c>
      <c r="B34" s="5">
        <v>3156</v>
      </c>
      <c r="C34" s="46">
        <v>0</v>
      </c>
      <c r="D34" s="46">
        <f>SUM(D35:D36)</f>
        <v>0</v>
      </c>
      <c r="E34" s="46">
        <f>SUM(E35:E36)</f>
        <v>0</v>
      </c>
      <c r="F34" s="46">
        <f>SUM(F35:F36)</f>
        <v>0</v>
      </c>
      <c r="G34" s="46">
        <f>F34-E34</f>
        <v>0</v>
      </c>
      <c r="H34" s="67"/>
      <c r="J34" s="46">
        <v>0</v>
      </c>
      <c r="K34" s="46">
        <v>0</v>
      </c>
      <c r="L34" s="46">
        <v>0</v>
      </c>
      <c r="M34" s="46">
        <f>'[36]ІІІ. Рух грош. коштів'!F34</f>
        <v>0</v>
      </c>
      <c r="N34" s="220">
        <f>SUM(J34:M34)</f>
        <v>0</v>
      </c>
    </row>
    <row r="35" spans="1:14" ht="38.25" customHeight="1">
      <c r="A35" s="7" t="s">
        <v>223</v>
      </c>
      <c r="B35" s="5" t="s">
        <v>293</v>
      </c>
      <c r="C35" s="46" t="s">
        <v>153</v>
      </c>
      <c r="D35" s="46" t="str">
        <f t="shared" ref="D35:D41" si="8">F35</f>
        <v>(    )</v>
      </c>
      <c r="E35" s="46" t="s">
        <v>153</v>
      </c>
      <c r="F35" s="46" t="s">
        <v>153</v>
      </c>
      <c r="G35" s="46"/>
      <c r="H35" s="67"/>
      <c r="J35" s="46" t="s">
        <v>153</v>
      </c>
      <c r="K35" s="46" t="s">
        <v>153</v>
      </c>
      <c r="L35" s="46" t="s">
        <v>153</v>
      </c>
      <c r="M35" s="46" t="str">
        <f>'[36]ІІІ. Рух грош. коштів'!F35</f>
        <v>(    )</v>
      </c>
    </row>
    <row r="36" spans="1:14" ht="55.5" customHeight="1">
      <c r="A36" s="7" t="s">
        <v>300</v>
      </c>
      <c r="B36" s="5" t="s">
        <v>294</v>
      </c>
      <c r="C36" s="46" t="s">
        <v>153</v>
      </c>
      <c r="D36" s="46" t="str">
        <f t="shared" si="8"/>
        <v>(    )</v>
      </c>
      <c r="E36" s="46" t="s">
        <v>153</v>
      </c>
      <c r="F36" s="46" t="s">
        <v>153</v>
      </c>
      <c r="G36" s="46"/>
      <c r="H36" s="67"/>
      <c r="J36" s="46" t="s">
        <v>153</v>
      </c>
      <c r="K36" s="46" t="s">
        <v>153</v>
      </c>
      <c r="L36" s="46" t="s">
        <v>153</v>
      </c>
      <c r="M36" s="46" t="str">
        <f>'[36]ІІІ. Рух грош. коштів'!F36</f>
        <v>(    )</v>
      </c>
    </row>
    <row r="37" spans="1:14" ht="18" customHeight="1">
      <c r="A37" s="7" t="s">
        <v>387</v>
      </c>
      <c r="B37" s="5">
        <v>3157</v>
      </c>
      <c r="C37" s="46">
        <f>C38+C39</f>
        <v>722.7</v>
      </c>
      <c r="D37" s="46">
        <f t="shared" si="8"/>
        <v>727.8</v>
      </c>
      <c r="E37" s="46">
        <f>E38+E39</f>
        <v>710.3</v>
      </c>
      <c r="F37" s="46">
        <f>F38+F39</f>
        <v>727.8</v>
      </c>
      <c r="G37" s="46">
        <f>F37-E37</f>
        <v>17.5</v>
      </c>
      <c r="H37" s="67">
        <f>(F37/E37)*100</f>
        <v>102.46374771223428</v>
      </c>
      <c r="J37" s="46">
        <f>J38+J39</f>
        <v>167.6</v>
      </c>
      <c r="K37" s="46">
        <v>169.6</v>
      </c>
      <c r="L37" s="46">
        <v>165</v>
      </c>
      <c r="M37" s="46">
        <f>'[36]ІІІ. Рух грош. коштів'!F37</f>
        <v>225.6</v>
      </c>
      <c r="N37" s="220">
        <f>SUM(J37:M37)</f>
        <v>727.8</v>
      </c>
    </row>
    <row r="38" spans="1:14" ht="18" customHeight="1">
      <c r="A38" s="7" t="s">
        <v>228</v>
      </c>
      <c r="B38" s="8" t="s">
        <v>461</v>
      </c>
      <c r="C38" s="46">
        <v>275.10000000000002</v>
      </c>
      <c r="D38" s="46">
        <f t="shared" si="8"/>
        <v>222.2</v>
      </c>
      <c r="E38" s="46">
        <v>224.5</v>
      </c>
      <c r="F38" s="46">
        <f t="shared" ref="F38:F39" si="9">J38+K38+L38+M38</f>
        <v>222.2</v>
      </c>
      <c r="G38" s="46">
        <f>F38-E38</f>
        <v>-2.3000000000000114</v>
      </c>
      <c r="H38" s="67">
        <f>(F38/E38)*100</f>
        <v>98.975501113585736</v>
      </c>
      <c r="J38" s="46">
        <v>53.9</v>
      </c>
      <c r="K38" s="46">
        <v>56.1</v>
      </c>
      <c r="L38" s="46">
        <v>56.1</v>
      </c>
      <c r="M38" s="46">
        <f>'[36]ІІІ. Рух грош. коштів'!F38</f>
        <v>56.1</v>
      </c>
      <c r="N38" s="220">
        <f>SUM(J38:M38)</f>
        <v>222.2</v>
      </c>
    </row>
    <row r="39" spans="1:14" ht="18" customHeight="1">
      <c r="A39" s="7" t="s">
        <v>462</v>
      </c>
      <c r="B39" s="8" t="s">
        <v>463</v>
      </c>
      <c r="C39" s="46">
        <v>447.6</v>
      </c>
      <c r="D39" s="46">
        <f t="shared" si="8"/>
        <v>505.6</v>
      </c>
      <c r="E39" s="46">
        <v>485.8</v>
      </c>
      <c r="F39" s="46">
        <f t="shared" si="9"/>
        <v>505.6</v>
      </c>
      <c r="G39" s="46">
        <f>F39-E39</f>
        <v>19.800000000000011</v>
      </c>
      <c r="H39" s="67">
        <f>(F39/E39)*100</f>
        <v>104.07575133799918</v>
      </c>
      <c r="J39" s="46">
        <v>113.7</v>
      </c>
      <c r="K39" s="46">
        <v>113.5</v>
      </c>
      <c r="L39" s="46">
        <v>108.9</v>
      </c>
      <c r="M39" s="46">
        <f>'[36]ІІІ. Рух грош. коштів'!F39</f>
        <v>169.5</v>
      </c>
      <c r="N39" s="220">
        <f>SUM(J39:M39)</f>
        <v>505.6</v>
      </c>
    </row>
    <row r="40" spans="1:14" ht="18" customHeight="1">
      <c r="A40" s="7" t="s">
        <v>174</v>
      </c>
      <c r="B40" s="8">
        <v>3160</v>
      </c>
      <c r="C40" s="46" t="s">
        <v>153</v>
      </c>
      <c r="D40" s="46" t="str">
        <f t="shared" si="8"/>
        <v>(    )</v>
      </c>
      <c r="E40" s="46" t="s">
        <v>153</v>
      </c>
      <c r="F40" s="46" t="s">
        <v>153</v>
      </c>
      <c r="G40" s="46"/>
      <c r="H40" s="67"/>
      <c r="J40" s="46" t="s">
        <v>153</v>
      </c>
      <c r="K40" s="46" t="s">
        <v>153</v>
      </c>
      <c r="L40" s="46" t="s">
        <v>153</v>
      </c>
      <c r="M40" s="46" t="str">
        <f>'[36]ІІІ. Рух грош. коштів'!F40</f>
        <v>(    )</v>
      </c>
    </row>
    <row r="41" spans="1:14" ht="18" customHeight="1">
      <c r="A41" s="7" t="s">
        <v>262</v>
      </c>
      <c r="B41" s="8">
        <v>3170</v>
      </c>
      <c r="C41" s="46">
        <v>716.1</v>
      </c>
      <c r="D41" s="46">
        <f t="shared" si="8"/>
        <v>951.90000000000009</v>
      </c>
      <c r="E41" s="46">
        <v>1091.8</v>
      </c>
      <c r="F41" s="46">
        <f>J41+K41+L41+M41</f>
        <v>951.90000000000009</v>
      </c>
      <c r="G41" s="46">
        <f>F41-E41</f>
        <v>-139.89999999999986</v>
      </c>
      <c r="H41" s="67">
        <f>(F41/E41)*100</f>
        <v>87.186297856750329</v>
      </c>
      <c r="J41" s="46">
        <v>246.20000000000002</v>
      </c>
      <c r="K41" s="46">
        <v>248.70000000000002</v>
      </c>
      <c r="L41" s="46">
        <v>207.8</v>
      </c>
      <c r="M41" s="46">
        <f>'[36]ІІІ. Рух грош. коштів'!F41</f>
        <v>249.2</v>
      </c>
      <c r="N41" s="220">
        <f>SUM(J41:M41)</f>
        <v>951.90000000000009</v>
      </c>
    </row>
    <row r="42" spans="1:14" ht="20.100000000000001" customHeight="1">
      <c r="A42" s="9" t="s">
        <v>184</v>
      </c>
      <c r="B42" s="10">
        <v>3195</v>
      </c>
      <c r="C42" s="80">
        <f>C7-C20</f>
        <v>1347.3999999999942</v>
      </c>
      <c r="D42" s="80">
        <f>D7-D20</f>
        <v>1329.0800000000017</v>
      </c>
      <c r="E42" s="80">
        <f>E7-E20</f>
        <v>43.5</v>
      </c>
      <c r="F42" s="80">
        <f>F7-F20</f>
        <v>1329.0800000000017</v>
      </c>
      <c r="G42" s="80">
        <f>F42-E42</f>
        <v>1285.5800000000017</v>
      </c>
      <c r="H42" s="68">
        <f>(F42/E42)*100</f>
        <v>3055.3563218390846</v>
      </c>
      <c r="J42" s="80">
        <f>J7-J20</f>
        <v>189.38000000000102</v>
      </c>
      <c r="K42" s="80">
        <f t="shared" ref="K42:N42" si="10">K7-K20</f>
        <v>608.69999999999709</v>
      </c>
      <c r="L42" s="80">
        <f t="shared" si="10"/>
        <v>-303.19999999999709</v>
      </c>
      <c r="M42" s="80">
        <f t="shared" si="10"/>
        <v>917.59999999999854</v>
      </c>
      <c r="N42" s="80">
        <f t="shared" si="10"/>
        <v>1412.4799999999959</v>
      </c>
    </row>
    <row r="43" spans="1:14" ht="20.100000000000001" customHeight="1">
      <c r="A43" s="155" t="s">
        <v>188</v>
      </c>
      <c r="B43" s="59"/>
      <c r="C43" s="59"/>
      <c r="D43" s="346"/>
      <c r="E43" s="347"/>
      <c r="F43" s="347"/>
      <c r="G43" s="347"/>
      <c r="H43" s="348"/>
    </row>
    <row r="44" spans="1:14" ht="20.100000000000001" customHeight="1">
      <c r="A44" s="64" t="s">
        <v>263</v>
      </c>
      <c r="B44" s="58">
        <v>3200</v>
      </c>
      <c r="C44" s="80">
        <v>0</v>
      </c>
      <c r="D44" s="80">
        <f>SUM(D45,D47:D51)</f>
        <v>0</v>
      </c>
      <c r="E44" s="80">
        <f>SUM(E45,E47:E51)</f>
        <v>0</v>
      </c>
      <c r="F44" s="80">
        <f>SUM(F45,F47:F51)</f>
        <v>0</v>
      </c>
      <c r="G44" s="80">
        <f>F44-E44</f>
        <v>0</v>
      </c>
      <c r="H44" s="68"/>
      <c r="J44" s="80">
        <v>0</v>
      </c>
      <c r="K44" s="80">
        <v>0</v>
      </c>
      <c r="L44" s="80">
        <v>0</v>
      </c>
      <c r="M44" s="80">
        <v>0</v>
      </c>
    </row>
    <row r="45" spans="1:14" ht="18" customHeight="1">
      <c r="A45" s="7" t="s">
        <v>264</v>
      </c>
      <c r="B45" s="5">
        <v>3210</v>
      </c>
      <c r="C45" s="46"/>
      <c r="D45" s="46"/>
      <c r="E45" s="46"/>
      <c r="F45" s="46"/>
      <c r="G45" s="46"/>
      <c r="H45" s="67"/>
      <c r="J45" s="46"/>
      <c r="K45" s="46"/>
      <c r="L45" s="46"/>
      <c r="M45" s="46"/>
    </row>
    <row r="46" spans="1:14" ht="18" customHeight="1">
      <c r="A46" s="7" t="s">
        <v>265</v>
      </c>
      <c r="B46" s="8">
        <v>3215</v>
      </c>
      <c r="C46" s="46"/>
      <c r="D46" s="46"/>
      <c r="E46" s="46"/>
      <c r="F46" s="46"/>
      <c r="G46" s="46"/>
      <c r="H46" s="67"/>
      <c r="J46" s="46"/>
      <c r="K46" s="46"/>
      <c r="L46" s="46"/>
      <c r="M46" s="46"/>
    </row>
    <row r="47" spans="1:14" ht="18" customHeight="1">
      <c r="A47" s="7" t="s">
        <v>266</v>
      </c>
      <c r="B47" s="8">
        <v>3220</v>
      </c>
      <c r="C47" s="46"/>
      <c r="D47" s="46"/>
      <c r="E47" s="46"/>
      <c r="F47" s="46"/>
      <c r="G47" s="46"/>
      <c r="H47" s="67"/>
      <c r="J47" s="46"/>
      <c r="K47" s="46"/>
      <c r="L47" s="46"/>
      <c r="M47" s="46"/>
    </row>
    <row r="48" spans="1:14" ht="18" customHeight="1">
      <c r="A48" s="7" t="s">
        <v>267</v>
      </c>
      <c r="B48" s="8">
        <v>3225</v>
      </c>
      <c r="C48" s="46"/>
      <c r="D48" s="46"/>
      <c r="E48" s="46"/>
      <c r="F48" s="46"/>
      <c r="G48" s="46"/>
      <c r="H48" s="67"/>
      <c r="J48" s="46"/>
      <c r="K48" s="46"/>
      <c r="L48" s="46"/>
      <c r="M48" s="46"/>
    </row>
    <row r="49" spans="1:13" ht="18" customHeight="1">
      <c r="A49" s="7" t="s">
        <v>268</v>
      </c>
      <c r="B49" s="8">
        <v>3230</v>
      </c>
      <c r="C49" s="46"/>
      <c r="D49" s="46"/>
      <c r="E49" s="46"/>
      <c r="F49" s="46"/>
      <c r="G49" s="46"/>
      <c r="H49" s="67"/>
      <c r="J49" s="46"/>
      <c r="K49" s="46"/>
      <c r="L49" s="46"/>
      <c r="M49" s="46"/>
    </row>
    <row r="50" spans="1:13" ht="18" customHeight="1">
      <c r="A50" s="7" t="s">
        <v>295</v>
      </c>
      <c r="B50" s="8">
        <v>3235</v>
      </c>
      <c r="C50" s="46"/>
      <c r="D50" s="46"/>
      <c r="E50" s="46"/>
      <c r="F50" s="46"/>
      <c r="G50" s="46"/>
      <c r="H50" s="67"/>
      <c r="J50" s="46"/>
      <c r="K50" s="46"/>
      <c r="L50" s="46"/>
      <c r="M50" s="46"/>
    </row>
    <row r="51" spans="1:13" ht="18" customHeight="1">
      <c r="A51" s="7" t="s">
        <v>249</v>
      </c>
      <c r="B51" s="8">
        <v>3240</v>
      </c>
      <c r="C51" s="46"/>
      <c r="D51" s="46"/>
      <c r="E51" s="46"/>
      <c r="F51" s="46"/>
      <c r="G51" s="46"/>
      <c r="H51" s="67"/>
      <c r="J51" s="46"/>
      <c r="K51" s="46"/>
      <c r="L51" s="46"/>
      <c r="M51" s="46"/>
    </row>
    <row r="52" spans="1:13" ht="20.100000000000001" customHeight="1">
      <c r="A52" s="9" t="s">
        <v>269</v>
      </c>
      <c r="B52" s="10">
        <v>3255</v>
      </c>
      <c r="C52" s="80">
        <f>C55+C58</f>
        <v>1176.2</v>
      </c>
      <c r="D52" s="80">
        <f>D56+D58+D59</f>
        <v>408.68</v>
      </c>
      <c r="E52" s="80">
        <f>E56+E58</f>
        <v>534.9</v>
      </c>
      <c r="F52" s="80">
        <f>F56+F58+F59</f>
        <v>408.68</v>
      </c>
      <c r="G52" s="80">
        <f>F52-E52</f>
        <v>-126.21999999999997</v>
      </c>
      <c r="H52" s="68">
        <f>(F52/E52)*100</f>
        <v>76.403065993643679</v>
      </c>
      <c r="J52" s="80">
        <v>93.48</v>
      </c>
      <c r="K52" s="80">
        <v>58</v>
      </c>
      <c r="L52" s="80">
        <v>38.4</v>
      </c>
      <c r="M52" s="80">
        <v>0</v>
      </c>
    </row>
    <row r="53" spans="1:13" ht="18" customHeight="1">
      <c r="A53" s="7" t="s">
        <v>270</v>
      </c>
      <c r="B53" s="8">
        <v>3260</v>
      </c>
      <c r="C53" s="46"/>
      <c r="D53" s="46">
        <f t="shared" ref="D53:D61" si="11">F53</f>
        <v>0</v>
      </c>
      <c r="E53" s="46" t="s">
        <v>153</v>
      </c>
      <c r="F53" s="46"/>
      <c r="G53" s="46"/>
      <c r="H53" s="67"/>
      <c r="J53" s="46" t="s">
        <v>153</v>
      </c>
      <c r="K53" s="46" t="s">
        <v>153</v>
      </c>
      <c r="L53" s="46" t="s">
        <v>153</v>
      </c>
      <c r="M53" s="46" t="s">
        <v>153</v>
      </c>
    </row>
    <row r="54" spans="1:13" ht="18" customHeight="1">
      <c r="A54" s="7" t="s">
        <v>271</v>
      </c>
      <c r="B54" s="8">
        <v>3265</v>
      </c>
      <c r="C54" s="46"/>
      <c r="D54" s="46">
        <f t="shared" si="11"/>
        <v>0</v>
      </c>
      <c r="E54" s="46" t="s">
        <v>153</v>
      </c>
      <c r="F54" s="46"/>
      <c r="G54" s="46"/>
      <c r="H54" s="67"/>
      <c r="J54" s="46" t="s">
        <v>153</v>
      </c>
      <c r="K54" s="46" t="s">
        <v>153</v>
      </c>
      <c r="L54" s="46" t="s">
        <v>153</v>
      </c>
      <c r="M54" s="46" t="s">
        <v>153</v>
      </c>
    </row>
    <row r="55" spans="1:13" ht="18" customHeight="1">
      <c r="A55" s="7" t="s">
        <v>276</v>
      </c>
      <c r="B55" s="8">
        <v>3270</v>
      </c>
      <c r="C55" s="46">
        <f>C56</f>
        <v>1116.2</v>
      </c>
      <c r="D55" s="46">
        <f>F55</f>
        <v>133.38</v>
      </c>
      <c r="E55" s="46">
        <f>E56+E58</f>
        <v>534.9</v>
      </c>
      <c r="F55" s="46">
        <f t="shared" ref="F55:F59" si="12">J55+K55+L55+M55</f>
        <v>133.38</v>
      </c>
      <c r="G55" s="46">
        <f>F55-E55</f>
        <v>-401.52</v>
      </c>
      <c r="H55" s="67">
        <f>(F55/E55)*100</f>
        <v>24.935501962983736</v>
      </c>
      <c r="J55" s="46">
        <v>93.48</v>
      </c>
      <c r="K55" s="46">
        <v>27.9</v>
      </c>
      <c r="L55" s="46">
        <v>12</v>
      </c>
      <c r="M55" s="46">
        <v>0</v>
      </c>
    </row>
    <row r="56" spans="1:13" ht="18" customHeight="1">
      <c r="A56" s="7" t="s">
        <v>277</v>
      </c>
      <c r="B56" s="8">
        <v>3271</v>
      </c>
      <c r="C56" s="46">
        <v>1116.2</v>
      </c>
      <c r="D56" s="46">
        <f>F56</f>
        <v>124.38</v>
      </c>
      <c r="E56" s="46">
        <v>524.9</v>
      </c>
      <c r="F56" s="46">
        <f t="shared" si="12"/>
        <v>124.38</v>
      </c>
      <c r="G56" s="46">
        <f>F56-E56</f>
        <v>-400.52</v>
      </c>
      <c r="H56" s="67">
        <f>(F56/E56)*100</f>
        <v>23.695942084206514</v>
      </c>
      <c r="J56" s="46">
        <v>84.48</v>
      </c>
      <c r="K56" s="46">
        <v>27.9</v>
      </c>
      <c r="L56" s="46">
        <v>12</v>
      </c>
      <c r="M56" s="46">
        <v>0</v>
      </c>
    </row>
    <row r="57" spans="1:13" ht="18" customHeight="1">
      <c r="A57" s="7" t="s">
        <v>278</v>
      </c>
      <c r="B57" s="8">
        <v>3272</v>
      </c>
      <c r="C57" s="46"/>
      <c r="D57" s="46">
        <f t="shared" si="11"/>
        <v>0</v>
      </c>
      <c r="E57" s="46" t="s">
        <v>153</v>
      </c>
      <c r="F57" s="46"/>
      <c r="G57" s="46"/>
      <c r="H57" s="67"/>
      <c r="J57" s="46" t="s">
        <v>153</v>
      </c>
      <c r="K57" s="46" t="s">
        <v>153</v>
      </c>
      <c r="L57" s="46" t="s">
        <v>153</v>
      </c>
      <c r="M57" s="46" t="s">
        <v>153</v>
      </c>
    </row>
    <row r="58" spans="1:13" ht="18" customHeight="1">
      <c r="A58" s="7" t="s">
        <v>279</v>
      </c>
      <c r="B58" s="8">
        <v>3273</v>
      </c>
      <c r="C58" s="46">
        <v>60</v>
      </c>
      <c r="D58" s="46">
        <f>F58</f>
        <v>9</v>
      </c>
      <c r="E58" s="46">
        <v>10</v>
      </c>
      <c r="F58" s="46">
        <f t="shared" si="12"/>
        <v>9</v>
      </c>
      <c r="G58" s="46">
        <f>F58-E58</f>
        <v>-1</v>
      </c>
      <c r="H58" s="67">
        <f t="shared" ref="H58" si="13">(F58/E58)*100</f>
        <v>90</v>
      </c>
      <c r="J58" s="46">
        <v>9</v>
      </c>
      <c r="K58" s="46">
        <v>0</v>
      </c>
      <c r="L58" s="46">
        <v>0</v>
      </c>
      <c r="M58" s="46">
        <v>0</v>
      </c>
    </row>
    <row r="59" spans="1:13" ht="18" customHeight="1">
      <c r="A59" s="7" t="s">
        <v>363</v>
      </c>
      <c r="B59" s="8">
        <v>3274</v>
      </c>
      <c r="C59" s="46"/>
      <c r="D59" s="46">
        <f>F59</f>
        <v>275.3</v>
      </c>
      <c r="E59" s="46" t="s">
        <v>153</v>
      </c>
      <c r="F59" s="46">
        <f t="shared" si="12"/>
        <v>275.3</v>
      </c>
      <c r="G59" s="46"/>
      <c r="H59" s="67"/>
      <c r="J59" s="46">
        <v>0</v>
      </c>
      <c r="K59" s="46">
        <v>30.1</v>
      </c>
      <c r="L59" s="46">
        <v>26.4</v>
      </c>
      <c r="M59" s="46">
        <v>218.8</v>
      </c>
    </row>
    <row r="60" spans="1:13" ht="18" customHeight="1">
      <c r="A60" s="7" t="s">
        <v>272</v>
      </c>
      <c r="B60" s="8">
        <v>3280</v>
      </c>
      <c r="C60" s="46"/>
      <c r="D60" s="46">
        <f t="shared" si="11"/>
        <v>0</v>
      </c>
      <c r="E60" s="46" t="s">
        <v>153</v>
      </c>
      <c r="F60" s="46"/>
      <c r="G60" s="46"/>
      <c r="H60" s="67"/>
      <c r="J60" s="46" t="s">
        <v>153</v>
      </c>
      <c r="K60" s="46" t="s">
        <v>153</v>
      </c>
      <c r="L60" s="46"/>
      <c r="M60" s="46"/>
    </row>
    <row r="61" spans="1:13" ht="18" customHeight="1">
      <c r="A61" s="7" t="s">
        <v>273</v>
      </c>
      <c r="B61" s="8">
        <v>3290</v>
      </c>
      <c r="C61" s="46" t="s">
        <v>153</v>
      </c>
      <c r="D61" s="46">
        <f t="shared" si="11"/>
        <v>0</v>
      </c>
      <c r="E61" s="46" t="s">
        <v>153</v>
      </c>
      <c r="F61" s="46"/>
      <c r="G61" s="46"/>
      <c r="H61" s="67"/>
      <c r="J61" s="46" t="s">
        <v>153</v>
      </c>
      <c r="K61" s="46" t="s">
        <v>153</v>
      </c>
      <c r="L61" s="46" t="s">
        <v>153</v>
      </c>
      <c r="M61" s="46" t="s">
        <v>153</v>
      </c>
    </row>
    <row r="62" spans="1:13" ht="20.100000000000001" customHeight="1">
      <c r="A62" s="65" t="s">
        <v>94</v>
      </c>
      <c r="B62" s="61">
        <v>3295</v>
      </c>
      <c r="C62" s="141">
        <f>C52*-1</f>
        <v>-1176.2</v>
      </c>
      <c r="D62" s="141">
        <f>D44-D52</f>
        <v>-408.68</v>
      </c>
      <c r="E62" s="141">
        <f>E44-E52</f>
        <v>-534.9</v>
      </c>
      <c r="F62" s="141">
        <f>F44-F52</f>
        <v>-408.68</v>
      </c>
      <c r="G62" s="141">
        <f>F62-E62</f>
        <v>126.21999999999997</v>
      </c>
      <c r="H62" s="76">
        <f>(F62/E62)*100</f>
        <v>76.403065993643679</v>
      </c>
      <c r="J62" s="141">
        <v>-93.48</v>
      </c>
      <c r="K62" s="141">
        <v>-58</v>
      </c>
      <c r="L62" s="141">
        <v>-38.4</v>
      </c>
      <c r="M62" s="141">
        <v>0</v>
      </c>
    </row>
    <row r="63" spans="1:13" ht="20.100000000000001" customHeight="1">
      <c r="A63" s="155" t="s">
        <v>189</v>
      </c>
      <c r="B63" s="59"/>
      <c r="C63" s="142"/>
      <c r="D63" s="142"/>
      <c r="E63" s="142"/>
      <c r="F63" s="142"/>
      <c r="G63" s="143"/>
      <c r="H63" s="78"/>
      <c r="J63" s="142"/>
      <c r="K63" s="142"/>
      <c r="L63" s="142"/>
      <c r="M63" s="142"/>
    </row>
    <row r="64" spans="1:13" ht="20.100000000000001" customHeight="1">
      <c r="A64" s="64" t="s">
        <v>168</v>
      </c>
      <c r="B64" s="58">
        <v>3300</v>
      </c>
      <c r="C64" s="144">
        <v>0</v>
      </c>
      <c r="D64" s="144">
        <f>SUM(D65,D66,D70)</f>
        <v>0</v>
      </c>
      <c r="E64" s="144">
        <f>SUM(E65,E66,E70)</f>
        <v>0</v>
      </c>
      <c r="F64" s="144">
        <f>SUM(F65,F66,F70)</f>
        <v>0</v>
      </c>
      <c r="G64" s="144">
        <f>F64-E64</f>
        <v>0</v>
      </c>
      <c r="H64" s="77"/>
      <c r="J64" s="144">
        <v>0</v>
      </c>
      <c r="K64" s="144">
        <v>0</v>
      </c>
      <c r="L64" s="144">
        <v>0</v>
      </c>
      <c r="M64" s="144">
        <v>0</v>
      </c>
    </row>
    <row r="65" spans="1:13" ht="18" customHeight="1">
      <c r="A65" s="7" t="s">
        <v>182</v>
      </c>
      <c r="B65" s="8">
        <v>3305</v>
      </c>
      <c r="C65" s="46"/>
      <c r="D65" s="46"/>
      <c r="E65" s="46"/>
      <c r="F65" s="46"/>
      <c r="G65" s="46"/>
      <c r="H65" s="67"/>
      <c r="J65" s="46"/>
      <c r="K65" s="46"/>
      <c r="L65" s="46"/>
      <c r="M65" s="46"/>
    </row>
    <row r="66" spans="1:13" ht="18" customHeight="1">
      <c r="A66" s="7" t="s">
        <v>175</v>
      </c>
      <c r="B66" s="8">
        <v>3310</v>
      </c>
      <c r="C66" s="46"/>
      <c r="D66" s="46"/>
      <c r="E66" s="46"/>
      <c r="F66" s="46"/>
      <c r="G66" s="46"/>
      <c r="H66" s="67"/>
      <c r="J66" s="46"/>
      <c r="K66" s="46"/>
      <c r="L66" s="46"/>
      <c r="M66" s="46"/>
    </row>
    <row r="67" spans="1:13" ht="18" customHeight="1">
      <c r="A67" s="7" t="s">
        <v>61</v>
      </c>
      <c r="B67" s="5">
        <v>3311</v>
      </c>
      <c r="C67" s="46"/>
      <c r="D67" s="46"/>
      <c r="E67" s="46"/>
      <c r="F67" s="46"/>
      <c r="G67" s="46"/>
      <c r="H67" s="67"/>
      <c r="J67" s="46"/>
      <c r="K67" s="46"/>
      <c r="L67" s="46"/>
      <c r="M67" s="46"/>
    </row>
    <row r="68" spans="1:13" ht="18" customHeight="1">
      <c r="A68" s="7" t="s">
        <v>64</v>
      </c>
      <c r="B68" s="5">
        <v>3312</v>
      </c>
      <c r="C68" s="46"/>
      <c r="D68" s="46"/>
      <c r="E68" s="46"/>
      <c r="F68" s="46"/>
      <c r="G68" s="46"/>
      <c r="H68" s="67"/>
      <c r="J68" s="46"/>
      <c r="K68" s="46"/>
      <c r="L68" s="46"/>
      <c r="M68" s="46"/>
    </row>
    <row r="69" spans="1:13" ht="18" customHeight="1">
      <c r="A69" s="7" t="s">
        <v>81</v>
      </c>
      <c r="B69" s="5">
        <v>3313</v>
      </c>
      <c r="C69" s="46"/>
      <c r="D69" s="46"/>
      <c r="E69" s="46"/>
      <c r="F69" s="46"/>
      <c r="G69" s="46"/>
      <c r="H69" s="67"/>
      <c r="J69" s="46"/>
      <c r="K69" s="46"/>
      <c r="L69" s="46"/>
      <c r="M69" s="46"/>
    </row>
    <row r="70" spans="1:13" ht="18" customHeight="1">
      <c r="A70" s="7" t="s">
        <v>249</v>
      </c>
      <c r="B70" s="8">
        <v>3320</v>
      </c>
      <c r="C70" s="46"/>
      <c r="D70" s="46"/>
      <c r="E70" s="46"/>
      <c r="F70" s="46"/>
      <c r="G70" s="46"/>
      <c r="H70" s="67"/>
      <c r="J70" s="46"/>
      <c r="K70" s="46"/>
      <c r="L70" s="46"/>
      <c r="M70" s="46"/>
    </row>
    <row r="71" spans="1:13" ht="20.100000000000001" customHeight="1">
      <c r="A71" s="9" t="s">
        <v>274</v>
      </c>
      <c r="B71" s="10">
        <v>3330</v>
      </c>
      <c r="C71" s="80">
        <v>0</v>
      </c>
      <c r="D71" s="80">
        <f>SUM(D72,D73,D77:D80)</f>
        <v>0</v>
      </c>
      <c r="E71" s="80">
        <f>SUM(E72,E73,E77:E80)</f>
        <v>0</v>
      </c>
      <c r="F71" s="80">
        <f>SUM(F72,F73,F77:F80)</f>
        <v>0</v>
      </c>
      <c r="G71" s="80">
        <f>F71-E71</f>
        <v>0</v>
      </c>
      <c r="H71" s="68"/>
      <c r="J71" s="80">
        <v>0</v>
      </c>
      <c r="K71" s="80">
        <v>0</v>
      </c>
      <c r="L71" s="80">
        <v>0</v>
      </c>
      <c r="M71" s="80">
        <v>0</v>
      </c>
    </row>
    <row r="72" spans="1:13" ht="18" customHeight="1">
      <c r="A72" s="7" t="s">
        <v>183</v>
      </c>
      <c r="B72" s="8">
        <v>3335</v>
      </c>
      <c r="C72" s="46" t="s">
        <v>153</v>
      </c>
      <c r="D72" s="46" t="s">
        <v>153</v>
      </c>
      <c r="E72" s="46" t="s">
        <v>153</v>
      </c>
      <c r="F72" s="46" t="s">
        <v>153</v>
      </c>
      <c r="G72" s="46"/>
      <c r="H72" s="67"/>
      <c r="J72" s="46" t="s">
        <v>153</v>
      </c>
      <c r="K72" s="46" t="s">
        <v>153</v>
      </c>
      <c r="L72" s="46" t="s">
        <v>153</v>
      </c>
      <c r="M72" s="46" t="s">
        <v>153</v>
      </c>
    </row>
    <row r="73" spans="1:13" ht="18" customHeight="1">
      <c r="A73" s="7" t="s">
        <v>176</v>
      </c>
      <c r="B73" s="5">
        <v>3340</v>
      </c>
      <c r="C73" s="46">
        <v>0</v>
      </c>
      <c r="D73" s="46">
        <f>SUM(D74:D76)</f>
        <v>0</v>
      </c>
      <c r="E73" s="46">
        <f>SUM(E74:E76)</f>
        <v>0</v>
      </c>
      <c r="F73" s="46">
        <f>SUM(F74:F76)</f>
        <v>0</v>
      </c>
      <c r="G73" s="46"/>
      <c r="H73" s="67"/>
      <c r="J73" s="46">
        <v>0</v>
      </c>
      <c r="K73" s="46">
        <v>0</v>
      </c>
      <c r="L73" s="46">
        <v>0</v>
      </c>
      <c r="M73" s="46">
        <v>0</v>
      </c>
    </row>
    <row r="74" spans="1:13" ht="18" customHeight="1">
      <c r="A74" s="7" t="s">
        <v>61</v>
      </c>
      <c r="B74" s="5">
        <v>3341</v>
      </c>
      <c r="C74" s="46" t="s">
        <v>153</v>
      </c>
      <c r="D74" s="46" t="s">
        <v>153</v>
      </c>
      <c r="E74" s="46" t="s">
        <v>153</v>
      </c>
      <c r="F74" s="46" t="s">
        <v>153</v>
      </c>
      <c r="G74" s="46"/>
      <c r="H74" s="67"/>
      <c r="J74" s="46" t="s">
        <v>153</v>
      </c>
      <c r="K74" s="46" t="s">
        <v>153</v>
      </c>
      <c r="L74" s="46" t="s">
        <v>153</v>
      </c>
      <c r="M74" s="46" t="s">
        <v>153</v>
      </c>
    </row>
    <row r="75" spans="1:13" ht="18" customHeight="1">
      <c r="A75" s="7" t="s">
        <v>64</v>
      </c>
      <c r="B75" s="5">
        <v>3342</v>
      </c>
      <c r="C75" s="46" t="s">
        <v>153</v>
      </c>
      <c r="D75" s="46" t="s">
        <v>153</v>
      </c>
      <c r="E75" s="46" t="s">
        <v>153</v>
      </c>
      <c r="F75" s="46" t="s">
        <v>153</v>
      </c>
      <c r="G75" s="46"/>
      <c r="H75" s="67"/>
      <c r="J75" s="46" t="s">
        <v>153</v>
      </c>
      <c r="K75" s="46" t="s">
        <v>153</v>
      </c>
      <c r="L75" s="46" t="s">
        <v>153</v>
      </c>
      <c r="M75" s="46" t="s">
        <v>153</v>
      </c>
    </row>
    <row r="76" spans="1:13" ht="18" customHeight="1">
      <c r="A76" s="7" t="s">
        <v>81</v>
      </c>
      <c r="B76" s="5">
        <v>3343</v>
      </c>
      <c r="C76" s="46" t="s">
        <v>153</v>
      </c>
      <c r="D76" s="46" t="s">
        <v>153</v>
      </c>
      <c r="E76" s="46" t="s">
        <v>153</v>
      </c>
      <c r="F76" s="46" t="s">
        <v>153</v>
      </c>
      <c r="G76" s="46"/>
      <c r="H76" s="67"/>
      <c r="J76" s="46" t="s">
        <v>153</v>
      </c>
      <c r="K76" s="46" t="s">
        <v>153</v>
      </c>
      <c r="L76" s="46" t="s">
        <v>153</v>
      </c>
      <c r="M76" s="46" t="s">
        <v>153</v>
      </c>
    </row>
    <row r="77" spans="1:13" ht="18" customHeight="1">
      <c r="A77" s="7" t="s">
        <v>296</v>
      </c>
      <c r="B77" s="5">
        <v>3350</v>
      </c>
      <c r="C77" s="46" t="s">
        <v>153</v>
      </c>
      <c r="D77" s="46" t="s">
        <v>153</v>
      </c>
      <c r="E77" s="46" t="s">
        <v>153</v>
      </c>
      <c r="F77" s="46" t="s">
        <v>153</v>
      </c>
      <c r="G77" s="46"/>
      <c r="H77" s="67"/>
      <c r="J77" s="46" t="s">
        <v>153</v>
      </c>
      <c r="K77" s="46" t="s">
        <v>153</v>
      </c>
      <c r="L77" s="46" t="s">
        <v>153</v>
      </c>
      <c r="M77" s="46" t="s">
        <v>153</v>
      </c>
    </row>
    <row r="78" spans="1:13" ht="21.75" customHeight="1">
      <c r="A78" s="7" t="s">
        <v>297</v>
      </c>
      <c r="B78" s="5">
        <v>3360</v>
      </c>
      <c r="C78" s="46" t="s">
        <v>153</v>
      </c>
      <c r="D78" s="46" t="s">
        <v>153</v>
      </c>
      <c r="E78" s="46" t="s">
        <v>153</v>
      </c>
      <c r="F78" s="46" t="s">
        <v>153</v>
      </c>
      <c r="G78" s="46"/>
      <c r="H78" s="67"/>
      <c r="J78" s="46" t="s">
        <v>153</v>
      </c>
      <c r="K78" s="46" t="s">
        <v>153</v>
      </c>
      <c r="L78" s="46" t="s">
        <v>153</v>
      </c>
      <c r="M78" s="46" t="s">
        <v>153</v>
      </c>
    </row>
    <row r="79" spans="1:13" ht="23.25" customHeight="1">
      <c r="A79" s="7" t="s">
        <v>298</v>
      </c>
      <c r="B79" s="5">
        <v>3370</v>
      </c>
      <c r="C79" s="46" t="s">
        <v>153</v>
      </c>
      <c r="D79" s="46" t="s">
        <v>153</v>
      </c>
      <c r="E79" s="46" t="s">
        <v>153</v>
      </c>
      <c r="F79" s="46" t="s">
        <v>153</v>
      </c>
      <c r="G79" s="46"/>
      <c r="H79" s="67"/>
      <c r="J79" s="46" t="s">
        <v>153</v>
      </c>
      <c r="K79" s="46" t="s">
        <v>153</v>
      </c>
      <c r="L79" s="46" t="s">
        <v>153</v>
      </c>
      <c r="M79" s="46" t="s">
        <v>153</v>
      </c>
    </row>
    <row r="80" spans="1:13" ht="18" customHeight="1">
      <c r="A80" s="7" t="s">
        <v>273</v>
      </c>
      <c r="B80" s="8">
        <v>3380</v>
      </c>
      <c r="C80" s="46" t="s">
        <v>153</v>
      </c>
      <c r="D80" s="46" t="s">
        <v>153</v>
      </c>
      <c r="E80" s="46" t="s">
        <v>153</v>
      </c>
      <c r="F80" s="46" t="s">
        <v>153</v>
      </c>
      <c r="G80" s="46"/>
      <c r="H80" s="67"/>
      <c r="J80" s="46" t="s">
        <v>153</v>
      </c>
      <c r="K80" s="46" t="s">
        <v>153</v>
      </c>
      <c r="L80" s="46" t="s">
        <v>153</v>
      </c>
      <c r="M80" s="46" t="s">
        <v>153</v>
      </c>
    </row>
    <row r="81" spans="1:13" ht="20.100000000000001" customHeight="1">
      <c r="A81" s="9" t="s">
        <v>95</v>
      </c>
      <c r="B81" s="10">
        <v>3395</v>
      </c>
      <c r="C81" s="80">
        <v>0</v>
      </c>
      <c r="D81" s="80">
        <f>SUM(D64,D71)</f>
        <v>0</v>
      </c>
      <c r="E81" s="80">
        <f>SUM(E64,E71)</f>
        <v>0</v>
      </c>
      <c r="F81" s="80">
        <f>SUM(F64,F71)</f>
        <v>0</v>
      </c>
      <c r="G81" s="80">
        <f>F81-E81</f>
        <v>0</v>
      </c>
      <c r="H81" s="68"/>
      <c r="J81" s="80">
        <v>0</v>
      </c>
      <c r="K81" s="80">
        <v>0</v>
      </c>
      <c r="L81" s="80">
        <v>0</v>
      </c>
      <c r="M81" s="80">
        <v>0</v>
      </c>
    </row>
    <row r="82" spans="1:13" ht="20.100000000000001" customHeight="1">
      <c r="A82" s="9" t="s">
        <v>280</v>
      </c>
      <c r="B82" s="10">
        <v>3400</v>
      </c>
      <c r="C82" s="80">
        <f>SUM(C42,C62,C81)</f>
        <v>171.19999999999413</v>
      </c>
      <c r="D82" s="80">
        <f>SUM(D42,D62,D81)</f>
        <v>920.40000000000168</v>
      </c>
      <c r="E82" s="80">
        <f>SUM(E42,E62,E81)</f>
        <v>-491.4</v>
      </c>
      <c r="F82" s="80">
        <f>SUM(F42,F62,F81)</f>
        <v>920.40000000000168</v>
      </c>
      <c r="G82" s="80">
        <f>F82-E82</f>
        <v>1411.8000000000015</v>
      </c>
      <c r="H82" s="68">
        <f>(F82/E82)*100</f>
        <v>-187.30158730158766</v>
      </c>
      <c r="J82" s="80">
        <v>95.900000000001015</v>
      </c>
      <c r="K82" s="80">
        <v>550.69999999999709</v>
      </c>
      <c r="L82" s="80">
        <v>-341.59999999999707</v>
      </c>
      <c r="M82" s="80">
        <v>-14827.899999999998</v>
      </c>
    </row>
    <row r="83" spans="1:13" ht="20.100000000000001" customHeight="1">
      <c r="A83" s="7" t="s">
        <v>190</v>
      </c>
      <c r="B83" s="8">
        <v>3405</v>
      </c>
      <c r="C83" s="46">
        <v>971.5</v>
      </c>
      <c r="D83" s="46">
        <v>1142.7</v>
      </c>
      <c r="E83" s="216">
        <v>2542.9</v>
      </c>
      <c r="F83" s="46">
        <f>J83</f>
        <v>1142.7</v>
      </c>
      <c r="G83" s="46">
        <f>F83-E83</f>
        <v>-1400.2</v>
      </c>
      <c r="H83" s="67">
        <f>(F83/E83)*100</f>
        <v>44.936883086240123</v>
      </c>
      <c r="J83" s="46">
        <v>1142.7</v>
      </c>
      <c r="K83" s="46">
        <v>1155.2</v>
      </c>
      <c r="L83" s="46">
        <v>1705.9</v>
      </c>
      <c r="M83" s="46">
        <v>1364.3</v>
      </c>
    </row>
    <row r="84" spans="1:13" ht="20.100000000000001" customHeight="1">
      <c r="A84" s="45" t="s">
        <v>97</v>
      </c>
      <c r="B84" s="8">
        <v>3410</v>
      </c>
      <c r="C84" s="46"/>
      <c r="D84" s="46"/>
      <c r="E84" s="46"/>
      <c r="F84" s="46"/>
      <c r="G84" s="46"/>
      <c r="H84" s="67"/>
      <c r="J84" s="46"/>
      <c r="K84" s="46"/>
      <c r="L84" s="46"/>
      <c r="M84" s="46"/>
    </row>
    <row r="85" spans="1:13" ht="20.100000000000001" customHeight="1">
      <c r="A85" s="7" t="s">
        <v>191</v>
      </c>
      <c r="B85" s="8">
        <v>3415</v>
      </c>
      <c r="C85" s="80">
        <f>SUM(C83,C82,C84)</f>
        <v>1142.6999999999941</v>
      </c>
      <c r="D85" s="80">
        <f>SUM(D83,D82,D84)</f>
        <v>2063.1000000000017</v>
      </c>
      <c r="E85" s="80">
        <f>SUM(E83,E82,E84)</f>
        <v>2051.5</v>
      </c>
      <c r="F85" s="80">
        <f>SUM(F83,F82,F84)</f>
        <v>2063.1000000000017</v>
      </c>
      <c r="G85" s="80">
        <f>F85-E85</f>
        <v>11.600000000001728</v>
      </c>
      <c r="H85" s="68">
        <f>(F85/E85)*100</f>
        <v>100.56543992200837</v>
      </c>
      <c r="J85" s="80">
        <v>1238.600000000001</v>
      </c>
      <c r="K85" s="80">
        <v>1705.8999999999971</v>
      </c>
      <c r="L85" s="80">
        <v>1364.3000000000029</v>
      </c>
      <c r="M85" s="80">
        <v>-13463.599999999999</v>
      </c>
    </row>
    <row r="86" spans="1:13" ht="15.75" customHeight="1">
      <c r="A86" s="19"/>
      <c r="B86" s="1"/>
      <c r="C86" s="70"/>
      <c r="D86" s="70"/>
      <c r="E86" s="70"/>
      <c r="F86" s="70"/>
      <c r="G86" s="70"/>
      <c r="H86" s="75"/>
      <c r="J86" s="70"/>
      <c r="K86" s="70"/>
      <c r="L86" s="70"/>
      <c r="M86" s="70"/>
    </row>
    <row r="87" spans="1:13" s="4" customFormat="1" ht="15" customHeight="1">
      <c r="A87" s="2"/>
      <c r="B87" s="20"/>
      <c r="C87" s="20"/>
      <c r="D87" s="20"/>
      <c r="E87" s="20"/>
      <c r="F87" s="20"/>
      <c r="G87" s="20"/>
      <c r="H87" s="20"/>
      <c r="J87" s="20"/>
      <c r="K87" s="20"/>
      <c r="L87" s="20"/>
      <c r="M87" s="20"/>
    </row>
    <row r="88" spans="1:13" ht="21.75" customHeight="1">
      <c r="A88" s="34" t="s">
        <v>487</v>
      </c>
      <c r="B88" s="1"/>
      <c r="C88" s="302" t="s">
        <v>472</v>
      </c>
      <c r="D88" s="302"/>
      <c r="E88" s="44"/>
      <c r="G88" s="4" t="s">
        <v>488</v>
      </c>
    </row>
    <row r="89" spans="1:13">
      <c r="A89" s="18" t="s">
        <v>53</v>
      </c>
      <c r="C89" s="282" t="s">
        <v>54</v>
      </c>
      <c r="D89" s="282"/>
      <c r="F89" s="282" t="s">
        <v>341</v>
      </c>
      <c r="G89" s="282"/>
      <c r="H89" s="282"/>
      <c r="M89" s="2" t="s">
        <v>341</v>
      </c>
    </row>
  </sheetData>
  <mergeCells count="9">
    <mergeCell ref="C89:D89"/>
    <mergeCell ref="A1:H1"/>
    <mergeCell ref="A3:A4"/>
    <mergeCell ref="B3:B4"/>
    <mergeCell ref="C3:D3"/>
    <mergeCell ref="E3:H3"/>
    <mergeCell ref="C88:D88"/>
    <mergeCell ref="F89:H89"/>
    <mergeCell ref="D43:H43"/>
  </mergeCells>
  <phoneticPr fontId="3" type="noConversion"/>
  <pageMargins left="0.78740157480314965" right="0.19685039370078741" top="0.39370078740157483" bottom="0.39370078740157483" header="0.19685039370078741" footer="0.23622047244094491"/>
  <pageSetup paperSize="9" scale="58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2" max="16383" man="1"/>
  </rowBreaks>
  <colBreaks count="1" manualBreakCount="1">
    <brk id="8" max="1048575" man="1"/>
  </colBreaks>
  <ignoredErrors>
    <ignoredError sqref="H7:H8 G62:H62 G42:H42 G82:H83 G52:H52 H20 G44 G71 G64 G8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X183"/>
  <sheetViews>
    <sheetView view="pageBreakPreview" topLeftCell="C1" zoomScale="60" zoomScaleNormal="52" workbookViewId="0">
      <selection activeCell="AD24" sqref="AD24"/>
    </sheetView>
  </sheetViews>
  <sheetFormatPr defaultColWidth="9.109375" defaultRowHeight="18"/>
  <cols>
    <col min="1" max="1" width="50.6640625" style="2" customWidth="1"/>
    <col min="2" max="2" width="16.109375" style="3" customWidth="1"/>
    <col min="3" max="8" width="15.109375" style="3" customWidth="1"/>
    <col min="9" max="16" width="15.109375" style="2" customWidth="1"/>
    <col min="17" max="17" width="15.6640625" style="2" customWidth="1"/>
    <col min="18" max="19" width="15.109375" style="2" customWidth="1"/>
    <col min="20" max="20" width="16.109375" style="2" hidden="1" customWidth="1"/>
    <col min="21" max="21" width="15.21875" style="2" hidden="1" customWidth="1"/>
    <col min="22" max="22" width="16.21875" style="2" hidden="1" customWidth="1"/>
    <col min="23" max="23" width="17.44140625" style="2" hidden="1" customWidth="1"/>
    <col min="24" max="24" width="0" style="2" hidden="1" customWidth="1"/>
    <col min="25" max="16384" width="9.109375" style="2"/>
  </cols>
  <sheetData>
    <row r="1" spans="1:24">
      <c r="A1" s="271" t="s">
        <v>110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24">
      <c r="A2" s="366"/>
      <c r="B2" s="366"/>
      <c r="C2" s="366"/>
      <c r="D2" s="366"/>
      <c r="E2" s="366"/>
      <c r="F2" s="366"/>
      <c r="G2" s="366"/>
      <c r="H2" s="366"/>
    </row>
    <row r="3" spans="1:24" ht="57" customHeight="1">
      <c r="A3" s="315" t="s">
        <v>145</v>
      </c>
      <c r="B3" s="315"/>
      <c r="C3" s="315"/>
      <c r="D3" s="315"/>
      <c r="E3" s="315"/>
      <c r="F3" s="315"/>
      <c r="G3" s="6" t="s">
        <v>14</v>
      </c>
      <c r="H3" s="145" t="s">
        <v>117</v>
      </c>
      <c r="I3" s="32"/>
      <c r="J3" s="32"/>
      <c r="K3" s="32"/>
      <c r="L3" s="338" t="s">
        <v>502</v>
      </c>
      <c r="M3" s="338"/>
      <c r="N3" s="338"/>
      <c r="O3" s="338"/>
      <c r="P3" s="338"/>
      <c r="Q3" s="338"/>
      <c r="R3" s="338"/>
      <c r="S3" s="338"/>
    </row>
    <row r="4" spans="1:24" ht="56.25" customHeight="1">
      <c r="A4" s="315"/>
      <c r="B4" s="315"/>
      <c r="C4" s="315"/>
      <c r="D4" s="315"/>
      <c r="E4" s="315"/>
      <c r="F4" s="315"/>
      <c r="G4" s="6"/>
      <c r="H4" s="273" t="s">
        <v>133</v>
      </c>
      <c r="I4" s="273"/>
      <c r="J4" s="273" t="s">
        <v>134</v>
      </c>
      <c r="K4" s="273"/>
      <c r="L4" s="273" t="s">
        <v>135</v>
      </c>
      <c r="M4" s="273"/>
      <c r="N4" s="285" t="s">
        <v>126</v>
      </c>
      <c r="O4" s="286"/>
      <c r="P4" s="315" t="s">
        <v>140</v>
      </c>
      <c r="Q4" s="315"/>
      <c r="R4" s="315" t="s">
        <v>141</v>
      </c>
      <c r="S4" s="315"/>
      <c r="T4" s="13" t="s">
        <v>485</v>
      </c>
      <c r="U4" s="13" t="s">
        <v>489</v>
      </c>
      <c r="V4" s="13" t="s">
        <v>490</v>
      </c>
      <c r="W4" s="13" t="s">
        <v>501</v>
      </c>
      <c r="X4" s="13"/>
    </row>
    <row r="5" spans="1:24" ht="18" customHeight="1">
      <c r="A5" s="315">
        <v>1</v>
      </c>
      <c r="B5" s="315"/>
      <c r="C5" s="315"/>
      <c r="D5" s="315"/>
      <c r="E5" s="315"/>
      <c r="F5" s="315"/>
      <c r="G5" s="6">
        <v>2</v>
      </c>
      <c r="H5" s="273"/>
      <c r="I5" s="273"/>
      <c r="J5" s="273"/>
      <c r="K5" s="273"/>
      <c r="L5" s="273">
        <v>5</v>
      </c>
      <c r="M5" s="273">
        <v>5</v>
      </c>
      <c r="N5" s="273">
        <v>6</v>
      </c>
      <c r="O5" s="273"/>
      <c r="P5" s="315">
        <v>7</v>
      </c>
      <c r="Q5" s="315"/>
      <c r="R5" s="315">
        <v>8</v>
      </c>
      <c r="S5" s="315"/>
      <c r="T5" s="13"/>
      <c r="U5" s="13"/>
      <c r="V5" s="13"/>
      <c r="W5" s="13"/>
      <c r="X5" s="13"/>
    </row>
    <row r="6" spans="1:24" s="4" customFormat="1" ht="22.2" customHeight="1">
      <c r="A6" s="334" t="s">
        <v>155</v>
      </c>
      <c r="B6" s="334"/>
      <c r="C6" s="334"/>
      <c r="D6" s="334"/>
      <c r="E6" s="334"/>
      <c r="F6" s="334"/>
      <c r="G6" s="10">
        <v>4000</v>
      </c>
      <c r="H6" s="356">
        <f>H8+H9+H10+H11</f>
        <v>1179.1999999999998</v>
      </c>
      <c r="I6" s="356">
        <v>0</v>
      </c>
      <c r="J6" s="356">
        <f t="shared" ref="J6:O6" si="0">SUM(J7:J12)</f>
        <v>488.4</v>
      </c>
      <c r="K6" s="356">
        <f t="shared" si="0"/>
        <v>0</v>
      </c>
      <c r="L6" s="356">
        <f t="shared" si="0"/>
        <v>558.70000000000005</v>
      </c>
      <c r="M6" s="356">
        <f t="shared" si="0"/>
        <v>0</v>
      </c>
      <c r="N6" s="356">
        <f t="shared" si="0"/>
        <v>488.4</v>
      </c>
      <c r="O6" s="356">
        <f t="shared" si="0"/>
        <v>0</v>
      </c>
      <c r="P6" s="356">
        <f t="shared" ref="P6:P12" si="1">SUM(N6-L6)</f>
        <v>-70.300000000000068</v>
      </c>
      <c r="Q6" s="356">
        <f t="shared" ref="Q6:Q12" si="2">SUM(B6,E6,G6,M6)</f>
        <v>4000</v>
      </c>
      <c r="R6" s="364">
        <f>(N6/L6)*100</f>
        <v>87.417218543046346</v>
      </c>
      <c r="S6" s="364">
        <f>SUM(D6,G6,I6,O6)</f>
        <v>4000</v>
      </c>
      <c r="T6" s="203">
        <v>173.2</v>
      </c>
      <c r="U6" s="203">
        <f>U8+U9</f>
        <v>58</v>
      </c>
      <c r="V6" s="203">
        <f>V8+V9</f>
        <v>38.4</v>
      </c>
      <c r="W6" s="203">
        <f t="shared" ref="W6" si="3">W8+W9</f>
        <v>218.79999999999998</v>
      </c>
      <c r="X6" s="203"/>
    </row>
    <row r="7" spans="1:24" ht="20.100000000000001" customHeight="1">
      <c r="A7" s="365" t="s">
        <v>1</v>
      </c>
      <c r="B7" s="365"/>
      <c r="C7" s="365"/>
      <c r="D7" s="365"/>
      <c r="E7" s="365"/>
      <c r="F7" s="365"/>
      <c r="G7" s="5" t="s">
        <v>113</v>
      </c>
      <c r="H7" s="353"/>
      <c r="I7" s="353"/>
      <c r="J7" s="355"/>
      <c r="K7" s="355"/>
      <c r="L7" s="353"/>
      <c r="M7" s="353"/>
      <c r="N7" s="355">
        <f>T7+U7+V7+W7</f>
        <v>0</v>
      </c>
      <c r="O7" s="355"/>
      <c r="P7" s="354">
        <f t="shared" si="1"/>
        <v>0</v>
      </c>
      <c r="Q7" s="354">
        <f t="shared" si="2"/>
        <v>0</v>
      </c>
      <c r="R7" s="357"/>
      <c r="S7" s="357">
        <f>SUM(D7,G7,I7,O7)</f>
        <v>0</v>
      </c>
      <c r="T7" s="13"/>
      <c r="U7" s="13"/>
      <c r="V7" s="13"/>
      <c r="W7" s="13"/>
      <c r="X7" s="13"/>
    </row>
    <row r="8" spans="1:24" ht="20.100000000000001" customHeight="1">
      <c r="A8" s="365" t="s">
        <v>2</v>
      </c>
      <c r="B8" s="365"/>
      <c r="C8" s="365"/>
      <c r="D8" s="365"/>
      <c r="E8" s="365"/>
      <c r="F8" s="365"/>
      <c r="G8" s="8">
        <v>4020</v>
      </c>
      <c r="H8" s="353">
        <v>183.4</v>
      </c>
      <c r="I8" s="353"/>
      <c r="J8" s="355">
        <f>N8</f>
        <v>39.9</v>
      </c>
      <c r="K8" s="355"/>
      <c r="L8" s="353">
        <v>133.69999999999999</v>
      </c>
      <c r="M8" s="353"/>
      <c r="N8" s="355">
        <f t="shared" ref="N8:N11" si="4">T8+U8+V8+W8</f>
        <v>39.9</v>
      </c>
      <c r="O8" s="355"/>
      <c r="P8" s="354">
        <f t="shared" si="1"/>
        <v>-93.799999999999983</v>
      </c>
      <c r="Q8" s="354">
        <f t="shared" si="2"/>
        <v>4020</v>
      </c>
      <c r="R8" s="357">
        <f>(N8/L8)*100</f>
        <v>29.842931937172779</v>
      </c>
      <c r="S8" s="357">
        <f>SUM(D8,G8,I8,O8)</f>
        <v>4020</v>
      </c>
      <c r="T8" s="13"/>
      <c r="U8" s="13">
        <v>27.9</v>
      </c>
      <c r="V8" s="13">
        <v>12</v>
      </c>
      <c r="W8" s="13">
        <f>'[36]IV кап.інв. V кред.'!N8</f>
        <v>0</v>
      </c>
      <c r="X8" s="13"/>
    </row>
    <row r="9" spans="1:24" ht="19.5" customHeight="1">
      <c r="A9" s="365" t="s">
        <v>24</v>
      </c>
      <c r="B9" s="365"/>
      <c r="C9" s="365"/>
      <c r="D9" s="365"/>
      <c r="E9" s="365"/>
      <c r="F9" s="365"/>
      <c r="G9" s="5">
        <v>4030</v>
      </c>
      <c r="H9" s="353">
        <v>644.29999999999995</v>
      </c>
      <c r="I9" s="353"/>
      <c r="J9" s="355">
        <f t="shared" ref="J9:J10" si="5">N9</f>
        <v>439.5</v>
      </c>
      <c r="K9" s="355"/>
      <c r="L9" s="353">
        <v>415</v>
      </c>
      <c r="M9" s="353"/>
      <c r="N9" s="355">
        <f t="shared" si="4"/>
        <v>439.5</v>
      </c>
      <c r="O9" s="355"/>
      <c r="P9" s="354">
        <f t="shared" si="1"/>
        <v>24.5</v>
      </c>
      <c r="Q9" s="354">
        <f t="shared" si="2"/>
        <v>4030</v>
      </c>
      <c r="R9" s="357">
        <f>(N9/L9)*100</f>
        <v>105.90361445783132</v>
      </c>
      <c r="S9" s="357">
        <f>SUM(D9,G9,I9,O9)</f>
        <v>4030</v>
      </c>
      <c r="T9" s="13">
        <v>164.2</v>
      </c>
      <c r="U9" s="13">
        <v>30.1</v>
      </c>
      <c r="V9" s="13">
        <v>26.4</v>
      </c>
      <c r="W9" s="13">
        <f>'[36]IV кап.інв. V кред.'!N9</f>
        <v>218.79999999999998</v>
      </c>
      <c r="X9" s="13"/>
    </row>
    <row r="10" spans="1:24" ht="20.100000000000001" customHeight="1">
      <c r="A10" s="365" t="s">
        <v>3</v>
      </c>
      <c r="B10" s="365"/>
      <c r="C10" s="365"/>
      <c r="D10" s="365"/>
      <c r="E10" s="365"/>
      <c r="F10" s="365"/>
      <c r="G10" s="8">
        <v>4040</v>
      </c>
      <c r="H10" s="353">
        <v>60</v>
      </c>
      <c r="I10" s="353"/>
      <c r="J10" s="355">
        <f t="shared" si="5"/>
        <v>9</v>
      </c>
      <c r="K10" s="355"/>
      <c r="L10" s="353">
        <v>10</v>
      </c>
      <c r="M10" s="353"/>
      <c r="N10" s="355">
        <f t="shared" si="4"/>
        <v>9</v>
      </c>
      <c r="O10" s="355"/>
      <c r="P10" s="354">
        <f t="shared" si="1"/>
        <v>-1</v>
      </c>
      <c r="Q10" s="354">
        <f t="shared" si="2"/>
        <v>4040</v>
      </c>
      <c r="R10" s="357">
        <f>(N10/L10)*100</f>
        <v>90</v>
      </c>
      <c r="S10" s="357">
        <f>SUM(D10,G10,I10,O10)</f>
        <v>4040</v>
      </c>
      <c r="T10" s="13">
        <v>9</v>
      </c>
      <c r="U10" s="13">
        <v>0</v>
      </c>
      <c r="V10" s="13"/>
      <c r="W10" s="13">
        <f>'[36]IV кап.інв. V кред.'!N10</f>
        <v>0</v>
      </c>
      <c r="X10" s="13"/>
    </row>
    <row r="11" spans="1:24" ht="21" customHeight="1">
      <c r="A11" s="365" t="s">
        <v>499</v>
      </c>
      <c r="B11" s="365"/>
      <c r="C11" s="365"/>
      <c r="D11" s="365"/>
      <c r="E11" s="365"/>
      <c r="F11" s="365"/>
      <c r="G11" s="5">
        <v>4050</v>
      </c>
      <c r="H11" s="353">
        <v>291.5</v>
      </c>
      <c r="I11" s="353"/>
      <c r="J11" s="355"/>
      <c r="K11" s="355"/>
      <c r="L11" s="353"/>
      <c r="M11" s="353"/>
      <c r="N11" s="355">
        <f t="shared" si="4"/>
        <v>0</v>
      </c>
      <c r="O11" s="355"/>
      <c r="P11" s="354">
        <f t="shared" si="1"/>
        <v>0</v>
      </c>
      <c r="Q11" s="354">
        <f t="shared" si="2"/>
        <v>4050</v>
      </c>
      <c r="R11" s="357"/>
      <c r="S11" s="357"/>
      <c r="T11" s="13"/>
      <c r="U11" s="13"/>
      <c r="V11" s="13"/>
      <c r="W11" s="13">
        <f>'[36]IV кап.інв. V кред.'!N11</f>
        <v>0</v>
      </c>
      <c r="X11" s="13"/>
    </row>
    <row r="12" spans="1:24">
      <c r="A12" s="292" t="s">
        <v>160</v>
      </c>
      <c r="B12" s="293"/>
      <c r="C12" s="293"/>
      <c r="D12" s="293"/>
      <c r="E12" s="293"/>
      <c r="F12" s="294"/>
      <c r="G12" s="5">
        <v>4060</v>
      </c>
      <c r="H12" s="353"/>
      <c r="I12" s="353"/>
      <c r="J12" s="355"/>
      <c r="K12" s="355"/>
      <c r="L12" s="353"/>
      <c r="M12" s="353"/>
      <c r="N12" s="355"/>
      <c r="O12" s="355"/>
      <c r="P12" s="354">
        <f t="shared" si="1"/>
        <v>0</v>
      </c>
      <c r="Q12" s="354">
        <f t="shared" si="2"/>
        <v>4060</v>
      </c>
      <c r="R12" s="357"/>
      <c r="S12" s="357"/>
      <c r="T12" s="13"/>
      <c r="U12" s="13"/>
      <c r="V12" s="13"/>
      <c r="W12" s="13">
        <f>'[36]IV кап.інв. V кред.'!N12</f>
        <v>0</v>
      </c>
      <c r="X12" s="13"/>
    </row>
    <row r="13" spans="1:24">
      <c r="B13" s="2"/>
      <c r="C13" s="2"/>
      <c r="D13" s="2"/>
      <c r="E13" s="2"/>
      <c r="F13" s="2"/>
      <c r="G13" s="2"/>
      <c r="H13" s="2"/>
    </row>
    <row r="14" spans="1:24">
      <c r="B14" s="2"/>
      <c r="C14" s="2"/>
      <c r="D14" s="2"/>
      <c r="E14" s="2"/>
      <c r="F14" s="2"/>
      <c r="G14" s="2"/>
      <c r="H14" s="2"/>
    </row>
    <row r="15" spans="1:24" ht="18.75" customHeight="1">
      <c r="A15" s="350" t="s">
        <v>487</v>
      </c>
      <c r="B15" s="350"/>
      <c r="C15" s="351" t="s">
        <v>69</v>
      </c>
      <c r="D15" s="351"/>
      <c r="E15" s="351"/>
      <c r="F15" s="351"/>
      <c r="G15" s="351"/>
      <c r="H15" s="351"/>
      <c r="I15" s="351"/>
      <c r="J15" s="185"/>
      <c r="K15" s="276" t="s">
        <v>488</v>
      </c>
      <c r="L15" s="276"/>
      <c r="M15" s="276"/>
      <c r="N15" s="186"/>
    </row>
    <row r="16" spans="1:24" ht="21">
      <c r="A16" s="187" t="s">
        <v>342</v>
      </c>
      <c r="B16" s="187"/>
      <c r="C16" s="352" t="s">
        <v>343</v>
      </c>
      <c r="D16" s="352"/>
      <c r="E16" s="352"/>
      <c r="F16" s="352"/>
      <c r="G16" s="352"/>
      <c r="H16" s="352"/>
      <c r="I16" s="352"/>
      <c r="J16" s="187"/>
      <c r="K16" s="352" t="s">
        <v>341</v>
      </c>
      <c r="L16" s="352"/>
      <c r="M16" s="352"/>
      <c r="N16" s="186"/>
    </row>
    <row r="17" spans="1:19" ht="2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9">
      <c r="B18" s="2"/>
      <c r="C18" s="2"/>
      <c r="D18" s="2"/>
      <c r="E18" s="2"/>
      <c r="F18" s="2"/>
      <c r="G18" s="2"/>
      <c r="H18" s="2"/>
    </row>
    <row r="19" spans="1:19">
      <c r="B19" s="2"/>
      <c r="C19" s="2"/>
      <c r="D19" s="2"/>
      <c r="E19" s="2"/>
      <c r="F19" s="2"/>
      <c r="G19" s="2"/>
      <c r="H19" s="2"/>
    </row>
    <row r="20" spans="1:19">
      <c r="B20" s="2"/>
      <c r="C20" s="2"/>
      <c r="D20" s="2"/>
      <c r="E20" s="2"/>
      <c r="F20" s="2"/>
      <c r="G20" s="2"/>
      <c r="H20" s="2"/>
    </row>
    <row r="21" spans="1:19">
      <c r="B21" s="2"/>
      <c r="C21" s="2"/>
      <c r="D21" s="2"/>
      <c r="E21" s="2"/>
      <c r="F21" s="2"/>
      <c r="G21" s="2"/>
      <c r="H21" s="2"/>
    </row>
    <row r="22" spans="1:19" ht="19.5" customHeight="1">
      <c r="A22" s="3"/>
      <c r="B22" s="2"/>
      <c r="C22" s="2"/>
      <c r="D22" s="2"/>
      <c r="E22" s="2"/>
      <c r="F22" s="2"/>
      <c r="G22" s="2"/>
      <c r="H22" s="2"/>
    </row>
    <row r="23" spans="1:19">
      <c r="A23" s="363" t="s">
        <v>329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</row>
    <row r="24" spans="1:19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9">
      <c r="A25" s="31"/>
      <c r="B25" s="12" t="s">
        <v>457</v>
      </c>
      <c r="E25" s="12" t="s">
        <v>457</v>
      </c>
      <c r="G25" s="12" t="s">
        <v>457</v>
      </c>
      <c r="Q25" s="12" t="s">
        <v>457</v>
      </c>
    </row>
    <row r="26" spans="1:19" ht="56.25" customHeight="1">
      <c r="A26" s="358" t="s">
        <v>49</v>
      </c>
      <c r="B26" s="285" t="s">
        <v>330</v>
      </c>
      <c r="C26" s="295"/>
      <c r="D26" s="286"/>
      <c r="E26" s="273" t="s">
        <v>124</v>
      </c>
      <c r="F26" s="273"/>
      <c r="G26" s="315" t="s">
        <v>210</v>
      </c>
      <c r="H26" s="315"/>
      <c r="I26" s="315"/>
      <c r="J26" s="315"/>
      <c r="K26" s="315"/>
      <c r="L26" s="315"/>
      <c r="M26" s="315"/>
      <c r="N26" s="315"/>
      <c r="O26" s="315"/>
      <c r="P26" s="315"/>
      <c r="Q26" s="273" t="s">
        <v>331</v>
      </c>
      <c r="R26" s="273"/>
      <c r="S26" s="273"/>
    </row>
    <row r="27" spans="1:19" ht="67.5" customHeight="1">
      <c r="A27" s="359"/>
      <c r="B27" s="361" t="s">
        <v>41</v>
      </c>
      <c r="C27" s="285" t="s">
        <v>67</v>
      </c>
      <c r="D27" s="286"/>
      <c r="E27" s="273" t="s">
        <v>125</v>
      </c>
      <c r="F27" s="273" t="s">
        <v>126</v>
      </c>
      <c r="G27" s="273" t="s">
        <v>332</v>
      </c>
      <c r="H27" s="273"/>
      <c r="I27" s="273" t="s">
        <v>333</v>
      </c>
      <c r="J27" s="273"/>
      <c r="K27" s="273" t="s">
        <v>334</v>
      </c>
      <c r="L27" s="273"/>
      <c r="M27" s="273" t="s">
        <v>335</v>
      </c>
      <c r="N27" s="273"/>
      <c r="O27" s="273" t="s">
        <v>336</v>
      </c>
      <c r="P27" s="273"/>
      <c r="Q27" s="361" t="s">
        <v>41</v>
      </c>
      <c r="R27" s="285" t="s">
        <v>67</v>
      </c>
      <c r="S27" s="286"/>
    </row>
    <row r="28" spans="1:19" ht="67.5" customHeight="1">
      <c r="A28" s="360"/>
      <c r="B28" s="362"/>
      <c r="C28" s="6" t="s">
        <v>332</v>
      </c>
      <c r="D28" s="6" t="s">
        <v>337</v>
      </c>
      <c r="E28" s="273"/>
      <c r="F28" s="273"/>
      <c r="G28" s="5" t="s">
        <v>125</v>
      </c>
      <c r="H28" s="5" t="s">
        <v>126</v>
      </c>
      <c r="I28" s="5" t="s">
        <v>125</v>
      </c>
      <c r="J28" s="5" t="s">
        <v>126</v>
      </c>
      <c r="K28" s="5" t="s">
        <v>125</v>
      </c>
      <c r="L28" s="5" t="s">
        <v>126</v>
      </c>
      <c r="M28" s="5" t="s">
        <v>125</v>
      </c>
      <c r="N28" s="5" t="s">
        <v>126</v>
      </c>
      <c r="O28" s="5" t="s">
        <v>125</v>
      </c>
      <c r="P28" s="5" t="s">
        <v>126</v>
      </c>
      <c r="Q28" s="362"/>
      <c r="R28" s="6" t="s">
        <v>332</v>
      </c>
      <c r="S28" s="6" t="s">
        <v>337</v>
      </c>
    </row>
    <row r="29" spans="1:19" ht="36">
      <c r="A29" s="11" t="s">
        <v>338</v>
      </c>
      <c r="B29" s="55">
        <f>SUM(C29,D29)</f>
        <v>0</v>
      </c>
      <c r="C29" s="89"/>
      <c r="D29" s="89"/>
      <c r="E29" s="89"/>
      <c r="F29" s="89"/>
      <c r="G29" s="51" t="s">
        <v>153</v>
      </c>
      <c r="H29" s="51" t="s">
        <v>153</v>
      </c>
      <c r="I29" s="90"/>
      <c r="J29" s="90"/>
      <c r="K29" s="51" t="s">
        <v>153</v>
      </c>
      <c r="L29" s="51" t="s">
        <v>153</v>
      </c>
      <c r="M29" s="90"/>
      <c r="N29" s="90"/>
      <c r="O29" s="90"/>
      <c r="P29" s="90"/>
      <c r="Q29" s="55">
        <f>SUM(R29,S29)</f>
        <v>0</v>
      </c>
      <c r="R29" s="55">
        <f>SUM(C29,F29,H29,N29)</f>
        <v>0</v>
      </c>
      <c r="S29" s="55">
        <f>SUM(D29,J29,L29,P29)</f>
        <v>0</v>
      </c>
    </row>
    <row r="30" spans="1:19">
      <c r="A30" s="11"/>
      <c r="B30" s="62">
        <f t="shared" ref="B30:B37" si="6">SUM(C30,D30)</f>
        <v>0</v>
      </c>
      <c r="C30" s="89"/>
      <c r="D30" s="89"/>
      <c r="E30" s="89"/>
      <c r="F30" s="89"/>
      <c r="G30" s="51" t="s">
        <v>153</v>
      </c>
      <c r="H30" s="51" t="s">
        <v>153</v>
      </c>
      <c r="I30" s="90"/>
      <c r="J30" s="90"/>
      <c r="K30" s="51" t="s">
        <v>153</v>
      </c>
      <c r="L30" s="51" t="s">
        <v>153</v>
      </c>
      <c r="M30" s="90"/>
      <c r="N30" s="90"/>
      <c r="O30" s="90"/>
      <c r="P30" s="90"/>
      <c r="Q30" s="62">
        <f t="shared" ref="Q30:Q37" si="7">SUM(R30,S30)</f>
        <v>0</v>
      </c>
      <c r="R30" s="62">
        <f t="shared" ref="R30:R36" si="8">SUM(C30,F30,H30,N30)</f>
        <v>0</v>
      </c>
      <c r="S30" s="62">
        <f t="shared" ref="S30:S36" si="9">SUM(D30,J30,L30,P30)</f>
        <v>0</v>
      </c>
    </row>
    <row r="31" spans="1:19">
      <c r="A31" s="11"/>
      <c r="B31" s="62">
        <f t="shared" si="6"/>
        <v>0</v>
      </c>
      <c r="C31" s="89"/>
      <c r="D31" s="89"/>
      <c r="E31" s="89"/>
      <c r="F31" s="89"/>
      <c r="G31" s="51" t="s">
        <v>153</v>
      </c>
      <c r="H31" s="51" t="s">
        <v>153</v>
      </c>
      <c r="I31" s="90"/>
      <c r="J31" s="90"/>
      <c r="K31" s="51" t="s">
        <v>153</v>
      </c>
      <c r="L31" s="51" t="s">
        <v>153</v>
      </c>
      <c r="M31" s="90"/>
      <c r="N31" s="90"/>
      <c r="O31" s="90"/>
      <c r="P31" s="90"/>
      <c r="Q31" s="62">
        <f t="shared" si="7"/>
        <v>0</v>
      </c>
      <c r="R31" s="62">
        <f>SUM(C31,F31,H31,N31)</f>
        <v>0</v>
      </c>
      <c r="S31" s="62">
        <f>SUM(D31,J31,L31,P31)</f>
        <v>0</v>
      </c>
    </row>
    <row r="32" spans="1:19" ht="36">
      <c r="A32" s="11" t="s">
        <v>339</v>
      </c>
      <c r="B32" s="55">
        <f t="shared" si="6"/>
        <v>0</v>
      </c>
      <c r="C32" s="89"/>
      <c r="D32" s="89"/>
      <c r="E32" s="89"/>
      <c r="F32" s="89"/>
      <c r="G32" s="51" t="s">
        <v>153</v>
      </c>
      <c r="H32" s="51" t="s">
        <v>153</v>
      </c>
      <c r="I32" s="90"/>
      <c r="J32" s="90"/>
      <c r="K32" s="51" t="s">
        <v>153</v>
      </c>
      <c r="L32" s="51" t="s">
        <v>153</v>
      </c>
      <c r="M32" s="90"/>
      <c r="N32" s="90"/>
      <c r="O32" s="90"/>
      <c r="P32" s="90"/>
      <c r="Q32" s="55">
        <f t="shared" si="7"/>
        <v>0</v>
      </c>
      <c r="R32" s="55">
        <f t="shared" si="8"/>
        <v>0</v>
      </c>
      <c r="S32" s="55">
        <f t="shared" si="9"/>
        <v>0</v>
      </c>
    </row>
    <row r="33" spans="1:19">
      <c r="A33" s="11"/>
      <c r="B33" s="62">
        <f t="shared" si="6"/>
        <v>0</v>
      </c>
      <c r="C33" s="89"/>
      <c r="D33" s="89"/>
      <c r="E33" s="89"/>
      <c r="F33" s="89"/>
      <c r="G33" s="51" t="s">
        <v>153</v>
      </c>
      <c r="H33" s="51" t="s">
        <v>153</v>
      </c>
      <c r="I33" s="90"/>
      <c r="J33" s="90"/>
      <c r="K33" s="51" t="s">
        <v>153</v>
      </c>
      <c r="L33" s="51" t="s">
        <v>153</v>
      </c>
      <c r="M33" s="90"/>
      <c r="N33" s="90"/>
      <c r="O33" s="90"/>
      <c r="P33" s="90"/>
      <c r="Q33" s="62">
        <f t="shared" si="7"/>
        <v>0</v>
      </c>
      <c r="R33" s="62">
        <f t="shared" si="8"/>
        <v>0</v>
      </c>
      <c r="S33" s="62">
        <f t="shared" si="9"/>
        <v>0</v>
      </c>
    </row>
    <row r="34" spans="1:19">
      <c r="A34" s="11"/>
      <c r="B34" s="62">
        <f t="shared" si="6"/>
        <v>0</v>
      </c>
      <c r="C34" s="89"/>
      <c r="D34" s="89"/>
      <c r="E34" s="89"/>
      <c r="F34" s="89"/>
      <c r="G34" s="51" t="s">
        <v>153</v>
      </c>
      <c r="H34" s="51" t="s">
        <v>153</v>
      </c>
      <c r="I34" s="90"/>
      <c r="J34" s="90"/>
      <c r="K34" s="51" t="s">
        <v>153</v>
      </c>
      <c r="L34" s="51" t="s">
        <v>153</v>
      </c>
      <c r="M34" s="90"/>
      <c r="N34" s="90"/>
      <c r="O34" s="90"/>
      <c r="P34" s="90"/>
      <c r="Q34" s="62">
        <f t="shared" si="7"/>
        <v>0</v>
      </c>
      <c r="R34" s="62">
        <f>SUM(C34,F34,H34,N34)</f>
        <v>0</v>
      </c>
      <c r="S34" s="62">
        <f>SUM(D34,J34,L34,P34)</f>
        <v>0</v>
      </c>
    </row>
    <row r="35" spans="1:19" ht="36">
      <c r="A35" s="11" t="s">
        <v>340</v>
      </c>
      <c r="B35" s="55">
        <f t="shared" si="6"/>
        <v>0</v>
      </c>
      <c r="C35" s="89"/>
      <c r="D35" s="89"/>
      <c r="E35" s="89"/>
      <c r="F35" s="89"/>
      <c r="G35" s="51" t="s">
        <v>153</v>
      </c>
      <c r="H35" s="51" t="s">
        <v>153</v>
      </c>
      <c r="I35" s="90"/>
      <c r="J35" s="90"/>
      <c r="K35" s="51" t="s">
        <v>153</v>
      </c>
      <c r="L35" s="51" t="s">
        <v>153</v>
      </c>
      <c r="M35" s="90"/>
      <c r="N35" s="90"/>
      <c r="O35" s="90"/>
      <c r="P35" s="90"/>
      <c r="Q35" s="55">
        <f t="shared" si="7"/>
        <v>0</v>
      </c>
      <c r="R35" s="55">
        <f t="shared" si="8"/>
        <v>0</v>
      </c>
      <c r="S35" s="55">
        <f t="shared" si="9"/>
        <v>0</v>
      </c>
    </row>
    <row r="36" spans="1:19">
      <c r="A36" s="11"/>
      <c r="B36" s="62">
        <f t="shared" si="6"/>
        <v>0</v>
      </c>
      <c r="C36" s="89"/>
      <c r="D36" s="89"/>
      <c r="E36" s="89"/>
      <c r="F36" s="89"/>
      <c r="G36" s="51" t="s">
        <v>153</v>
      </c>
      <c r="H36" s="51" t="s">
        <v>153</v>
      </c>
      <c r="I36" s="90"/>
      <c r="J36" s="90"/>
      <c r="K36" s="51" t="s">
        <v>153</v>
      </c>
      <c r="L36" s="51" t="s">
        <v>153</v>
      </c>
      <c r="M36" s="90"/>
      <c r="N36" s="90"/>
      <c r="O36" s="90"/>
      <c r="P36" s="90"/>
      <c r="Q36" s="62">
        <f t="shared" si="7"/>
        <v>0</v>
      </c>
      <c r="R36" s="62">
        <f t="shared" si="8"/>
        <v>0</v>
      </c>
      <c r="S36" s="62">
        <f t="shared" si="9"/>
        <v>0</v>
      </c>
    </row>
    <row r="37" spans="1:19">
      <c r="A37" s="11"/>
      <c r="B37" s="62">
        <f t="shared" si="6"/>
        <v>0</v>
      </c>
      <c r="C37" s="89"/>
      <c r="D37" s="89"/>
      <c r="E37" s="89"/>
      <c r="F37" s="89"/>
      <c r="G37" s="51" t="s">
        <v>153</v>
      </c>
      <c r="H37" s="51" t="s">
        <v>153</v>
      </c>
      <c r="I37" s="90"/>
      <c r="J37" s="90"/>
      <c r="K37" s="51" t="s">
        <v>153</v>
      </c>
      <c r="L37" s="51" t="s">
        <v>153</v>
      </c>
      <c r="M37" s="90"/>
      <c r="N37" s="90"/>
      <c r="O37" s="90"/>
      <c r="P37" s="90"/>
      <c r="Q37" s="62">
        <f t="shared" si="7"/>
        <v>0</v>
      </c>
      <c r="R37" s="62">
        <f>SUM(C37,F37,H37,N37)</f>
        <v>0</v>
      </c>
      <c r="S37" s="62">
        <f>SUM(D37,J37,L37,P37)</f>
        <v>0</v>
      </c>
    </row>
    <row r="38" spans="1:19">
      <c r="A38" s="11" t="s">
        <v>41</v>
      </c>
      <c r="B38" s="55">
        <f>SUM(B29,B32,B35)</f>
        <v>0</v>
      </c>
      <c r="C38" s="55">
        <f t="shared" ref="C38:S38" si="10">SUM(C29,C32,C35)</f>
        <v>0</v>
      </c>
      <c r="D38" s="55">
        <f t="shared" si="10"/>
        <v>0</v>
      </c>
      <c r="E38" s="55">
        <f t="shared" si="10"/>
        <v>0</v>
      </c>
      <c r="F38" s="55">
        <f t="shared" si="10"/>
        <v>0</v>
      </c>
      <c r="G38" s="55">
        <f t="shared" si="10"/>
        <v>0</v>
      </c>
      <c r="H38" s="55">
        <f t="shared" si="10"/>
        <v>0</v>
      </c>
      <c r="I38" s="55">
        <f t="shared" si="10"/>
        <v>0</v>
      </c>
      <c r="J38" s="55">
        <f t="shared" si="10"/>
        <v>0</v>
      </c>
      <c r="K38" s="55">
        <f t="shared" si="10"/>
        <v>0</v>
      </c>
      <c r="L38" s="55">
        <f t="shared" si="10"/>
        <v>0</v>
      </c>
      <c r="M38" s="55">
        <f t="shared" si="10"/>
        <v>0</v>
      </c>
      <c r="N38" s="55">
        <f t="shared" si="10"/>
        <v>0</v>
      </c>
      <c r="O38" s="55">
        <f t="shared" si="10"/>
        <v>0</v>
      </c>
      <c r="P38" s="55">
        <f t="shared" si="10"/>
        <v>0</v>
      </c>
      <c r="Q38" s="55">
        <f t="shared" si="10"/>
        <v>0</v>
      </c>
      <c r="R38" s="55">
        <f t="shared" si="10"/>
        <v>0</v>
      </c>
      <c r="S38" s="55">
        <f t="shared" si="10"/>
        <v>0</v>
      </c>
    </row>
    <row r="39" spans="1:19">
      <c r="A39" s="31"/>
    </row>
    <row r="40" spans="1:19">
      <c r="A40" s="31"/>
    </row>
    <row r="41" spans="1:19">
      <c r="A41" s="349" t="s">
        <v>487</v>
      </c>
      <c r="B41" s="349"/>
      <c r="C41" s="302" t="s">
        <v>69</v>
      </c>
      <c r="D41" s="302"/>
      <c r="E41" s="302"/>
      <c r="F41" s="302"/>
      <c r="G41" s="302"/>
      <c r="H41" s="302"/>
      <c r="I41" s="302"/>
      <c r="J41" s="91"/>
      <c r="K41" s="271" t="s">
        <v>488</v>
      </c>
      <c r="L41" s="271"/>
      <c r="M41" s="271"/>
    </row>
    <row r="42" spans="1:19">
      <c r="A42" s="18" t="s">
        <v>342</v>
      </c>
      <c r="B42" s="18"/>
      <c r="C42" s="282" t="s">
        <v>343</v>
      </c>
      <c r="D42" s="282"/>
      <c r="E42" s="282"/>
      <c r="F42" s="282"/>
      <c r="G42" s="282"/>
      <c r="H42" s="282"/>
      <c r="I42" s="282"/>
      <c r="J42" s="18"/>
      <c r="K42" s="282" t="s">
        <v>341</v>
      </c>
      <c r="L42" s="282"/>
      <c r="M42" s="282"/>
    </row>
    <row r="43" spans="1:19">
      <c r="A43" s="31"/>
    </row>
    <row r="44" spans="1:19">
      <c r="A44" s="31"/>
    </row>
    <row r="45" spans="1:19">
      <c r="A45" s="31"/>
    </row>
    <row r="46" spans="1:19">
      <c r="A46" s="31"/>
    </row>
    <row r="47" spans="1:19">
      <c r="A47" s="31"/>
    </row>
    <row r="48" spans="1:19">
      <c r="A48" s="31"/>
    </row>
    <row r="49" spans="1:1">
      <c r="A49" s="31"/>
    </row>
    <row r="50" spans="1:1">
      <c r="A50" s="31"/>
    </row>
    <row r="51" spans="1:1">
      <c r="A51" s="31"/>
    </row>
    <row r="52" spans="1:1">
      <c r="A52" s="31"/>
    </row>
    <row r="53" spans="1:1">
      <c r="A53" s="31"/>
    </row>
    <row r="54" spans="1:1">
      <c r="A54" s="31"/>
    </row>
    <row r="55" spans="1:1">
      <c r="A55" s="31"/>
    </row>
    <row r="56" spans="1:1">
      <c r="A56" s="31"/>
    </row>
    <row r="57" spans="1:1">
      <c r="A57" s="31"/>
    </row>
    <row r="58" spans="1:1">
      <c r="A58" s="31"/>
    </row>
    <row r="59" spans="1:1">
      <c r="A59" s="31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  <row r="148" spans="1:1">
      <c r="A148" s="31"/>
    </row>
    <row r="149" spans="1:1">
      <c r="A149" s="31"/>
    </row>
    <row r="150" spans="1:1">
      <c r="A150" s="31"/>
    </row>
    <row r="151" spans="1:1">
      <c r="A151" s="31"/>
    </row>
    <row r="152" spans="1:1">
      <c r="A152" s="31"/>
    </row>
    <row r="153" spans="1:1">
      <c r="A153" s="31"/>
    </row>
    <row r="154" spans="1:1">
      <c r="A154" s="31"/>
    </row>
    <row r="155" spans="1:1">
      <c r="A155" s="31"/>
    </row>
    <row r="156" spans="1:1">
      <c r="A156" s="31"/>
    </row>
    <row r="157" spans="1:1">
      <c r="A157" s="31"/>
    </row>
    <row r="158" spans="1:1">
      <c r="A158" s="31"/>
    </row>
    <row r="159" spans="1:1">
      <c r="A159" s="31"/>
    </row>
    <row r="160" spans="1:1">
      <c r="A160" s="31"/>
    </row>
    <row r="161" spans="1:1">
      <c r="A161" s="31"/>
    </row>
    <row r="162" spans="1:1">
      <c r="A162" s="31"/>
    </row>
    <row r="163" spans="1:1">
      <c r="A163" s="31"/>
    </row>
    <row r="164" spans="1:1">
      <c r="A164" s="31"/>
    </row>
    <row r="165" spans="1:1">
      <c r="A165" s="31"/>
    </row>
    <row r="166" spans="1:1">
      <c r="A166" s="31"/>
    </row>
    <row r="167" spans="1:1">
      <c r="A167" s="31"/>
    </row>
    <row r="168" spans="1:1">
      <c r="A168" s="31"/>
    </row>
    <row r="169" spans="1:1">
      <c r="A169" s="31"/>
    </row>
    <row r="170" spans="1:1">
      <c r="A170" s="31"/>
    </row>
    <row r="171" spans="1:1">
      <c r="A171" s="31"/>
    </row>
    <row r="172" spans="1:1">
      <c r="A172" s="31"/>
    </row>
    <row r="173" spans="1:1">
      <c r="A173" s="31"/>
    </row>
    <row r="174" spans="1:1">
      <c r="A174" s="31"/>
    </row>
    <row r="175" spans="1:1">
      <c r="A175" s="31"/>
    </row>
    <row r="176" spans="1:1">
      <c r="A176" s="31"/>
    </row>
    <row r="177" spans="1:1">
      <c r="A177" s="31"/>
    </row>
    <row r="178" spans="1:1">
      <c r="A178" s="31"/>
    </row>
    <row r="179" spans="1:1">
      <c r="A179" s="31"/>
    </row>
    <row r="180" spans="1:1">
      <c r="A180" s="31"/>
    </row>
    <row r="181" spans="1:1">
      <c r="A181" s="31"/>
    </row>
    <row r="182" spans="1:1">
      <c r="A182" s="31"/>
    </row>
    <row r="183" spans="1:1">
      <c r="A183" s="31"/>
    </row>
  </sheetData>
  <mergeCells count="93">
    <mergeCell ref="H11:I11"/>
    <mergeCell ref="A3:F4"/>
    <mergeCell ref="A5:F5"/>
    <mergeCell ref="A6:F6"/>
    <mergeCell ref="A7:F7"/>
    <mergeCell ref="A8:F8"/>
    <mergeCell ref="H10:I10"/>
    <mergeCell ref="H5:I5"/>
    <mergeCell ref="H7:I7"/>
    <mergeCell ref="H8:I8"/>
    <mergeCell ref="H9:I9"/>
    <mergeCell ref="A11:F11"/>
    <mergeCell ref="L7:M7"/>
    <mergeCell ref="A9:F9"/>
    <mergeCell ref="A10:F10"/>
    <mergeCell ref="A2:H2"/>
    <mergeCell ref="H4:I4"/>
    <mergeCell ref="N9:O9"/>
    <mergeCell ref="N10:O10"/>
    <mergeCell ref="L10:M10"/>
    <mergeCell ref="L9:M9"/>
    <mergeCell ref="L8:M8"/>
    <mergeCell ref="R4:S4"/>
    <mergeCell ref="P4:Q4"/>
    <mergeCell ref="L4:M4"/>
    <mergeCell ref="A26:A28"/>
    <mergeCell ref="B26:D26"/>
    <mergeCell ref="B27:B28"/>
    <mergeCell ref="C27:D27"/>
    <mergeCell ref="E26:F26"/>
    <mergeCell ref="A23:M23"/>
    <mergeCell ref="Q27:Q28"/>
    <mergeCell ref="R27:S27"/>
    <mergeCell ref="Q26:S26"/>
    <mergeCell ref="E27:E28"/>
    <mergeCell ref="F27:F28"/>
    <mergeCell ref="G27:H27"/>
    <mergeCell ref="R6:S6"/>
    <mergeCell ref="I27:J27"/>
    <mergeCell ref="K27:L27"/>
    <mergeCell ref="M27:N2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L6:M6"/>
    <mergeCell ref="L5:M5"/>
    <mergeCell ref="H6:I6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7:S7"/>
    <mergeCell ref="R9:S9"/>
    <mergeCell ref="R10:S10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J4:K4"/>
    <mergeCell ref="J5:K5"/>
    <mergeCell ref="J6:K6"/>
    <mergeCell ref="J7:K7"/>
    <mergeCell ref="J8:K8"/>
    <mergeCell ref="L3:S3"/>
    <mergeCell ref="A15:B15"/>
    <mergeCell ref="C15:I15"/>
    <mergeCell ref="K15:M15"/>
    <mergeCell ref="C16:I16"/>
    <mergeCell ref="K16:M16"/>
    <mergeCell ref="C42:I42"/>
    <mergeCell ref="K42:M42"/>
    <mergeCell ref="A41:B41"/>
    <mergeCell ref="C41:I41"/>
    <mergeCell ref="K41:M41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AC64"/>
  <sheetViews>
    <sheetView view="pageBreakPreview" zoomScale="70" zoomScaleNormal="54" zoomScaleSheetLayoutView="70" workbookViewId="0">
      <selection activeCell="T31" sqref="T31"/>
    </sheetView>
  </sheetViews>
  <sheetFormatPr defaultColWidth="9.109375" defaultRowHeight="18"/>
  <cols>
    <col min="1" max="1" width="7.88671875" style="2" customWidth="1"/>
    <col min="2" max="2" width="4.44140625" style="2" customWidth="1"/>
    <col min="3" max="3" width="25.33203125" style="2" customWidth="1"/>
    <col min="4" max="6" width="8.44140625" style="2" customWidth="1"/>
    <col min="7" max="7" width="10" style="2" customWidth="1"/>
    <col min="8" max="8" width="7.6640625" style="2" customWidth="1"/>
    <col min="9" max="9" width="4.6640625" style="2" customWidth="1"/>
    <col min="10" max="10" width="8" style="2" customWidth="1"/>
    <col min="11" max="11" width="7.33203125" style="2" customWidth="1"/>
    <col min="12" max="12" width="7.6640625" style="2" customWidth="1"/>
    <col min="13" max="13" width="7.21875" style="2" customWidth="1"/>
    <col min="14" max="14" width="11.88671875" style="2" customWidth="1"/>
    <col min="15" max="15" width="11.77734375" style="2" customWidth="1"/>
    <col min="16" max="16" width="12.77734375" style="2" customWidth="1"/>
    <col min="17" max="18" width="12.21875" style="2" customWidth="1"/>
    <col min="19" max="19" width="11.109375" style="2" customWidth="1"/>
    <col min="20" max="20" width="12.109375" style="2" customWidth="1"/>
    <col min="21" max="21" width="12.44140625" style="2" customWidth="1"/>
    <col min="22" max="22" width="6.88671875" style="2" customWidth="1"/>
    <col min="23" max="23" width="9.44140625" style="2" customWidth="1"/>
    <col min="24" max="24" width="8" style="2" customWidth="1"/>
    <col min="25" max="25" width="6.6640625" style="2" customWidth="1"/>
    <col min="26" max="26" width="11.77734375" style="2" customWidth="1"/>
    <col min="27" max="27" width="12.109375" style="2" customWidth="1"/>
    <col min="28" max="28" width="13.88671875" style="2" customWidth="1"/>
    <col min="29" max="29" width="11.6640625" style="2" customWidth="1"/>
    <col min="30" max="30" width="9.109375" style="2" customWidth="1"/>
    <col min="31" max="16384" width="9.109375" style="2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6"/>
      <c r="P1" s="16"/>
      <c r="Q1" s="16"/>
      <c r="R1" s="16"/>
      <c r="S1" s="16"/>
      <c r="AC1" s="14" t="s">
        <v>502</v>
      </c>
    </row>
    <row r="2" spans="1:29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6"/>
      <c r="P2" s="16"/>
      <c r="Q2" s="16"/>
      <c r="R2" s="16"/>
      <c r="S2" s="16"/>
      <c r="AC2" s="16"/>
    </row>
    <row r="3" spans="1:29" s="24" customFormat="1" ht="18.75" customHeight="1">
      <c r="C3" s="24" t="s">
        <v>366</v>
      </c>
    </row>
    <row r="4" spans="1:29" s="24" customFormat="1" ht="18.75" customHeight="1"/>
    <row r="5" spans="1:29">
      <c r="A5" s="17"/>
      <c r="B5" s="17"/>
      <c r="C5" s="17"/>
      <c r="D5" s="17"/>
      <c r="E5" s="17"/>
      <c r="F5" s="17"/>
      <c r="G5" s="17"/>
      <c r="H5" s="17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7"/>
      <c r="V5" s="17"/>
      <c r="W5" s="215"/>
      <c r="X5" s="215"/>
      <c r="Y5" s="215"/>
      <c r="AA5" s="398" t="s">
        <v>254</v>
      </c>
      <c r="AB5" s="398"/>
      <c r="AC5" s="398"/>
    </row>
    <row r="6" spans="1:29" ht="24.9" customHeight="1">
      <c r="A6" s="392" t="s">
        <v>303</v>
      </c>
      <c r="B6" s="379" t="s">
        <v>127</v>
      </c>
      <c r="C6" s="380"/>
      <c r="D6" s="380"/>
      <c r="E6" s="380"/>
      <c r="F6" s="380"/>
      <c r="G6" s="380"/>
      <c r="H6" s="380"/>
      <c r="I6" s="381"/>
      <c r="J6" s="399" t="s">
        <v>40</v>
      </c>
      <c r="K6" s="400"/>
      <c r="L6" s="400"/>
      <c r="M6" s="401"/>
      <c r="N6" s="395" t="s">
        <v>60</v>
      </c>
      <c r="O6" s="396"/>
      <c r="P6" s="396"/>
      <c r="Q6" s="397"/>
      <c r="R6" s="395" t="s">
        <v>149</v>
      </c>
      <c r="S6" s="396"/>
      <c r="T6" s="396"/>
      <c r="U6" s="397"/>
      <c r="V6" s="399" t="s">
        <v>84</v>
      </c>
      <c r="W6" s="400"/>
      <c r="X6" s="400"/>
      <c r="Y6" s="401"/>
      <c r="Z6" s="395" t="s">
        <v>41</v>
      </c>
      <c r="AA6" s="396"/>
      <c r="AB6" s="396"/>
      <c r="AC6" s="397"/>
    </row>
    <row r="7" spans="1:29" ht="24.9" customHeight="1">
      <c r="A7" s="393"/>
      <c r="B7" s="382"/>
      <c r="C7" s="383"/>
      <c r="D7" s="383"/>
      <c r="E7" s="383"/>
      <c r="F7" s="383"/>
      <c r="G7" s="383"/>
      <c r="H7" s="383"/>
      <c r="I7" s="384"/>
      <c r="J7" s="369" t="s">
        <v>125</v>
      </c>
      <c r="K7" s="369" t="s">
        <v>126</v>
      </c>
      <c r="L7" s="369" t="s">
        <v>140</v>
      </c>
      <c r="M7" s="369" t="s">
        <v>141</v>
      </c>
      <c r="N7" s="374" t="s">
        <v>125</v>
      </c>
      <c r="O7" s="374" t="s">
        <v>126</v>
      </c>
      <c r="P7" s="374" t="s">
        <v>140</v>
      </c>
      <c r="Q7" s="374" t="s">
        <v>141</v>
      </c>
      <c r="R7" s="374" t="s">
        <v>125</v>
      </c>
      <c r="S7" s="374" t="s">
        <v>126</v>
      </c>
      <c r="T7" s="374" t="s">
        <v>140</v>
      </c>
      <c r="U7" s="374" t="s">
        <v>141</v>
      </c>
      <c r="V7" s="369" t="s">
        <v>125</v>
      </c>
      <c r="W7" s="369" t="s">
        <v>126</v>
      </c>
      <c r="X7" s="369" t="s">
        <v>140</v>
      </c>
      <c r="Y7" s="369" t="s">
        <v>141</v>
      </c>
      <c r="Z7" s="374" t="s">
        <v>125</v>
      </c>
      <c r="AA7" s="374" t="s">
        <v>126</v>
      </c>
      <c r="AB7" s="374" t="s">
        <v>140</v>
      </c>
      <c r="AC7" s="374" t="s">
        <v>141</v>
      </c>
    </row>
    <row r="8" spans="1:29" ht="24.9" customHeight="1">
      <c r="A8" s="394"/>
      <c r="B8" s="385"/>
      <c r="C8" s="386"/>
      <c r="D8" s="386"/>
      <c r="E8" s="386"/>
      <c r="F8" s="386"/>
      <c r="G8" s="386"/>
      <c r="H8" s="386"/>
      <c r="I8" s="387"/>
      <c r="J8" s="370"/>
      <c r="K8" s="370"/>
      <c r="L8" s="370"/>
      <c r="M8" s="370"/>
      <c r="N8" s="375"/>
      <c r="O8" s="375"/>
      <c r="P8" s="375"/>
      <c r="Q8" s="375"/>
      <c r="R8" s="375"/>
      <c r="S8" s="375"/>
      <c r="T8" s="375"/>
      <c r="U8" s="375"/>
      <c r="V8" s="370"/>
      <c r="W8" s="370"/>
      <c r="X8" s="370"/>
      <c r="Y8" s="370"/>
      <c r="Z8" s="375"/>
      <c r="AA8" s="375"/>
      <c r="AB8" s="375"/>
      <c r="AC8" s="375"/>
    </row>
    <row r="9" spans="1:29" ht="18.75" customHeight="1">
      <c r="A9" s="48">
        <v>1</v>
      </c>
      <c r="B9" s="376">
        <v>2</v>
      </c>
      <c r="C9" s="377"/>
      <c r="D9" s="377"/>
      <c r="E9" s="377"/>
      <c r="F9" s="377"/>
      <c r="G9" s="377"/>
      <c r="H9" s="377"/>
      <c r="I9" s="378"/>
      <c r="J9" s="47">
        <v>3</v>
      </c>
      <c r="K9" s="47">
        <v>4</v>
      </c>
      <c r="L9" s="47">
        <v>5</v>
      </c>
      <c r="M9" s="47">
        <v>6</v>
      </c>
      <c r="N9" s="47">
        <v>7</v>
      </c>
      <c r="O9" s="47">
        <v>8</v>
      </c>
      <c r="P9" s="47">
        <v>9</v>
      </c>
      <c r="Q9" s="47">
        <v>10</v>
      </c>
      <c r="R9" s="47">
        <v>11</v>
      </c>
      <c r="S9" s="47">
        <v>12</v>
      </c>
      <c r="T9" s="47">
        <v>13</v>
      </c>
      <c r="U9" s="47">
        <v>14</v>
      </c>
      <c r="V9" s="188">
        <v>15</v>
      </c>
      <c r="W9" s="188">
        <v>16</v>
      </c>
      <c r="X9" s="188">
        <v>17</v>
      </c>
      <c r="Y9" s="188">
        <v>18</v>
      </c>
      <c r="Z9" s="47">
        <v>19</v>
      </c>
      <c r="AA9" s="47">
        <v>20</v>
      </c>
      <c r="AB9" s="47">
        <v>21</v>
      </c>
      <c r="AC9" s="47">
        <v>22</v>
      </c>
    </row>
    <row r="10" spans="1:29" ht="20.100000000000001" customHeight="1">
      <c r="A10" s="49"/>
      <c r="B10" s="421" t="s">
        <v>1</v>
      </c>
      <c r="C10" s="422"/>
      <c r="D10" s="422"/>
      <c r="E10" s="422"/>
      <c r="F10" s="422"/>
      <c r="G10" s="415"/>
      <c r="H10" s="415"/>
      <c r="I10" s="416"/>
      <c r="J10" s="52"/>
      <c r="K10" s="52"/>
      <c r="L10" s="52"/>
      <c r="M10" s="73"/>
      <c r="N10" s="52"/>
      <c r="O10" s="52"/>
      <c r="P10" s="52"/>
      <c r="Q10" s="73"/>
      <c r="R10" s="52"/>
      <c r="S10" s="52"/>
      <c r="T10" s="52">
        <f t="shared" ref="T10:T22" si="0">S10-R10</f>
        <v>0</v>
      </c>
      <c r="U10" s="73"/>
      <c r="V10" s="52"/>
      <c r="W10" s="52"/>
      <c r="X10" s="52"/>
      <c r="Y10" s="73"/>
      <c r="Z10" s="55">
        <f t="shared" ref="Z10:AA24" si="1">SUM(J10,N10,R10,V10)</f>
        <v>0</v>
      </c>
      <c r="AA10" s="55">
        <f t="shared" si="1"/>
        <v>0</v>
      </c>
      <c r="AB10" s="52">
        <f>AA10-Z10</f>
        <v>0</v>
      </c>
      <c r="AC10" s="73"/>
    </row>
    <row r="11" spans="1:29" ht="20.100000000000001" customHeight="1">
      <c r="A11" s="49"/>
      <c r="B11" s="421" t="s">
        <v>464</v>
      </c>
      <c r="C11" s="422"/>
      <c r="D11" s="422"/>
      <c r="E11" s="422"/>
      <c r="F11" s="422"/>
      <c r="G11" s="415"/>
      <c r="H11" s="415"/>
      <c r="I11" s="416"/>
      <c r="J11" s="147"/>
      <c r="K11" s="52"/>
      <c r="L11" s="52"/>
      <c r="M11" s="73"/>
      <c r="N11" s="147">
        <f>N12</f>
        <v>0</v>
      </c>
      <c r="O11" s="147">
        <f>O21</f>
        <v>0</v>
      </c>
      <c r="P11" s="53">
        <f>O11-N11</f>
        <v>0</v>
      </c>
      <c r="Q11" s="182"/>
      <c r="R11" s="147">
        <f>R13</f>
        <v>39.9</v>
      </c>
      <c r="S11" s="147">
        <f>S13</f>
        <v>39.9</v>
      </c>
      <c r="T11" s="53">
        <f t="shared" si="0"/>
        <v>0</v>
      </c>
      <c r="U11" s="184">
        <f>S11/R11</f>
        <v>1</v>
      </c>
      <c r="V11" s="52"/>
      <c r="W11" s="53"/>
      <c r="X11" s="52"/>
      <c r="Y11" s="73"/>
      <c r="Z11" s="122">
        <f t="shared" si="1"/>
        <v>39.9</v>
      </c>
      <c r="AA11" s="122">
        <f t="shared" si="1"/>
        <v>39.9</v>
      </c>
      <c r="AB11" s="53">
        <f t="shared" ref="AB11" si="2">AA11-Z11</f>
        <v>0</v>
      </c>
      <c r="AC11" s="182">
        <f t="shared" ref="AC11" si="3">AA11/Z11</f>
        <v>1</v>
      </c>
    </row>
    <row r="12" spans="1:29" ht="20.100000000000001" customHeight="1">
      <c r="A12" s="49"/>
      <c r="B12" s="413" t="s">
        <v>491</v>
      </c>
      <c r="C12" s="414"/>
      <c r="D12" s="414"/>
      <c r="E12" s="414"/>
      <c r="F12" s="414"/>
      <c r="G12" s="415"/>
      <c r="H12" s="415"/>
      <c r="I12" s="416"/>
      <c r="J12" s="53"/>
      <c r="K12" s="52"/>
      <c r="L12" s="52"/>
      <c r="M12" s="73"/>
      <c r="N12" s="53">
        <v>0</v>
      </c>
      <c r="O12" s="52">
        <v>0</v>
      </c>
      <c r="P12" s="53">
        <f>O12-N12</f>
        <v>0</v>
      </c>
      <c r="Q12" s="182"/>
      <c r="R12" s="53">
        <v>0</v>
      </c>
      <c r="S12" s="53"/>
      <c r="T12" s="53">
        <f t="shared" si="0"/>
        <v>0</v>
      </c>
      <c r="U12" s="73"/>
      <c r="V12" s="52"/>
      <c r="W12" s="53"/>
      <c r="X12" s="52"/>
      <c r="Y12" s="73"/>
      <c r="Z12" s="85">
        <f t="shared" si="1"/>
        <v>0</v>
      </c>
      <c r="AA12" s="122">
        <f t="shared" si="1"/>
        <v>0</v>
      </c>
      <c r="AB12" s="53"/>
      <c r="AC12" s="182"/>
    </row>
    <row r="13" spans="1:29" ht="20.100000000000001" customHeight="1">
      <c r="A13" s="49"/>
      <c r="B13" s="413" t="s">
        <v>500</v>
      </c>
      <c r="C13" s="414"/>
      <c r="D13" s="414"/>
      <c r="E13" s="414"/>
      <c r="F13" s="414"/>
      <c r="G13" s="415"/>
      <c r="H13" s="415"/>
      <c r="I13" s="416"/>
      <c r="J13" s="53"/>
      <c r="K13" s="52"/>
      <c r="L13" s="52"/>
      <c r="M13" s="73"/>
      <c r="N13" s="53"/>
      <c r="O13" s="52"/>
      <c r="P13" s="53"/>
      <c r="Q13" s="182"/>
      <c r="R13" s="53">
        <v>39.9</v>
      </c>
      <c r="S13" s="53">
        <v>39.9</v>
      </c>
      <c r="T13" s="53"/>
      <c r="U13" s="182">
        <f>S13/R13</f>
        <v>1</v>
      </c>
      <c r="V13" s="52"/>
      <c r="W13" s="53"/>
      <c r="X13" s="52"/>
      <c r="Y13" s="73"/>
      <c r="Z13" s="85"/>
      <c r="AA13" s="122"/>
      <c r="AB13" s="53"/>
      <c r="AC13" s="182"/>
    </row>
    <row r="14" spans="1:29" ht="21.6" customHeight="1">
      <c r="A14" s="49"/>
      <c r="B14" s="421" t="s">
        <v>465</v>
      </c>
      <c r="C14" s="422"/>
      <c r="D14" s="422"/>
      <c r="E14" s="422"/>
      <c r="F14" s="422"/>
      <c r="G14" s="415"/>
      <c r="H14" s="415"/>
      <c r="I14" s="416"/>
      <c r="J14" s="52"/>
      <c r="K14" s="52"/>
      <c r="L14" s="52"/>
      <c r="M14" s="73"/>
      <c r="N14" s="147">
        <f>N18</f>
        <v>93.8</v>
      </c>
      <c r="O14" s="147">
        <f>O18</f>
        <v>93.8</v>
      </c>
      <c r="P14" s="52">
        <f>O14-N14</f>
        <v>0</v>
      </c>
      <c r="Q14" s="184">
        <f>O14/N14</f>
        <v>1</v>
      </c>
      <c r="R14" s="147">
        <f>R15+R16+R17+R18+R19+R20</f>
        <v>415</v>
      </c>
      <c r="S14" s="147">
        <f>S15+S16+S17+S18+S19+S20+S21</f>
        <v>345.7</v>
      </c>
      <c r="T14" s="147">
        <f t="shared" si="0"/>
        <v>-69.300000000000011</v>
      </c>
      <c r="U14" s="184">
        <f>S14/R14</f>
        <v>0.83301204819277108</v>
      </c>
      <c r="V14" s="52"/>
      <c r="W14" s="52"/>
      <c r="X14" s="52"/>
      <c r="Y14" s="73"/>
      <c r="Z14" s="147">
        <f>Z15+Z16+Z17+Z18+Z19+Z20</f>
        <v>508.8</v>
      </c>
      <c r="AA14" s="122">
        <f t="shared" si="1"/>
        <v>439.5</v>
      </c>
      <c r="AB14" s="53">
        <f>AA14-Z14</f>
        <v>-69.300000000000011</v>
      </c>
      <c r="AC14" s="182">
        <f t="shared" ref="AC14:AC22" si="4">AA14/Z14</f>
        <v>0.86379716981132071</v>
      </c>
    </row>
    <row r="15" spans="1:29" ht="18.600000000000001" customHeight="1">
      <c r="A15" s="49"/>
      <c r="B15" s="413" t="s">
        <v>466</v>
      </c>
      <c r="C15" s="414"/>
      <c r="D15" s="414"/>
      <c r="E15" s="414"/>
      <c r="F15" s="414"/>
      <c r="G15" s="415"/>
      <c r="H15" s="415"/>
      <c r="I15" s="416"/>
      <c r="J15" s="52"/>
      <c r="K15" s="52"/>
      <c r="L15" s="52"/>
      <c r="M15" s="73"/>
      <c r="N15" s="52"/>
      <c r="O15" s="52"/>
      <c r="P15" s="52"/>
      <c r="Q15" s="73"/>
      <c r="R15" s="53">
        <v>110</v>
      </c>
      <c r="S15" s="53">
        <v>71</v>
      </c>
      <c r="T15" s="53">
        <f t="shared" si="0"/>
        <v>-39</v>
      </c>
      <c r="U15" s="182">
        <f t="shared" ref="U15:U22" si="5">S15/R15</f>
        <v>0.6454545454545455</v>
      </c>
      <c r="V15" s="52"/>
      <c r="W15" s="52"/>
      <c r="X15" s="52"/>
      <c r="Y15" s="73"/>
      <c r="Z15" s="85">
        <f t="shared" si="1"/>
        <v>110</v>
      </c>
      <c r="AA15" s="85">
        <f t="shared" si="1"/>
        <v>71</v>
      </c>
      <c r="AB15" s="53">
        <f t="shared" ref="AB15:AB22" si="6">AA15-Z15</f>
        <v>-39</v>
      </c>
      <c r="AC15" s="182">
        <f t="shared" si="4"/>
        <v>0.6454545454545455</v>
      </c>
    </row>
    <row r="16" spans="1:29" ht="20.100000000000001" customHeight="1">
      <c r="A16" s="49"/>
      <c r="B16" s="413" t="s">
        <v>467</v>
      </c>
      <c r="C16" s="414"/>
      <c r="D16" s="414"/>
      <c r="E16" s="414"/>
      <c r="F16" s="414"/>
      <c r="G16" s="415"/>
      <c r="H16" s="415"/>
      <c r="I16" s="416"/>
      <c r="J16" s="52"/>
      <c r="K16" s="52"/>
      <c r="L16" s="52"/>
      <c r="M16" s="73"/>
      <c r="N16" s="52"/>
      <c r="O16" s="52"/>
      <c r="P16" s="52"/>
      <c r="Q16" s="73"/>
      <c r="R16" s="53">
        <v>43</v>
      </c>
      <c r="S16" s="53">
        <v>64.2</v>
      </c>
      <c r="T16" s="53">
        <f t="shared" si="0"/>
        <v>21.200000000000003</v>
      </c>
      <c r="U16" s="182">
        <f t="shared" si="5"/>
        <v>1.4930232558139536</v>
      </c>
      <c r="V16" s="52"/>
      <c r="W16" s="52"/>
      <c r="X16" s="52"/>
      <c r="Y16" s="73"/>
      <c r="Z16" s="85">
        <f t="shared" si="1"/>
        <v>43</v>
      </c>
      <c r="AA16" s="85">
        <f t="shared" si="1"/>
        <v>64.2</v>
      </c>
      <c r="AB16" s="53">
        <f t="shared" si="6"/>
        <v>21.200000000000003</v>
      </c>
      <c r="AC16" s="182">
        <f t="shared" si="4"/>
        <v>1.4930232558139536</v>
      </c>
    </row>
    <row r="17" spans="1:29" ht="20.100000000000001" customHeight="1">
      <c r="A17" s="146"/>
      <c r="B17" s="413" t="s">
        <v>492</v>
      </c>
      <c r="C17" s="414"/>
      <c r="D17" s="414"/>
      <c r="E17" s="414"/>
      <c r="F17" s="414"/>
      <c r="G17" s="415"/>
      <c r="H17" s="415"/>
      <c r="I17" s="416"/>
      <c r="J17" s="52"/>
      <c r="K17" s="52"/>
      <c r="L17" s="52"/>
      <c r="M17" s="73"/>
      <c r="N17" s="52"/>
      <c r="O17" s="52"/>
      <c r="P17" s="52"/>
      <c r="Q17" s="73"/>
      <c r="R17" s="53">
        <v>22</v>
      </c>
      <c r="S17" s="53">
        <v>137.69999999999999</v>
      </c>
      <c r="T17" s="53">
        <f t="shared" si="0"/>
        <v>115.69999999999999</v>
      </c>
      <c r="U17" s="182">
        <f t="shared" si="5"/>
        <v>6.2590909090909088</v>
      </c>
      <c r="V17" s="52"/>
      <c r="W17" s="52"/>
      <c r="X17" s="52"/>
      <c r="Y17" s="73"/>
      <c r="Z17" s="85">
        <f t="shared" si="1"/>
        <v>22</v>
      </c>
      <c r="AA17" s="85">
        <f t="shared" si="1"/>
        <v>137.69999999999999</v>
      </c>
      <c r="AB17" s="53">
        <f t="shared" si="6"/>
        <v>115.69999999999999</v>
      </c>
      <c r="AC17" s="182">
        <f t="shared" si="4"/>
        <v>6.2590909090909088</v>
      </c>
    </row>
    <row r="18" spans="1:29" ht="20.100000000000001" customHeight="1">
      <c r="A18" s="146"/>
      <c r="B18" s="413" t="s">
        <v>468</v>
      </c>
      <c r="C18" s="414"/>
      <c r="D18" s="414"/>
      <c r="E18" s="414"/>
      <c r="F18" s="414"/>
      <c r="G18" s="415"/>
      <c r="H18" s="415"/>
      <c r="I18" s="416"/>
      <c r="J18" s="52"/>
      <c r="K18" s="52"/>
      <c r="L18" s="52"/>
      <c r="M18" s="73"/>
      <c r="N18" s="53">
        <v>93.8</v>
      </c>
      <c r="O18" s="53">
        <v>93.8</v>
      </c>
      <c r="P18" s="183">
        <f>O18-N18</f>
        <v>0</v>
      </c>
      <c r="Q18" s="182">
        <f>O18/N18</f>
        <v>1</v>
      </c>
      <c r="R18" s="53">
        <f>45+75</f>
        <v>120</v>
      </c>
      <c r="S18" s="53">
        <v>55.2</v>
      </c>
      <c r="T18" s="53">
        <f t="shared" si="0"/>
        <v>-64.8</v>
      </c>
      <c r="U18" s="182">
        <f t="shared" si="5"/>
        <v>0.46</v>
      </c>
      <c r="V18" s="52"/>
      <c r="W18" s="52"/>
      <c r="X18" s="52"/>
      <c r="Y18" s="73"/>
      <c r="Z18" s="85">
        <f t="shared" si="1"/>
        <v>213.8</v>
      </c>
      <c r="AA18" s="85">
        <f t="shared" si="1"/>
        <v>149</v>
      </c>
      <c r="AB18" s="53">
        <f t="shared" si="6"/>
        <v>-64.800000000000011</v>
      </c>
      <c r="AC18" s="182">
        <f t="shared" si="4"/>
        <v>0.69691300280636104</v>
      </c>
    </row>
    <row r="19" spans="1:29" ht="20.100000000000001" customHeight="1">
      <c r="A19" s="146"/>
      <c r="B19" s="413" t="s">
        <v>479</v>
      </c>
      <c r="C19" s="414"/>
      <c r="D19" s="414"/>
      <c r="E19" s="414"/>
      <c r="F19" s="414"/>
      <c r="G19" s="415"/>
      <c r="H19" s="415"/>
      <c r="I19" s="416"/>
      <c r="J19" s="52"/>
      <c r="K19" s="52"/>
      <c r="L19" s="52"/>
      <c r="M19" s="73"/>
      <c r="N19" s="52"/>
      <c r="O19" s="52"/>
      <c r="P19" s="52"/>
      <c r="Q19" s="73"/>
      <c r="R19" s="53">
        <v>30</v>
      </c>
      <c r="S19" s="53">
        <v>0</v>
      </c>
      <c r="T19" s="53">
        <f t="shared" si="0"/>
        <v>-30</v>
      </c>
      <c r="U19" s="182">
        <f t="shared" si="5"/>
        <v>0</v>
      </c>
      <c r="V19" s="52"/>
      <c r="W19" s="52"/>
      <c r="X19" s="52"/>
      <c r="Y19" s="73"/>
      <c r="Z19" s="85">
        <f t="shared" si="1"/>
        <v>30</v>
      </c>
      <c r="AA19" s="85">
        <f t="shared" si="1"/>
        <v>0</v>
      </c>
      <c r="AB19" s="53">
        <f t="shared" si="6"/>
        <v>-30</v>
      </c>
      <c r="AC19" s="182">
        <f t="shared" si="4"/>
        <v>0</v>
      </c>
    </row>
    <row r="20" spans="1:29" ht="20.100000000000001" customHeight="1">
      <c r="A20" s="146"/>
      <c r="B20" s="413" t="s">
        <v>469</v>
      </c>
      <c r="C20" s="414"/>
      <c r="D20" s="414"/>
      <c r="E20" s="414"/>
      <c r="F20" s="414"/>
      <c r="G20" s="415"/>
      <c r="H20" s="415"/>
      <c r="I20" s="416"/>
      <c r="J20" s="52"/>
      <c r="K20" s="52"/>
      <c r="L20" s="52"/>
      <c r="M20" s="73"/>
      <c r="N20" s="52"/>
      <c r="O20" s="52"/>
      <c r="P20" s="52"/>
      <c r="Q20" s="73"/>
      <c r="R20" s="53">
        <v>90</v>
      </c>
      <c r="S20" s="53">
        <v>0</v>
      </c>
      <c r="T20" s="53">
        <f t="shared" si="0"/>
        <v>-90</v>
      </c>
      <c r="U20" s="182">
        <f t="shared" si="5"/>
        <v>0</v>
      </c>
      <c r="V20" s="52"/>
      <c r="W20" s="52"/>
      <c r="X20" s="52"/>
      <c r="Y20" s="73"/>
      <c r="Z20" s="85">
        <f t="shared" si="1"/>
        <v>90</v>
      </c>
      <c r="AA20" s="85">
        <f t="shared" si="1"/>
        <v>0</v>
      </c>
      <c r="AB20" s="53">
        <f t="shared" si="6"/>
        <v>-90</v>
      </c>
      <c r="AC20" s="182">
        <f t="shared" si="4"/>
        <v>0</v>
      </c>
    </row>
    <row r="21" spans="1:29" ht="20.100000000000001" customHeight="1">
      <c r="A21" s="146"/>
      <c r="B21" s="413" t="s">
        <v>474</v>
      </c>
      <c r="C21" s="414"/>
      <c r="D21" s="414"/>
      <c r="E21" s="414"/>
      <c r="F21" s="414"/>
      <c r="G21" s="415"/>
      <c r="H21" s="415"/>
      <c r="I21" s="416"/>
      <c r="J21" s="52"/>
      <c r="K21" s="52"/>
      <c r="L21" s="52"/>
      <c r="M21" s="73"/>
      <c r="N21" s="52">
        <v>0</v>
      </c>
      <c r="O21" s="53">
        <v>0</v>
      </c>
      <c r="P21" s="183"/>
      <c r="Q21" s="73"/>
      <c r="R21" s="53">
        <v>0</v>
      </c>
      <c r="S21" s="53">
        <v>17.600000000000001</v>
      </c>
      <c r="T21" s="53">
        <f t="shared" si="0"/>
        <v>17.600000000000001</v>
      </c>
      <c r="U21" s="182"/>
      <c r="V21" s="52"/>
      <c r="W21" s="52"/>
      <c r="X21" s="52"/>
      <c r="Y21" s="73"/>
      <c r="Z21" s="85">
        <f t="shared" si="1"/>
        <v>0</v>
      </c>
      <c r="AA21" s="85">
        <f t="shared" si="1"/>
        <v>17.600000000000001</v>
      </c>
      <c r="AB21" s="53">
        <f t="shared" si="6"/>
        <v>17.600000000000001</v>
      </c>
      <c r="AC21" s="182"/>
    </row>
    <row r="22" spans="1:29" s="4" customFormat="1" ht="20.100000000000001" customHeight="1">
      <c r="A22" s="178"/>
      <c r="B22" s="417" t="s">
        <v>476</v>
      </c>
      <c r="C22" s="418"/>
      <c r="D22" s="418"/>
      <c r="E22" s="418"/>
      <c r="F22" s="418"/>
      <c r="G22" s="419"/>
      <c r="H22" s="419"/>
      <c r="I22" s="420"/>
      <c r="J22" s="62"/>
      <c r="K22" s="62"/>
      <c r="L22" s="62"/>
      <c r="M22" s="74"/>
      <c r="N22" s="62"/>
      <c r="O22" s="62"/>
      <c r="P22" s="62"/>
      <c r="Q22" s="74"/>
      <c r="R22" s="147">
        <v>10</v>
      </c>
      <c r="S22" s="147">
        <v>9</v>
      </c>
      <c r="T22" s="147">
        <f t="shared" si="0"/>
        <v>-1</v>
      </c>
      <c r="U22" s="184">
        <f t="shared" si="5"/>
        <v>0.9</v>
      </c>
      <c r="V22" s="62"/>
      <c r="W22" s="62"/>
      <c r="X22" s="62"/>
      <c r="Y22" s="74"/>
      <c r="Z22" s="122">
        <f t="shared" si="1"/>
        <v>10</v>
      </c>
      <c r="AA22" s="122">
        <f t="shared" si="1"/>
        <v>9</v>
      </c>
      <c r="AB22" s="53">
        <f t="shared" si="6"/>
        <v>-1</v>
      </c>
      <c r="AC22" s="182">
        <f t="shared" si="4"/>
        <v>0.9</v>
      </c>
    </row>
    <row r="23" spans="1:29" ht="31.2" customHeight="1">
      <c r="A23" s="146"/>
      <c r="B23" s="421" t="s">
        <v>371</v>
      </c>
      <c r="C23" s="422"/>
      <c r="D23" s="422"/>
      <c r="E23" s="422"/>
      <c r="F23" s="422"/>
      <c r="G23" s="415"/>
      <c r="H23" s="415"/>
      <c r="I23" s="416"/>
      <c r="J23" s="52"/>
      <c r="K23" s="52"/>
      <c r="L23" s="52"/>
      <c r="M23" s="73"/>
      <c r="N23" s="52"/>
      <c r="O23" s="52"/>
      <c r="P23" s="52"/>
      <c r="Q23" s="73"/>
      <c r="R23" s="53"/>
      <c r="S23" s="53"/>
      <c r="T23" s="53"/>
      <c r="U23" s="73"/>
      <c r="V23" s="52"/>
      <c r="W23" s="52"/>
      <c r="X23" s="52"/>
      <c r="Y23" s="73"/>
      <c r="Z23" s="122"/>
      <c r="AA23" s="85">
        <f t="shared" si="1"/>
        <v>0</v>
      </c>
      <c r="AB23" s="85"/>
      <c r="AC23" s="73"/>
    </row>
    <row r="24" spans="1:29" ht="24.6" customHeight="1">
      <c r="A24" s="146"/>
      <c r="B24" s="421" t="s">
        <v>160</v>
      </c>
      <c r="C24" s="422"/>
      <c r="D24" s="422"/>
      <c r="E24" s="422"/>
      <c r="F24" s="422"/>
      <c r="G24" s="415"/>
      <c r="H24" s="415"/>
      <c r="I24" s="416"/>
      <c r="J24" s="52"/>
      <c r="K24" s="52"/>
      <c r="L24" s="52"/>
      <c r="M24" s="73"/>
      <c r="N24" s="52"/>
      <c r="O24" s="52"/>
      <c r="P24" s="52"/>
      <c r="Q24" s="73"/>
      <c r="R24" s="53"/>
      <c r="S24" s="53"/>
      <c r="T24" s="53"/>
      <c r="U24" s="73"/>
      <c r="V24" s="52"/>
      <c r="W24" s="52"/>
      <c r="X24" s="52"/>
      <c r="Y24" s="73"/>
      <c r="Z24" s="122"/>
      <c r="AA24" s="85">
        <f t="shared" si="1"/>
        <v>0</v>
      </c>
      <c r="AB24" s="85"/>
      <c r="AC24" s="73"/>
    </row>
    <row r="25" spans="1:29" ht="24.9" customHeight="1">
      <c r="A25" s="429" t="s">
        <v>41</v>
      </c>
      <c r="B25" s="430"/>
      <c r="C25" s="430"/>
      <c r="D25" s="430"/>
      <c r="E25" s="430"/>
      <c r="F25" s="430"/>
      <c r="G25" s="430"/>
      <c r="H25" s="430"/>
      <c r="I25" s="431"/>
      <c r="J25" s="147"/>
      <c r="K25" s="62"/>
      <c r="L25" s="62"/>
      <c r="M25" s="74"/>
      <c r="N25" s="147">
        <f>N18</f>
        <v>93.8</v>
      </c>
      <c r="O25" s="147">
        <f>O14</f>
        <v>93.8</v>
      </c>
      <c r="P25" s="147">
        <f>O25-N25</f>
        <v>0</v>
      </c>
      <c r="Q25" s="184">
        <f>O25/N25</f>
        <v>1</v>
      </c>
      <c r="R25" s="147">
        <f>R11+R14+R22</f>
        <v>464.9</v>
      </c>
      <c r="S25" s="147">
        <f>S11+S14+S22</f>
        <v>394.59999999999997</v>
      </c>
      <c r="T25" s="147">
        <f>S25-R25</f>
        <v>-70.300000000000011</v>
      </c>
      <c r="U25" s="184">
        <f>S25/R25</f>
        <v>0.84878468487846848</v>
      </c>
      <c r="V25" s="62"/>
      <c r="W25" s="147">
        <f>W12</f>
        <v>0</v>
      </c>
      <c r="X25" s="62"/>
      <c r="Y25" s="74"/>
      <c r="Z25" s="147">
        <f>Z11+Z14+Z22</f>
        <v>558.70000000000005</v>
      </c>
      <c r="AA25" s="147">
        <f>AA11+AA14+AA22</f>
        <v>488.4</v>
      </c>
      <c r="AB25" s="147">
        <f>AA25-Z25</f>
        <v>-70.300000000000068</v>
      </c>
      <c r="AC25" s="184">
        <f>AA25/Z25</f>
        <v>0.87417218543046349</v>
      </c>
    </row>
    <row r="26" spans="1:29" ht="24.9" customHeight="1">
      <c r="A26" s="371" t="s">
        <v>42</v>
      </c>
      <c r="B26" s="372"/>
      <c r="C26" s="372"/>
      <c r="D26" s="372"/>
      <c r="E26" s="372"/>
      <c r="F26" s="372"/>
      <c r="G26" s="372"/>
      <c r="H26" s="372"/>
      <c r="I26" s="373"/>
      <c r="J26" s="46"/>
      <c r="K26" s="46"/>
      <c r="L26" s="46"/>
      <c r="M26" s="46"/>
      <c r="N26" s="180">
        <f>N25/Z25</f>
        <v>0.16788974404868443</v>
      </c>
      <c r="O26" s="180">
        <f>O25/AA25</f>
        <v>0.19205569205569206</v>
      </c>
      <c r="P26" s="46"/>
      <c r="Q26" s="46"/>
      <c r="R26" s="180">
        <f>R25/Z25</f>
        <v>0.83211025595131549</v>
      </c>
      <c r="S26" s="182">
        <f>S25/AA25</f>
        <v>0.80794430794430794</v>
      </c>
      <c r="T26" s="53"/>
      <c r="U26" s="46"/>
      <c r="V26" s="46"/>
      <c r="W26" s="179"/>
      <c r="X26" s="46"/>
      <c r="Y26" s="46"/>
      <c r="Z26" s="179">
        <f>SUM(J26,N26,R26,V26)</f>
        <v>0.99999999999999989</v>
      </c>
      <c r="AA26" s="179">
        <f>SUM(K26,O26,S26,W26)</f>
        <v>1</v>
      </c>
      <c r="AB26" s="85"/>
      <c r="AC26" s="46"/>
    </row>
    <row r="27" spans="1:29" ht="15" customHeight="1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9" ht="15" customHeight="1">
      <c r="A28" s="14"/>
      <c r="B28" s="14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9" ht="15" customHeight="1">
      <c r="A29" s="14"/>
      <c r="B29" s="14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9" ht="20.25" customHeight="1">
      <c r="A30" s="14"/>
      <c r="B30" s="14"/>
      <c r="C30" s="4" t="s">
        <v>372</v>
      </c>
      <c r="D30" s="4"/>
      <c r="E30" s="4"/>
      <c r="F30" s="4"/>
      <c r="G30" s="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9" ht="21.75" customHeight="1">
      <c r="A31" s="14"/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29" ht="21.75" customHeight="1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29" ht="30" customHeight="1">
      <c r="A33" s="315" t="s">
        <v>303</v>
      </c>
      <c r="B33" s="423" t="s">
        <v>373</v>
      </c>
      <c r="C33" s="424"/>
      <c r="D33" s="273" t="s">
        <v>374</v>
      </c>
      <c r="E33" s="273"/>
      <c r="F33" s="273" t="s">
        <v>375</v>
      </c>
      <c r="G33" s="273"/>
      <c r="H33" s="273" t="s">
        <v>376</v>
      </c>
      <c r="I33" s="273"/>
      <c r="J33" s="273" t="s">
        <v>377</v>
      </c>
      <c r="K33" s="273"/>
      <c r="L33" s="273" t="s">
        <v>259</v>
      </c>
      <c r="M33" s="273"/>
      <c r="N33" s="273"/>
      <c r="O33" s="273"/>
      <c r="P33" s="273"/>
      <c r="Q33" s="273"/>
      <c r="R33" s="273"/>
      <c r="S33" s="273"/>
      <c r="T33" s="273"/>
      <c r="U33" s="273"/>
      <c r="V33" s="412" t="s">
        <v>378</v>
      </c>
      <c r="W33" s="412"/>
      <c r="X33" s="412"/>
      <c r="Y33" s="412"/>
      <c r="Z33" s="412"/>
      <c r="AA33" s="412" t="s">
        <v>379</v>
      </c>
      <c r="AB33" s="412"/>
      <c r="AC33" s="412"/>
    </row>
    <row r="34" spans="1:29" ht="31.5" customHeight="1">
      <c r="A34" s="315"/>
      <c r="B34" s="425"/>
      <c r="C34" s="426"/>
      <c r="D34" s="273"/>
      <c r="E34" s="273"/>
      <c r="F34" s="273"/>
      <c r="G34" s="273"/>
      <c r="H34" s="273"/>
      <c r="I34" s="273"/>
      <c r="J34" s="273"/>
      <c r="K34" s="273"/>
      <c r="L34" s="273" t="s">
        <v>380</v>
      </c>
      <c r="M34" s="273"/>
      <c r="N34" s="273" t="s">
        <v>381</v>
      </c>
      <c r="O34" s="273"/>
      <c r="P34" s="273" t="s">
        <v>382</v>
      </c>
      <c r="Q34" s="273"/>
      <c r="R34" s="273"/>
      <c r="S34" s="273"/>
      <c r="T34" s="273"/>
      <c r="U34" s="273"/>
      <c r="V34" s="412"/>
      <c r="W34" s="412"/>
      <c r="X34" s="412"/>
      <c r="Y34" s="412"/>
      <c r="Z34" s="412"/>
      <c r="AA34" s="412"/>
      <c r="AB34" s="412"/>
      <c r="AC34" s="412"/>
    </row>
    <row r="35" spans="1:29" ht="114.75" customHeight="1">
      <c r="A35" s="315"/>
      <c r="B35" s="427"/>
      <c r="C35" s="428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 t="s">
        <v>383</v>
      </c>
      <c r="Q35" s="273"/>
      <c r="R35" s="273" t="s">
        <v>384</v>
      </c>
      <c r="S35" s="273"/>
      <c r="T35" s="273" t="s">
        <v>385</v>
      </c>
      <c r="U35" s="273"/>
      <c r="V35" s="412"/>
      <c r="W35" s="412"/>
      <c r="X35" s="412"/>
      <c r="Y35" s="412"/>
      <c r="Z35" s="412"/>
      <c r="AA35" s="412"/>
      <c r="AB35" s="412"/>
      <c r="AC35" s="412"/>
    </row>
    <row r="36" spans="1:29" ht="21.75" customHeight="1">
      <c r="A36" s="5">
        <v>1</v>
      </c>
      <c r="B36" s="285">
        <v>2</v>
      </c>
      <c r="C36" s="286"/>
      <c r="D36" s="273">
        <v>3</v>
      </c>
      <c r="E36" s="273"/>
      <c r="F36" s="273">
        <v>4</v>
      </c>
      <c r="G36" s="273"/>
      <c r="H36" s="273">
        <v>5</v>
      </c>
      <c r="I36" s="273"/>
      <c r="J36" s="273">
        <v>6</v>
      </c>
      <c r="K36" s="273"/>
      <c r="L36" s="285">
        <v>7</v>
      </c>
      <c r="M36" s="286"/>
      <c r="N36" s="285">
        <v>8</v>
      </c>
      <c r="O36" s="286"/>
      <c r="P36" s="273">
        <v>9</v>
      </c>
      <c r="Q36" s="273"/>
      <c r="R36" s="315">
        <v>10</v>
      </c>
      <c r="S36" s="315"/>
      <c r="T36" s="273">
        <v>11</v>
      </c>
      <c r="U36" s="273"/>
      <c r="V36" s="273">
        <v>12</v>
      </c>
      <c r="W36" s="273"/>
      <c r="X36" s="273"/>
      <c r="Y36" s="273"/>
      <c r="Z36" s="273"/>
      <c r="AA36" s="273">
        <v>13</v>
      </c>
      <c r="AB36" s="273"/>
      <c r="AC36" s="273"/>
    </row>
    <row r="37" spans="1:29" ht="21.75" customHeight="1">
      <c r="A37" s="167"/>
      <c r="B37" s="410"/>
      <c r="C37" s="411"/>
      <c r="D37" s="273"/>
      <c r="E37" s="273"/>
      <c r="F37" s="391"/>
      <c r="G37" s="391"/>
      <c r="H37" s="391"/>
      <c r="I37" s="391"/>
      <c r="J37" s="391"/>
      <c r="K37" s="391"/>
      <c r="L37" s="406"/>
      <c r="M37" s="407"/>
      <c r="N37" s="406">
        <f>SUM(P37,R37,T37)</f>
        <v>0</v>
      </c>
      <c r="O37" s="407"/>
      <c r="P37" s="391"/>
      <c r="Q37" s="391"/>
      <c r="R37" s="391"/>
      <c r="S37" s="391"/>
      <c r="T37" s="391"/>
      <c r="U37" s="391"/>
      <c r="V37" s="408"/>
      <c r="W37" s="408"/>
      <c r="X37" s="408"/>
      <c r="Y37" s="408"/>
      <c r="Z37" s="408"/>
      <c r="AA37" s="409"/>
      <c r="AB37" s="409"/>
      <c r="AC37" s="409"/>
    </row>
    <row r="38" spans="1:29" ht="21.75" customHeight="1">
      <c r="A38" s="167"/>
      <c r="B38" s="410"/>
      <c r="C38" s="411"/>
      <c r="D38" s="273"/>
      <c r="E38" s="273"/>
      <c r="F38" s="391"/>
      <c r="G38" s="391"/>
      <c r="H38" s="391"/>
      <c r="I38" s="391"/>
      <c r="J38" s="391"/>
      <c r="K38" s="391"/>
      <c r="L38" s="406"/>
      <c r="M38" s="407"/>
      <c r="N38" s="406">
        <f t="shared" ref="N38:N43" si="7">SUM(P38,R38,T38)</f>
        <v>0</v>
      </c>
      <c r="O38" s="407"/>
      <c r="P38" s="391"/>
      <c r="Q38" s="391"/>
      <c r="R38" s="391"/>
      <c r="S38" s="391"/>
      <c r="T38" s="391"/>
      <c r="U38" s="391"/>
      <c r="V38" s="408"/>
      <c r="W38" s="408"/>
      <c r="X38" s="408"/>
      <c r="Y38" s="408"/>
      <c r="Z38" s="408"/>
      <c r="AA38" s="409"/>
      <c r="AB38" s="409"/>
      <c r="AC38" s="409"/>
    </row>
    <row r="39" spans="1:29" ht="21.75" customHeight="1">
      <c r="A39" s="167"/>
      <c r="B39" s="410"/>
      <c r="C39" s="411"/>
      <c r="D39" s="273"/>
      <c r="E39" s="273"/>
      <c r="F39" s="391"/>
      <c r="G39" s="391"/>
      <c r="H39" s="391"/>
      <c r="I39" s="391"/>
      <c r="J39" s="391"/>
      <c r="K39" s="391"/>
      <c r="L39" s="406"/>
      <c r="M39" s="407"/>
      <c r="N39" s="406">
        <f t="shared" si="7"/>
        <v>0</v>
      </c>
      <c r="O39" s="407"/>
      <c r="P39" s="391"/>
      <c r="Q39" s="391"/>
      <c r="R39" s="391"/>
      <c r="S39" s="391"/>
      <c r="T39" s="391"/>
      <c r="U39" s="391"/>
      <c r="V39" s="408"/>
      <c r="W39" s="408"/>
      <c r="X39" s="408"/>
      <c r="Y39" s="408"/>
      <c r="Z39" s="408"/>
      <c r="AA39" s="409"/>
      <c r="AB39" s="409"/>
      <c r="AC39" s="409"/>
    </row>
    <row r="40" spans="1:29" ht="20.25" customHeight="1">
      <c r="A40" s="167"/>
      <c r="B40" s="410"/>
      <c r="C40" s="411"/>
      <c r="D40" s="273"/>
      <c r="E40" s="273"/>
      <c r="F40" s="391"/>
      <c r="G40" s="391"/>
      <c r="H40" s="391"/>
      <c r="I40" s="391"/>
      <c r="J40" s="391"/>
      <c r="K40" s="391"/>
      <c r="L40" s="406"/>
      <c r="M40" s="407"/>
      <c r="N40" s="406">
        <f t="shared" si="7"/>
        <v>0</v>
      </c>
      <c r="O40" s="407"/>
      <c r="P40" s="391"/>
      <c r="Q40" s="391"/>
      <c r="R40" s="391"/>
      <c r="S40" s="391"/>
      <c r="T40" s="391"/>
      <c r="U40" s="391"/>
      <c r="V40" s="408"/>
      <c r="W40" s="408"/>
      <c r="X40" s="408"/>
      <c r="Y40" s="408"/>
      <c r="Z40" s="408"/>
      <c r="AA40" s="409"/>
      <c r="AB40" s="409"/>
      <c r="AC40" s="409"/>
    </row>
    <row r="41" spans="1:29" ht="20.25" customHeight="1">
      <c r="A41" s="167"/>
      <c r="B41" s="410"/>
      <c r="C41" s="411"/>
      <c r="D41" s="273"/>
      <c r="E41" s="273"/>
      <c r="F41" s="391"/>
      <c r="G41" s="391"/>
      <c r="H41" s="391"/>
      <c r="I41" s="391"/>
      <c r="J41" s="391"/>
      <c r="K41" s="391"/>
      <c r="L41" s="406"/>
      <c r="M41" s="407"/>
      <c r="N41" s="406">
        <f t="shared" si="7"/>
        <v>0</v>
      </c>
      <c r="O41" s="407"/>
      <c r="P41" s="391"/>
      <c r="Q41" s="391"/>
      <c r="R41" s="391"/>
      <c r="S41" s="391"/>
      <c r="T41" s="391"/>
      <c r="U41" s="391"/>
      <c r="V41" s="408"/>
      <c r="W41" s="408"/>
      <c r="X41" s="408"/>
      <c r="Y41" s="408"/>
      <c r="Z41" s="408"/>
      <c r="AA41" s="409"/>
      <c r="AB41" s="409"/>
      <c r="AC41" s="409"/>
    </row>
    <row r="42" spans="1:29" ht="20.25" customHeight="1">
      <c r="A42" s="167"/>
      <c r="B42" s="410"/>
      <c r="C42" s="411"/>
      <c r="D42" s="273"/>
      <c r="E42" s="273"/>
      <c r="F42" s="391"/>
      <c r="G42" s="391"/>
      <c r="H42" s="391"/>
      <c r="I42" s="391"/>
      <c r="J42" s="391"/>
      <c r="K42" s="391"/>
      <c r="L42" s="406"/>
      <c r="M42" s="407"/>
      <c r="N42" s="406">
        <f t="shared" si="7"/>
        <v>0</v>
      </c>
      <c r="O42" s="407"/>
      <c r="P42" s="391"/>
      <c r="Q42" s="391"/>
      <c r="R42" s="391"/>
      <c r="S42" s="391"/>
      <c r="T42" s="391"/>
      <c r="U42" s="391"/>
      <c r="V42" s="408"/>
      <c r="W42" s="408"/>
      <c r="X42" s="408"/>
      <c r="Y42" s="408"/>
      <c r="Z42" s="408"/>
      <c r="AA42" s="409"/>
      <c r="AB42" s="409"/>
      <c r="AC42" s="409"/>
    </row>
    <row r="43" spans="1:29" ht="20.25" customHeight="1">
      <c r="A43" s="167"/>
      <c r="B43" s="410"/>
      <c r="C43" s="411"/>
      <c r="D43" s="273"/>
      <c r="E43" s="273"/>
      <c r="F43" s="391"/>
      <c r="G43" s="391"/>
      <c r="H43" s="391"/>
      <c r="I43" s="391"/>
      <c r="J43" s="391"/>
      <c r="K43" s="391"/>
      <c r="L43" s="406"/>
      <c r="M43" s="407"/>
      <c r="N43" s="406">
        <f t="shared" si="7"/>
        <v>0</v>
      </c>
      <c r="O43" s="407"/>
      <c r="P43" s="391"/>
      <c r="Q43" s="391"/>
      <c r="R43" s="391"/>
      <c r="S43" s="391"/>
      <c r="T43" s="391"/>
      <c r="U43" s="391"/>
      <c r="V43" s="408"/>
      <c r="W43" s="408"/>
      <c r="X43" s="408"/>
      <c r="Y43" s="408"/>
      <c r="Z43" s="408"/>
      <c r="AA43" s="409"/>
      <c r="AB43" s="409"/>
      <c r="AC43" s="409"/>
    </row>
    <row r="44" spans="1:29" ht="20.25" customHeight="1">
      <c r="A44" s="403" t="s">
        <v>41</v>
      </c>
      <c r="B44" s="404"/>
      <c r="C44" s="404"/>
      <c r="D44" s="404"/>
      <c r="E44" s="405"/>
      <c r="F44" s="389">
        <f>SUM(F37:F43)</f>
        <v>0</v>
      </c>
      <c r="G44" s="389"/>
      <c r="H44" s="389">
        <f>SUM(H37:H43)</f>
        <v>0</v>
      </c>
      <c r="I44" s="389"/>
      <c r="J44" s="389">
        <f>SUM(J37:J43)</f>
        <v>0</v>
      </c>
      <c r="K44" s="389"/>
      <c r="L44" s="389">
        <f>SUM(L37:L43)</f>
        <v>0</v>
      </c>
      <c r="M44" s="389"/>
      <c r="N44" s="389">
        <f>SUM(N37:N43)</f>
        <v>0</v>
      </c>
      <c r="O44" s="389"/>
      <c r="P44" s="389">
        <f>SUM(P37:P43)</f>
        <v>0</v>
      </c>
      <c r="Q44" s="389"/>
      <c r="R44" s="389">
        <f>SUM(R37:R43)</f>
        <v>0</v>
      </c>
      <c r="S44" s="389"/>
      <c r="T44" s="389">
        <f>SUM(T37:T43)</f>
        <v>0</v>
      </c>
      <c r="U44" s="389"/>
      <c r="V44" s="390"/>
      <c r="W44" s="390"/>
      <c r="X44" s="390"/>
      <c r="Y44" s="390"/>
      <c r="Z44" s="390"/>
      <c r="AA44" s="402"/>
      <c r="AB44" s="402"/>
      <c r="AC44" s="402"/>
    </row>
    <row r="45" spans="1:29" ht="20.25" customHeight="1">
      <c r="A45" s="14"/>
      <c r="B45" s="14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29" ht="20.25" customHeight="1">
      <c r="A46" s="14"/>
      <c r="B46" s="14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29" ht="20.25" customHeight="1">
      <c r="A47" s="14"/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9" ht="21.6" customHeight="1">
      <c r="A48" s="14"/>
      <c r="B48" s="368" t="s">
        <v>487</v>
      </c>
      <c r="C48" s="368"/>
      <c r="D48" s="368"/>
      <c r="E48" s="368"/>
      <c r="F48" s="368"/>
      <c r="G48" s="368"/>
      <c r="H48" s="189"/>
      <c r="I48" s="189"/>
      <c r="J48" s="367" t="s">
        <v>148</v>
      </c>
      <c r="K48" s="367"/>
      <c r="L48" s="367"/>
      <c r="M48" s="367"/>
      <c r="N48" s="367"/>
      <c r="O48" s="189"/>
      <c r="P48" s="189"/>
      <c r="Q48" s="189"/>
      <c r="R48" s="189"/>
      <c r="S48" s="189"/>
      <c r="T48" s="388" t="s">
        <v>488</v>
      </c>
      <c r="U48" s="388"/>
      <c r="V48" s="388"/>
      <c r="W48" s="388"/>
      <c r="X48" s="388"/>
    </row>
    <row r="49" spans="2:24" s="3" customFormat="1">
      <c r="B49" s="330" t="s">
        <v>53</v>
      </c>
      <c r="C49" s="330"/>
      <c r="D49" s="330"/>
      <c r="E49" s="330"/>
      <c r="F49" s="330"/>
      <c r="G49" s="330"/>
      <c r="H49" s="24"/>
      <c r="I49" s="24"/>
      <c r="J49" s="282" t="s">
        <v>54</v>
      </c>
      <c r="K49" s="282"/>
      <c r="L49" s="282"/>
      <c r="M49" s="282"/>
      <c r="N49" s="282"/>
      <c r="S49" s="2"/>
      <c r="T49" s="282" t="s">
        <v>341</v>
      </c>
      <c r="U49" s="282"/>
      <c r="V49" s="282"/>
      <c r="W49" s="282"/>
      <c r="X49" s="282"/>
    </row>
    <row r="50" spans="2:24" s="21" customFormat="1" ht="16.5" customHeight="1">
      <c r="C50" s="50"/>
      <c r="F50" s="40"/>
      <c r="G50" s="40"/>
      <c r="H50" s="40"/>
      <c r="I50" s="40"/>
      <c r="J50" s="40"/>
    </row>
    <row r="51" spans="2:24" s="3" customFormat="1"/>
    <row r="52" spans="2:24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2:24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2:24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2:24">
      <c r="C55" s="14"/>
    </row>
    <row r="58" spans="2:24">
      <c r="C58" s="23"/>
    </row>
    <row r="59" spans="2:24">
      <c r="C59" s="23"/>
    </row>
    <row r="60" spans="2:24">
      <c r="C60" s="23"/>
    </row>
    <row r="61" spans="2:24">
      <c r="C61" s="23"/>
    </row>
    <row r="62" spans="2:24">
      <c r="C62" s="23"/>
    </row>
    <row r="63" spans="2:24">
      <c r="C63" s="23"/>
    </row>
    <row r="64" spans="2:24">
      <c r="C64" s="23"/>
    </row>
  </sheetData>
  <mergeCells count="174">
    <mergeCell ref="B17:I17"/>
    <mergeCell ref="B18:I18"/>
    <mergeCell ref="B20:I20"/>
    <mergeCell ref="B10:I10"/>
    <mergeCell ref="B11:I11"/>
    <mergeCell ref="B12:I12"/>
    <mergeCell ref="B14:I14"/>
    <mergeCell ref="B15:I15"/>
    <mergeCell ref="B16:I16"/>
    <mergeCell ref="B19:I19"/>
    <mergeCell ref="B13:I13"/>
    <mergeCell ref="B21:I21"/>
    <mergeCell ref="B22:I22"/>
    <mergeCell ref="B23:I23"/>
    <mergeCell ref="B24:I24"/>
    <mergeCell ref="A33:A35"/>
    <mergeCell ref="B33:C35"/>
    <mergeCell ref="D33:E35"/>
    <mergeCell ref="F33:G35"/>
    <mergeCell ref="H33:I35"/>
    <mergeCell ref="A25:I25"/>
    <mergeCell ref="R36:S36"/>
    <mergeCell ref="J33:K35"/>
    <mergeCell ref="L33:U33"/>
    <mergeCell ref="V33:Z35"/>
    <mergeCell ref="AA33:AC35"/>
    <mergeCell ref="L34:M35"/>
    <mergeCell ref="N34:O35"/>
    <mergeCell ref="P34:U34"/>
    <mergeCell ref="P35:Q35"/>
    <mergeCell ref="R35:S35"/>
    <mergeCell ref="T35:U35"/>
    <mergeCell ref="R38:S38"/>
    <mergeCell ref="T36:U36"/>
    <mergeCell ref="V36:Z36"/>
    <mergeCell ref="AA36:AC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Z37"/>
    <mergeCell ref="AA37:AC37"/>
    <mergeCell ref="B36:C36"/>
    <mergeCell ref="D36:E36"/>
    <mergeCell ref="F36:G36"/>
    <mergeCell ref="H36:I36"/>
    <mergeCell ref="J36:K36"/>
    <mergeCell ref="L36:M36"/>
    <mergeCell ref="N36:O36"/>
    <mergeCell ref="P36:Q36"/>
    <mergeCell ref="R40:S40"/>
    <mergeCell ref="T38:U38"/>
    <mergeCell ref="V38:Z38"/>
    <mergeCell ref="AA38:AC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Z39"/>
    <mergeCell ref="AA39:AC39"/>
    <mergeCell ref="B38:C38"/>
    <mergeCell ref="D38:E38"/>
    <mergeCell ref="F38:G38"/>
    <mergeCell ref="H38:I38"/>
    <mergeCell ref="J38:K38"/>
    <mergeCell ref="L38:M38"/>
    <mergeCell ref="N38:O38"/>
    <mergeCell ref="P38:Q38"/>
    <mergeCell ref="R42:S42"/>
    <mergeCell ref="T40:U40"/>
    <mergeCell ref="V40:Z40"/>
    <mergeCell ref="AA40:AC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Z41"/>
    <mergeCell ref="AA41:AC41"/>
    <mergeCell ref="B40:C40"/>
    <mergeCell ref="D40:E40"/>
    <mergeCell ref="F40:G40"/>
    <mergeCell ref="H40:I40"/>
    <mergeCell ref="J40:K40"/>
    <mergeCell ref="L40:M40"/>
    <mergeCell ref="N40:O40"/>
    <mergeCell ref="P40:Q40"/>
    <mergeCell ref="L43:M43"/>
    <mergeCell ref="B42:C42"/>
    <mergeCell ref="D42:E42"/>
    <mergeCell ref="F42:G42"/>
    <mergeCell ref="H42:I42"/>
    <mergeCell ref="J42:K42"/>
    <mergeCell ref="L42:M42"/>
    <mergeCell ref="N42:O42"/>
    <mergeCell ref="P42:Q42"/>
    <mergeCell ref="AA44:AC44"/>
    <mergeCell ref="N6:Q6"/>
    <mergeCell ref="V6:Y6"/>
    <mergeCell ref="V7:V8"/>
    <mergeCell ref="W7:W8"/>
    <mergeCell ref="N7:N8"/>
    <mergeCell ref="A44:E44"/>
    <mergeCell ref="F44:G44"/>
    <mergeCell ref="H44:I44"/>
    <mergeCell ref="J44:K44"/>
    <mergeCell ref="L44:M44"/>
    <mergeCell ref="N44:O44"/>
    <mergeCell ref="N43:O43"/>
    <mergeCell ref="P43:Q43"/>
    <mergeCell ref="T42:U42"/>
    <mergeCell ref="V42:Z42"/>
    <mergeCell ref="AA42:AC42"/>
    <mergeCell ref="R43:S43"/>
    <mergeCell ref="T43:U43"/>
    <mergeCell ref="V43:Z43"/>
    <mergeCell ref="AA43:AC43"/>
    <mergeCell ref="B43:C43"/>
    <mergeCell ref="D43:E43"/>
    <mergeCell ref="F43:G43"/>
    <mergeCell ref="X7:X8"/>
    <mergeCell ref="Y7:Y8"/>
    <mergeCell ref="Z7:Z8"/>
    <mergeCell ref="A6:A8"/>
    <mergeCell ref="Q7:Q8"/>
    <mergeCell ref="R7:R8"/>
    <mergeCell ref="Z6:AC6"/>
    <mergeCell ref="AA7:AA8"/>
    <mergeCell ref="AA5:AC5"/>
    <mergeCell ref="R6:U6"/>
    <mergeCell ref="AB7:AB8"/>
    <mergeCell ref="J6:M6"/>
    <mergeCell ref="AC7:AC8"/>
    <mergeCell ref="B49:G49"/>
    <mergeCell ref="T49:X49"/>
    <mergeCell ref="J48:N48"/>
    <mergeCell ref="J49:N49"/>
    <mergeCell ref="B48:G48"/>
    <mergeCell ref="M7:M8"/>
    <mergeCell ref="A26:I26"/>
    <mergeCell ref="J7:J8"/>
    <mergeCell ref="K7:K8"/>
    <mergeCell ref="L7:L8"/>
    <mergeCell ref="P7:P8"/>
    <mergeCell ref="T7:T8"/>
    <mergeCell ref="U7:U8"/>
    <mergeCell ref="B9:I9"/>
    <mergeCell ref="S7:S8"/>
    <mergeCell ref="B6:I8"/>
    <mergeCell ref="O7:O8"/>
    <mergeCell ref="T48:X48"/>
    <mergeCell ref="P44:Q44"/>
    <mergeCell ref="R44:S44"/>
    <mergeCell ref="T44:U44"/>
    <mergeCell ref="V44:Z44"/>
    <mergeCell ref="H43:I43"/>
    <mergeCell ref="J43:K43"/>
  </mergeCells>
  <phoneticPr fontId="3" type="noConversion"/>
  <pageMargins left="0.59055118110236227" right="7.874015748031496E-2" top="0.78740157480314965" bottom="0.78740157480314965" header="0.31496062992125984" footer="0.31496062992125984"/>
  <pageSetup paperSize="9" scale="45" orientation="landscape" r:id="rId1"/>
  <headerFooter alignWithMargins="0">
    <oddHeader>&amp;R&amp;"Times New Roman,звичайний"&amp;14Продовження додатка 3
Таблиця 6</oddHeader>
  </headerFooter>
  <ignoredErrors>
    <ignoredError sqref="AB26:AC26" formulaRange="1"/>
    <ignoredError sqref="T26:U26" evalError="1" formulaRange="1"/>
    <ignoredError sqref="Z26:AA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'І. Інф. до звіт.'!Заголовки_для_печати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'IV кап.інв. V кред.'!Область_печати</vt:lpstr>
      <vt:lpstr>'VI-VII джер.кап.інв.'!Область_печати</vt:lpstr>
      <vt:lpstr>'І. Інф. до звіт.'!Область_печати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nachpev</cp:lastModifiedBy>
  <cp:lastPrinted>2025-02-14T12:02:46Z</cp:lastPrinted>
  <dcterms:created xsi:type="dcterms:W3CDTF">2003-03-13T16:00:22Z</dcterms:created>
  <dcterms:modified xsi:type="dcterms:W3CDTF">2025-03-17T12:50:04Z</dcterms:modified>
</cp:coreProperties>
</file>