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Секретар\Руденок\ВК на затвердження КП ЖЕК-10\"/>
    </mc:Choice>
  </mc:AlternateContent>
  <xr:revisionPtr revIDLastSave="0" documentId="13_ncr:1_{A575175B-2BF8-4F89-85D5-7D9ED90C4AA1}" xr6:coauthVersionLast="47" xr6:coauthVersionMax="47" xr10:uidLastSave="{00000000-0000-0000-0000-000000000000}"/>
  <bookViews>
    <workbookView xWindow="-108" yWindow="-108" windowWidth="23256" windowHeight="12576" tabRatio="837" xr2:uid="{25C54B71-0BE8-4050-B5F4-7CCC351D0C3D}"/>
  </bookViews>
  <sheets>
    <sheet name="Осн. фін. пок." sheetId="14" r:id="rId1"/>
    <sheet name="БУХ" sheetId="27" state="hidden" r:id="rId2"/>
    <sheet name="I. Інф. до фін.плану" sheetId="20" r:id="rId3"/>
    <sheet name="ІІ. Розп. ч.п. та розр. з бюд." sheetId="23" r:id="rId4"/>
    <sheet name="ІІІ рух. гр. кшт." sheetId="26" r:id="rId5"/>
    <sheet name="ІV кап. інвест. V кред. " sheetId="24" r:id="rId6"/>
    <sheet name="VI-VII джер.кап.інв." sheetId="25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</externalReferences>
  <definedNames>
    <definedName name="__123Graph_XGRAPH3" hidden="1">[1]GDP!#REF!</definedName>
    <definedName name="aa">'[2]1993'!$A$1:$IV$3,'[2]1993'!$A$1:$A$65536</definedName>
    <definedName name="ad">'[3]МТР Газ України'!$B$1</definedName>
    <definedName name="as">'[4]МТР Газ України'!$B$1</definedName>
    <definedName name="asdf">[5]Inform!$E$6</definedName>
    <definedName name="asdfg">[5]Inform!$F$2</definedName>
    <definedName name="BuiltIn_Print_Area___1___1">#REF!</definedName>
    <definedName name="ClDate">[6]Inform!$E$6</definedName>
    <definedName name="ClDate_21">[7]Inform!$E$6</definedName>
    <definedName name="ClDate_25">[7]Inform!$E$6</definedName>
    <definedName name="ClDate_6">[8]Inform!$E$6</definedName>
    <definedName name="CompName">[6]Inform!$F$2</definedName>
    <definedName name="CompName_21">[7]Inform!$F$2</definedName>
    <definedName name="CompName_25">[7]Inform!$F$2</definedName>
    <definedName name="CompName_6">[8]Inform!$F$2</definedName>
    <definedName name="CompNameE">[6]Inform!$G$2</definedName>
    <definedName name="CompNameE_21">[7]Inform!$G$2</definedName>
    <definedName name="CompNameE_25">[7]Inform!$G$2</definedName>
    <definedName name="CompNameE_6">[8]Inform!$G$2</definedName>
    <definedName name="Cost_Category_National_ID">#REF!</definedName>
    <definedName name="Cе511">#REF!</definedName>
    <definedName name="d">'[9]МТР Газ України'!$B$4</definedName>
    <definedName name="dCPIb">[10]попер_роз!#REF!</definedName>
    <definedName name="dPPIb">[10]попер_роз!#REF!</definedName>
    <definedName name="ds">'[11]7  Інші витрати'!#REF!</definedName>
    <definedName name="Fact_Type_ID">#REF!</definedName>
    <definedName name="G">'[12]МТР Газ України'!$B$1</definedName>
    <definedName name="ij1sssss">'[13]7  Інші витрати'!#REF!</definedName>
    <definedName name="LastItem">[14]Лист1!$A$1</definedName>
    <definedName name="Load">'[15]МТР Газ України'!$B$4</definedName>
    <definedName name="Load_ID">'[16]МТР Газ України'!$B$4</definedName>
    <definedName name="Load_ID_10">'[17]7  Інші витрати'!#REF!</definedName>
    <definedName name="Load_ID_11">'[18]МТР Газ України'!$B$4</definedName>
    <definedName name="Load_ID_12">'[18]МТР Газ України'!$B$4</definedName>
    <definedName name="Load_ID_13">'[18]МТР Газ України'!$B$4</definedName>
    <definedName name="Load_ID_14">'[18]МТР Газ України'!$B$4</definedName>
    <definedName name="Load_ID_15">'[18]МТР Газ України'!$B$4</definedName>
    <definedName name="Load_ID_16">'[18]МТР Газ України'!$B$4</definedName>
    <definedName name="Load_ID_17">'[18]МТР Газ України'!$B$4</definedName>
    <definedName name="Load_ID_18">'[19]МТР Газ України'!$B$4</definedName>
    <definedName name="Load_ID_19">'[20]МТР Газ України'!$B$4</definedName>
    <definedName name="Load_ID_20">'[19]МТР Газ України'!$B$4</definedName>
    <definedName name="Load_ID_200">'[15]МТР Газ України'!$B$4</definedName>
    <definedName name="Load_ID_21">'[21]МТР Газ України'!$B$4</definedName>
    <definedName name="Load_ID_23">'[20]МТР Газ України'!$B$4</definedName>
    <definedName name="Load_ID_25">'[21]МТР Газ України'!$B$4</definedName>
    <definedName name="Load_ID_542">'[22]МТР Газ України'!$B$4</definedName>
    <definedName name="Load_ID_6">'[18]МТР Газ України'!$B$4</definedName>
    <definedName name="OpDate">[6]Inform!$E$5</definedName>
    <definedName name="OpDate_21">[7]Inform!$E$5</definedName>
    <definedName name="OpDate_25">[7]Inform!$E$5</definedName>
    <definedName name="OpDate_6">[8]Inform!$E$5</definedName>
    <definedName name="QR">[23]Inform!$E$5</definedName>
    <definedName name="qw">[5]Inform!$E$5</definedName>
    <definedName name="qwert">[5]Inform!$G$2</definedName>
    <definedName name="qwerty">'[4]МТР Газ України'!$B$4</definedName>
    <definedName name="ShowFil">[14]!ShowFil</definedName>
    <definedName name="SU_ID">#REF!</definedName>
    <definedName name="Time_ID">'[16]МТР Газ України'!$B$1</definedName>
    <definedName name="Time_ID_10">'[17]7  Інші витрати'!#REF!</definedName>
    <definedName name="Time_ID_11">'[18]МТР Газ України'!$B$1</definedName>
    <definedName name="Time_ID_12">'[18]МТР Газ України'!$B$1</definedName>
    <definedName name="Time_ID_13">'[18]МТР Газ України'!$B$1</definedName>
    <definedName name="Time_ID_14">'[18]МТР Газ України'!$B$1</definedName>
    <definedName name="Time_ID_15">'[18]МТР Газ України'!$B$1</definedName>
    <definedName name="Time_ID_16">'[18]МТР Газ України'!$B$1</definedName>
    <definedName name="Time_ID_17">'[18]МТР Газ України'!$B$1</definedName>
    <definedName name="Time_ID_18">'[19]МТР Газ України'!$B$1</definedName>
    <definedName name="Time_ID_19">'[20]МТР Газ України'!$B$1</definedName>
    <definedName name="Time_ID_20">'[19]МТР Газ України'!$B$1</definedName>
    <definedName name="Time_ID_21">'[21]МТР Газ України'!$B$1</definedName>
    <definedName name="Time_ID_23">'[20]МТР Газ України'!$B$1</definedName>
    <definedName name="Time_ID_25">'[21]МТР Газ України'!$B$1</definedName>
    <definedName name="Time_ID_6">'[18]МТР Газ України'!$B$1</definedName>
    <definedName name="Time_ID0">'[16]МТР Газ України'!$F$1</definedName>
    <definedName name="Time_ID0_10">'[17]7  Інші витрати'!#REF!</definedName>
    <definedName name="Time_ID0_11">'[18]МТР Газ України'!$F$1</definedName>
    <definedName name="Time_ID0_12">'[18]МТР Газ України'!$F$1</definedName>
    <definedName name="Time_ID0_13">'[18]МТР Газ України'!$F$1</definedName>
    <definedName name="Time_ID0_14">'[18]МТР Газ України'!$F$1</definedName>
    <definedName name="Time_ID0_15">'[18]МТР Газ України'!$F$1</definedName>
    <definedName name="Time_ID0_16">'[18]МТР Газ України'!$F$1</definedName>
    <definedName name="Time_ID0_17">'[18]МТР Газ України'!$F$1</definedName>
    <definedName name="Time_ID0_18">'[19]МТР Газ України'!$F$1</definedName>
    <definedName name="Time_ID0_19">'[20]МТР Газ України'!$F$1</definedName>
    <definedName name="Time_ID0_20">'[19]МТР Газ України'!$F$1</definedName>
    <definedName name="Time_ID0_21">'[21]МТР Газ України'!$F$1</definedName>
    <definedName name="Time_ID0_23">'[20]МТР Газ України'!$F$1</definedName>
    <definedName name="Time_ID0_25">'[21]МТР Газ України'!$F$1</definedName>
    <definedName name="Time_ID0_6">'[18]МТР Газ України'!$F$1</definedName>
    <definedName name="ttttttt">#REF!</definedName>
    <definedName name="Unit">[6]Inform!$E$38</definedName>
    <definedName name="Unit_21">[7]Inform!$E$38</definedName>
    <definedName name="Unit_25">[7]Inform!$E$38</definedName>
    <definedName name="Unit_6">[8]Inform!$E$38</definedName>
    <definedName name="WQER">'[24]МТР Газ України'!$B$4</definedName>
    <definedName name="wr">'[24]МТР Газ України'!$B$4</definedName>
    <definedName name="yyyy">#REF!</definedName>
    <definedName name="zx">'[4]МТР Газ України'!$F$1</definedName>
    <definedName name="zxc">[5]Inform!$E$38</definedName>
    <definedName name="а">'[13]7  Інші витрати'!#REF!</definedName>
    <definedName name="ав">#REF!</definedName>
    <definedName name="аен">'[24]МТР Газ України'!$B$4</definedName>
    <definedName name="_xlnm.Database">'[25]Ener '!$A$1:$G$2645</definedName>
    <definedName name="в">'[26]МТР Газ України'!$F$1</definedName>
    <definedName name="ватт">'[27]БАЗА  '!#REF!</definedName>
    <definedName name="Д">'[15]МТР Газ України'!$B$4</definedName>
    <definedName name="е">#REF!</definedName>
    <definedName name="є">#REF!</definedName>
    <definedName name="_xlnm.Print_Titles" localSheetId="2">'I. Інф. до фін.плану'!$20:$21</definedName>
    <definedName name="_xlnm.Print_Titles" localSheetId="4">'ІІІ рух. гр. кшт.'!$3:$4</definedName>
    <definedName name="_xlnm.Print_Titles" localSheetId="0">'Осн. фін. пок.'!$38:$40</definedName>
    <definedName name="Заголовки_для_печати_МИ">'[28]1993'!$A$1:$IV$3,'[28]1993'!$A$1:$A$65536</definedName>
    <definedName name="і">[29]Inform!$F$2</definedName>
    <definedName name="ів">#REF!</definedName>
    <definedName name="ів___0">#REF!</definedName>
    <definedName name="ів_22">#REF!</definedName>
    <definedName name="ів_26">#REF!</definedName>
    <definedName name="іваіа">'[30]7  Інші витрати'!#REF!</definedName>
    <definedName name="іваф">#REF!</definedName>
    <definedName name="івів">'[12]МТР Газ України'!$B$1</definedName>
    <definedName name="іцу">[23]Inform!$G$2</definedName>
    <definedName name="йуц">#REF!</definedName>
    <definedName name="йцу">#REF!</definedName>
    <definedName name="йцуйй">#REF!</definedName>
    <definedName name="йцукц">'[30]7  Інші витрати'!#REF!</definedName>
    <definedName name="КЕ">#REF!</definedName>
    <definedName name="КЕ___0">#REF!</definedName>
    <definedName name="КЕ_22">#REF!</definedName>
    <definedName name="КЕ_26">#REF!</definedName>
    <definedName name="кен">#REF!</definedName>
    <definedName name="л">#REF!</definedName>
    <definedName name="_xlnm.Print_Area" localSheetId="2">'I. Інф. до фін.плану'!$A$1:$O$111</definedName>
    <definedName name="_xlnm.Print_Area" localSheetId="6">'VI-VII джер.кап.інв.'!$A$1:$AE$40</definedName>
    <definedName name="_xlnm.Print_Area" localSheetId="5">'ІV кап. інвест. V кред. '!$A$1:$M$42</definedName>
    <definedName name="_xlnm.Print_Area" localSheetId="3">'ІІ. Розп. ч.п. та розр. з бюд.'!$A$2:$M$53</definedName>
    <definedName name="_xlnm.Print_Area" localSheetId="0">'Осн. фін. пок.'!$A$2:$J$135</definedName>
    <definedName name="п">'[13]7  Інші витрати'!#REF!</definedName>
    <definedName name="пдв">'[15]МТР Газ України'!$B$4</definedName>
    <definedName name="пдв_утг">'[15]МТР Газ України'!$F$1</definedName>
    <definedName name="План">#REF!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.">#REF!</definedName>
    <definedName name="ппп">[31]Inform!$E$6</definedName>
    <definedName name="р">#REF!</definedName>
    <definedName name="т">[32]Inform!$E$6</definedName>
    <definedName name="тариф">[33]Inform!$G$2</definedName>
    <definedName name="уйцукйцуйу">#REF!</definedName>
    <definedName name="уке">[34]Inform!$G$2</definedName>
    <definedName name="УТГ">'[15]МТР Газ України'!$B$4</definedName>
    <definedName name="фів">'[24]МТР Газ України'!$B$4</definedName>
    <definedName name="фіваіф">'[30]7  Інші витрати'!#REF!</definedName>
    <definedName name="фф">'[26]МТР Газ України'!$F$1</definedName>
    <definedName name="ц">'[13]7  Інші витрати'!#REF!</definedName>
    <definedName name="ччч">'[35]БАЗА  '!#REF!</definedName>
    <definedName name="ш">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4" i="20" l="1"/>
  <c r="J14" i="20"/>
  <c r="J16" i="20"/>
  <c r="C95" i="20"/>
  <c r="D95" i="20"/>
  <c r="E95" i="20"/>
  <c r="G94" i="20"/>
  <c r="H94" i="20"/>
  <c r="I94" i="20"/>
  <c r="H95" i="20"/>
  <c r="J95" i="20"/>
  <c r="F93" i="20"/>
  <c r="D66" i="20"/>
  <c r="C66" i="20"/>
  <c r="J47" i="23"/>
  <c r="I26" i="23"/>
  <c r="I25" i="23"/>
  <c r="C53" i="26"/>
  <c r="D71" i="26"/>
  <c r="C71" i="26"/>
  <c r="J53" i="26"/>
  <c r="I53" i="26"/>
  <c r="H53" i="26"/>
  <c r="G53" i="26"/>
  <c r="F49" i="26"/>
  <c r="J42" i="26"/>
  <c r="I42" i="26"/>
  <c r="H42" i="26"/>
  <c r="F39" i="26"/>
  <c r="F33" i="26"/>
  <c r="C28" i="26"/>
  <c r="F8" i="26"/>
  <c r="AB11" i="25"/>
  <c r="M27" i="24" l="1"/>
  <c r="L27" i="24" s="1"/>
  <c r="M29" i="24"/>
  <c r="L29" i="24" s="1"/>
  <c r="K29" i="24" s="1"/>
  <c r="J29" i="24" s="1"/>
  <c r="I29" i="24" s="1"/>
  <c r="H29" i="24" s="1"/>
  <c r="G29" i="24" s="1"/>
  <c r="F29" i="24" s="1"/>
  <c r="E29" i="24" s="1"/>
  <c r="D29" i="24" s="1"/>
  <c r="C29" i="24" s="1"/>
  <c r="M30" i="24"/>
  <c r="L30" i="24" s="1"/>
  <c r="K30" i="24" s="1"/>
  <c r="J30" i="24" s="1"/>
  <c r="I30" i="24" s="1"/>
  <c r="H30" i="24" s="1"/>
  <c r="G30" i="24" s="1"/>
  <c r="F30" i="24" s="1"/>
  <c r="E30" i="24" s="1"/>
  <c r="D30" i="24" s="1"/>
  <c r="C30" i="24" s="1"/>
  <c r="M32" i="24"/>
  <c r="L32" i="24" s="1"/>
  <c r="K32" i="24" s="1"/>
  <c r="J32" i="24" s="1"/>
  <c r="I32" i="24" s="1"/>
  <c r="H32" i="24" s="1"/>
  <c r="G32" i="24" s="1"/>
  <c r="F32" i="24" s="1"/>
  <c r="E32" i="24" s="1"/>
  <c r="D32" i="24" s="1"/>
  <c r="C32" i="24" s="1"/>
  <c r="M33" i="24"/>
  <c r="L33" i="24" s="1"/>
  <c r="K33" i="24" s="1"/>
  <c r="J33" i="24" s="1"/>
  <c r="I33" i="24" s="1"/>
  <c r="H33" i="24" s="1"/>
  <c r="G33" i="24" s="1"/>
  <c r="F33" i="24" s="1"/>
  <c r="E33" i="24" s="1"/>
  <c r="D33" i="24" s="1"/>
  <c r="C33" i="24" s="1"/>
  <c r="M34" i="24"/>
  <c r="L34" i="24" s="1"/>
  <c r="K34" i="24" s="1"/>
  <c r="J34" i="24" s="1"/>
  <c r="I34" i="24" s="1"/>
  <c r="H34" i="24" s="1"/>
  <c r="G34" i="24" s="1"/>
  <c r="F34" i="24" s="1"/>
  <c r="E34" i="24" s="1"/>
  <c r="D34" i="24" s="1"/>
  <c r="C34" i="24" s="1"/>
  <c r="M36" i="24" l="1"/>
  <c r="L36" i="24"/>
  <c r="K27" i="24"/>
  <c r="K36" i="24" l="1"/>
  <c r="J27" i="24"/>
  <c r="I27" i="24" l="1"/>
  <c r="J36" i="24"/>
  <c r="AQ26" i="27"/>
  <c r="H27" i="24" l="1"/>
  <c r="I36" i="24"/>
  <c r="AL11" i="27"/>
  <c r="AM11" i="27" s="1"/>
  <c r="H36" i="24" l="1"/>
  <c r="G27" i="24"/>
  <c r="AQ20" i="27"/>
  <c r="AQ3" i="27" s="1"/>
  <c r="AQ23" i="27"/>
  <c r="AL20" i="27"/>
  <c r="AM20" i="27" s="1"/>
  <c r="AQ8" i="27"/>
  <c r="AR8" i="27" s="1"/>
  <c r="AL8" i="27"/>
  <c r="AM8" i="27"/>
  <c r="AL7" i="27"/>
  <c r="AK7" i="27"/>
  <c r="AL9" i="27"/>
  <c r="AF16" i="27"/>
  <c r="AQ11" i="27"/>
  <c r="AS11" i="27" s="1"/>
  <c r="S26" i="27"/>
  <c r="S25" i="27"/>
  <c r="S24" i="27"/>
  <c r="S23" i="27"/>
  <c r="S22" i="27"/>
  <c r="S21" i="27"/>
  <c r="S20" i="27"/>
  <c r="S19" i="27"/>
  <c r="S18" i="27"/>
  <c r="S15" i="27"/>
  <c r="S14" i="27"/>
  <c r="S13" i="27"/>
  <c r="S12" i="27"/>
  <c r="S11" i="27"/>
  <c r="S10" i="27"/>
  <c r="S9" i="27"/>
  <c r="S8" i="27"/>
  <c r="S7" i="27"/>
  <c r="S5" i="27"/>
  <c r="AM26" i="27"/>
  <c r="AM25" i="27"/>
  <c r="AM24" i="27"/>
  <c r="AM22" i="27"/>
  <c r="AM21" i="27"/>
  <c r="AM19" i="27"/>
  <c r="AM18" i="27"/>
  <c r="AM10" i="27"/>
  <c r="AM12" i="27"/>
  <c r="AM13" i="27"/>
  <c r="AM14" i="27"/>
  <c r="AS26" i="27"/>
  <c r="AR26" i="27"/>
  <c r="AS25" i="27"/>
  <c r="AR25" i="27"/>
  <c r="AS24" i="27"/>
  <c r="AR24" i="27"/>
  <c r="AS22" i="27"/>
  <c r="AR22" i="27"/>
  <c r="AS21" i="27"/>
  <c r="AR21" i="27"/>
  <c r="AS19" i="27"/>
  <c r="AR19" i="27"/>
  <c r="AS18" i="27"/>
  <c r="AR18" i="27"/>
  <c r="AS8" i="27"/>
  <c r="AR10" i="27"/>
  <c r="AS10" i="27"/>
  <c r="AR11" i="27"/>
  <c r="AR12" i="27"/>
  <c r="AS12" i="27"/>
  <c r="AR13" i="27"/>
  <c r="AS13" i="27"/>
  <c r="AR14" i="27"/>
  <c r="AS14" i="27"/>
  <c r="AP27" i="27"/>
  <c r="AP28" i="27"/>
  <c r="AO16" i="27"/>
  <c r="AP16" i="27"/>
  <c r="AP2" i="27"/>
  <c r="AP1" i="27" s="1"/>
  <c r="AP3" i="27"/>
  <c r="AQ9" i="27" l="1"/>
  <c r="AS9" i="27" s="1"/>
  <c r="AS16" i="27" s="1"/>
  <c r="AL23" i="27"/>
  <c r="AM23" i="27" s="1"/>
  <c r="AR9" i="27"/>
  <c r="AR20" i="27"/>
  <c r="AM7" i="27"/>
  <c r="AM9" i="27"/>
  <c r="AL6" i="27"/>
  <c r="AQ7" i="27"/>
  <c r="AS7" i="27" s="1"/>
  <c r="G36" i="24"/>
  <c r="F27" i="24"/>
  <c r="AQ27" i="27"/>
  <c r="AS20" i="27"/>
  <c r="AS27" i="27" s="1"/>
  <c r="AR3" i="27"/>
  <c r="AQ6" i="27"/>
  <c r="AR6" i="27"/>
  <c r="AR27" i="27"/>
  <c r="AS3" i="27"/>
  <c r="AS28" i="27" l="1"/>
  <c r="AQ5" i="27"/>
  <c r="AS2" i="27"/>
  <c r="AS1" i="27" s="1"/>
  <c r="AS23" i="27"/>
  <c r="AL5" i="27"/>
  <c r="AR23" i="27"/>
  <c r="AR7" i="27"/>
  <c r="E27" i="24"/>
  <c r="F36" i="24"/>
  <c r="AQ16" i="27"/>
  <c r="AQ28" i="27" s="1"/>
  <c r="AS6" i="27"/>
  <c r="AM5" i="27" l="1"/>
  <c r="AM16" i="27" s="1"/>
  <c r="AL15" i="27"/>
  <c r="AM15" i="27" s="1"/>
  <c r="AQ15" i="27"/>
  <c r="AQ2" i="27"/>
  <c r="AQ1" i="27" s="1"/>
  <c r="AR5" i="27"/>
  <c r="E36" i="24"/>
  <c r="D27" i="24"/>
  <c r="AR15" i="27" l="1"/>
  <c r="AS15" i="27"/>
  <c r="AR16" i="27"/>
  <c r="AR28" i="27" s="1"/>
  <c r="AR2" i="27"/>
  <c r="AR1" i="27" s="1"/>
  <c r="D36" i="24"/>
  <c r="C27" i="24"/>
  <c r="C36" i="24" s="1"/>
  <c r="AG8" i="27"/>
  <c r="AG26" i="27"/>
  <c r="AG25" i="27"/>
  <c r="AG24" i="27"/>
  <c r="AG23" i="27"/>
  <c r="AG22" i="27"/>
  <c r="AG21" i="27"/>
  <c r="AG20" i="27"/>
  <c r="AG19" i="27"/>
  <c r="AG18" i="27"/>
  <c r="AG15" i="27"/>
  <c r="AG14" i="27"/>
  <c r="AG13" i="27"/>
  <c r="AG12" i="27"/>
  <c r="AG11" i="27"/>
  <c r="AG10" i="27"/>
  <c r="AG9" i="27"/>
  <c r="AG7" i="27"/>
  <c r="AG5" i="27"/>
  <c r="AI26" i="27"/>
  <c r="AI25" i="27"/>
  <c r="AI24" i="27"/>
  <c r="AI23" i="27"/>
  <c r="AI22" i="27"/>
  <c r="AI21" i="27"/>
  <c r="AI20" i="27"/>
  <c r="AI19" i="27"/>
  <c r="AI18" i="27"/>
  <c r="AI15" i="27"/>
  <c r="AI7" i="27"/>
  <c r="AI8" i="27"/>
  <c r="AI9" i="27"/>
  <c r="AI10" i="27"/>
  <c r="AI11" i="27"/>
  <c r="AI12" i="27"/>
  <c r="AI13" i="27"/>
  <c r="AI14" i="27"/>
  <c r="AI5" i="27"/>
  <c r="AI16" i="27" s="1"/>
  <c r="AF6" i="27"/>
  <c r="AH6" i="27"/>
  <c r="AJ27" i="27"/>
  <c r="AK26" i="27" l="1"/>
  <c r="AK25" i="27"/>
  <c r="AK24" i="27"/>
  <c r="AK23" i="27"/>
  <c r="AK22" i="27"/>
  <c r="AK21" i="27"/>
  <c r="AK20" i="27"/>
  <c r="AK27" i="27" s="1"/>
  <c r="AK19" i="27"/>
  <c r="AK18" i="27"/>
  <c r="AK15" i="27"/>
  <c r="AK14" i="27"/>
  <c r="AK13" i="27"/>
  <c r="AK12" i="27"/>
  <c r="AK11" i="27"/>
  <c r="AK10" i="27"/>
  <c r="AK9" i="27"/>
  <c r="AK8" i="27"/>
  <c r="AK6" i="27"/>
  <c r="AK5" i="27"/>
  <c r="AJ6" i="27"/>
  <c r="AN27" i="27"/>
  <c r="AL27" i="27"/>
  <c r="AH27" i="27"/>
  <c r="AF27" i="27"/>
  <c r="AO27" i="27"/>
  <c r="AM27" i="27"/>
  <c r="AM28" i="27" s="1"/>
  <c r="AI27" i="27"/>
  <c r="AI28" i="27" s="1"/>
  <c r="AG27" i="27"/>
  <c r="AM3" i="27"/>
  <c r="AL16" i="27"/>
  <c r="AJ16" i="27"/>
  <c r="AJ28" i="27" s="1"/>
  <c r="AH16" i="27"/>
  <c r="AI2" i="27"/>
  <c r="AN16" i="27"/>
  <c r="AN28" i="27" s="1"/>
  <c r="AG2" i="27"/>
  <c r="AO3" i="27"/>
  <c r="AN3" i="27"/>
  <c r="AL3" i="27"/>
  <c r="AJ3" i="27"/>
  <c r="AH3" i="27"/>
  <c r="AG3" i="27"/>
  <c r="AF3" i="27"/>
  <c r="AN2" i="27"/>
  <c r="AM2" i="27"/>
  <c r="AL2" i="27"/>
  <c r="AJ2" i="27"/>
  <c r="AH2" i="27"/>
  <c r="AF2" i="27"/>
  <c r="AC26" i="27"/>
  <c r="AC25" i="27"/>
  <c r="AC24" i="27"/>
  <c r="AC23" i="27"/>
  <c r="AC22" i="27"/>
  <c r="AC21" i="27"/>
  <c r="AC20" i="27"/>
  <c r="AC19" i="27"/>
  <c r="AC18" i="27"/>
  <c r="AC15" i="27"/>
  <c r="AC14" i="27"/>
  <c r="AC13" i="27"/>
  <c r="AC12" i="27"/>
  <c r="AC11" i="27"/>
  <c r="AC10" i="27"/>
  <c r="AC9" i="27"/>
  <c r="AC8" i="27"/>
  <c r="AC7" i="27"/>
  <c r="AC5" i="27"/>
  <c r="AC27" i="27"/>
  <c r="AA26" i="27"/>
  <c r="AA3" i="27" s="1"/>
  <c r="AA25" i="27"/>
  <c r="AA24" i="27"/>
  <c r="AA23" i="27"/>
  <c r="AA22" i="27"/>
  <c r="AA21" i="27"/>
  <c r="AA20" i="27"/>
  <c r="AA19" i="27"/>
  <c r="AA18" i="27"/>
  <c r="AA15" i="27"/>
  <c r="AA14" i="27"/>
  <c r="AA13" i="27"/>
  <c r="AA12" i="27"/>
  <c r="AA11" i="27"/>
  <c r="AA10" i="27"/>
  <c r="AA9" i="27"/>
  <c r="AA8" i="27"/>
  <c r="AA7" i="27"/>
  <c r="AA5" i="27"/>
  <c r="AA2" i="27" s="1"/>
  <c r="Y26" i="27"/>
  <c r="Y25" i="27"/>
  <c r="Y24" i="27"/>
  <c r="Y23" i="27"/>
  <c r="Y22" i="27"/>
  <c r="Y21" i="27"/>
  <c r="Y20" i="27"/>
  <c r="Y19" i="27"/>
  <c r="Y18" i="27"/>
  <c r="Y15" i="27"/>
  <c r="Y14" i="27"/>
  <c r="Y13" i="27"/>
  <c r="Y12" i="27"/>
  <c r="Y11" i="27"/>
  <c r="Y10" i="27"/>
  <c r="Y9" i="27"/>
  <c r="Y8" i="27"/>
  <c r="Y7" i="27"/>
  <c r="Y5" i="27"/>
  <c r="AE26" i="27"/>
  <c r="AE25" i="27"/>
  <c r="AE24" i="27"/>
  <c r="AE19" i="27"/>
  <c r="AE18" i="27"/>
  <c r="AE15" i="27"/>
  <c r="AE14" i="27"/>
  <c r="AE13" i="27"/>
  <c r="AE12" i="27"/>
  <c r="AE10" i="27"/>
  <c r="W26" i="27"/>
  <c r="W3" i="27" s="1"/>
  <c r="W25" i="27"/>
  <c r="W24" i="27"/>
  <c r="W23" i="27"/>
  <c r="W22" i="27"/>
  <c r="W21" i="27"/>
  <c r="W20" i="27"/>
  <c r="W19" i="27"/>
  <c r="W18" i="27"/>
  <c r="W15" i="27"/>
  <c r="W14" i="27"/>
  <c r="W13" i="27"/>
  <c r="W12" i="27"/>
  <c r="W11" i="27"/>
  <c r="W10" i="27"/>
  <c r="W9" i="27"/>
  <c r="W8" i="27"/>
  <c r="W7" i="27"/>
  <c r="W5" i="27"/>
  <c r="V27" i="27"/>
  <c r="AB6" i="27"/>
  <c r="Z6" i="27"/>
  <c r="AA6" i="27" s="1"/>
  <c r="X6" i="27"/>
  <c r="Y6" i="27" s="1"/>
  <c r="V6" i="27"/>
  <c r="W6" i="27" s="1"/>
  <c r="C27" i="27"/>
  <c r="M5" i="27"/>
  <c r="V28" i="27"/>
  <c r="X27" i="27"/>
  <c r="Z27" i="27"/>
  <c r="AB27" i="27"/>
  <c r="V16" i="27"/>
  <c r="W16" i="27" s="1"/>
  <c r="X16" i="27"/>
  <c r="X28" i="27" s="1"/>
  <c r="Y16" i="27"/>
  <c r="Z16" i="27"/>
  <c r="Z28" i="27" s="1"/>
  <c r="AA16" i="27"/>
  <c r="AB16" i="27"/>
  <c r="AC16" i="27"/>
  <c r="V2" i="27"/>
  <c r="X2" i="27"/>
  <c r="Z2" i="27"/>
  <c r="Z1" i="27" s="1"/>
  <c r="AB2" i="27"/>
  <c r="AB1" i="27" s="1"/>
  <c r="AC2" i="27"/>
  <c r="V3" i="27"/>
  <c r="X3" i="27"/>
  <c r="Y3" i="27"/>
  <c r="Z3" i="27"/>
  <c r="AB3" i="27"/>
  <c r="U26" i="27"/>
  <c r="U25" i="27"/>
  <c r="U24" i="27"/>
  <c r="U18" i="27"/>
  <c r="U14" i="27"/>
  <c r="U15" i="27"/>
  <c r="U12" i="27"/>
  <c r="R16" i="27"/>
  <c r="R6" i="27"/>
  <c r="P6" i="27"/>
  <c r="Q6" i="27"/>
  <c r="S27" i="27"/>
  <c r="S17" i="27"/>
  <c r="T17" i="27" s="1"/>
  <c r="U17" i="27" s="1"/>
  <c r="AD17" i="27" s="1"/>
  <c r="Q5" i="27"/>
  <c r="R27" i="27"/>
  <c r="R2" i="27"/>
  <c r="R3" i="27"/>
  <c r="P27" i="27"/>
  <c r="N27" i="27"/>
  <c r="L27" i="27"/>
  <c r="J27" i="27"/>
  <c r="H27" i="27"/>
  <c r="F27" i="27"/>
  <c r="D27" i="27"/>
  <c r="Q26" i="27"/>
  <c r="O26" i="27"/>
  <c r="M26" i="27"/>
  <c r="K26" i="27"/>
  <c r="I26" i="27"/>
  <c r="G26" i="27"/>
  <c r="E26" i="27"/>
  <c r="Q25" i="27"/>
  <c r="O25" i="27"/>
  <c r="M25" i="27"/>
  <c r="K25" i="27"/>
  <c r="I25" i="27"/>
  <c r="G25" i="27"/>
  <c r="E25" i="27"/>
  <c r="Q24" i="27"/>
  <c r="O24" i="27"/>
  <c r="M24" i="27"/>
  <c r="K24" i="27"/>
  <c r="I24" i="27"/>
  <c r="G24" i="27"/>
  <c r="E24" i="27"/>
  <c r="Q23" i="27"/>
  <c r="O23" i="27"/>
  <c r="M23" i="27"/>
  <c r="K23" i="27"/>
  <c r="I23" i="27"/>
  <c r="G23" i="27"/>
  <c r="E23" i="27"/>
  <c r="T22" i="27"/>
  <c r="U22" i="27" s="1"/>
  <c r="Q22" i="27"/>
  <c r="O22" i="27"/>
  <c r="M22" i="27"/>
  <c r="K22" i="27"/>
  <c r="I22" i="27"/>
  <c r="G22" i="27"/>
  <c r="E22" i="27"/>
  <c r="T21" i="27"/>
  <c r="AD21" i="27" s="1"/>
  <c r="AE21" i="27" s="1"/>
  <c r="Q21" i="27"/>
  <c r="O21" i="27"/>
  <c r="M21" i="27"/>
  <c r="K21" i="27"/>
  <c r="I21" i="27"/>
  <c r="G21" i="27"/>
  <c r="E21" i="27"/>
  <c r="T20" i="27"/>
  <c r="T23" i="27" s="1"/>
  <c r="U23" i="27" s="1"/>
  <c r="Q20" i="27"/>
  <c r="O20" i="27"/>
  <c r="M20" i="27"/>
  <c r="K20" i="27"/>
  <c r="I20" i="27"/>
  <c r="G20" i="27"/>
  <c r="E20" i="27"/>
  <c r="Q18" i="27"/>
  <c r="O18" i="27"/>
  <c r="M18" i="27"/>
  <c r="K18" i="27"/>
  <c r="I18" i="27"/>
  <c r="G18" i="27"/>
  <c r="E18" i="27"/>
  <c r="P16" i="27"/>
  <c r="N16" i="27"/>
  <c r="L16" i="27"/>
  <c r="L28" i="27" s="1"/>
  <c r="J16" i="27"/>
  <c r="H16" i="27"/>
  <c r="F16" i="27"/>
  <c r="D16" i="27"/>
  <c r="C16" i="27"/>
  <c r="C28" i="27" s="1"/>
  <c r="Q14" i="27"/>
  <c r="O14" i="27"/>
  <c r="M14" i="27"/>
  <c r="K14" i="27"/>
  <c r="I14" i="27"/>
  <c r="G14" i="27"/>
  <c r="E14" i="27"/>
  <c r="Q12" i="27"/>
  <c r="O12" i="27"/>
  <c r="M12" i="27"/>
  <c r="K12" i="27"/>
  <c r="I12" i="27"/>
  <c r="G12" i="27"/>
  <c r="E12" i="27"/>
  <c r="T11" i="27"/>
  <c r="AD11" i="27" s="1"/>
  <c r="AE11" i="27" s="1"/>
  <c r="Q11" i="27"/>
  <c r="O11" i="27"/>
  <c r="M11" i="27"/>
  <c r="K11" i="27"/>
  <c r="I11" i="27"/>
  <c r="G11" i="27"/>
  <c r="E11" i="27"/>
  <c r="T9" i="27"/>
  <c r="U9" i="27" s="1"/>
  <c r="Q9" i="27"/>
  <c r="Q16" i="27" s="1"/>
  <c r="O9" i="27"/>
  <c r="M9" i="27"/>
  <c r="K9" i="27"/>
  <c r="I9" i="27"/>
  <c r="G9" i="27"/>
  <c r="E9" i="27"/>
  <c r="T8" i="27"/>
  <c r="AD8" i="27" s="1"/>
  <c r="AE8" i="27" s="1"/>
  <c r="Q8" i="27"/>
  <c r="O8" i="27"/>
  <c r="M8" i="27"/>
  <c r="K8" i="27"/>
  <c r="I8" i="27"/>
  <c r="G8" i="27"/>
  <c r="E8" i="27"/>
  <c r="AD7" i="27"/>
  <c r="AE7" i="27" s="1"/>
  <c r="T7" i="27"/>
  <c r="U7" i="27" s="1"/>
  <c r="Q7" i="27"/>
  <c r="O7" i="27"/>
  <c r="M7" i="27"/>
  <c r="K7" i="27"/>
  <c r="I7" i="27"/>
  <c r="G7" i="27"/>
  <c r="E7" i="27"/>
  <c r="N6" i="27"/>
  <c r="L6" i="27"/>
  <c r="J6" i="27"/>
  <c r="H6" i="27"/>
  <c r="F6" i="27"/>
  <c r="D6" i="27"/>
  <c r="C6" i="27"/>
  <c r="T5" i="27"/>
  <c r="U5" i="27" s="1"/>
  <c r="O5" i="27"/>
  <c r="K5" i="27"/>
  <c r="I5" i="27"/>
  <c r="G5" i="27"/>
  <c r="E5" i="27"/>
  <c r="E2" i="27" s="1"/>
  <c r="P3" i="27"/>
  <c r="N3" i="27"/>
  <c r="L3" i="27"/>
  <c r="J3" i="27"/>
  <c r="H3" i="27"/>
  <c r="F3" i="27"/>
  <c r="D3" i="27"/>
  <c r="C3" i="27"/>
  <c r="P2" i="27"/>
  <c r="P1" i="27" s="1"/>
  <c r="N2" i="27"/>
  <c r="L2" i="27"/>
  <c r="L1" i="27" s="1"/>
  <c r="J2" i="27"/>
  <c r="H2" i="27"/>
  <c r="F2" i="27"/>
  <c r="D2" i="27"/>
  <c r="D1" i="27" s="1"/>
  <c r="C2" i="27"/>
  <c r="H1" i="27"/>
  <c r="U16" i="27" l="1"/>
  <c r="AB28" i="27"/>
  <c r="AG16" i="27"/>
  <c r="AA27" i="27"/>
  <c r="AA28" i="27" s="1"/>
  <c r="W27" i="27"/>
  <c r="W28" i="27" s="1"/>
  <c r="Y2" i="27"/>
  <c r="AK16" i="27"/>
  <c r="AD6" i="27"/>
  <c r="AE6" i="27" s="1"/>
  <c r="E6" i="27"/>
  <c r="M6" i="27"/>
  <c r="AD20" i="27"/>
  <c r="AE20" i="27" s="1"/>
  <c r="S6" i="27"/>
  <c r="X1" i="27"/>
  <c r="AK3" i="27"/>
  <c r="Y27" i="27"/>
  <c r="I2" i="27"/>
  <c r="V1" i="27"/>
  <c r="V17" i="27"/>
  <c r="W17" i="27" s="1"/>
  <c r="AM6" i="27"/>
  <c r="AI6" i="27"/>
  <c r="AC6" i="27"/>
  <c r="AG1" i="27"/>
  <c r="AK2" i="27"/>
  <c r="AK1" i="27" s="1"/>
  <c r="AG6" i="27"/>
  <c r="AL28" i="27"/>
  <c r="AL1" i="27"/>
  <c r="AJ1" i="27"/>
  <c r="AF1" i="27"/>
  <c r="AF28" i="27"/>
  <c r="AH1" i="27"/>
  <c r="AN1" i="27"/>
  <c r="AH28" i="27"/>
  <c r="AM1" i="27"/>
  <c r="AG28" i="27"/>
  <c r="AO28" i="27"/>
  <c r="AK28" i="27"/>
  <c r="AI3" i="27"/>
  <c r="AI1" i="27" s="1"/>
  <c r="AO2" i="27"/>
  <c r="AO1" i="27" s="1"/>
  <c r="AC3" i="27"/>
  <c r="AC1" i="27" s="1"/>
  <c r="AC28" i="27"/>
  <c r="AA1" i="27"/>
  <c r="Y28" i="27"/>
  <c r="Y1" i="27"/>
  <c r="X17" i="27"/>
  <c r="Y17" i="27" s="1"/>
  <c r="Z17" i="27" s="1"/>
  <c r="AA17" i="27" s="1"/>
  <c r="AB17" i="27" s="1"/>
  <c r="W2" i="27"/>
  <c r="W1" i="27" s="1"/>
  <c r="H28" i="27"/>
  <c r="Q27" i="27"/>
  <c r="Q28" i="27" s="1"/>
  <c r="I16" i="27"/>
  <c r="Q2" i="27"/>
  <c r="C1" i="27"/>
  <c r="G16" i="27"/>
  <c r="O16" i="27"/>
  <c r="G6" i="27"/>
  <c r="O6" i="27"/>
  <c r="J28" i="27"/>
  <c r="R1" i="27"/>
  <c r="S2" i="27"/>
  <c r="U11" i="27"/>
  <c r="U20" i="27"/>
  <c r="U3" i="27" s="1"/>
  <c r="K2" i="27"/>
  <c r="E27" i="27"/>
  <c r="S16" i="27"/>
  <c r="S28" i="27" s="1"/>
  <c r="U21" i="27"/>
  <c r="F28" i="27"/>
  <c r="N28" i="27"/>
  <c r="S3" i="27"/>
  <c r="U8" i="27"/>
  <c r="R28" i="27"/>
  <c r="F1" i="27"/>
  <c r="T3" i="27"/>
  <c r="K16" i="27"/>
  <c r="AD5" i="27"/>
  <c r="AE5" i="27" s="1"/>
  <c r="I6" i="27"/>
  <c r="P28" i="27"/>
  <c r="I3" i="27"/>
  <c r="Q3" i="27"/>
  <c r="Q1" i="27" s="1"/>
  <c r="G3" i="27"/>
  <c r="O3" i="27"/>
  <c r="N1" i="27"/>
  <c r="E16" i="27"/>
  <c r="M16" i="27"/>
  <c r="K6" i="27"/>
  <c r="D28" i="27"/>
  <c r="E3" i="27"/>
  <c r="E1" i="27" s="1"/>
  <c r="M3" i="27"/>
  <c r="M27" i="27"/>
  <c r="T27" i="27"/>
  <c r="K27" i="27"/>
  <c r="K3" i="27"/>
  <c r="J1" i="27"/>
  <c r="AD27" i="27"/>
  <c r="AD3" i="27"/>
  <c r="AD23" i="27"/>
  <c r="AE23" i="27" s="1"/>
  <c r="AE27" i="27"/>
  <c r="T16" i="27"/>
  <c r="AD9" i="27"/>
  <c r="U2" i="27"/>
  <c r="T2" i="27"/>
  <c r="AD22" i="27"/>
  <c r="AE22" i="27" s="1"/>
  <c r="G27" i="27"/>
  <c r="O27" i="27"/>
  <c r="M2" i="27"/>
  <c r="I27" i="27"/>
  <c r="I28" i="27" s="1"/>
  <c r="G2" i="27"/>
  <c r="O2" i="27"/>
  <c r="T6" i="27"/>
  <c r="U6" i="27" s="1"/>
  <c r="AD2" i="27" l="1"/>
  <c r="AE9" i="27"/>
  <c r="I1" i="27"/>
  <c r="AC17" i="27"/>
  <c r="AE17" i="27"/>
  <c r="E28" i="27"/>
  <c r="G28" i="27"/>
  <c r="M28" i="27"/>
  <c r="S1" i="27"/>
  <c r="M1" i="27"/>
  <c r="K28" i="27"/>
  <c r="K1" i="27"/>
  <c r="O28" i="27"/>
  <c r="O1" i="27"/>
  <c r="G1" i="27"/>
  <c r="T28" i="27"/>
  <c r="AE3" i="27"/>
  <c r="U27" i="27"/>
  <c r="T1" i="27"/>
  <c r="U1" i="27"/>
  <c r="AD1" i="27"/>
  <c r="AD16" i="27"/>
  <c r="AD28" i="27" l="1"/>
  <c r="AE16" i="27"/>
  <c r="AE28" i="27" s="1"/>
  <c r="AN17" i="27"/>
  <c r="AF17" i="27"/>
  <c r="U28" i="27"/>
  <c r="AE2" i="27"/>
  <c r="AE1" i="27" s="1"/>
  <c r="AO17" i="27" l="1"/>
  <c r="AG17" i="27"/>
  <c r="I27" i="23"/>
  <c r="F77" i="26"/>
  <c r="G76" i="26"/>
  <c r="H76" i="26"/>
  <c r="I76" i="26"/>
  <c r="J76" i="26"/>
  <c r="F12" i="26"/>
  <c r="AH17" i="27" l="1"/>
  <c r="AP17" i="27"/>
  <c r="F13" i="26"/>
  <c r="F76" i="26"/>
  <c r="F29" i="26"/>
  <c r="AQ17" i="27" l="1"/>
  <c r="AI17" i="27"/>
  <c r="AR17" i="27" s="1"/>
  <c r="F38" i="26"/>
  <c r="I35" i="23" l="1"/>
  <c r="AJ17" i="27"/>
  <c r="F22" i="26"/>
  <c r="AK17" i="27" l="1"/>
  <c r="AL17" i="27" s="1"/>
  <c r="AM17" i="27" s="1"/>
  <c r="AS17" i="27"/>
  <c r="J66" i="20"/>
  <c r="F25" i="26" l="1"/>
  <c r="F31" i="26"/>
  <c r="F32" i="26"/>
  <c r="F35" i="26"/>
  <c r="F36" i="26"/>
  <c r="I8" i="24"/>
  <c r="I9" i="24"/>
  <c r="I11" i="24"/>
  <c r="I12" i="24"/>
  <c r="I13" i="24"/>
  <c r="F58" i="26"/>
  <c r="F59" i="26"/>
  <c r="F78" i="26"/>
  <c r="F73" i="26"/>
  <c r="F74" i="26"/>
  <c r="F75" i="26"/>
  <c r="F70" i="26"/>
  <c r="F72" i="26"/>
  <c r="F65" i="26"/>
  <c r="F66" i="26"/>
  <c r="F67" i="26"/>
  <c r="F68" i="26"/>
  <c r="F63" i="26"/>
  <c r="F51" i="26"/>
  <c r="F52" i="26"/>
  <c r="F54" i="26"/>
  <c r="F55" i="26"/>
  <c r="F56" i="26"/>
  <c r="F57" i="26"/>
  <c r="C50" i="26"/>
  <c r="F47" i="26"/>
  <c r="F48" i="26"/>
  <c r="F43" i="26"/>
  <c r="F44" i="26"/>
  <c r="F45" i="26"/>
  <c r="F46" i="26"/>
  <c r="F14" i="26"/>
  <c r="F16" i="26"/>
  <c r="F17" i="26"/>
  <c r="F18" i="26"/>
  <c r="F9" i="26"/>
  <c r="F10" i="26"/>
  <c r="I13" i="23"/>
  <c r="J12" i="23"/>
  <c r="F12" i="23"/>
  <c r="F19" i="26" l="1"/>
  <c r="F23" i="26"/>
  <c r="F11" i="26"/>
  <c r="F37" i="26"/>
  <c r="F90" i="20"/>
  <c r="F91" i="20"/>
  <c r="F92" i="20"/>
  <c r="F71" i="20"/>
  <c r="F72" i="20"/>
  <c r="F73" i="20"/>
  <c r="F74" i="20"/>
  <c r="F75" i="20"/>
  <c r="F67" i="20"/>
  <c r="F68" i="20"/>
  <c r="F59" i="20"/>
  <c r="F37" i="20"/>
  <c r="F38" i="20"/>
  <c r="F39" i="20"/>
  <c r="F40" i="20"/>
  <c r="F41" i="20"/>
  <c r="F42" i="20"/>
  <c r="F46" i="20"/>
  <c r="F47" i="20"/>
  <c r="F48" i="20"/>
  <c r="F49" i="20"/>
  <c r="F50" i="20"/>
  <c r="F51" i="20"/>
  <c r="F52" i="20"/>
  <c r="F53" i="20"/>
  <c r="F56" i="20"/>
  <c r="F32" i="20"/>
  <c r="G24" i="20"/>
  <c r="H24" i="20"/>
  <c r="I24" i="20"/>
  <c r="J24" i="20"/>
  <c r="D24" i="20"/>
  <c r="E24" i="20"/>
  <c r="C24" i="20"/>
  <c r="F25" i="20"/>
  <c r="F102" i="20" l="1"/>
  <c r="F24" i="20"/>
  <c r="F76" i="20"/>
  <c r="F33" i="20"/>
  <c r="F57" i="20"/>
  <c r="F84" i="20" l="1"/>
  <c r="G14" i="20"/>
  <c r="D14" i="20"/>
  <c r="F69" i="20" l="1"/>
  <c r="F23" i="20"/>
  <c r="F30" i="26" l="1"/>
  <c r="K38" i="23"/>
  <c r="L38" i="23"/>
  <c r="M38" i="23"/>
  <c r="J38" i="23"/>
  <c r="G38" i="23"/>
  <c r="H38" i="23"/>
  <c r="F38" i="23"/>
  <c r="I41" i="23"/>
  <c r="G10" i="25"/>
  <c r="L10" i="25"/>
  <c r="Q10" i="25"/>
  <c r="V10" i="25"/>
  <c r="AB10" i="25"/>
  <c r="AC10" i="25"/>
  <c r="AD10" i="25"/>
  <c r="AE10" i="25"/>
  <c r="G11" i="25"/>
  <c r="L11" i="25"/>
  <c r="Q11" i="25"/>
  <c r="V11" i="25"/>
  <c r="AC11" i="25"/>
  <c r="AD11" i="25"/>
  <c r="AE11" i="25"/>
  <c r="G12" i="25"/>
  <c r="L12" i="25"/>
  <c r="Q12" i="25"/>
  <c r="V12" i="25"/>
  <c r="AB12" i="25"/>
  <c r="AC12" i="25"/>
  <c r="AD12" i="25"/>
  <c r="AE12" i="25"/>
  <c r="G13" i="25"/>
  <c r="L13" i="25"/>
  <c r="Q13" i="25"/>
  <c r="V13" i="25"/>
  <c r="AB13" i="25"/>
  <c r="AC13" i="25"/>
  <c r="AD13" i="25"/>
  <c r="AE13" i="25"/>
  <c r="G14" i="25"/>
  <c r="L14" i="25"/>
  <c r="Q14" i="25"/>
  <c r="V14" i="25"/>
  <c r="AB14" i="25"/>
  <c r="AC14" i="25"/>
  <c r="AD14" i="25"/>
  <c r="AE14" i="25"/>
  <c r="G15" i="25"/>
  <c r="L15" i="25"/>
  <c r="Q15" i="25"/>
  <c r="V15" i="25"/>
  <c r="AB15" i="25"/>
  <c r="AA15" i="25" s="1"/>
  <c r="AC15" i="25"/>
  <c r="AD15" i="25"/>
  <c r="AE15" i="25"/>
  <c r="H16" i="25"/>
  <c r="I16" i="25"/>
  <c r="J16" i="25"/>
  <c r="K16" i="25"/>
  <c r="M16" i="25"/>
  <c r="N16" i="25"/>
  <c r="O16" i="25"/>
  <c r="P16" i="25"/>
  <c r="R16" i="25"/>
  <c r="S16" i="25"/>
  <c r="T16" i="25"/>
  <c r="U16" i="25"/>
  <c r="W16" i="25"/>
  <c r="X16" i="25"/>
  <c r="Y16" i="25"/>
  <c r="Z16" i="25"/>
  <c r="M29" i="25"/>
  <c r="M30" i="25"/>
  <c r="M31" i="25"/>
  <c r="M32" i="25"/>
  <c r="M33" i="25"/>
  <c r="M34" i="25"/>
  <c r="M35" i="25"/>
  <c r="E36" i="25"/>
  <c r="G36" i="25"/>
  <c r="I36" i="25"/>
  <c r="K36" i="25"/>
  <c r="O36" i="25"/>
  <c r="Q36" i="25"/>
  <c r="S36" i="25"/>
  <c r="F7" i="24"/>
  <c r="G7" i="24"/>
  <c r="H7" i="24"/>
  <c r="J7" i="24"/>
  <c r="K7" i="24"/>
  <c r="L7" i="24"/>
  <c r="M7" i="24"/>
  <c r="I10" i="24"/>
  <c r="B27" i="24"/>
  <c r="B29" i="24"/>
  <c r="B30" i="24"/>
  <c r="B32" i="24"/>
  <c r="B33" i="24"/>
  <c r="B34" i="24"/>
  <c r="C7" i="26"/>
  <c r="D7" i="26"/>
  <c r="E7" i="26"/>
  <c r="H7" i="26"/>
  <c r="I7" i="26"/>
  <c r="J7" i="26"/>
  <c r="F21" i="26"/>
  <c r="F26" i="26"/>
  <c r="F27" i="26"/>
  <c r="D28" i="26"/>
  <c r="E28" i="26"/>
  <c r="G28" i="26"/>
  <c r="H28" i="26"/>
  <c r="I28" i="26"/>
  <c r="J28" i="26"/>
  <c r="C42" i="26"/>
  <c r="D42" i="26"/>
  <c r="E42" i="26"/>
  <c r="G42" i="26"/>
  <c r="D53" i="26"/>
  <c r="D50" i="26" s="1"/>
  <c r="E53" i="26"/>
  <c r="E50" i="26" s="1"/>
  <c r="H50" i="26"/>
  <c r="I50" i="26"/>
  <c r="I60" i="26" s="1"/>
  <c r="J50" i="26"/>
  <c r="J60" i="26" s="1"/>
  <c r="C64" i="26"/>
  <c r="C62" i="26" s="1"/>
  <c r="D64" i="26"/>
  <c r="D62" i="26" s="1"/>
  <c r="E64" i="26"/>
  <c r="E62" i="26" s="1"/>
  <c r="G64" i="26"/>
  <c r="H64" i="26"/>
  <c r="H62" i="26" s="1"/>
  <c r="I64" i="26"/>
  <c r="I62" i="26" s="1"/>
  <c r="J64" i="26"/>
  <c r="J62" i="26" s="1"/>
  <c r="C69" i="26"/>
  <c r="D69" i="26"/>
  <c r="E71" i="26"/>
  <c r="E69" i="26" s="1"/>
  <c r="G71" i="26"/>
  <c r="H71" i="26"/>
  <c r="H69" i="26" s="1"/>
  <c r="I71" i="26"/>
  <c r="I69" i="26" s="1"/>
  <c r="J71" i="26"/>
  <c r="J69" i="26" s="1"/>
  <c r="F82" i="26"/>
  <c r="F11" i="23"/>
  <c r="G11" i="23"/>
  <c r="H11" i="23"/>
  <c r="G12" i="23"/>
  <c r="H12" i="23"/>
  <c r="K12" i="23"/>
  <c r="I12" i="23" s="1"/>
  <c r="L12" i="23"/>
  <c r="M12" i="23"/>
  <c r="I14" i="23"/>
  <c r="I15" i="23"/>
  <c r="I16" i="23"/>
  <c r="I17" i="23"/>
  <c r="I18" i="23"/>
  <c r="I19" i="23"/>
  <c r="I20" i="23"/>
  <c r="I21" i="23"/>
  <c r="F24" i="23"/>
  <c r="G24" i="23"/>
  <c r="H24" i="23"/>
  <c r="J24" i="23"/>
  <c r="K24" i="23"/>
  <c r="L24" i="23"/>
  <c r="M24" i="23"/>
  <c r="I28" i="23"/>
  <c r="I39" i="23"/>
  <c r="I29" i="23"/>
  <c r="I30" i="23"/>
  <c r="I31" i="23"/>
  <c r="I32" i="23"/>
  <c r="F33" i="23"/>
  <c r="G33" i="23"/>
  <c r="H33" i="23"/>
  <c r="J33" i="23"/>
  <c r="K33" i="23"/>
  <c r="L33" i="23"/>
  <c r="M33" i="23"/>
  <c r="I34" i="23"/>
  <c r="I36" i="23"/>
  <c r="I37" i="23"/>
  <c r="I40" i="23"/>
  <c r="I42" i="23"/>
  <c r="I43" i="23"/>
  <c r="F44" i="23"/>
  <c r="G44" i="23"/>
  <c r="H44" i="23"/>
  <c r="I44" i="23"/>
  <c r="I45" i="23"/>
  <c r="I46" i="23"/>
  <c r="D16" i="20"/>
  <c r="G16" i="20"/>
  <c r="M16" i="20"/>
  <c r="C34" i="20"/>
  <c r="D34" i="20"/>
  <c r="G34" i="20"/>
  <c r="H34" i="20"/>
  <c r="I34" i="20"/>
  <c r="F26" i="20"/>
  <c r="F27" i="20"/>
  <c r="F28" i="20"/>
  <c r="F29" i="20"/>
  <c r="F30" i="20"/>
  <c r="F31" i="20"/>
  <c r="C35" i="20"/>
  <c r="D35" i="20"/>
  <c r="E35" i="20"/>
  <c r="G35" i="20"/>
  <c r="H35" i="20"/>
  <c r="I35" i="20"/>
  <c r="J35" i="20"/>
  <c r="F36" i="20"/>
  <c r="F43" i="20"/>
  <c r="F44" i="20"/>
  <c r="F45" i="20"/>
  <c r="F54" i="20"/>
  <c r="F55" i="20"/>
  <c r="C58" i="20"/>
  <c r="D58" i="20"/>
  <c r="E58" i="20"/>
  <c r="G58" i="20"/>
  <c r="H58" i="20"/>
  <c r="I58" i="20"/>
  <c r="J58" i="20"/>
  <c r="F60" i="20"/>
  <c r="F61" i="20"/>
  <c r="F62" i="20"/>
  <c r="F63" i="20"/>
  <c r="F64" i="20"/>
  <c r="F65" i="20"/>
  <c r="E66" i="20"/>
  <c r="G66" i="20"/>
  <c r="H66" i="20"/>
  <c r="I66" i="20"/>
  <c r="C70" i="20"/>
  <c r="D70" i="20"/>
  <c r="E70" i="20"/>
  <c r="G70" i="20"/>
  <c r="H70" i="20"/>
  <c r="I70" i="20"/>
  <c r="J70" i="20"/>
  <c r="F78" i="20"/>
  <c r="F79" i="20"/>
  <c r="F80" i="20"/>
  <c r="F81" i="20"/>
  <c r="C82" i="20"/>
  <c r="D82" i="20"/>
  <c r="E82" i="20"/>
  <c r="G82" i="20"/>
  <c r="H82" i="20"/>
  <c r="I82" i="20"/>
  <c r="J82" i="20"/>
  <c r="F83" i="20"/>
  <c r="C85" i="20"/>
  <c r="D85" i="20"/>
  <c r="E85" i="20"/>
  <c r="G85" i="20"/>
  <c r="H85" i="20"/>
  <c r="I85" i="20"/>
  <c r="J85" i="20"/>
  <c r="F86" i="20"/>
  <c r="F87" i="20"/>
  <c r="F89" i="20"/>
  <c r="F98" i="20"/>
  <c r="F101" i="20"/>
  <c r="F103" i="20"/>
  <c r="F104" i="20"/>
  <c r="F105" i="20"/>
  <c r="F106" i="20"/>
  <c r="F107" i="20"/>
  <c r="C108" i="20"/>
  <c r="D108" i="20"/>
  <c r="E108" i="20"/>
  <c r="G108" i="20"/>
  <c r="H108" i="20"/>
  <c r="I108" i="20"/>
  <c r="J108" i="20"/>
  <c r="F58" i="20" l="1"/>
  <c r="AA14" i="25"/>
  <c r="AA13" i="25"/>
  <c r="L16" i="25"/>
  <c r="F34" i="26"/>
  <c r="F24" i="26"/>
  <c r="F15" i="26"/>
  <c r="K47" i="23"/>
  <c r="F28" i="26"/>
  <c r="AA10" i="25"/>
  <c r="G20" i="26"/>
  <c r="G50" i="26"/>
  <c r="F50" i="26" s="1"/>
  <c r="F53" i="26"/>
  <c r="G7" i="26"/>
  <c r="F7" i="26" s="1"/>
  <c r="AC16" i="25"/>
  <c r="AA11" i="25"/>
  <c r="B36" i="24"/>
  <c r="I79" i="26"/>
  <c r="G69" i="26"/>
  <c r="F69" i="26" s="1"/>
  <c r="F71" i="26"/>
  <c r="J79" i="26"/>
  <c r="E79" i="26"/>
  <c r="G62" i="26"/>
  <c r="F62" i="26" s="1"/>
  <c r="F64" i="26"/>
  <c r="D79" i="26"/>
  <c r="D60" i="26"/>
  <c r="D20" i="26"/>
  <c r="D40" i="26" s="1"/>
  <c r="F42" i="26"/>
  <c r="E60" i="26"/>
  <c r="C60" i="26"/>
  <c r="H20" i="26"/>
  <c r="H40" i="26" s="1"/>
  <c r="C20" i="26"/>
  <c r="C40" i="26" s="1"/>
  <c r="I38" i="23"/>
  <c r="M47" i="23"/>
  <c r="F47" i="23"/>
  <c r="I24" i="23"/>
  <c r="L47" i="23"/>
  <c r="G47" i="23"/>
  <c r="H47" i="23"/>
  <c r="J96" i="20"/>
  <c r="F35" i="20"/>
  <c r="G96" i="20"/>
  <c r="F66" i="20"/>
  <c r="E96" i="20"/>
  <c r="E34" i="20"/>
  <c r="E77" i="20" s="1"/>
  <c r="I96" i="20"/>
  <c r="D96" i="20"/>
  <c r="H96" i="20"/>
  <c r="C77" i="20"/>
  <c r="J97" i="20"/>
  <c r="C97" i="20"/>
  <c r="I77" i="20"/>
  <c r="H97" i="20"/>
  <c r="D77" i="20"/>
  <c r="D99" i="20" s="1"/>
  <c r="E97" i="20"/>
  <c r="G97" i="20"/>
  <c r="F82" i="20"/>
  <c r="AD16" i="25"/>
  <c r="M36" i="25"/>
  <c r="AB16" i="25"/>
  <c r="Q16" i="25"/>
  <c r="E20" i="26"/>
  <c r="E40" i="26" s="1"/>
  <c r="H60" i="26"/>
  <c r="I33" i="23"/>
  <c r="C96" i="20"/>
  <c r="F70" i="20"/>
  <c r="D97" i="20"/>
  <c r="J34" i="20"/>
  <c r="J77" i="20" s="1"/>
  <c r="J99" i="20" s="1"/>
  <c r="I97" i="20"/>
  <c r="F108" i="20"/>
  <c r="F85" i="20"/>
  <c r="H77" i="20"/>
  <c r="H99" i="20" s="1"/>
  <c r="G77" i="20"/>
  <c r="G99" i="20" s="1"/>
  <c r="H79" i="26"/>
  <c r="C79" i="26"/>
  <c r="J20" i="26"/>
  <c r="J40" i="26" s="1"/>
  <c r="I20" i="26"/>
  <c r="I7" i="24"/>
  <c r="AE16" i="25"/>
  <c r="G16" i="25"/>
  <c r="AA12" i="25"/>
  <c r="V16" i="25"/>
  <c r="F97" i="20" l="1"/>
  <c r="E99" i="20"/>
  <c r="E88" i="20"/>
  <c r="E93" i="20" s="1"/>
  <c r="H8" i="23" s="1"/>
  <c r="H22" i="23" s="1"/>
  <c r="C99" i="20"/>
  <c r="H80" i="26"/>
  <c r="G60" i="26"/>
  <c r="F60" i="26" s="1"/>
  <c r="G40" i="26"/>
  <c r="AA16" i="25"/>
  <c r="G17" i="25" s="1"/>
  <c r="I88" i="20"/>
  <c r="I93" i="20" s="1"/>
  <c r="I95" i="20" s="1"/>
  <c r="I99" i="20"/>
  <c r="F99" i="20" s="1"/>
  <c r="G79" i="26"/>
  <c r="J80" i="26"/>
  <c r="D80" i="26"/>
  <c r="D83" i="26" s="1"/>
  <c r="E80" i="26"/>
  <c r="E83" i="26" s="1"/>
  <c r="C80" i="26"/>
  <c r="C83" i="26" s="1"/>
  <c r="I47" i="23"/>
  <c r="F96" i="20"/>
  <c r="F34" i="20"/>
  <c r="F77" i="20" s="1"/>
  <c r="C88" i="20"/>
  <c r="C93" i="20" s="1"/>
  <c r="F8" i="23" s="1"/>
  <c r="F22" i="23" s="1"/>
  <c r="D88" i="20"/>
  <c r="D93" i="20" s="1"/>
  <c r="G8" i="23" s="1"/>
  <c r="G22" i="23" s="1"/>
  <c r="J88" i="20"/>
  <c r="J93" i="20" s="1"/>
  <c r="I40" i="26"/>
  <c r="F20" i="26"/>
  <c r="G88" i="20"/>
  <c r="G93" i="20" s="1"/>
  <c r="H88" i="20"/>
  <c r="H93" i="20" s="1"/>
  <c r="J10" i="23" l="1"/>
  <c r="I10" i="23"/>
  <c r="G81" i="26"/>
  <c r="F81" i="26"/>
  <c r="Q17" i="25"/>
  <c r="V17" i="25"/>
  <c r="L17" i="25"/>
  <c r="I11" i="23"/>
  <c r="J11" i="23"/>
  <c r="G80" i="26"/>
  <c r="L8" i="23"/>
  <c r="F79" i="26"/>
  <c r="C94" i="20"/>
  <c r="E94" i="20"/>
  <c r="D94" i="20"/>
  <c r="M8" i="23"/>
  <c r="J94" i="20"/>
  <c r="K8" i="23"/>
  <c r="F88" i="20"/>
  <c r="J8" i="23"/>
  <c r="G95" i="20"/>
  <c r="I80" i="26"/>
  <c r="F40" i="26"/>
  <c r="J22" i="23" l="1"/>
  <c r="F95" i="20"/>
  <c r="F94" i="20"/>
  <c r="AA17" i="25"/>
  <c r="G83" i="26"/>
  <c r="F80" i="26"/>
  <c r="F83" i="26" s="1"/>
  <c r="I8" i="23"/>
  <c r="I22" i="23" s="1"/>
  <c r="H81" i="26" l="1"/>
  <c r="H83" i="26" s="1"/>
  <c r="I81" i="26" s="1"/>
  <c r="I83" i="26" s="1"/>
  <c r="J81" i="26" s="1"/>
  <c r="J83" i="26" s="1"/>
  <c r="K10" i="23"/>
  <c r="K11" i="23" s="1"/>
  <c r="K22" i="23" s="1"/>
  <c r="L10" i="23" l="1"/>
  <c r="L11" i="23" s="1"/>
  <c r="L22" i="23" s="1"/>
  <c r="M10" i="23" l="1"/>
  <c r="M11" i="23" s="1"/>
  <c r="M22" i="23" s="1"/>
</calcChain>
</file>

<file path=xl/sharedStrings.xml><?xml version="1.0" encoding="utf-8"?>
<sst xmlns="http://schemas.openxmlformats.org/spreadsheetml/2006/main" count="943" uniqueCount="468">
  <si>
    <t xml:space="preserve">ЗАТВЕРДЖЕНО  </t>
  </si>
  <si>
    <t>Код</t>
  </si>
  <si>
    <t>Внесення змін до затвердженного фінансового плану</t>
  </si>
  <si>
    <t xml:space="preserve">Підприємство  </t>
  </si>
  <si>
    <t xml:space="preserve">за ЄДРПОУ </t>
  </si>
  <si>
    <t>основний
(дата затвердження)</t>
  </si>
  <si>
    <t xml:space="preserve">Організаційно-правова форма </t>
  </si>
  <si>
    <t>за КОПФГ</t>
  </si>
  <si>
    <t xml:space="preserve">Суб'єкт управління </t>
  </si>
  <si>
    <t>за СКОДУ</t>
  </si>
  <si>
    <t xml:space="preserve">Вид економічної діяльності    </t>
  </si>
  <si>
    <t xml:space="preserve">за  КВЕД  </t>
  </si>
  <si>
    <t xml:space="preserve">Галузь     </t>
  </si>
  <si>
    <t>Одиниця виміру, тис. грн</t>
  </si>
  <si>
    <t>Розмір державної частки у статутному капіталі</t>
  </si>
  <si>
    <t>Середньооблікова кількість штатних працівників</t>
  </si>
  <si>
    <t>Місцезнаходження</t>
  </si>
  <si>
    <t xml:space="preserve">Телефон </t>
  </si>
  <si>
    <t>Стандарти звітності П(с)БОУ</t>
  </si>
  <si>
    <t xml:space="preserve">Прізвище та власне ім'я керівника </t>
  </si>
  <si>
    <t>Стандарти звітності МСФЗ</t>
  </si>
  <si>
    <t xml:space="preserve">ФІНАНСОВИЙ ПЛАН </t>
  </si>
  <si>
    <t>Основні фінансові показники</t>
  </si>
  <si>
    <t>Найменування показника</t>
  </si>
  <si>
    <t xml:space="preserve">Код рядка </t>
  </si>
  <si>
    <t>Факт
минулого року</t>
  </si>
  <si>
    <t>План
поточного року</t>
  </si>
  <si>
    <t>Прогноз
на поточний рік</t>
  </si>
  <si>
    <t>Плановий
рік</t>
  </si>
  <si>
    <t>Показники діяльності на стратегічну перспективу</t>
  </si>
  <si>
    <t>плановий рік +1 рік</t>
  </si>
  <si>
    <t>плановий рік +2 роки</t>
  </si>
  <si>
    <t>плановий рік +3 роки</t>
  </si>
  <si>
    <t>плановий рік +4 роки</t>
  </si>
  <si>
    <t>І. Формування фінансових результатів</t>
  </si>
  <si>
    <t>Чистий дохід від реалізації продукції (товарів, робіт, послуг)</t>
  </si>
  <si>
    <t>Собівартість реалізованої продукції (товарів, робіт, послуг)</t>
  </si>
  <si>
    <t>Валовий прибуток/збиток</t>
  </si>
  <si>
    <t>EBITDA</t>
  </si>
  <si>
    <t>x</t>
  </si>
  <si>
    <t>Чистий фінансовий результат</t>
  </si>
  <si>
    <t xml:space="preserve">ІІ. Сплата податків, зборів та інших обов'язкових платежів </t>
  </si>
  <si>
    <t>податок на прибуток підприємств</t>
  </si>
  <si>
    <t>податок на додану вартість, що підлягає сплаті до бюджету за підсумками звітного періоду</t>
  </si>
  <si>
    <t>податок на додану вартість, що підлягає відшкодуванню з бюджету за підсумками звітного періоду</t>
  </si>
  <si>
    <t>відрахування частини чистого прибутку державними унітарними підприємствами та їх об'єднаннями</t>
  </si>
  <si>
    <t>відрахування частини чистого прибутку господарськими товариствами, у статутному капіталі яких більше 50 відсотків акцій (часток) належать державі, на виплату дивідендів на державну частку</t>
  </si>
  <si>
    <t>Усього виплат на користь держави</t>
  </si>
  <si>
    <t>IІІ. Капітальні інвестиції</t>
  </si>
  <si>
    <t>Капітальні інвестиції</t>
  </si>
  <si>
    <t>ІV. Коефіцієнтний аналіз</t>
  </si>
  <si>
    <t>Коефіцієнти рентабельності</t>
  </si>
  <si>
    <t>Коефіцієнт рентабельності діяльності
(чистий фінансовий результат, рядок 1200 / чистий дохід від реалізації продукції (товарів, робіт, послуг), рядок 1000)</t>
  </si>
  <si>
    <t>Коефіцієнт рентабельності операційних витрат
(фінансовий результат від операційної діяльності, рядок 1100 / операційні витрати (собівартість реалізованої продукції (товарів, робіт, послуг)+адміністративні витрати+витрати на збут+інші операційні витрати), сума рядків 1010, 1030, 1060, 1080)</t>
  </si>
  <si>
    <t>Коефіцієнт зростання операційних витрат
(((операційні витрати (собівартість реалізованої продукції (товарів, робіт, послуг)+адміністративні витрати+витрати на збут+інші операційні витрати), сума рядків 1010, 1030, 1060, 1080 планового/звітного періоду) - (операційні витрати (собівартість реалізованої продукції (товарів, робіт, послуг)+адміністративні витрати+витрати на збут+інші операційні витрати), сума рядків 1010, 1030, 1060, 1080 попереднього планового/звітного періоду)) / (операційні витрати (собівартість реалізованої продукції (товарів, робіт, послуг)+адміністративні витрати+витрати на збут+інші операційні витрати) попереднього планового/звітного періоду, сума рядків 1010, 1030, 1060, 1080) мінус  індекс споживчих цін планового/звітного періоду)</t>
  </si>
  <si>
    <t>Коефіцієнт рентабельності EBITDA
(EBITDA, рядок 1300 / чистий дохід від реалізації продукції (товарів, робіт, послуг), рядок 1000)</t>
  </si>
  <si>
    <t>Коефіцієнт рентабельності власного капіталу
(чистий фінансовий результат, рядок 1200 / власний капітал, рядок 6080)</t>
  </si>
  <si>
    <t>Коефіцієнт рентабельності активів
(чистий фінансовий результат, рядок 1200 / сукупні активи, рядок 6020)</t>
  </si>
  <si>
    <t>Коефіцієнт зростання доходів
(((чистий дохід від реалізації продукції (товарів, робіт, послуг) планового/звітного періоду, рядок 1000 - чистий дохід від реалізації продукції (товарів, робіт, послуг) попереднього планового/звітного періоду, рядок 1000) / чистий дохід від реалізації продукції (товарів, робіт, послуг) попереднього планового/звітного періоду, рядок 1000) мінус індекс споживчих цін планового/звітного періоду)</t>
  </si>
  <si>
    <t>Коефіцієнти платоспроможності</t>
  </si>
  <si>
    <t>Коефіцієнт фінансової стійкості
(власний капітал, рядок 6080 / (довгострокові зобов'язання і забезпечення, рядок 6030 + поточні зобов'язання і забезпечення, рядок 6040))</t>
  </si>
  <si>
    <t>Коефіцієнт покриття EBITDA фінансових витрат
(EBITDA, рядок 1300 / фінансові витрати, рядок 1140)</t>
  </si>
  <si>
    <t>Коефіцієнт відношення боргу до EBITDA
((фінансові зобов'язання (короткострокові кредити банків, рядок 6041 + довгострокові кредити банків, рядок 6031) - (гроші та їх еквіваленти, рядок 6015 + поточні фінансові інвестиції, рядок 6014)) / EBITDA, рядок 1300)</t>
  </si>
  <si>
    <t>Коефіцієнт відношення боргу до власного капіталу
(фінансові зобов'язання (короткострокові кредити банків, рядок 6041 + довгострокові кредити банків, рядок 6031) / власний капітал, рядок 6080)</t>
  </si>
  <si>
    <t>Коефіцієнт відношення боргу до активів
((довгосрокові зобов'язання і забезпечння, рядок 6030 + поточні зобов'язання і забезпечення, рядок 6040) / сукупні активи, рядок 6020)</t>
  </si>
  <si>
    <t>Коефіцієнти ліквідності</t>
  </si>
  <si>
    <t>Коефіцієнт поточної ліквідності
(оборотні активи, рядок 6010 / поточні зобов'язання і забезпечення, рядок 6040)</t>
  </si>
  <si>
    <t>Коефіцієнт швидкої ліквідності
((оборотні активи, рядок 6010 - запаси, рядок 6011) / поточні зобов'язання і забезпечення, рядок 6040)</t>
  </si>
  <si>
    <t>Коефіцієнт абсолютної ліквідності
((гроші та їх еквіваленти, рядок 6015 + поточні фінансові інвестиції, рядок 6014) / поточні зобов'язання і забезпечення, рядок 6040)</t>
  </si>
  <si>
    <t>Період обороту дебіторської заборгованості
(дебіторська заборгованість за продукцію, товари, роботи, послуги, рядок 6012 *365 / чистий дохід від реалізації продукції (товарів, робіт, послуг), рядок 1000)</t>
  </si>
  <si>
    <t>Період обороту кредиторської заборгованості
(поточна кредиторська заборгованість за продукцію, товари, роботи, послуги, рядок 6042 *365 / собівартість реалізованої продукції (товарів, робіт, послуг), рядок 1010)</t>
  </si>
  <si>
    <t>Довідково: індекс споживчих цін грудень до грудня попереднього року, відсотків</t>
  </si>
  <si>
    <t>V. Звіт про фінансовий стан</t>
  </si>
  <si>
    <t>Необоротні активи, усього, у тому числі:</t>
  </si>
  <si>
    <t>основні засоби</t>
  </si>
  <si>
    <t>первісна вартість</t>
  </si>
  <si>
    <t>знос</t>
  </si>
  <si>
    <t>Оборотні активи, усього, у тому числі:</t>
  </si>
  <si>
    <t>запаси</t>
  </si>
  <si>
    <t>дебіторська заборгованість за продукцію, товари, роботи, послуги</t>
  </si>
  <si>
    <t>дебіторська заборгованість за розрахунками з бюджетом</t>
  </si>
  <si>
    <t>поточні фінансові інвестиції</t>
  </si>
  <si>
    <t>гроші та їх еквіваленти</t>
  </si>
  <si>
    <t>Усього активи</t>
  </si>
  <si>
    <t>Довгострокові зобов'язання і забезпечення, у тому числі:</t>
  </si>
  <si>
    <t>довгострокові кредити банків</t>
  </si>
  <si>
    <t>Поточні зобов'язання і забезпечення, у тому числі:</t>
  </si>
  <si>
    <t>короткострокові кредити банків</t>
  </si>
  <si>
    <t xml:space="preserve">поточна кредиторська заборгованість за товари, роботи, послуги </t>
  </si>
  <si>
    <t>поточна кредиторська заборгованість за розрахунками з бюджетом</t>
  </si>
  <si>
    <t>Усього зобов'язання і забезпечення, у тому числі:</t>
  </si>
  <si>
    <t>державні гранти і субсидії</t>
  </si>
  <si>
    <t>фінансові запозичення</t>
  </si>
  <si>
    <t>Власний капітал</t>
  </si>
  <si>
    <t>VI. Кредитна політика</t>
  </si>
  <si>
    <t>Заборгованість за кредитами на початок періоду</t>
  </si>
  <si>
    <t>Отримано залучених коштів, усього, у тому числі:</t>
  </si>
  <si>
    <t>7010</t>
  </si>
  <si>
    <t>довгострокові зобов'язання</t>
  </si>
  <si>
    <t>7011</t>
  </si>
  <si>
    <t>короткострокові зобов'язання</t>
  </si>
  <si>
    <t>7012</t>
  </si>
  <si>
    <t>інші фінансові зобов'язання</t>
  </si>
  <si>
    <t>7013</t>
  </si>
  <si>
    <t>Повернено залучених коштів, усього, у тому числі:</t>
  </si>
  <si>
    <t>7020</t>
  </si>
  <si>
    <t>7021</t>
  </si>
  <si>
    <t>7022</t>
  </si>
  <si>
    <t>7023</t>
  </si>
  <si>
    <t>Заборгованість за кредитами на кінець періоду</t>
  </si>
  <si>
    <t>VII. Дані про персонал та витрати на оплату праці</t>
  </si>
  <si>
    <t>8000</t>
  </si>
  <si>
    <t>члени наглядової ради</t>
  </si>
  <si>
    <t>8001</t>
  </si>
  <si>
    <t>члени правління</t>
  </si>
  <si>
    <t>8002</t>
  </si>
  <si>
    <t>керівник</t>
  </si>
  <si>
    <t>8003</t>
  </si>
  <si>
    <t>адміністративно-управлінський персонал</t>
  </si>
  <si>
    <t>8004</t>
  </si>
  <si>
    <t>працівники</t>
  </si>
  <si>
    <t>8005</t>
  </si>
  <si>
    <t>Витрати на оплату праці</t>
  </si>
  <si>
    <t>8010</t>
  </si>
  <si>
    <t>8011</t>
  </si>
  <si>
    <t>8012</t>
  </si>
  <si>
    <t>8013</t>
  </si>
  <si>
    <t>8014</t>
  </si>
  <si>
    <t>8015</t>
  </si>
  <si>
    <t>Середньомісячні витрати на оплату праці одного працівника (грн), усього, у тому числі:</t>
  </si>
  <si>
    <t>8020</t>
  </si>
  <si>
    <t>член наглядової ради</t>
  </si>
  <si>
    <t>8021</t>
  </si>
  <si>
    <t>член правління</t>
  </si>
  <si>
    <t>8022</t>
  </si>
  <si>
    <t xml:space="preserve">керівник, усього, у тому числі: </t>
  </si>
  <si>
    <t>8023</t>
  </si>
  <si>
    <t>посадовий оклад</t>
  </si>
  <si>
    <t>8023/1</t>
  </si>
  <si>
    <t>преміювання</t>
  </si>
  <si>
    <t>8023/2</t>
  </si>
  <si>
    <t xml:space="preserve">інші виплати, передбачені законодавством </t>
  </si>
  <si>
    <t>8023/3</t>
  </si>
  <si>
    <t>адміністративно-управлінський працівник</t>
  </si>
  <si>
    <t>8024</t>
  </si>
  <si>
    <t>працівник</t>
  </si>
  <si>
    <t>8025</t>
  </si>
  <si>
    <t>І. Інформація до фінансового плану</t>
  </si>
  <si>
    <t>1. Перелік підприємств, які включені до консолідованого (зведеного) фінансового плану</t>
  </si>
  <si>
    <t>Код за ЄДРПОУ</t>
  </si>
  <si>
    <t>Найменування підприємства</t>
  </si>
  <si>
    <t>Вид діяльності</t>
  </si>
  <si>
    <t>2. Інформація про бізнес підприємства (код рядка 1000 фінансового плану)</t>
  </si>
  <si>
    <t>Найменування видів діяльності за КВЕД</t>
  </si>
  <si>
    <t>Питома вага в загальному обсязі реалізації, %</t>
  </si>
  <si>
    <t>за минулий рік</t>
  </si>
  <si>
    <t>за плановий рік</t>
  </si>
  <si>
    <t>чистий дохід  від реалізації продукції (товарів, робіт, послуг),     тис. грн</t>
  </si>
  <si>
    <t>кількість продукції/             наданих послуг, одиниця виміру</t>
  </si>
  <si>
    <t>ціна одиниці     (вартість  продукції/     наданих послуг), грн</t>
  </si>
  <si>
    <t>Усього</t>
  </si>
  <si>
    <t>3. Формування фінансових результатів</t>
  </si>
  <si>
    <t>Плановий рік 
(усього)</t>
  </si>
  <si>
    <t xml:space="preserve">У тому числі за кварталами </t>
  </si>
  <si>
    <t>Пояснення та обґрунтування до запланованого рівня доходів/витрат</t>
  </si>
  <si>
    <t xml:space="preserve">І  </t>
  </si>
  <si>
    <t xml:space="preserve">ІІ  </t>
  </si>
  <si>
    <t xml:space="preserve">ІІІ  </t>
  </si>
  <si>
    <t xml:space="preserve">ІV </t>
  </si>
  <si>
    <t>Витрати на сировину та основні матеріали</t>
  </si>
  <si>
    <t xml:space="preserve">Витрати на паливо </t>
  </si>
  <si>
    <t>Витрати на електроенергію</t>
  </si>
  <si>
    <t>Відрахування на соціальні заходи</t>
  </si>
  <si>
    <t>Витрати, що здійснюються для підтримання об’єкта в робочому стані (проведення ремонту, технічного огляду, нагляду, обслуговування тощо)</t>
  </si>
  <si>
    <t>Амортизація основних засобів і нематеріальних активів</t>
  </si>
  <si>
    <t>Валовий прибуток (збиток)</t>
  </si>
  <si>
    <t>Адміністративні витрати, у тому числі:</t>
  </si>
  <si>
    <t>витрати, пов'язані з використанням власних службових автомобілів</t>
  </si>
  <si>
    <t>витрати на оренду службових автомобілів</t>
  </si>
  <si>
    <t>витрати на консалтингові послуги</t>
  </si>
  <si>
    <t>витрати на страхові послуги</t>
  </si>
  <si>
    <t>витрати на аудиторські послуги</t>
  </si>
  <si>
    <t>витрати на службові відрядження</t>
  </si>
  <si>
    <t>витрати на зв’язок</t>
  </si>
  <si>
    <t>витрати на оплату праці</t>
  </si>
  <si>
    <t>відрахування на соціальні заходи</t>
  </si>
  <si>
    <t>амортизація основних засобів і нематеріальних активів загальногосподарського призначення</t>
  </si>
  <si>
    <t>витрати на операційну оренду основних засобів та роялті, що мають загальногосподарське призначення</t>
  </si>
  <si>
    <t>витрати на страхування майна загальногосподарського призначення</t>
  </si>
  <si>
    <t>витрати на страхування загальногосподарського персоналу</t>
  </si>
  <si>
    <t xml:space="preserve">організаційно-технічні послуги </t>
  </si>
  <si>
    <t>консультаційні та інформаційні послуги</t>
  </si>
  <si>
    <t>юридичні послуги</t>
  </si>
  <si>
    <t>послуги з оцінки майна</t>
  </si>
  <si>
    <t>витрати на охорону праці загальногосподарського персоналу</t>
  </si>
  <si>
    <t xml:space="preserve">витрати на підвищення кваліфікації та перепідготовку кадрів </t>
  </si>
  <si>
    <t>витрати на утримання основних фондів, інших необоротних активів загальногосподарського використання,  у тому числі:</t>
  </si>
  <si>
    <t>витрати на поліпшення основних фондів</t>
  </si>
  <si>
    <t>1050/1</t>
  </si>
  <si>
    <t>Витрати на збут, у тому числі:</t>
  </si>
  <si>
    <t>транспортні витрати</t>
  </si>
  <si>
    <t>витрати на зберігання та упаковку</t>
  </si>
  <si>
    <t>амортизація основних засобів і нематеріальних активів</t>
  </si>
  <si>
    <t>витрати на рекламу</t>
  </si>
  <si>
    <t>Інші операційні доходи, усього, у тому числі:</t>
  </si>
  <si>
    <t>курсові різниці</t>
  </si>
  <si>
    <t>Інші операційні витрати, усього, у тому числі:</t>
  </si>
  <si>
    <t>витрати на благодійну допомогу</t>
  </si>
  <si>
    <t>відрахування до резерву сумнівних боргів</t>
  </si>
  <si>
    <t>відрахування до недержавних пенсійних фондів</t>
  </si>
  <si>
    <t>Фінансовий результат від операційної діяльності</t>
  </si>
  <si>
    <t>Інші доходи, усього, у тому числі:</t>
  </si>
  <si>
    <t>Інші витрати, усього, у тому числі:</t>
  </si>
  <si>
    <t>Фінансовий результат до оподаткування</t>
  </si>
  <si>
    <t>Витрати з податку на прибуток</t>
  </si>
  <si>
    <t>Дохід з податку на прибуток</t>
  </si>
  <si>
    <t xml:space="preserve">Прибуток від припиненої діяльності після оподаткування </t>
  </si>
  <si>
    <t xml:space="preserve">Збиток від припиненої діяльності після оподаткування </t>
  </si>
  <si>
    <t>Чистий фінансовий результат, у тому числі:</t>
  </si>
  <si>
    <t xml:space="preserve">прибуток </t>
  </si>
  <si>
    <t>збиток</t>
  </si>
  <si>
    <t>Усього доходів</t>
  </si>
  <si>
    <t>Усього витрат</t>
  </si>
  <si>
    <t>Неконтрольована частка</t>
  </si>
  <si>
    <t>Елементи операційних витрат</t>
  </si>
  <si>
    <t>Матеріальні витрати, у тому числі:</t>
  </si>
  <si>
    <t>витрати на сировину та основні матеріали</t>
  </si>
  <si>
    <t>витрати на паливо та енергію</t>
  </si>
  <si>
    <t>Амортизація</t>
  </si>
  <si>
    <t>Інші операційні витрати</t>
  </si>
  <si>
    <t>IІ. Розрахунки з бюджетом</t>
  </si>
  <si>
    <t>Факт минулого року</t>
  </si>
  <si>
    <t>План поточного року</t>
  </si>
  <si>
    <t>Розподіл чистого прибутку</t>
  </si>
  <si>
    <t>Залишок нерозподіленого прибутку (непокритого збитку) на початок звітного періоду</t>
  </si>
  <si>
    <t xml:space="preserve">Коригування, зміна облікової політики (розшифрувати)
</t>
  </si>
  <si>
    <t>Скоригований залишок нерозподіленого прибутку (непокритого збитку) на початок звітного періоду, усього, у тому числі:</t>
  </si>
  <si>
    <t>Нараховані до сплати відрахування частини чистого прибутку, усього, у тому числі:</t>
  </si>
  <si>
    <t>державними унітарними підприємствами та їх об'єднаннями до державного бюджету</t>
  </si>
  <si>
    <t>господарськими товариствами, у статутному капіталі яких більше 50 відсотків акцій (часток) належать державі, на виплату дивідендів</t>
  </si>
  <si>
    <t>у тому числі на державну частку</t>
  </si>
  <si>
    <t>2012/1</t>
  </si>
  <si>
    <t>Перенесено з додаткового капіталу</t>
  </si>
  <si>
    <t>Розвиток виробництва</t>
  </si>
  <si>
    <t>у тому числі за основними видами діяльності за КВЕД</t>
  </si>
  <si>
    <t>Резервний фонд</t>
  </si>
  <si>
    <t>Залишок нерозподіленого прибутку (непокритого збитку) на кінець звітного періоду</t>
  </si>
  <si>
    <t xml:space="preserve">Сплата податків, зборів та інших обов'язкових платежів </t>
  </si>
  <si>
    <t>Сплата податків та зборів до Державного бюджету України (податкові платежі), усього, у тому числі:</t>
  </si>
  <si>
    <t>акцизний податок</t>
  </si>
  <si>
    <t>рентна плата за транспортування</t>
  </si>
  <si>
    <t>рентна плата за користування надрами</t>
  </si>
  <si>
    <t>податок на доходи фізичних осіб</t>
  </si>
  <si>
    <t>Сплата податків та зборів до місцевих бюджетів (податкові платежі), усього, у тому числі:</t>
  </si>
  <si>
    <t>земельний податок</t>
  </si>
  <si>
    <t>орендна плата</t>
  </si>
  <si>
    <t>Інші податки, збори та платежі на користь держави, усього, у тому числі:</t>
  </si>
  <si>
    <t>митні платежі</t>
  </si>
  <si>
    <t xml:space="preserve">єдиний внесок на загальнообов'язкове державне соціальне страхування                      </t>
  </si>
  <si>
    <t>Погашення податкового боргу, усього, у тому числі:</t>
  </si>
  <si>
    <t>погашення реструктуризованих та відстрочених сум, що підлягають сплаті в поточному році до бюджетів та державних цільових фондів</t>
  </si>
  <si>
    <t>ІІІ. Рух грошових коштів (за прямим методом)</t>
  </si>
  <si>
    <t>Код рядка</t>
  </si>
  <si>
    <t>Плановий рік
(усього)</t>
  </si>
  <si>
    <t>І. Рух коштів у результаті операційної діяльності</t>
  </si>
  <si>
    <t>Надходження грошових коштів від операційної діяльності</t>
  </si>
  <si>
    <t>Виручка від реалізації продукції (товарів, робіт, послуг)</t>
  </si>
  <si>
    <t>Повернення податків і зборів, у тому числі:</t>
  </si>
  <si>
    <t>податку на додану вартість</t>
  </si>
  <si>
    <t xml:space="preserve">Цільове фінансування, у тому числі: </t>
  </si>
  <si>
    <t>Надходження авансів від покупців і замовників</t>
  </si>
  <si>
    <t>Отримання коштів за короткостроковими зобов'язаннями, у тому числі:</t>
  </si>
  <si>
    <t>кредити</t>
  </si>
  <si>
    <t xml:space="preserve">позики </t>
  </si>
  <si>
    <t>облігації</t>
  </si>
  <si>
    <t>Витрачання грошових коштів від операційної діяльності</t>
  </si>
  <si>
    <t xml:space="preserve">Розрахунки за продукцію (товари, роботи та послуги) </t>
  </si>
  <si>
    <t xml:space="preserve">Розрахунки з оплати праці </t>
  </si>
  <si>
    <t>Повернення коштів за короткостроковими зобов'язаннями, у тому числі:</t>
  </si>
  <si>
    <t>Зобов’язання з податків, зборів та інших обов’язкових платежів, у тому числі:</t>
  </si>
  <si>
    <t>податок на додану вартість</t>
  </si>
  <si>
    <t>рентна плата</t>
  </si>
  <si>
    <t xml:space="preserve">інші зобов’язання з податків і зборів, у тому числі:
 </t>
  </si>
  <si>
    <t>3156/1</t>
  </si>
  <si>
    <t>3156/2</t>
  </si>
  <si>
    <t>Повернення коштів до бюджету</t>
  </si>
  <si>
    <t>Чистий рух коштів від операційної діяльності</t>
  </si>
  <si>
    <t>II. Рух коштів у результаті інвестиційної діяльності</t>
  </si>
  <si>
    <t>Надходження грошових коштів від інвестиційної діяльності</t>
  </si>
  <si>
    <t>Надходження від реалізації фінансових інвестицій, у тому числі:</t>
  </si>
  <si>
    <t xml:space="preserve">надходження від продажу акцій та облігацій </t>
  </si>
  <si>
    <t xml:space="preserve">Надходження від реалізації необоротних активів </t>
  </si>
  <si>
    <t>Надходження від отриманих відсотків</t>
  </si>
  <si>
    <t>Надходження дивідендів</t>
  </si>
  <si>
    <t>Надходження від деривативів</t>
  </si>
  <si>
    <t>Витрачання грошових коштів від інвестиційної діяльності</t>
  </si>
  <si>
    <t>Витрачання на придбання фінансових інвестицій, у тому числі:</t>
  </si>
  <si>
    <t xml:space="preserve">витрачання на придбання акцій та облігацій </t>
  </si>
  <si>
    <t xml:space="preserve">Витрачання на придбання необоротних активів, у тому числі: </t>
  </si>
  <si>
    <t>Виплати за деривативами</t>
  </si>
  <si>
    <t>Чистий рух коштів від інвестиційної діяльності </t>
  </si>
  <si>
    <t>III. Рух коштів у результаті фінансової діяльності</t>
  </si>
  <si>
    <t xml:space="preserve">Надходження грошових коштів від фінансової діяльності  </t>
  </si>
  <si>
    <t>Надходження від власного капіталу</t>
  </si>
  <si>
    <t>Отримання коштів за довгостроковими зобов'язаннями, у тому числі:</t>
  </si>
  <si>
    <t>Витрачання грошових коштів від фінансової діяльності</t>
  </si>
  <si>
    <t>Витрачання на викуп власних акцій</t>
  </si>
  <si>
    <t>Повернення коштів за довгостроковими зобов'язаннями, у тому числі:</t>
  </si>
  <si>
    <t>Сплата дивідендів</t>
  </si>
  <si>
    <t>Витрачення на сплату відсотків</t>
  </si>
  <si>
    <t>Витрачення на сплату заборгованості з фінансової оренди</t>
  </si>
  <si>
    <t>Чистий рух коштів від фінансової діяльності </t>
  </si>
  <si>
    <t>Чистий рух грошових коштів за звітний період</t>
  </si>
  <si>
    <t>Залишок коштів на початок періоду</t>
  </si>
  <si>
    <t xml:space="preserve">Вплив зміни валютних курсів на залишок коштів </t>
  </si>
  <si>
    <t>Залишок коштів на кінець періоду</t>
  </si>
  <si>
    <t xml:space="preserve">IV. Капітальні інвестиції </t>
  </si>
  <si>
    <t>тис. грн (без ПДВ)</t>
  </si>
  <si>
    <t>Плановий
рік
(усього)</t>
  </si>
  <si>
    <t>Капітальні інвестиції, усього,
у тому числі:</t>
  </si>
  <si>
    <t>капітальне будівництво</t>
  </si>
  <si>
    <t>4010</t>
  </si>
  <si>
    <t>придбання (виготовлення) основних засобів</t>
  </si>
  <si>
    <t>придбання (виготовлення) інших необоротних матеріальних активів</t>
  </si>
  <si>
    <t xml:space="preserve">придбання (створення) нематеріальних активів </t>
  </si>
  <si>
    <t>модернізація, модифікація (добудова, дообладнання, реконструкція)
основних засобів</t>
  </si>
  <si>
    <t>капітальний ремонт</t>
  </si>
  <si>
    <t xml:space="preserve">      V. Інформація щодо отримання та повернення залучених коштів</t>
  </si>
  <si>
    <t>Зобов'язання</t>
  </si>
  <si>
    <t>План
із залучення коштів</t>
  </si>
  <si>
    <t>План з повернення коштів</t>
  </si>
  <si>
    <t>у тому числі:</t>
  </si>
  <si>
    <t>сума основного боргу</t>
  </si>
  <si>
    <t>відсотки, нараховані протягом року</t>
  </si>
  <si>
    <t>відсотки сплачені</t>
  </si>
  <si>
    <t>курсові різниці (сума основного боргу)
(+/-)</t>
  </si>
  <si>
    <t>курсові різниці (відсотки)
(+/-)</t>
  </si>
  <si>
    <t>відсотки нараховані</t>
  </si>
  <si>
    <t>VІ. Джерела капітальних інвестицій</t>
  </si>
  <si>
    <t>№ з/п</t>
  </si>
  <si>
    <t>Найменування об’єкта</t>
  </si>
  <si>
    <t>Залучення кредитних коштів</t>
  </si>
  <si>
    <t>Бюджетне фінансування</t>
  </si>
  <si>
    <t>Власні кошти (розшифрувати)</t>
  </si>
  <si>
    <t>рік</t>
  </si>
  <si>
    <t>у тому числі за кварталами</t>
  </si>
  <si>
    <t xml:space="preserve">І </t>
  </si>
  <si>
    <t xml:space="preserve">ІІ </t>
  </si>
  <si>
    <t xml:space="preserve">ІІІ </t>
  </si>
  <si>
    <t>придбання (створення) нематеріальних активів (розшифрувати про ліцензійне програмне забезпечення)</t>
  </si>
  <si>
    <t>Відсоток</t>
  </si>
  <si>
    <t>VІІ. Капітальне будівництво (рядок 4010 таблиці IV)</t>
  </si>
  <si>
    <t xml:space="preserve">Найменування об’єкта </t>
  </si>
  <si>
    <t>Рік початку                і закінчення будівництва</t>
  </si>
  <si>
    <t>Загальна кошторисна вартість</t>
  </si>
  <si>
    <t>Первісна балансова вартість введених потужностей на початок планового року</t>
  </si>
  <si>
    <t>Незавершене будівництво на початок планового року</t>
  </si>
  <si>
    <t>Плановий рік</t>
  </si>
  <si>
    <t>Інформація щодо проектно-кошторисної документації (стан розроблення, затвердження,                                     у разі затвердження зазначити суб'єкт управління, яким затверджено, та відповідний документ)</t>
  </si>
  <si>
    <t>Документ, яким затверджений титул будови,
із зазначенням суб'єкта управління, який його погодив</t>
  </si>
  <si>
    <t>освоєння капітальних вкладень</t>
  </si>
  <si>
    <t>фінансування капітальних інвестицій (оплата грошовими коштами), усього</t>
  </si>
  <si>
    <t xml:space="preserve">у тому числі </t>
  </si>
  <si>
    <t>власні кошти</t>
  </si>
  <si>
    <t>кредитні кошти</t>
  </si>
  <si>
    <t>інші джерела (зазначити джерело)</t>
  </si>
  <si>
    <t xml:space="preserve">  Комунальне підприємство </t>
  </si>
  <si>
    <t xml:space="preserve">  Управління житлово-комунального господарства</t>
  </si>
  <si>
    <t xml:space="preserve">  Комплексне обслуговування об'єктів</t>
  </si>
  <si>
    <t xml:space="preserve">  Житлово-комунальне господарство</t>
  </si>
  <si>
    <t xml:space="preserve">  тис. грн.</t>
  </si>
  <si>
    <t xml:space="preserve">  Україна, 14032, м. Чернігів, вул. Соборності, 25-Б</t>
  </si>
  <si>
    <t xml:space="preserve">  3-01-62</t>
  </si>
  <si>
    <t>ДМИТЕРКО Костянтин Костянтинович</t>
  </si>
  <si>
    <t>на __2026__ рік</t>
  </si>
  <si>
    <t>81.10</t>
  </si>
  <si>
    <t xml:space="preserve">         Начальник КП "ЖЕК-10"</t>
  </si>
  <si>
    <t>Костянтин ДМИТЕРКО</t>
  </si>
  <si>
    <t xml:space="preserve"> Начальник КП "ЖЕК-10"</t>
  </si>
  <si>
    <t xml:space="preserve"> 81.10 Комплексне обслуговування об'єктів</t>
  </si>
  <si>
    <t xml:space="preserve"> Комунальне підприємство "ЖЕК-10" Чернігівської міської ради</t>
  </si>
  <si>
    <t xml:space="preserve"> 81.10           Комплексне обслуговування об'єктів</t>
  </si>
  <si>
    <r>
      <t xml:space="preserve">EBITDA </t>
    </r>
    <r>
      <rPr>
        <sz val="16"/>
        <rFont val="Times New Roman"/>
        <family val="1"/>
        <charset val="204"/>
      </rPr>
      <t>(фінансовий результат від операційної діяльності, рядок 1100 + амортизація, рядок 1430)</t>
    </r>
  </si>
  <si>
    <t>Собівартість реалізованої продукції (товарів, робіт, послуг), у т.ч.</t>
  </si>
  <si>
    <t>Факт
минулого року,            2024р.</t>
  </si>
  <si>
    <t>План
поточного року,            2025р.</t>
  </si>
  <si>
    <t>Прогноз
на поточний
 рік,                  2025р.</t>
  </si>
  <si>
    <t>Плановий рік 
(усього),                2026р.</t>
  </si>
  <si>
    <t>Фактичний показник за 2024                     минулий рік</t>
  </si>
  <si>
    <t>Плановий показник поточного             2025 року</t>
  </si>
  <si>
    <t>Плановий  2026  рік</t>
  </si>
  <si>
    <t>Заборгованість за кредитами на початок 2026 року</t>
  </si>
  <si>
    <t>Заборгованість за кредитами на кінець
 2026  року</t>
  </si>
  <si>
    <r>
      <t xml:space="preserve">Інші джерела (розшифрувати) - </t>
    </r>
    <r>
      <rPr>
        <i/>
        <sz val="18"/>
        <rFont val="Times New Roman"/>
        <family val="1"/>
        <charset val="204"/>
      </rPr>
      <t>безоплатно отримані</t>
    </r>
  </si>
  <si>
    <t>Дані по балансу</t>
  </si>
  <si>
    <t>2021 рік</t>
  </si>
  <si>
    <t>1кв 2022</t>
  </si>
  <si>
    <t>1пр 2022</t>
  </si>
  <si>
    <t>9міс 2022</t>
  </si>
  <si>
    <t>2022 рік</t>
  </si>
  <si>
    <t>1кв 2023</t>
  </si>
  <si>
    <t>1пр 2023</t>
  </si>
  <si>
    <t>9міс 2023</t>
  </si>
  <si>
    <t>2023 прогноз</t>
  </si>
  <si>
    <t>2024 прогноз</t>
  </si>
  <si>
    <t>Усього активи (необор + оборот)</t>
  </si>
  <si>
    <t>Довгострокові зобов'язання і забезпечення</t>
  </si>
  <si>
    <t>РАЗОМ</t>
  </si>
  <si>
    <t>між факт та прогн</t>
  </si>
  <si>
    <t>1кв 2024</t>
  </si>
  <si>
    <t>1пр 2024</t>
  </si>
  <si>
    <t>9міс 2024</t>
  </si>
  <si>
    <t>2023 факт</t>
  </si>
  <si>
    <t>2024 факт</t>
  </si>
  <si>
    <t>в т ч довгострокові кредити банків</t>
  </si>
  <si>
    <t>1кв 2025</t>
  </si>
  <si>
    <t>1пр 2025</t>
  </si>
  <si>
    <t>9міс 2025</t>
  </si>
  <si>
    <t>2025 прогноз</t>
  </si>
  <si>
    <t>2025 план</t>
  </si>
  <si>
    <t>план 2026</t>
  </si>
  <si>
    <t>пл 2026-очік 2025</t>
  </si>
  <si>
    <t>% до очік 2025</t>
  </si>
  <si>
    <t/>
  </si>
  <si>
    <t>вл кап</t>
  </si>
  <si>
    <r>
      <t xml:space="preserve">Середня кількість працівників </t>
    </r>
    <r>
      <rPr>
        <sz val="14"/>
        <rFont val="Times New Roman"/>
        <family val="1"/>
        <charset val="204"/>
      </rPr>
      <t>(штатних працівників, зовнішніх сумісників та працівників, які працюють за цивільно-правовими договорами),</t>
    </r>
    <r>
      <rPr>
        <b/>
        <sz val="14"/>
        <rFont val="Times New Roman"/>
        <family val="1"/>
        <charset val="204"/>
      </rPr>
      <t xml:space="preserve"> у тому числі:</t>
    </r>
  </si>
  <si>
    <t>Рішення виконавчого комітету</t>
  </si>
  <si>
    <t>Чернігівської міської ради</t>
  </si>
  <si>
    <t xml:space="preserve">придбання (виготовлення) основних засобів  </t>
  </si>
  <si>
    <t xml:space="preserve">придбання (виготовлення) інших необоротних матеріальних активів </t>
  </si>
  <si>
    <t>Довгострокові зобов'язання, усього</t>
  </si>
  <si>
    <t>Короткострокові зобов'язання, усього</t>
  </si>
  <si>
    <t>Інші фінансові зобов'язання, усього</t>
  </si>
  <si>
    <t>Інші надходження</t>
  </si>
  <si>
    <r>
      <t>інші надходження</t>
    </r>
    <r>
      <rPr>
        <i/>
        <sz val="16"/>
        <rFont val="Times New Roman"/>
        <family val="1"/>
        <charset val="204"/>
      </rPr>
      <t xml:space="preserve"> </t>
    </r>
  </si>
  <si>
    <t>бюджетне фінансування</t>
  </si>
  <si>
    <t>інші платежі</t>
  </si>
  <si>
    <t>Інші витрачання</t>
  </si>
  <si>
    <t xml:space="preserve">Інші надходження </t>
  </si>
  <si>
    <t>придбання (створення) основних засобів</t>
  </si>
  <si>
    <t xml:space="preserve">інші необоротні активи </t>
  </si>
  <si>
    <t xml:space="preserve">капітальне будівництво   </t>
  </si>
  <si>
    <t xml:space="preserve">придбання (створення) нематеріальних активів   </t>
  </si>
  <si>
    <t xml:space="preserve">Інші платежі  </t>
  </si>
  <si>
    <t xml:space="preserve">Інші надходження   </t>
  </si>
  <si>
    <t xml:space="preserve">Інші фонди </t>
  </si>
  <si>
    <t xml:space="preserve">Інші цілі </t>
  </si>
  <si>
    <t xml:space="preserve">інші податки та збори </t>
  </si>
  <si>
    <t>Інші витрати</t>
  </si>
  <si>
    <t>інші адміністративні витрати</t>
  </si>
  <si>
    <t xml:space="preserve">інші операційні доходи </t>
  </si>
  <si>
    <t>нетипові операційні доходи</t>
  </si>
  <si>
    <t xml:space="preserve">Рентна плата </t>
  </si>
  <si>
    <t>інші операційні витрати</t>
  </si>
  <si>
    <t>інші доходи</t>
  </si>
  <si>
    <t>інші витрати</t>
  </si>
  <si>
    <t>Фактичний показник поточного року за останній звітний період __________2025 рік_________</t>
  </si>
  <si>
    <t xml:space="preserve">інші витрати на збут </t>
  </si>
  <si>
    <t xml:space="preserve">нетипові операційні витрати  </t>
  </si>
  <si>
    <t>Дохід від участі в капіталі</t>
  </si>
  <si>
    <t xml:space="preserve">Втрати від участі в капіталі </t>
  </si>
  <si>
    <t xml:space="preserve">Інші фінансові доходи </t>
  </si>
  <si>
    <t xml:space="preserve">Фінансові витрати </t>
  </si>
  <si>
    <t xml:space="preserve">інші податки, збори та платежі </t>
  </si>
  <si>
    <t xml:space="preserve">інші (штрафи, пені, неустойки) </t>
  </si>
  <si>
    <t xml:space="preserve">модернізація, модифікація (добудова, дообладнання, реконструкція) </t>
  </si>
  <si>
    <r>
      <t xml:space="preserve"> </t>
    </r>
    <r>
      <rPr>
        <b/>
        <sz val="18"/>
        <rFont val="Times New Roman"/>
        <family val="1"/>
        <charset val="204"/>
      </rPr>
      <t xml:space="preserve"> Комунальне підприємство "ЖЕК-10" Чернігівської міської ради</t>
    </r>
  </si>
  <si>
    <t>29 січня 2026 року № 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</si>
</sst>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164" formatCode="_(* #,##0_);_(* \(#,##0\);_(* &quot;-&quot;_);_(@_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_-* #,##0.00_₴_-;\-* #,##0.00_₴_-;_-* &quot;-&quot;??_₴_-;_-@_-"/>
    <numFmt numFmtId="168" formatCode="#,##0&quot;р.&quot;;[Red]\-#,##0&quot;р.&quot;"/>
    <numFmt numFmtId="169" formatCode="#,##0.00&quot;р.&quot;;\-#,##0.00&quot;р.&quot;"/>
    <numFmt numFmtId="170" formatCode="_-* #,##0.00_р_._-;\-* #,##0.00_р_._-;_-* &quot;-&quot;??_р_._-;_-@_-"/>
    <numFmt numFmtId="171" formatCode="_-* #,##0.00\ _г_р_н_._-;\-* #,##0.00\ _г_р_н_._-;_-* &quot;-&quot;??\ _г_р_н_._-;_-@_-"/>
    <numFmt numFmtId="172" formatCode="0.0"/>
    <numFmt numFmtId="173" formatCode="#,##0.0"/>
    <numFmt numFmtId="174" formatCode="###\ ##0.000"/>
    <numFmt numFmtId="175" formatCode="#,##0.0_ ;[Red]\-#,##0.0\ "/>
    <numFmt numFmtId="176" formatCode="0.0;\(0.0\);\ ;\-"/>
    <numFmt numFmtId="177" formatCode="_(* #,##0.0_);_(* \(#,##0.0\);_(* &quot;-&quot;??_);_(@_)"/>
    <numFmt numFmtId="178" formatCode="_(* #,##0_);_(* \(#,##0\);_(* &quot;-&quot;??_);_(@_)"/>
    <numFmt numFmtId="179" formatCode="#,##0;\(#,##0\)"/>
    <numFmt numFmtId="180" formatCode="_(* #,##0.0_);_(* \(#,##0.0\);_(* &quot;-&quot;_);_(@_)"/>
    <numFmt numFmtId="181" formatCode="_(* #,##0.0000_);_(* \(#,##0.0000\);_(* &quot;-&quot;_);_(@_)"/>
    <numFmt numFmtId="182" formatCode="_(* #,##0.00_);_(* \(#,##0.00\);_(* &quot;-&quot;_);_(@_)"/>
  </numFmts>
  <fonts count="115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3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Helv"/>
      <charset val="204"/>
    </font>
    <font>
      <sz val="11"/>
      <color indexed="8"/>
      <name val="Arial Cyr"/>
      <family val="2"/>
      <charset val="204"/>
    </font>
    <font>
      <sz val="11"/>
      <color indexed="9"/>
      <name val="Arial Cyr"/>
      <family val="2"/>
      <charset val="204"/>
    </font>
    <font>
      <b/>
      <sz val="12"/>
      <name val="Arial"/>
      <family val="2"/>
      <charset val="204"/>
    </font>
    <font>
      <sz val="10"/>
      <name val="FreeSet"/>
      <family val="2"/>
    </font>
    <font>
      <u/>
      <sz val="10"/>
      <color indexed="12"/>
      <name val="Arial"/>
      <family val="2"/>
      <charset val="204"/>
    </font>
    <font>
      <b/>
      <sz val="14"/>
      <name val="Arial"/>
      <family val="2"/>
      <charset val="204"/>
    </font>
    <font>
      <b/>
      <sz val="12"/>
      <color indexed="9"/>
      <name val="Arial"/>
      <family val="2"/>
      <charset val="204"/>
    </font>
    <font>
      <b/>
      <i/>
      <sz val="14"/>
      <name val="Arial"/>
      <family val="2"/>
      <charset val="204"/>
    </font>
    <font>
      <b/>
      <i/>
      <sz val="14"/>
      <color indexed="9"/>
      <name val="Arial"/>
      <family val="2"/>
      <charset val="204"/>
    </font>
    <font>
      <b/>
      <i/>
      <sz val="12"/>
      <color indexed="9"/>
      <name val="Arial"/>
      <family val="2"/>
      <charset val="204"/>
    </font>
    <font>
      <b/>
      <sz val="11"/>
      <name val="Arial"/>
      <family val="2"/>
      <charset val="204"/>
    </font>
    <font>
      <b/>
      <sz val="11"/>
      <color indexed="9"/>
      <name val="Arial"/>
      <family val="2"/>
      <charset val="204"/>
    </font>
    <font>
      <sz val="12"/>
      <color indexed="9"/>
      <name val="Bookman Old Style"/>
      <family val="1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i/>
      <sz val="11"/>
      <name val="Arial"/>
      <family val="2"/>
      <charset val="204"/>
    </font>
    <font>
      <b/>
      <i/>
      <sz val="11"/>
      <color indexed="9"/>
      <name val="Arial"/>
      <family val="2"/>
      <charset val="204"/>
    </font>
    <font>
      <b/>
      <sz val="10"/>
      <name val="Arial"/>
      <family val="2"/>
      <charset val="204"/>
    </font>
    <font>
      <sz val="11"/>
      <color indexed="62"/>
      <name val="Arial Cyr"/>
      <family val="2"/>
      <charset val="204"/>
    </font>
    <font>
      <b/>
      <sz val="11"/>
      <color indexed="63"/>
      <name val="Arial Cyr"/>
      <family val="2"/>
      <charset val="204"/>
    </font>
    <font>
      <b/>
      <sz val="11"/>
      <color indexed="52"/>
      <name val="Arial Cyr"/>
      <family val="2"/>
      <charset val="204"/>
    </font>
    <font>
      <b/>
      <sz val="15"/>
      <color indexed="56"/>
      <name val="Arial Cyr"/>
      <family val="2"/>
      <charset val="204"/>
    </font>
    <font>
      <b/>
      <sz val="13"/>
      <color indexed="56"/>
      <name val="Arial Cyr"/>
      <family val="2"/>
      <charset val="204"/>
    </font>
    <font>
      <b/>
      <sz val="11"/>
      <color indexed="56"/>
      <name val="Arial Cyr"/>
      <family val="2"/>
      <charset val="204"/>
    </font>
    <font>
      <b/>
      <sz val="11"/>
      <color indexed="8"/>
      <name val="Arial Cyr"/>
      <family val="2"/>
      <charset val="204"/>
    </font>
    <font>
      <b/>
      <sz val="11"/>
      <color indexed="9"/>
      <name val="Arial Cyr"/>
      <family val="2"/>
      <charset val="204"/>
    </font>
    <font>
      <sz val="11"/>
      <color indexed="60"/>
      <name val="Arial Cyr"/>
      <family val="2"/>
      <charset val="204"/>
    </font>
    <font>
      <sz val="11"/>
      <color indexed="20"/>
      <name val="Arial Cyr"/>
      <family val="2"/>
      <charset val="204"/>
    </font>
    <font>
      <i/>
      <sz val="11"/>
      <color indexed="23"/>
      <name val="Arial Cyr"/>
      <family val="2"/>
      <charset val="204"/>
    </font>
    <font>
      <sz val="12"/>
      <name val="Arial Cyr"/>
      <family val="2"/>
      <charset val="204"/>
    </font>
    <font>
      <sz val="11"/>
      <color indexed="52"/>
      <name val="Arial Cyr"/>
      <family val="2"/>
      <charset val="204"/>
    </font>
    <font>
      <sz val="10"/>
      <name val="Helv"/>
    </font>
    <font>
      <sz val="11"/>
      <color indexed="10"/>
      <name val="Arial Cyr"/>
      <family val="2"/>
      <charset val="204"/>
    </font>
    <font>
      <sz val="12"/>
      <name val="Journal"/>
    </font>
    <font>
      <sz val="11"/>
      <color indexed="17"/>
      <name val="Arial Cyr"/>
      <family val="2"/>
      <charset val="204"/>
    </font>
    <font>
      <sz val="10"/>
      <name val="Tahoma"/>
      <family val="2"/>
      <charset val="204"/>
    </font>
    <font>
      <sz val="10"/>
      <name val="Petersburg"/>
    </font>
    <font>
      <b/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6"/>
      <name val="Times New Roman"/>
      <family val="1"/>
      <charset val="204"/>
    </font>
    <font>
      <b/>
      <sz val="16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4"/>
      <name val="Arial Cyr"/>
      <charset val="204"/>
    </font>
    <font>
      <sz val="16"/>
      <name val="Arial Cyr"/>
      <charset val="204"/>
    </font>
    <font>
      <sz val="18"/>
      <name val="Arial Cyr"/>
      <charset val="204"/>
    </font>
    <font>
      <b/>
      <sz val="18"/>
      <name val="Times New Roman"/>
      <family val="1"/>
      <charset val="204"/>
    </font>
    <font>
      <sz val="18"/>
      <name val="Times New Roman"/>
      <family val="1"/>
      <charset val="204"/>
    </font>
    <font>
      <b/>
      <sz val="18"/>
      <name val="Arial Cyr"/>
      <charset val="204"/>
    </font>
    <font>
      <b/>
      <i/>
      <sz val="18"/>
      <name val="Times New Roman"/>
      <family val="1"/>
      <charset val="204"/>
    </font>
    <font>
      <sz val="24"/>
      <name val="Times New Roman"/>
      <family val="1"/>
      <charset val="204"/>
    </font>
    <font>
      <i/>
      <sz val="16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4"/>
      <color rgb="FFC00000"/>
      <name val="Times New Roman"/>
      <family val="1"/>
      <charset val="204"/>
    </font>
    <font>
      <sz val="11"/>
      <color rgb="FFC00000"/>
      <name val="Calibri"/>
      <family val="2"/>
      <scheme val="minor"/>
    </font>
    <font>
      <b/>
      <sz val="16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i/>
      <sz val="10"/>
      <color rgb="FFC00000"/>
      <name val="Calibri"/>
      <family val="2"/>
      <charset val="204"/>
      <scheme val="minor"/>
    </font>
    <font>
      <i/>
      <sz val="11"/>
      <color rgb="FFC00000"/>
      <name val="Calibri"/>
      <family val="2"/>
      <charset val="204"/>
      <scheme val="minor"/>
    </font>
    <font>
      <sz val="10"/>
      <color rgb="FFC00000"/>
      <name val="Times New Roman"/>
      <family val="1"/>
      <charset val="204"/>
    </font>
    <font>
      <i/>
      <sz val="10"/>
      <color rgb="FFC00000"/>
      <name val="Times New Roman"/>
      <family val="1"/>
      <charset val="204"/>
    </font>
    <font>
      <b/>
      <sz val="14"/>
      <color rgb="FFC00000"/>
      <name val="Times New Roman"/>
      <family val="1"/>
      <charset val="204"/>
    </font>
    <font>
      <b/>
      <sz val="10"/>
      <color rgb="FFC00000"/>
      <name val="Times New Roman"/>
      <family val="1"/>
      <charset val="204"/>
    </font>
    <font>
      <sz val="10"/>
      <color rgb="FFC00000"/>
      <name val="Arial Cyr"/>
      <charset val="204"/>
    </font>
    <font>
      <i/>
      <sz val="10"/>
      <color theme="1"/>
      <name val="Calibri"/>
      <family val="2"/>
      <charset val="204"/>
      <scheme val="minor"/>
    </font>
    <font>
      <i/>
      <sz val="10"/>
      <name val="Arial Cyr"/>
      <charset val="204"/>
    </font>
    <font>
      <b/>
      <i/>
      <sz val="10"/>
      <color rgb="FFC00000"/>
      <name val="Times New Roman"/>
      <family val="1"/>
      <charset val="204"/>
    </font>
    <font>
      <i/>
      <sz val="10"/>
      <color rgb="FFC00000"/>
      <name val="Arial Cyr"/>
      <charset val="204"/>
    </font>
    <font>
      <sz val="12"/>
      <color rgb="FFC00000"/>
      <name val="Times New Roman"/>
      <family val="1"/>
      <charset val="204"/>
    </font>
    <font>
      <sz val="10"/>
      <color rgb="FFC00000"/>
      <name val="Calibri"/>
      <family val="2"/>
      <scheme val="minor"/>
    </font>
    <font>
      <sz val="10"/>
      <color theme="3" tint="-0.249977111117893"/>
      <name val="Calibri"/>
      <family val="2"/>
      <scheme val="minor"/>
    </font>
    <font>
      <sz val="10"/>
      <color theme="3" tint="-0.249977111117893"/>
      <name val="Arial Cyr"/>
      <charset val="204"/>
    </font>
    <font>
      <sz val="11"/>
      <color theme="3" tint="-0.249977111117893"/>
      <name val="Calibri"/>
      <family val="2"/>
      <scheme val="minor"/>
    </font>
    <font>
      <b/>
      <sz val="10"/>
      <color theme="3" tint="-0.249977111117893"/>
      <name val="Times New Roman"/>
      <family val="1"/>
      <charset val="204"/>
    </font>
    <font>
      <sz val="18"/>
      <color rgb="FFC00000"/>
      <name val="Calibri"/>
      <family val="2"/>
      <scheme val="minor"/>
    </font>
    <font>
      <b/>
      <sz val="14"/>
      <color rgb="FFFF0000"/>
      <name val="Times New Roman"/>
      <family val="1"/>
      <charset val="204"/>
    </font>
    <font>
      <sz val="10"/>
      <color rgb="FFFF0000"/>
      <name val="Arial Cyr"/>
      <charset val="204"/>
    </font>
    <font>
      <b/>
      <sz val="16"/>
      <color rgb="FFFF0000"/>
      <name val="Times New Roman"/>
      <family val="1"/>
      <charset val="204"/>
    </font>
    <font>
      <b/>
      <sz val="18"/>
      <color rgb="FFFF0000"/>
      <name val="Times New Roman"/>
      <family val="1"/>
      <charset val="204"/>
    </font>
    <font>
      <sz val="18"/>
      <color rgb="FFFF0000"/>
      <name val="Times New Roman"/>
      <family val="1"/>
      <charset val="204"/>
    </font>
    <font>
      <sz val="18"/>
      <color rgb="FFFF0000"/>
      <name val="Arial Cyr"/>
      <charset val="204"/>
    </font>
    <font>
      <sz val="16"/>
      <color rgb="FFFF0000"/>
      <name val="Arial Cyr"/>
      <charset val="204"/>
    </font>
    <font>
      <b/>
      <i/>
      <sz val="16"/>
      <color rgb="FFFF0000"/>
      <name val="Times New Roman"/>
      <family val="1"/>
      <charset val="204"/>
    </font>
    <font>
      <i/>
      <sz val="14"/>
      <name val="Times New Roman"/>
      <family val="1"/>
      <charset val="204"/>
    </font>
    <font>
      <i/>
      <u/>
      <sz val="14"/>
      <name val="Times New Roman"/>
      <family val="1"/>
      <charset val="204"/>
    </font>
  </fonts>
  <fills count="3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43"/>
      </patternFill>
    </fill>
    <fill>
      <patternFill patternType="solid">
        <fgColor indexed="44"/>
        <bgColor indexed="64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39997558519241921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51">
    <xf numFmtId="0" fontId="0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28" fillId="2" borderId="0" applyNumberFormat="0" applyBorder="0" applyAlignment="0" applyProtection="0"/>
    <xf numFmtId="0" fontId="1" fillId="2" borderId="0" applyNumberFormat="0" applyBorder="0" applyAlignment="0" applyProtection="0"/>
    <xf numFmtId="0" fontId="28" fillId="3" borderId="0" applyNumberFormat="0" applyBorder="0" applyAlignment="0" applyProtection="0"/>
    <xf numFmtId="0" fontId="1" fillId="3" borderId="0" applyNumberFormat="0" applyBorder="0" applyAlignment="0" applyProtection="0"/>
    <xf numFmtId="0" fontId="28" fillId="4" borderId="0" applyNumberFormat="0" applyBorder="0" applyAlignment="0" applyProtection="0"/>
    <xf numFmtId="0" fontId="1" fillId="4" borderId="0" applyNumberFormat="0" applyBorder="0" applyAlignment="0" applyProtection="0"/>
    <xf numFmtId="0" fontId="28" fillId="5" borderId="0" applyNumberFormat="0" applyBorder="0" applyAlignment="0" applyProtection="0"/>
    <xf numFmtId="0" fontId="1" fillId="5" borderId="0" applyNumberFormat="0" applyBorder="0" applyAlignment="0" applyProtection="0"/>
    <xf numFmtId="0" fontId="28" fillId="6" borderId="0" applyNumberFormat="0" applyBorder="0" applyAlignment="0" applyProtection="0"/>
    <xf numFmtId="0" fontId="1" fillId="6" borderId="0" applyNumberFormat="0" applyBorder="0" applyAlignment="0" applyProtection="0"/>
    <xf numFmtId="0" fontId="28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8" fillId="8" borderId="0" applyNumberFormat="0" applyBorder="0" applyAlignment="0" applyProtection="0"/>
    <xf numFmtId="0" fontId="1" fillId="8" borderId="0" applyNumberFormat="0" applyBorder="0" applyAlignment="0" applyProtection="0"/>
    <xf numFmtId="0" fontId="28" fillId="9" borderId="0" applyNumberFormat="0" applyBorder="0" applyAlignment="0" applyProtection="0"/>
    <xf numFmtId="0" fontId="1" fillId="9" borderId="0" applyNumberFormat="0" applyBorder="0" applyAlignment="0" applyProtection="0"/>
    <xf numFmtId="0" fontId="28" fillId="10" borderId="0" applyNumberFormat="0" applyBorder="0" applyAlignment="0" applyProtection="0"/>
    <xf numFmtId="0" fontId="1" fillId="10" borderId="0" applyNumberFormat="0" applyBorder="0" applyAlignment="0" applyProtection="0"/>
    <xf numFmtId="0" fontId="28" fillId="5" borderId="0" applyNumberFormat="0" applyBorder="0" applyAlignment="0" applyProtection="0"/>
    <xf numFmtId="0" fontId="1" fillId="5" borderId="0" applyNumberFormat="0" applyBorder="0" applyAlignment="0" applyProtection="0"/>
    <xf numFmtId="0" fontId="28" fillId="8" borderId="0" applyNumberFormat="0" applyBorder="0" applyAlignment="0" applyProtection="0"/>
    <xf numFmtId="0" fontId="1" fillId="8" borderId="0" applyNumberFormat="0" applyBorder="0" applyAlignment="0" applyProtection="0"/>
    <xf numFmtId="0" fontId="28" fillId="11" borderId="0" applyNumberFormat="0" applyBorder="0" applyAlignment="0" applyProtection="0"/>
    <xf numFmtId="0" fontId="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29" fillId="12" borderId="0" applyNumberFormat="0" applyBorder="0" applyAlignment="0" applyProtection="0"/>
    <xf numFmtId="0" fontId="11" fillId="12" borderId="0" applyNumberFormat="0" applyBorder="0" applyAlignment="0" applyProtection="0"/>
    <xf numFmtId="0" fontId="29" fillId="9" borderId="0" applyNumberFormat="0" applyBorder="0" applyAlignment="0" applyProtection="0"/>
    <xf numFmtId="0" fontId="11" fillId="9" borderId="0" applyNumberFormat="0" applyBorder="0" applyAlignment="0" applyProtection="0"/>
    <xf numFmtId="0" fontId="29" fillId="10" borderId="0" applyNumberFormat="0" applyBorder="0" applyAlignment="0" applyProtection="0"/>
    <xf numFmtId="0" fontId="11" fillId="10" borderId="0" applyNumberFormat="0" applyBorder="0" applyAlignment="0" applyProtection="0"/>
    <xf numFmtId="0" fontId="29" fillId="13" borderId="0" applyNumberFormat="0" applyBorder="0" applyAlignment="0" applyProtection="0"/>
    <xf numFmtId="0" fontId="11" fillId="13" borderId="0" applyNumberFormat="0" applyBorder="0" applyAlignment="0" applyProtection="0"/>
    <xf numFmtId="0" fontId="29" fillId="14" borderId="0" applyNumberFormat="0" applyBorder="0" applyAlignment="0" applyProtection="0"/>
    <xf numFmtId="0" fontId="11" fillId="14" borderId="0" applyNumberFormat="0" applyBorder="0" applyAlignment="0" applyProtection="0"/>
    <xf numFmtId="0" fontId="29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9" borderId="0" applyNumberFormat="0" applyBorder="0" applyAlignment="0" applyProtection="0"/>
    <xf numFmtId="0" fontId="22" fillId="3" borderId="0" applyNumberFormat="0" applyBorder="0" applyAlignment="0" applyProtection="0"/>
    <xf numFmtId="0" fontId="14" fillId="20" borderId="1" applyNumberFormat="0" applyAlignment="0" applyProtection="0"/>
    <xf numFmtId="0" fontId="19" fillId="21" borderId="2" applyNumberFormat="0" applyAlignment="0" applyProtection="0"/>
    <xf numFmtId="49" fontId="30" fillId="0" borderId="3">
      <alignment horizontal="center" vertical="center"/>
      <protection locked="0"/>
    </xf>
    <xf numFmtId="49" fontId="30" fillId="0" borderId="3">
      <alignment horizontal="center" vertical="center"/>
      <protection locked="0"/>
    </xf>
    <xf numFmtId="49" fontId="30" fillId="0" borderId="3">
      <alignment horizontal="center" vertical="center"/>
      <protection locked="0"/>
    </xf>
    <xf numFmtId="49" fontId="30" fillId="0" borderId="3">
      <alignment horizontal="center" vertical="center"/>
      <protection locked="0"/>
    </xf>
    <xf numFmtId="49" fontId="30" fillId="0" borderId="3">
      <alignment horizontal="center" vertical="center"/>
      <protection locked="0"/>
    </xf>
    <xf numFmtId="49" fontId="30" fillId="0" borderId="3">
      <alignment horizontal="center" vertical="center"/>
      <protection locked="0"/>
    </xf>
    <xf numFmtId="49" fontId="30" fillId="0" borderId="3">
      <alignment horizontal="center" vertical="center"/>
      <protection locked="0"/>
    </xf>
    <xf numFmtId="49" fontId="30" fillId="0" borderId="3">
      <alignment horizontal="center" vertical="center"/>
      <protection locked="0"/>
    </xf>
    <xf numFmtId="49" fontId="30" fillId="0" borderId="3">
      <alignment horizontal="center" vertical="center"/>
      <protection locked="0"/>
    </xf>
    <xf numFmtId="49" fontId="30" fillId="0" borderId="3">
      <alignment horizontal="center" vertical="center"/>
      <protection locked="0"/>
    </xf>
    <xf numFmtId="49" fontId="30" fillId="0" borderId="3">
      <alignment horizontal="center" vertical="center"/>
      <protection locked="0"/>
    </xf>
    <xf numFmtId="49" fontId="30" fillId="0" borderId="3">
      <alignment horizontal="center" vertical="center"/>
      <protection locked="0"/>
    </xf>
    <xf numFmtId="49" fontId="30" fillId="0" borderId="3">
      <alignment horizontal="center" vertical="center"/>
      <protection locked="0"/>
    </xf>
    <xf numFmtId="49" fontId="9" fillId="0" borderId="3">
      <alignment horizontal="left" vertical="center"/>
      <protection locked="0"/>
    </xf>
    <xf numFmtId="49" fontId="9" fillId="0" borderId="3">
      <alignment horizontal="left" vertical="center"/>
      <protection locked="0"/>
    </xf>
    <xf numFmtId="49" fontId="9" fillId="0" borderId="3">
      <alignment horizontal="left" vertical="center"/>
      <protection locked="0"/>
    </xf>
    <xf numFmtId="49" fontId="9" fillId="0" borderId="3">
      <alignment horizontal="left" vertical="center"/>
      <protection locked="0"/>
    </xf>
    <xf numFmtId="49" fontId="9" fillId="0" borderId="3">
      <alignment horizontal="left" vertical="center"/>
      <protection locked="0"/>
    </xf>
    <xf numFmtId="49" fontId="9" fillId="0" borderId="3">
      <alignment horizontal="left" vertical="center"/>
      <protection locked="0"/>
    </xf>
    <xf numFmtId="49" fontId="9" fillId="0" borderId="3">
      <alignment horizontal="left" vertical="center"/>
      <protection locked="0"/>
    </xf>
    <xf numFmtId="49" fontId="9" fillId="0" borderId="3">
      <alignment horizontal="left" vertical="center"/>
      <protection locked="0"/>
    </xf>
    <xf numFmtId="49" fontId="9" fillId="0" borderId="3">
      <alignment horizontal="left" vertical="center"/>
      <protection locked="0"/>
    </xf>
    <xf numFmtId="49" fontId="9" fillId="0" borderId="3">
      <alignment horizontal="left" vertical="center"/>
      <protection locked="0"/>
    </xf>
    <xf numFmtId="49" fontId="9" fillId="0" borderId="3">
      <alignment horizontal="left" vertical="center"/>
      <protection locked="0"/>
    </xf>
    <xf numFmtId="49" fontId="9" fillId="0" borderId="3">
      <alignment horizontal="left" vertical="center"/>
      <protection locked="0"/>
    </xf>
    <xf numFmtId="49" fontId="9" fillId="0" borderId="3">
      <alignment horizontal="left" vertical="center"/>
      <protection locked="0"/>
    </xf>
    <xf numFmtId="49" fontId="9" fillId="0" borderId="3">
      <alignment horizontal="left" vertical="center"/>
      <protection locked="0"/>
    </xf>
    <xf numFmtId="49" fontId="9" fillId="0" borderId="3">
      <alignment horizontal="left" vertical="center"/>
      <protection locked="0"/>
    </xf>
    <xf numFmtId="49" fontId="9" fillId="0" borderId="3">
      <alignment horizontal="left" vertical="center"/>
      <protection locked="0"/>
    </xf>
    <xf numFmtId="49" fontId="9" fillId="0" borderId="3">
      <alignment horizontal="left" vertical="center"/>
      <protection locked="0"/>
    </xf>
    <xf numFmtId="0" fontId="23" fillId="0" borderId="0" applyNumberFormat="0" applyFill="0" applyBorder="0" applyAlignment="0" applyProtection="0"/>
    <xf numFmtId="174" fontId="31" fillId="0" borderId="0" applyAlignment="0">
      <alignment wrapText="1"/>
    </xf>
    <xf numFmtId="0" fontId="26" fillId="4" borderId="0" applyNumberFormat="0" applyBorder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7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32" fillId="0" borderId="0" applyNumberFormat="0" applyFill="0" applyBorder="0" applyAlignment="0" applyProtection="0">
      <alignment vertical="top"/>
      <protection locked="0"/>
    </xf>
    <xf numFmtId="0" fontId="12" fillId="7" borderId="1" applyNumberFormat="0" applyAlignment="0" applyProtection="0"/>
    <xf numFmtId="49" fontId="9" fillId="0" borderId="0" applyNumberFormat="0" applyFont="0" applyAlignment="0">
      <alignment vertical="top" wrapText="1"/>
      <protection locked="0"/>
    </xf>
    <xf numFmtId="49" fontId="9" fillId="0" borderId="0" applyNumberFormat="0" applyFont="0" applyAlignment="0">
      <alignment vertical="top" wrapText="1"/>
    </xf>
    <xf numFmtId="49" fontId="9" fillId="0" borderId="0" applyNumberFormat="0" applyFont="0" applyAlignment="0">
      <alignment vertical="top" wrapText="1"/>
    </xf>
    <xf numFmtId="49" fontId="9" fillId="0" borderId="0" applyNumberFormat="0" applyFont="0" applyAlignment="0">
      <alignment vertical="top" wrapText="1"/>
      <protection locked="0"/>
    </xf>
    <xf numFmtId="49" fontId="9" fillId="0" borderId="0" applyNumberFormat="0" applyFont="0" applyAlignment="0">
      <alignment vertical="top" wrapText="1"/>
    </xf>
    <xf numFmtId="49" fontId="9" fillId="0" borderId="0" applyNumberFormat="0" applyFont="0" applyAlignment="0">
      <alignment vertical="top" wrapText="1"/>
      <protection locked="0"/>
    </xf>
    <xf numFmtId="49" fontId="9" fillId="0" borderId="0" applyNumberFormat="0" applyFont="0" applyAlignment="0">
      <alignment vertical="top" wrapText="1"/>
    </xf>
    <xf numFmtId="49" fontId="9" fillId="0" borderId="0" applyNumberFormat="0" applyFont="0" applyAlignment="0">
      <alignment vertical="top" wrapText="1"/>
      <protection locked="0"/>
    </xf>
    <xf numFmtId="49" fontId="9" fillId="0" borderId="0" applyNumberFormat="0" applyFont="0" applyAlignment="0">
      <alignment vertical="top" wrapText="1"/>
      <protection locked="0"/>
    </xf>
    <xf numFmtId="49" fontId="9" fillId="0" borderId="0" applyNumberFormat="0" applyFont="0" applyAlignment="0">
      <alignment vertical="top" wrapText="1"/>
      <protection locked="0"/>
    </xf>
    <xf numFmtId="49" fontId="9" fillId="0" borderId="0" applyNumberFormat="0" applyFont="0" applyAlignment="0">
      <alignment vertical="top" wrapText="1"/>
      <protection locked="0"/>
    </xf>
    <xf numFmtId="49" fontId="9" fillId="0" borderId="0" applyNumberFormat="0" applyFont="0" applyAlignment="0">
      <alignment vertical="top" wrapText="1"/>
      <protection locked="0"/>
    </xf>
    <xf numFmtId="49" fontId="9" fillId="0" borderId="0" applyNumberFormat="0" applyFont="0" applyAlignment="0">
      <alignment vertical="top" wrapText="1"/>
      <protection locked="0"/>
    </xf>
    <xf numFmtId="49" fontId="9" fillId="0" borderId="0" applyNumberFormat="0" applyFont="0" applyAlignment="0">
      <alignment vertical="top" wrapText="1"/>
      <protection locked="0"/>
    </xf>
    <xf numFmtId="49" fontId="9" fillId="0" borderId="0" applyNumberFormat="0" applyFont="0" applyAlignment="0">
      <alignment vertical="top" wrapText="1"/>
      <protection locked="0"/>
    </xf>
    <xf numFmtId="49" fontId="9" fillId="0" borderId="0" applyNumberFormat="0" applyFont="0" applyAlignment="0">
      <alignment vertical="top" wrapText="1"/>
      <protection locked="0"/>
    </xf>
    <xf numFmtId="49" fontId="9" fillId="0" borderId="0" applyNumberFormat="0" applyFont="0" applyAlignment="0">
      <alignment vertical="top" wrapText="1"/>
      <protection locked="0"/>
    </xf>
    <xf numFmtId="49" fontId="9" fillId="0" borderId="0" applyNumberFormat="0" applyFont="0" applyAlignment="0">
      <alignment vertical="top" wrapText="1"/>
      <protection locked="0"/>
    </xf>
    <xf numFmtId="49" fontId="9" fillId="0" borderId="0" applyNumberFormat="0" applyFont="0" applyAlignment="0">
      <alignment vertical="top" wrapText="1"/>
      <protection locked="0"/>
    </xf>
    <xf numFmtId="49" fontId="9" fillId="0" borderId="0" applyNumberFormat="0" applyFont="0" applyAlignment="0">
      <alignment vertical="top" wrapText="1"/>
      <protection locked="0"/>
    </xf>
    <xf numFmtId="49" fontId="33" fillId="22" borderId="7">
      <alignment horizontal="left" vertical="center"/>
      <protection locked="0"/>
    </xf>
    <xf numFmtId="49" fontId="33" fillId="22" borderId="7">
      <alignment horizontal="left" vertical="center"/>
    </xf>
    <xf numFmtId="4" fontId="33" fillId="22" borderId="7">
      <alignment horizontal="right" vertical="center"/>
      <protection locked="0"/>
    </xf>
    <xf numFmtId="4" fontId="33" fillId="22" borderId="7">
      <alignment horizontal="right" vertical="center"/>
    </xf>
    <xf numFmtId="4" fontId="34" fillId="22" borderId="7">
      <alignment horizontal="right" vertical="center"/>
      <protection locked="0"/>
    </xf>
    <xf numFmtId="49" fontId="35" fillId="22" borderId="3">
      <alignment horizontal="left" vertical="center"/>
      <protection locked="0"/>
    </xf>
    <xf numFmtId="49" fontId="35" fillId="22" borderId="3">
      <alignment horizontal="left" vertical="center"/>
    </xf>
    <xf numFmtId="49" fontId="36" fillId="22" borderId="3">
      <alignment horizontal="left" vertical="center"/>
      <protection locked="0"/>
    </xf>
    <xf numFmtId="49" fontId="36" fillId="22" borderId="3">
      <alignment horizontal="left" vertical="center"/>
    </xf>
    <xf numFmtId="4" fontId="35" fillId="22" borderId="3">
      <alignment horizontal="right" vertical="center"/>
      <protection locked="0"/>
    </xf>
    <xf numFmtId="4" fontId="35" fillId="22" borderId="3">
      <alignment horizontal="right" vertical="center"/>
    </xf>
    <xf numFmtId="4" fontId="37" fillId="22" borderId="3">
      <alignment horizontal="right" vertical="center"/>
      <protection locked="0"/>
    </xf>
    <xf numFmtId="49" fontId="30" fillId="22" borderId="3">
      <alignment horizontal="left" vertical="center"/>
      <protection locked="0"/>
    </xf>
    <xf numFmtId="49" fontId="30" fillId="22" borderId="3">
      <alignment horizontal="left" vertical="center"/>
      <protection locked="0"/>
    </xf>
    <xf numFmtId="49" fontId="30" fillId="22" borderId="3">
      <alignment horizontal="left" vertical="center"/>
    </xf>
    <xf numFmtId="49" fontId="30" fillId="22" borderId="3">
      <alignment horizontal="left" vertical="center"/>
    </xf>
    <xf numFmtId="49" fontId="34" fillId="22" borderId="3">
      <alignment horizontal="left" vertical="center"/>
      <protection locked="0"/>
    </xf>
    <xf numFmtId="49" fontId="34" fillId="22" borderId="3">
      <alignment horizontal="left" vertical="center"/>
    </xf>
    <xf numFmtId="4" fontId="30" fillId="22" borderId="3">
      <alignment horizontal="right" vertical="center"/>
      <protection locked="0"/>
    </xf>
    <xf numFmtId="4" fontId="30" fillId="22" borderId="3">
      <alignment horizontal="right" vertical="center"/>
      <protection locked="0"/>
    </xf>
    <xf numFmtId="4" fontId="30" fillId="22" borderId="3">
      <alignment horizontal="right" vertical="center"/>
    </xf>
    <xf numFmtId="4" fontId="30" fillId="22" borderId="3">
      <alignment horizontal="right" vertical="center"/>
    </xf>
    <xf numFmtId="4" fontId="34" fillId="22" borderId="3">
      <alignment horizontal="right" vertical="center"/>
      <protection locked="0"/>
    </xf>
    <xf numFmtId="49" fontId="38" fillId="22" borderId="3">
      <alignment horizontal="left" vertical="center"/>
      <protection locked="0"/>
    </xf>
    <xf numFmtId="49" fontId="38" fillId="22" borderId="3">
      <alignment horizontal="left" vertical="center"/>
    </xf>
    <xf numFmtId="49" fontId="39" fillId="22" borderId="3">
      <alignment horizontal="left" vertical="center"/>
      <protection locked="0"/>
    </xf>
    <xf numFmtId="49" fontId="39" fillId="22" borderId="3">
      <alignment horizontal="left" vertical="center"/>
    </xf>
    <xf numFmtId="4" fontId="38" fillId="22" borderId="3">
      <alignment horizontal="right" vertical="center"/>
      <protection locked="0"/>
    </xf>
    <xf numFmtId="4" fontId="38" fillId="22" borderId="3">
      <alignment horizontal="right" vertical="center"/>
    </xf>
    <xf numFmtId="4" fontId="40" fillId="22" borderId="3">
      <alignment horizontal="right" vertical="center"/>
      <protection locked="0"/>
    </xf>
    <xf numFmtId="49" fontId="41" fillId="0" borderId="3">
      <alignment horizontal="left" vertical="center"/>
      <protection locked="0"/>
    </xf>
    <xf numFmtId="49" fontId="41" fillId="0" borderId="3">
      <alignment horizontal="left" vertical="center"/>
    </xf>
    <xf numFmtId="49" fontId="42" fillId="0" borderId="3">
      <alignment horizontal="left" vertical="center"/>
      <protection locked="0"/>
    </xf>
    <xf numFmtId="49" fontId="42" fillId="0" borderId="3">
      <alignment horizontal="left" vertical="center"/>
    </xf>
    <xf numFmtId="4" fontId="41" fillId="0" borderId="3">
      <alignment horizontal="right" vertical="center"/>
      <protection locked="0"/>
    </xf>
    <xf numFmtId="4" fontId="41" fillId="0" borderId="3">
      <alignment horizontal="right" vertical="center"/>
    </xf>
    <xf numFmtId="4" fontId="42" fillId="0" borderId="3">
      <alignment horizontal="right" vertical="center"/>
      <protection locked="0"/>
    </xf>
    <xf numFmtId="49" fontId="43" fillId="0" borderId="3">
      <alignment horizontal="left" vertical="center"/>
      <protection locked="0"/>
    </xf>
    <xf numFmtId="49" fontId="43" fillId="0" borderId="3">
      <alignment horizontal="left" vertical="center"/>
    </xf>
    <xf numFmtId="49" fontId="44" fillId="0" borderId="3">
      <alignment horizontal="left" vertical="center"/>
      <protection locked="0"/>
    </xf>
    <xf numFmtId="49" fontId="44" fillId="0" borderId="3">
      <alignment horizontal="left" vertical="center"/>
    </xf>
    <xf numFmtId="4" fontId="43" fillId="0" borderId="3">
      <alignment horizontal="right" vertical="center"/>
      <protection locked="0"/>
    </xf>
    <xf numFmtId="4" fontId="43" fillId="0" borderId="3">
      <alignment horizontal="right" vertical="center"/>
    </xf>
    <xf numFmtId="49" fontId="41" fillId="0" borderId="3">
      <alignment horizontal="left" vertical="center"/>
      <protection locked="0"/>
    </xf>
    <xf numFmtId="49" fontId="42" fillId="0" borderId="3">
      <alignment horizontal="left" vertical="center"/>
      <protection locked="0"/>
    </xf>
    <xf numFmtId="4" fontId="41" fillId="0" borderId="3">
      <alignment horizontal="right" vertical="center"/>
      <protection locked="0"/>
    </xf>
    <xf numFmtId="0" fontId="24" fillId="0" borderId="8" applyNumberFormat="0" applyFill="0" applyAlignment="0" applyProtection="0"/>
    <xf numFmtId="0" fontId="21" fillId="23" borderId="0" applyNumberFormat="0" applyBorder="0" applyAlignment="0" applyProtection="0"/>
    <xf numFmtId="0" fontId="9" fillId="0" borderId="0"/>
    <xf numFmtId="0" fontId="9" fillId="24" borderId="0" applyNumberFormat="0" applyFill="0" applyAlignment="0">
      <alignment horizontal="center"/>
      <protection locked="0"/>
    </xf>
    <xf numFmtId="0" fontId="2" fillId="25" borderId="9" applyNumberFormat="0" applyFont="0" applyAlignment="0" applyProtection="0"/>
    <xf numFmtId="4" fontId="45" fillId="26" borderId="3">
      <alignment horizontal="right" vertical="center"/>
      <protection locked="0"/>
    </xf>
    <xf numFmtId="4" fontId="45" fillId="27" borderId="3">
      <alignment horizontal="right" vertical="center"/>
      <protection locked="0"/>
    </xf>
    <xf numFmtId="4" fontId="45" fillId="28" borderId="3">
      <alignment horizontal="right" vertical="center"/>
      <protection locked="0"/>
    </xf>
    <xf numFmtId="0" fontId="13" fillId="20" borderId="10" applyNumberFormat="0" applyAlignment="0" applyProtection="0"/>
    <xf numFmtId="49" fontId="30" fillId="0" borderId="3">
      <alignment horizontal="left" vertical="center" wrapText="1"/>
      <protection locked="0"/>
    </xf>
    <xf numFmtId="49" fontId="30" fillId="0" borderId="3">
      <alignment horizontal="left" vertical="center" wrapText="1"/>
      <protection locked="0"/>
    </xf>
    <xf numFmtId="0" fontId="20" fillId="0" borderId="0" applyNumberFormat="0" applyFill="0" applyBorder="0" applyAlignment="0" applyProtection="0"/>
    <xf numFmtId="0" fontId="18" fillId="0" borderId="11" applyNumberFormat="0" applyFill="0" applyAlignment="0" applyProtection="0"/>
    <xf numFmtId="0" fontId="25" fillId="0" borderId="0" applyNumberFormat="0" applyFill="0" applyBorder="0" applyAlignment="0" applyProtection="0"/>
    <xf numFmtId="0" fontId="29" fillId="16" borderId="0" applyNumberFormat="0" applyBorder="0" applyAlignment="0" applyProtection="0"/>
    <xf numFmtId="0" fontId="11" fillId="16" borderId="0" applyNumberFormat="0" applyBorder="0" applyAlignment="0" applyProtection="0"/>
    <xf numFmtId="0" fontId="29" fillId="17" borderId="0" applyNumberFormat="0" applyBorder="0" applyAlignment="0" applyProtection="0"/>
    <xf numFmtId="0" fontId="11" fillId="17" borderId="0" applyNumberFormat="0" applyBorder="0" applyAlignment="0" applyProtection="0"/>
    <xf numFmtId="0" fontId="29" fillId="18" borderId="0" applyNumberFormat="0" applyBorder="0" applyAlignment="0" applyProtection="0"/>
    <xf numFmtId="0" fontId="11" fillId="18" borderId="0" applyNumberFormat="0" applyBorder="0" applyAlignment="0" applyProtection="0"/>
    <xf numFmtId="0" fontId="29" fillId="13" borderId="0" applyNumberFormat="0" applyBorder="0" applyAlignment="0" applyProtection="0"/>
    <xf numFmtId="0" fontId="11" fillId="13" borderId="0" applyNumberFormat="0" applyBorder="0" applyAlignment="0" applyProtection="0"/>
    <xf numFmtId="0" fontId="29" fillId="14" borderId="0" applyNumberFormat="0" applyBorder="0" applyAlignment="0" applyProtection="0"/>
    <xf numFmtId="0" fontId="11" fillId="14" borderId="0" applyNumberFormat="0" applyBorder="0" applyAlignment="0" applyProtection="0"/>
    <xf numFmtId="0" fontId="29" fillId="19" borderId="0" applyNumberFormat="0" applyBorder="0" applyAlignment="0" applyProtection="0"/>
    <xf numFmtId="0" fontId="11" fillId="19" borderId="0" applyNumberFormat="0" applyBorder="0" applyAlignment="0" applyProtection="0"/>
    <xf numFmtId="0" fontId="46" fillId="7" borderId="1" applyNumberFormat="0" applyAlignment="0" applyProtection="0"/>
    <xf numFmtId="0" fontId="12" fillId="7" borderId="1" applyNumberFormat="0" applyAlignment="0" applyProtection="0"/>
    <xf numFmtId="0" fontId="47" fillId="20" borderId="10" applyNumberFormat="0" applyAlignment="0" applyProtection="0"/>
    <xf numFmtId="0" fontId="13" fillId="20" borderId="10" applyNumberFormat="0" applyAlignment="0" applyProtection="0"/>
    <xf numFmtId="0" fontId="48" fillId="20" borderId="1" applyNumberFormat="0" applyAlignment="0" applyProtection="0"/>
    <xf numFmtId="0" fontId="14" fillId="20" borderId="1" applyNumberFormat="0" applyAlignment="0" applyProtection="0"/>
    <xf numFmtId="165" fontId="9" fillId="0" borderId="0" applyFont="0" applyFill="0" applyBorder="0" applyAlignment="0" applyProtection="0"/>
    <xf numFmtId="0" fontId="49" fillId="0" borderId="4" applyNumberFormat="0" applyFill="0" applyAlignment="0" applyProtection="0"/>
    <xf numFmtId="0" fontId="15" fillId="0" borderId="4" applyNumberFormat="0" applyFill="0" applyAlignment="0" applyProtection="0"/>
    <xf numFmtId="0" fontId="50" fillId="0" borderId="5" applyNumberFormat="0" applyFill="0" applyAlignment="0" applyProtection="0"/>
    <xf numFmtId="0" fontId="16" fillId="0" borderId="5" applyNumberFormat="0" applyFill="0" applyAlignment="0" applyProtection="0"/>
    <xf numFmtId="0" fontId="51" fillId="0" borderId="6" applyNumberFormat="0" applyFill="0" applyAlignment="0" applyProtection="0"/>
    <xf numFmtId="0" fontId="17" fillId="0" borderId="6" applyNumberFormat="0" applyFill="0" applyAlignment="0" applyProtection="0"/>
    <xf numFmtId="0" fontId="51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52" fillId="0" borderId="11" applyNumberFormat="0" applyFill="0" applyAlignment="0" applyProtection="0"/>
    <xf numFmtId="0" fontId="18" fillId="0" borderId="11" applyNumberFormat="0" applyFill="0" applyAlignment="0" applyProtection="0"/>
    <xf numFmtId="0" fontId="53" fillId="21" borderId="2" applyNumberFormat="0" applyAlignment="0" applyProtection="0"/>
    <xf numFmtId="0" fontId="19" fillId="21" borderId="2" applyNumberFormat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54" fillId="23" borderId="0" applyNumberFormat="0" applyBorder="0" applyAlignment="0" applyProtection="0"/>
    <xf numFmtId="0" fontId="21" fillId="2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6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1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1" fillId="0" borderId="0"/>
    <xf numFmtId="0" fontId="66" fillId="0" borderId="0"/>
    <xf numFmtId="0" fontId="9" fillId="0" borderId="0"/>
    <xf numFmtId="0" fontId="2" fillId="0" borderId="0"/>
    <xf numFmtId="0" fontId="9" fillId="0" borderId="0"/>
    <xf numFmtId="0" fontId="9" fillId="0" borderId="0" applyNumberFormat="0" applyFont="0" applyFill="0" applyBorder="0" applyAlignment="0" applyProtection="0">
      <alignment vertical="top"/>
    </xf>
    <xf numFmtId="0" fontId="9" fillId="0" borderId="0" applyNumberFormat="0" applyFont="0" applyFill="0" applyBorder="0" applyAlignment="0" applyProtection="0">
      <alignment vertical="top"/>
    </xf>
    <xf numFmtId="0" fontId="2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55" fillId="3" borderId="0" applyNumberFormat="0" applyBorder="0" applyAlignment="0" applyProtection="0"/>
    <xf numFmtId="0" fontId="22" fillId="3" borderId="0" applyNumberFormat="0" applyBorder="0" applyAlignment="0" applyProtection="0"/>
    <xf numFmtId="0" fontId="56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57" fillId="25" borderId="9" applyNumberFormat="0" applyFont="0" applyAlignment="0" applyProtection="0"/>
    <xf numFmtId="0" fontId="9" fillId="25" borderId="9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8" fillId="0" borderId="8" applyNumberFormat="0" applyFill="0" applyAlignment="0" applyProtection="0"/>
    <xf numFmtId="0" fontId="24" fillId="0" borderId="8" applyNumberFormat="0" applyFill="0" applyAlignment="0" applyProtection="0"/>
    <xf numFmtId="0" fontId="27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60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164" fontId="61" fillId="0" borderId="0" applyFont="0" applyFill="0" applyBorder="0" applyAlignment="0" applyProtection="0"/>
    <xf numFmtId="166" fontId="6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0" fontId="62" fillId="4" borderId="0" applyNumberFormat="0" applyBorder="0" applyAlignment="0" applyProtection="0"/>
    <xf numFmtId="0" fontId="26" fillId="4" borderId="0" applyNumberFormat="0" applyBorder="0" applyAlignment="0" applyProtection="0"/>
    <xf numFmtId="176" fontId="63" fillId="22" borderId="12" applyFill="0" applyBorder="0">
      <alignment horizontal="center" vertical="center" wrapText="1"/>
      <protection locked="0"/>
    </xf>
    <xf numFmtId="174" fontId="64" fillId="0" borderId="0">
      <alignment wrapText="1"/>
    </xf>
    <xf numFmtId="174" fontId="31" fillId="0" borderId="0">
      <alignment wrapText="1"/>
    </xf>
  </cellStyleXfs>
  <cellXfs count="431">
    <xf numFmtId="0" fontId="0" fillId="0" borderId="0" xfId="0"/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173" fontId="5" fillId="0" borderId="3" xfId="0" applyNumberFormat="1" applyFont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/>
    </xf>
    <xf numFmtId="178" fontId="5" fillId="0" borderId="3" xfId="0" applyNumberFormat="1" applyFont="1" applyBorder="1" applyAlignment="1">
      <alignment horizontal="center" vertical="center" wrapText="1"/>
    </xf>
    <xf numFmtId="178" fontId="4" fillId="0" borderId="3" xfId="0" applyNumberFormat="1" applyFont="1" applyBorder="1" applyAlignment="1">
      <alignment horizontal="center" vertical="center" wrapText="1"/>
    </xf>
    <xf numFmtId="177" fontId="5" fillId="0" borderId="3" xfId="0" applyNumberFormat="1" applyFont="1" applyBorder="1" applyAlignment="1">
      <alignment horizontal="center" vertical="center" wrapText="1"/>
    </xf>
    <xf numFmtId="177" fontId="4" fillId="0" borderId="3" xfId="0" applyNumberFormat="1" applyFont="1" applyBorder="1" applyAlignment="1">
      <alignment horizontal="center" vertical="center" wrapText="1"/>
    </xf>
    <xf numFmtId="173" fontId="4" fillId="0" borderId="3" xfId="0" applyNumberFormat="1" applyFont="1" applyBorder="1" applyAlignment="1">
      <alignment horizontal="center" vertical="center" wrapText="1"/>
    </xf>
    <xf numFmtId="0" fontId="5" fillId="0" borderId="0" xfId="243" applyFont="1" applyAlignment="1">
      <alignment horizontal="center" vertical="center"/>
    </xf>
    <xf numFmtId="0" fontId="5" fillId="0" borderId="0" xfId="243" applyFont="1" applyAlignment="1">
      <alignment horizontal="left" vertical="center" wrapText="1"/>
    </xf>
    <xf numFmtId="173" fontId="5" fillId="0" borderId="0" xfId="243" applyNumberFormat="1" applyFont="1" applyAlignment="1">
      <alignment horizontal="center" vertical="center" wrapText="1"/>
    </xf>
    <xf numFmtId="173" fontId="5" fillId="0" borderId="0" xfId="243" applyNumberFormat="1" applyFont="1" applyAlignment="1">
      <alignment horizontal="right" vertical="center" wrapText="1"/>
    </xf>
    <xf numFmtId="0" fontId="5" fillId="0" borderId="0" xfId="0" applyFont="1" applyAlignment="1">
      <alignment horizontal="right" vertical="center"/>
    </xf>
    <xf numFmtId="0" fontId="5" fillId="0" borderId="16" xfId="0" applyFont="1" applyBorder="1" applyAlignment="1">
      <alignment vertical="center"/>
    </xf>
    <xf numFmtId="178" fontId="4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horizontal="left" vertical="center" wrapText="1"/>
    </xf>
    <xf numFmtId="49" fontId="4" fillId="0" borderId="0" xfId="0" applyNumberFormat="1" applyFont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 shrinkToFit="1"/>
    </xf>
    <xf numFmtId="0" fontId="5" fillId="0" borderId="16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243" applyFont="1" applyAlignment="1">
      <alignment horizontal="center" vertical="center" wrapText="1"/>
    </xf>
    <xf numFmtId="0" fontId="74" fillId="0" borderId="16" xfId="0" applyFont="1" applyBorder="1" applyAlignment="1">
      <alignment vertical="center"/>
    </xf>
    <xf numFmtId="0" fontId="73" fillId="0" borderId="3" xfId="0" quotePrefix="1" applyFont="1" applyBorder="1" applyAlignment="1">
      <alignment horizontal="center" vertical="center" wrapText="1"/>
    </xf>
    <xf numFmtId="0" fontId="74" fillId="0" borderId="3" xfId="0" applyFont="1" applyBorder="1" applyAlignment="1">
      <alignment horizontal="center" vertical="center" wrapText="1"/>
    </xf>
    <xf numFmtId="164" fontId="74" fillId="0" borderId="3" xfId="0" applyNumberFormat="1" applyFont="1" applyBorder="1" applyAlignment="1">
      <alignment horizontal="center" vertical="center" wrapText="1"/>
    </xf>
    <xf numFmtId="0" fontId="74" fillId="0" borderId="3" xfId="0" quotePrefix="1" applyFont="1" applyBorder="1" applyAlignment="1">
      <alignment horizontal="center" vertical="center" wrapText="1"/>
    </xf>
    <xf numFmtId="0" fontId="74" fillId="0" borderId="3" xfId="0" applyFont="1" applyBorder="1" applyAlignment="1">
      <alignment horizontal="center" vertical="center"/>
    </xf>
    <xf numFmtId="0" fontId="74" fillId="0" borderId="0" xfId="243" applyFont="1" applyAlignment="1">
      <alignment horizontal="left" vertical="center" wrapText="1"/>
    </xf>
    <xf numFmtId="0" fontId="74" fillId="0" borderId="0" xfId="243" applyFont="1" applyAlignment="1">
      <alignment horizontal="center" vertical="center"/>
    </xf>
    <xf numFmtId="173" fontId="74" fillId="0" borderId="0" xfId="243" applyNumberFormat="1" applyFont="1" applyAlignment="1">
      <alignment horizontal="center" vertical="center" wrapText="1"/>
    </xf>
    <xf numFmtId="173" fontId="74" fillId="0" borderId="0" xfId="243" applyNumberFormat="1" applyFont="1" applyAlignment="1">
      <alignment horizontal="right" vertical="center" wrapText="1"/>
    </xf>
    <xf numFmtId="0" fontId="67" fillId="0" borderId="3" xfId="243" applyFont="1" applyBorder="1" applyAlignment="1">
      <alignment horizontal="center" vertical="center" wrapText="1"/>
    </xf>
    <xf numFmtId="164" fontId="73" fillId="0" borderId="3" xfId="0" applyNumberFormat="1" applyFont="1" applyBorder="1" applyAlignment="1">
      <alignment horizontal="center" vertical="center" wrapText="1"/>
    </xf>
    <xf numFmtId="0" fontId="74" fillId="0" borderId="3" xfId="243" applyFont="1" applyBorder="1" applyAlignment="1">
      <alignment horizontal="left" vertical="center" wrapText="1"/>
    </xf>
    <xf numFmtId="178" fontId="74" fillId="0" borderId="3" xfId="0" applyNumberFormat="1" applyFont="1" applyBorder="1" applyAlignment="1">
      <alignment horizontal="center" vertical="center" wrapText="1"/>
    </xf>
    <xf numFmtId="3" fontId="74" fillId="0" borderId="3" xfId="0" applyNumberFormat="1" applyFont="1" applyBorder="1" applyAlignment="1">
      <alignment horizontal="center" vertical="center" wrapText="1"/>
    </xf>
    <xf numFmtId="0" fontId="68" fillId="0" borderId="3" xfId="0" applyFont="1" applyBorder="1" applyAlignment="1">
      <alignment horizontal="center" vertical="center" wrapText="1"/>
    </xf>
    <xf numFmtId="172" fontId="73" fillId="0" borderId="3" xfId="0" applyNumberFormat="1" applyFont="1" applyBorder="1" applyAlignment="1">
      <alignment horizontal="center" vertical="center" wrapText="1"/>
    </xf>
    <xf numFmtId="0" fontId="73" fillId="0" borderId="3" xfId="0" applyFont="1" applyBorder="1" applyAlignment="1">
      <alignment horizontal="center" vertical="center" wrapText="1"/>
    </xf>
    <xf numFmtId="0" fontId="77" fillId="0" borderId="0" xfId="0" applyFont="1" applyAlignment="1">
      <alignment vertical="center"/>
    </xf>
    <xf numFmtId="0" fontId="74" fillId="0" borderId="0" xfId="0" applyFont="1" applyAlignment="1">
      <alignment horizontal="right" vertical="center"/>
    </xf>
    <xf numFmtId="0" fontId="5" fillId="0" borderId="13" xfId="0" applyFont="1" applyBorder="1" applyAlignment="1">
      <alignment horizontal="center" vertical="center" wrapText="1"/>
    </xf>
    <xf numFmtId="0" fontId="67" fillId="0" borderId="0" xfId="0" applyFont="1" applyAlignment="1">
      <alignment vertical="center"/>
    </xf>
    <xf numFmtId="0" fontId="68" fillId="0" borderId="3" xfId="0" applyFont="1" applyBorder="1" applyAlignment="1">
      <alignment horizontal="left" vertical="center" wrapText="1"/>
    </xf>
    <xf numFmtId="0" fontId="68" fillId="0" borderId="3" xfId="0" quotePrefix="1" applyFont="1" applyBorder="1" applyAlignment="1">
      <alignment horizontal="center" vertical="center"/>
    </xf>
    <xf numFmtId="0" fontId="68" fillId="0" borderId="0" xfId="0" applyFont="1" applyAlignment="1">
      <alignment vertical="center"/>
    </xf>
    <xf numFmtId="0" fontId="67" fillId="0" borderId="3" xfId="0" applyFont="1" applyBorder="1" applyAlignment="1">
      <alignment horizontal="left" vertical="center" wrapText="1"/>
    </xf>
    <xf numFmtId="0" fontId="67" fillId="0" borderId="3" xfId="0" quotePrefix="1" applyFont="1" applyBorder="1" applyAlignment="1">
      <alignment horizontal="center" vertical="center"/>
    </xf>
    <xf numFmtId="0" fontId="68" fillId="0" borderId="3" xfId="0" applyFont="1" applyBorder="1" applyAlignment="1">
      <alignment horizontal="left" vertical="center" wrapText="1" shrinkToFit="1"/>
    </xf>
    <xf numFmtId="0" fontId="67" fillId="0" borderId="3" xfId="0" applyFont="1" applyBorder="1" applyAlignment="1">
      <alignment horizontal="center" vertical="center"/>
    </xf>
    <xf numFmtId="0" fontId="67" fillId="0" borderId="3" xfId="0" applyFont="1" applyBorder="1" applyAlignment="1">
      <alignment horizontal="center"/>
    </xf>
    <xf numFmtId="0" fontId="67" fillId="0" borderId="3" xfId="0" quotePrefix="1" applyFont="1" applyBorder="1" applyAlignment="1">
      <alignment horizontal="center"/>
    </xf>
    <xf numFmtId="0" fontId="68" fillId="0" borderId="3" xfId="0" quotePrefix="1" applyFont="1" applyBorder="1" applyAlignment="1">
      <alignment horizontal="center"/>
    </xf>
    <xf numFmtId="0" fontId="4" fillId="0" borderId="0" xfId="0" applyFont="1" applyAlignment="1">
      <alignment vertical="center" wrapText="1"/>
    </xf>
    <xf numFmtId="179" fontId="74" fillId="0" borderId="3" xfId="226" applyNumberFormat="1" applyFont="1" applyBorder="1" applyAlignment="1">
      <alignment horizontal="center" vertical="center" wrapText="1"/>
    </xf>
    <xf numFmtId="0" fontId="84" fillId="0" borderId="0" xfId="0" applyFont="1"/>
    <xf numFmtId="0" fontId="0" fillId="29" borderId="0" xfId="0" applyFill="1"/>
    <xf numFmtId="0" fontId="85" fillId="0" borderId="0" xfId="0" applyFont="1"/>
    <xf numFmtId="0" fontId="86" fillId="0" borderId="0" xfId="0" applyFont="1" applyAlignment="1">
      <alignment horizontal="center"/>
    </xf>
    <xf numFmtId="0" fontId="86" fillId="0" borderId="3" xfId="0" applyFont="1" applyBorder="1" applyAlignment="1">
      <alignment horizontal="center"/>
    </xf>
    <xf numFmtId="0" fontId="87" fillId="0" borderId="3" xfId="0" applyFont="1" applyBorder="1" applyAlignment="1">
      <alignment horizontal="center"/>
    </xf>
    <xf numFmtId="0" fontId="0" fillId="0" borderId="3" xfId="0" applyBorder="1"/>
    <xf numFmtId="0" fontId="88" fillId="29" borderId="3" xfId="0" applyFont="1" applyFill="1" applyBorder="1"/>
    <xf numFmtId="0" fontId="88" fillId="0" borderId="3" xfId="0" applyFont="1" applyBorder="1"/>
    <xf numFmtId="0" fontId="88" fillId="29" borderId="3" xfId="0" applyFont="1" applyFill="1" applyBorder="1" applyAlignment="1">
      <alignment wrapText="1"/>
    </xf>
    <xf numFmtId="0" fontId="0" fillId="0" borderId="3" xfId="0" applyBorder="1" applyAlignment="1">
      <alignment wrapText="1"/>
    </xf>
    <xf numFmtId="0" fontId="83" fillId="29" borderId="3" xfId="0" applyFont="1" applyFill="1" applyBorder="1" applyAlignment="1" applyProtection="1">
      <alignment horizontal="left" vertical="center" wrapText="1"/>
      <protection locked="0"/>
    </xf>
    <xf numFmtId="0" fontId="89" fillId="0" borderId="3" xfId="0" applyFont="1" applyBorder="1" applyAlignment="1" applyProtection="1">
      <alignment horizontal="center" vertical="center" wrapText="1"/>
      <protection locked="0"/>
    </xf>
    <xf numFmtId="0" fontId="90" fillId="0" borderId="3" xfId="0" applyFont="1" applyBorder="1" applyAlignment="1" applyProtection="1">
      <alignment horizontal="center" vertical="center" wrapText="1"/>
      <protection locked="0"/>
    </xf>
    <xf numFmtId="0" fontId="84" fillId="0" borderId="3" xfId="0" applyFont="1" applyBorder="1"/>
    <xf numFmtId="0" fontId="84" fillId="31" borderId="3" xfId="0" applyFont="1" applyFill="1" applyBorder="1" applyAlignment="1">
      <alignment wrapText="1"/>
    </xf>
    <xf numFmtId="0" fontId="84" fillId="0" borderId="3" xfId="0" applyFont="1" applyBorder="1" applyAlignment="1">
      <alignment wrapText="1"/>
    </xf>
    <xf numFmtId="0" fontId="5" fillId="0" borderId="3" xfId="0" applyFont="1" applyBorder="1" applyAlignment="1" applyProtection="1">
      <alignment horizontal="left" vertical="center" wrapText="1"/>
      <protection locked="0"/>
    </xf>
    <xf numFmtId="0" fontId="0" fillId="31" borderId="3" xfId="0" applyFill="1" applyBorder="1"/>
    <xf numFmtId="0" fontId="81" fillId="0" borderId="3" xfId="0" applyFont="1" applyBorder="1" applyAlignment="1" applyProtection="1">
      <alignment horizontal="center" vertical="center" wrapText="1"/>
      <protection locked="0"/>
    </xf>
    <xf numFmtId="0" fontId="84" fillId="31" borderId="3" xfId="0" applyFont="1" applyFill="1" applyBorder="1"/>
    <xf numFmtId="0" fontId="5" fillId="29" borderId="3" xfId="0" applyFont="1" applyFill="1" applyBorder="1" applyAlignment="1" applyProtection="1">
      <alignment horizontal="left" vertical="center" wrapText="1"/>
      <protection locked="0"/>
    </xf>
    <xf numFmtId="0" fontId="81" fillId="29" borderId="3" xfId="0" applyFont="1" applyFill="1" applyBorder="1" applyAlignment="1" applyProtection="1">
      <alignment horizontal="center" vertical="center" wrapText="1"/>
      <protection locked="0"/>
    </xf>
    <xf numFmtId="0" fontId="0" fillId="29" borderId="3" xfId="0" applyFill="1" applyBorder="1"/>
    <xf numFmtId="0" fontId="91" fillId="29" borderId="3" xfId="0" applyFont="1" applyFill="1" applyBorder="1" applyAlignment="1" applyProtection="1">
      <alignment horizontal="left" vertical="center" wrapText="1"/>
      <protection locked="0"/>
    </xf>
    <xf numFmtId="0" fontId="92" fillId="0" borderId="3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82" fillId="0" borderId="3" xfId="0" applyFont="1" applyBorder="1" applyAlignment="1" applyProtection="1">
      <alignment horizontal="center" vertical="center" wrapText="1"/>
      <protection locked="0"/>
    </xf>
    <xf numFmtId="0" fontId="5" fillId="0" borderId="24" xfId="0" applyFont="1" applyBorder="1" applyAlignment="1" applyProtection="1">
      <alignment horizontal="left" vertical="center" wrapText="1"/>
      <protection locked="0"/>
    </xf>
    <xf numFmtId="0" fontId="87" fillId="0" borderId="0" xfId="0" applyFont="1" applyAlignment="1">
      <alignment horizontal="center"/>
    </xf>
    <xf numFmtId="0" fontId="88" fillId="29" borderId="0" xfId="0" applyFont="1" applyFill="1"/>
    <xf numFmtId="0" fontId="88" fillId="0" borderId="0" xfId="0" applyFont="1"/>
    <xf numFmtId="0" fontId="0" fillId="31" borderId="0" xfId="0" applyFill="1"/>
    <xf numFmtId="0" fontId="0" fillId="30" borderId="3" xfId="0" applyFill="1" applyBorder="1"/>
    <xf numFmtId="0" fontId="0" fillId="32" borderId="3" xfId="0" applyFill="1" applyBorder="1" applyAlignment="1">
      <alignment wrapText="1"/>
    </xf>
    <xf numFmtId="0" fontId="93" fillId="0" borderId="3" xfId="0" applyFont="1" applyBorder="1"/>
    <xf numFmtId="0" fontId="94" fillId="0" borderId="0" xfId="0" applyFont="1" applyAlignment="1">
      <alignment horizontal="center"/>
    </xf>
    <xf numFmtId="0" fontId="96" fillId="0" borderId="3" xfId="0" applyFont="1" applyBorder="1" applyAlignment="1" applyProtection="1">
      <alignment horizontal="center" vertical="center" wrapText="1"/>
      <protection locked="0"/>
    </xf>
    <xf numFmtId="0" fontId="97" fillId="0" borderId="3" xfId="0" applyFont="1" applyBorder="1"/>
    <xf numFmtId="0" fontId="95" fillId="0" borderId="0" xfId="0" applyFont="1"/>
    <xf numFmtId="0" fontId="83" fillId="0" borderId="3" xfId="0" applyFont="1" applyBorder="1" applyAlignment="1" applyProtection="1">
      <alignment horizontal="left" vertical="center" wrapText="1"/>
      <protection locked="0"/>
    </xf>
    <xf numFmtId="0" fontId="98" fillId="0" borderId="3" xfId="0" applyFont="1" applyBorder="1" applyAlignment="1" applyProtection="1">
      <alignment horizontal="center" vertical="center" wrapText="1"/>
      <protection locked="0"/>
    </xf>
    <xf numFmtId="0" fontId="99" fillId="0" borderId="0" xfId="0" applyFont="1" applyAlignment="1">
      <alignment horizontal="center"/>
    </xf>
    <xf numFmtId="0" fontId="93" fillId="29" borderId="3" xfId="0" applyFont="1" applyFill="1" applyBorder="1"/>
    <xf numFmtId="0" fontId="93" fillId="0" borderId="0" xfId="0" applyFont="1"/>
    <xf numFmtId="0" fontId="86" fillId="33" borderId="0" xfId="0" applyFont="1" applyFill="1" applyAlignment="1">
      <alignment horizontal="center"/>
    </xf>
    <xf numFmtId="0" fontId="100" fillId="0" borderId="0" xfId="0" applyFont="1" applyAlignment="1">
      <alignment horizontal="center"/>
    </xf>
    <xf numFmtId="0" fontId="101" fillId="0" borderId="3" xfId="0" applyFont="1" applyBorder="1"/>
    <xf numFmtId="0" fontId="102" fillId="0" borderId="3" xfId="0" applyFont="1" applyBorder="1"/>
    <xf numFmtId="0" fontId="101" fillId="29" borderId="3" xfId="0" applyFont="1" applyFill="1" applyBorder="1"/>
    <xf numFmtId="0" fontId="103" fillId="0" borderId="3" xfId="0" applyFont="1" applyBorder="1" applyAlignment="1" applyProtection="1">
      <alignment horizontal="center" vertical="center" wrapText="1"/>
      <protection locked="0"/>
    </xf>
    <xf numFmtId="0" fontId="101" fillId="0" borderId="0" xfId="0" applyFont="1"/>
    <xf numFmtId="0" fontId="86" fillId="31" borderId="0" xfId="0" applyFont="1" applyFill="1" applyAlignment="1">
      <alignment horizontal="center"/>
    </xf>
    <xf numFmtId="0" fontId="92" fillId="31" borderId="3" xfId="0" applyFont="1" applyFill="1" applyBorder="1" applyAlignment="1" applyProtection="1">
      <alignment horizontal="center" vertical="center" wrapText="1"/>
      <protection locked="0"/>
    </xf>
    <xf numFmtId="10" fontId="84" fillId="0" borderId="3" xfId="0" applyNumberFormat="1" applyFont="1" applyBorder="1"/>
    <xf numFmtId="10" fontId="0" fillId="29" borderId="3" xfId="0" applyNumberFormat="1" applyFill="1" applyBorder="1"/>
    <xf numFmtId="10" fontId="92" fillId="0" borderId="3" xfId="0" applyNumberFormat="1" applyFont="1" applyBorder="1" applyAlignment="1" applyProtection="1">
      <alignment horizontal="center" vertical="center" wrapText="1"/>
      <protection locked="0"/>
    </xf>
    <xf numFmtId="10" fontId="0" fillId="0" borderId="3" xfId="0" applyNumberFormat="1" applyBorder="1"/>
    <xf numFmtId="10" fontId="86" fillId="0" borderId="0" xfId="0" applyNumberFormat="1" applyFont="1" applyAlignment="1">
      <alignment horizontal="center"/>
    </xf>
    <xf numFmtId="10" fontId="84" fillId="0" borderId="3" xfId="0" quotePrefix="1" applyNumberFormat="1" applyFont="1" applyBorder="1"/>
    <xf numFmtId="0" fontId="65" fillId="0" borderId="3" xfId="0" applyFont="1" applyBorder="1"/>
    <xf numFmtId="0" fontId="65" fillId="31" borderId="3" xfId="0" applyFont="1" applyFill="1" applyBorder="1"/>
    <xf numFmtId="0" fontId="93" fillId="32" borderId="0" xfId="0" applyFont="1" applyFill="1"/>
    <xf numFmtId="0" fontId="104" fillId="31" borderId="3" xfId="0" applyFont="1" applyFill="1" applyBorder="1"/>
    <xf numFmtId="0" fontId="70" fillId="0" borderId="3" xfId="0" applyFont="1" applyBorder="1"/>
    <xf numFmtId="0" fontId="70" fillId="31" borderId="3" xfId="0" applyFont="1" applyFill="1" applyBorder="1"/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4" fillId="0" borderId="0" xfId="0" quotePrefix="1" applyFont="1" applyAlignment="1">
      <alignment horizontal="left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 wrapText="1"/>
    </xf>
    <xf numFmtId="0" fontId="67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left" wrapText="1"/>
    </xf>
    <xf numFmtId="0" fontId="4" fillId="0" borderId="0" xfId="0" quotePrefix="1" applyFont="1" applyAlignment="1">
      <alignment horizontal="center"/>
    </xf>
    <xf numFmtId="173" fontId="4" fillId="0" borderId="0" xfId="0" quotePrefix="1" applyNumberFormat="1" applyFont="1" applyAlignment="1">
      <alignment wrapText="1"/>
    </xf>
    <xf numFmtId="173" fontId="69" fillId="0" borderId="0" xfId="0" applyNumberFormat="1" applyFont="1"/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left" vertical="top"/>
    </xf>
    <xf numFmtId="0" fontId="72" fillId="0" borderId="0" xfId="0" applyFont="1"/>
    <xf numFmtId="0" fontId="73" fillId="0" borderId="0" xfId="0" applyFont="1" applyAlignment="1">
      <alignment horizontal="left" wrapText="1"/>
    </xf>
    <xf numFmtId="0" fontId="73" fillId="0" borderId="0" xfId="0" quotePrefix="1" applyFont="1" applyAlignment="1">
      <alignment horizontal="center"/>
    </xf>
    <xf numFmtId="173" fontId="73" fillId="0" borderId="0" xfId="0" quotePrefix="1" applyNumberFormat="1" applyFont="1" applyAlignment="1">
      <alignment wrapText="1"/>
    </xf>
    <xf numFmtId="173" fontId="76" fillId="0" borderId="0" xfId="0" applyNumberFormat="1" applyFont="1"/>
    <xf numFmtId="0" fontId="73" fillId="0" borderId="0" xfId="0" applyFont="1" applyAlignment="1">
      <alignment horizontal="center" vertical="center"/>
    </xf>
    <xf numFmtId="0" fontId="73" fillId="0" borderId="0" xfId="0" applyFont="1" applyAlignment="1">
      <alignment horizontal="center" vertical="top"/>
    </xf>
    <xf numFmtId="0" fontId="73" fillId="0" borderId="0" xfId="0" applyFont="1" applyAlignment="1">
      <alignment vertical="top"/>
    </xf>
    <xf numFmtId="0" fontId="73" fillId="0" borderId="0" xfId="0" applyFont="1" applyAlignment="1">
      <alignment horizontal="left" vertical="top"/>
    </xf>
    <xf numFmtId="0" fontId="73" fillId="0" borderId="0" xfId="0" applyFont="1" applyAlignment="1">
      <alignment vertical="center" wrapText="1"/>
    </xf>
    <xf numFmtId="0" fontId="73" fillId="0" borderId="0" xfId="0" applyFont="1" applyAlignment="1">
      <alignment horizontal="left" vertical="center"/>
    </xf>
    <xf numFmtId="0" fontId="73" fillId="0" borderId="0" xfId="0" applyFont="1" applyAlignment="1">
      <alignment vertical="center"/>
    </xf>
    <xf numFmtId="0" fontId="71" fillId="0" borderId="0" xfId="0" applyFont="1"/>
    <xf numFmtId="0" fontId="75" fillId="0" borderId="0" xfId="0" applyFont="1"/>
    <xf numFmtId="173" fontId="73" fillId="0" borderId="0" xfId="0" applyNumberFormat="1" applyFont="1" applyAlignment="1">
      <alignment horizontal="left"/>
    </xf>
    <xf numFmtId="178" fontId="73" fillId="0" borderId="3" xfId="0" applyNumberFormat="1" applyFont="1" applyBorder="1" applyAlignment="1">
      <alignment horizontal="center" vertical="center" wrapText="1"/>
    </xf>
    <xf numFmtId="0" fontId="70" fillId="0" borderId="0" xfId="0" applyFont="1"/>
    <xf numFmtId="178" fontId="68" fillId="0" borderId="3" xfId="0" applyNumberFormat="1" applyFont="1" applyBorder="1" applyAlignment="1">
      <alignment horizontal="center" vertical="center" wrapText="1"/>
    </xf>
    <xf numFmtId="3" fontId="5" fillId="0" borderId="3" xfId="0" applyNumberFormat="1" applyFont="1" applyBorder="1" applyAlignment="1">
      <alignment horizontal="center" vertical="center" wrapText="1"/>
    </xf>
    <xf numFmtId="3" fontId="5" fillId="0" borderId="3" xfId="0" applyNumberFormat="1" applyFont="1" applyBorder="1" applyAlignment="1">
      <alignment horizontal="left" vertical="center" wrapText="1"/>
    </xf>
    <xf numFmtId="0" fontId="73" fillId="0" borderId="0" xfId="0" applyFont="1" applyAlignment="1">
      <alignment horizontal="left"/>
    </xf>
    <xf numFmtId="0" fontId="5" fillId="0" borderId="0" xfId="0" applyFont="1" applyAlignment="1">
      <alignment horizontal="left" vertical="center"/>
    </xf>
    <xf numFmtId="0" fontId="73" fillId="0" borderId="3" xfId="243" applyFont="1" applyBorder="1" applyAlignment="1">
      <alignment horizontal="left" vertical="center" wrapText="1"/>
    </xf>
    <xf numFmtId="0" fontId="74" fillId="0" borderId="3" xfId="0" applyFont="1" applyBorder="1" applyAlignment="1">
      <alignment horizontal="center" vertical="center" wrapText="1" shrinkToFit="1"/>
    </xf>
    <xf numFmtId="0" fontId="73" fillId="0" borderId="0" xfId="243" applyFont="1" applyAlignment="1">
      <alignment horizontal="center" vertical="center" wrapText="1"/>
    </xf>
    <xf numFmtId="0" fontId="68" fillId="0" borderId="3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105" fillId="0" borderId="0" xfId="0" applyFont="1" applyAlignment="1">
      <alignment horizontal="center" vertical="center"/>
    </xf>
    <xf numFmtId="0" fontId="106" fillId="0" borderId="0" xfId="0" applyFont="1"/>
    <xf numFmtId="0" fontId="108" fillId="0" borderId="0" xfId="243" applyFont="1" applyAlignment="1">
      <alignment horizontal="center" vertical="center"/>
    </xf>
    <xf numFmtId="173" fontId="109" fillId="0" borderId="0" xfId="243" applyNumberFormat="1" applyFont="1" applyAlignment="1">
      <alignment horizontal="center" vertical="center" wrapText="1"/>
    </xf>
    <xf numFmtId="173" fontId="109" fillId="0" borderId="0" xfId="243" applyNumberFormat="1" applyFont="1" applyAlignment="1">
      <alignment horizontal="right" vertical="center" wrapText="1"/>
    </xf>
    <xf numFmtId="0" fontId="110" fillId="0" borderId="0" xfId="0" applyFont="1"/>
    <xf numFmtId="0" fontId="108" fillId="0" borderId="0" xfId="0" applyFont="1" applyAlignment="1">
      <alignment horizontal="center" vertical="center"/>
    </xf>
    <xf numFmtId="0" fontId="111" fillId="0" borderId="0" xfId="0" applyFont="1"/>
    <xf numFmtId="173" fontId="107" fillId="0" borderId="0" xfId="0" quotePrefix="1" applyNumberFormat="1" applyFont="1" applyAlignment="1">
      <alignment wrapText="1"/>
    </xf>
    <xf numFmtId="173" fontId="112" fillId="0" borderId="0" xfId="0" applyNumberFormat="1" applyFont="1"/>
    <xf numFmtId="0" fontId="107" fillId="0" borderId="0" xfId="0" applyFont="1" applyAlignment="1">
      <alignment horizontal="center" vertical="center"/>
    </xf>
    <xf numFmtId="0" fontId="107" fillId="0" borderId="0" xfId="0" applyFont="1" applyAlignment="1">
      <alignment vertical="top"/>
    </xf>
    <xf numFmtId="0" fontId="107" fillId="0" borderId="0" xfId="0" applyFont="1" applyAlignment="1">
      <alignment horizontal="left" vertical="top"/>
    </xf>
    <xf numFmtId="0" fontId="2" fillId="0" borderId="0" xfId="0" applyFont="1"/>
    <xf numFmtId="0" fontId="74" fillId="0" borderId="3" xfId="243" applyFont="1" applyBorder="1" applyAlignment="1">
      <alignment horizontal="center" vertical="center" wrapText="1"/>
    </xf>
    <xf numFmtId="0" fontId="73" fillId="0" borderId="0" xfId="243" applyFont="1" applyAlignment="1">
      <alignment horizontal="center" vertical="center"/>
    </xf>
    <xf numFmtId="0" fontId="73" fillId="0" borderId="3" xfId="0" quotePrefix="1" applyFont="1" applyBorder="1" applyAlignment="1">
      <alignment horizontal="center" vertical="center"/>
    </xf>
    <xf numFmtId="0" fontId="73" fillId="0" borderId="3" xfId="0" applyFont="1" applyBorder="1" applyAlignment="1">
      <alignment horizontal="center" vertical="center"/>
    </xf>
    <xf numFmtId="0" fontId="74" fillId="0" borderId="3" xfId="243" applyFont="1" applyBorder="1" applyAlignment="1">
      <alignment horizontal="center" vertical="center"/>
    </xf>
    <xf numFmtId="0" fontId="73" fillId="0" borderId="3" xfId="243" applyFont="1" applyBorder="1" applyAlignment="1">
      <alignment horizontal="center" vertical="center"/>
    </xf>
    <xf numFmtId="0" fontId="65" fillId="0" borderId="0" xfId="0" applyFont="1"/>
    <xf numFmtId="0" fontId="67" fillId="0" borderId="3" xfId="0" applyFont="1" applyBorder="1" applyAlignment="1">
      <alignment horizontal="center" vertical="center" wrapText="1" shrinkToFit="1"/>
    </xf>
    <xf numFmtId="0" fontId="68" fillId="0" borderId="13" xfId="243" applyFont="1" applyBorder="1" applyAlignment="1">
      <alignment horizontal="left" vertical="center" wrapText="1"/>
    </xf>
    <xf numFmtId="0" fontId="68" fillId="0" borderId="3" xfId="243" applyFont="1" applyBorder="1" applyAlignment="1">
      <alignment horizontal="left" vertical="center" wrapText="1"/>
    </xf>
    <xf numFmtId="0" fontId="68" fillId="0" borderId="14" xfId="0" applyFont="1" applyBorder="1" applyAlignment="1">
      <alignment horizontal="left" vertical="center" wrapText="1"/>
    </xf>
    <xf numFmtId="0" fontId="68" fillId="0" borderId="14" xfId="0" quotePrefix="1" applyFont="1" applyBorder="1" applyAlignment="1">
      <alignment horizontal="center" vertical="center"/>
    </xf>
    <xf numFmtId="164" fontId="68" fillId="0" borderId="3" xfId="0" applyNumberFormat="1" applyFont="1" applyBorder="1" applyAlignment="1">
      <alignment horizontal="center" vertical="center" wrapText="1"/>
    </xf>
    <xf numFmtId="164" fontId="67" fillId="0" borderId="3" xfId="0" applyNumberFormat="1" applyFont="1" applyBorder="1" applyAlignment="1">
      <alignment horizontal="center" vertical="center" wrapText="1"/>
    </xf>
    <xf numFmtId="164" fontId="78" fillId="0" borderId="3" xfId="0" applyNumberFormat="1" applyFont="1" applyBorder="1" applyAlignment="1">
      <alignment horizontal="center" vertical="center" wrapText="1"/>
    </xf>
    <xf numFmtId="0" fontId="67" fillId="0" borderId="3" xfId="0" applyFont="1" applyBorder="1" applyAlignment="1">
      <alignment horizontal="left" vertical="top" wrapText="1"/>
    </xf>
    <xf numFmtId="0" fontId="67" fillId="0" borderId="15" xfId="0" applyFont="1" applyBorder="1" applyAlignment="1">
      <alignment horizontal="center" vertical="center"/>
    </xf>
    <xf numFmtId="0" fontId="67" fillId="0" borderId="15" xfId="0" quotePrefix="1" applyFont="1" applyBorder="1" applyAlignment="1">
      <alignment horizontal="center" vertical="center"/>
    </xf>
    <xf numFmtId="0" fontId="68" fillId="0" borderId="15" xfId="243" applyFont="1" applyBorder="1" applyAlignment="1">
      <alignment horizontal="left" vertical="center" wrapText="1"/>
    </xf>
    <xf numFmtId="1" fontId="67" fillId="0" borderId="3" xfId="0" applyNumberFormat="1" applyFont="1" applyBorder="1" applyAlignment="1">
      <alignment horizontal="right" vertical="center" wrapText="1"/>
    </xf>
    <xf numFmtId="172" fontId="67" fillId="0" borderId="3" xfId="0" applyNumberFormat="1" applyFont="1" applyBorder="1" applyAlignment="1">
      <alignment horizontal="right" vertical="center" wrapText="1"/>
    </xf>
    <xf numFmtId="0" fontId="67" fillId="0" borderId="3" xfId="0" applyFont="1" applyBorder="1" applyAlignment="1" applyProtection="1">
      <alignment horizontal="left" vertical="center" wrapText="1"/>
      <protection locked="0"/>
    </xf>
    <xf numFmtId="0" fontId="68" fillId="0" borderId="0" xfId="0" quotePrefix="1" applyFont="1" applyAlignment="1">
      <alignment horizontal="center" vertical="center"/>
    </xf>
    <xf numFmtId="172" fontId="68" fillId="0" borderId="0" xfId="0" applyNumberFormat="1" applyFont="1" applyAlignment="1">
      <alignment horizontal="center" vertical="center" wrapText="1"/>
    </xf>
    <xf numFmtId="172" fontId="68" fillId="0" borderId="0" xfId="0" applyNumberFormat="1" applyFont="1" applyAlignment="1">
      <alignment horizontal="right" vertical="center" wrapText="1"/>
    </xf>
    <xf numFmtId="0" fontId="68" fillId="0" borderId="0" xfId="0" applyFont="1" applyAlignment="1">
      <alignment horizontal="left" wrapText="1"/>
    </xf>
    <xf numFmtId="0" fontId="68" fillId="0" borderId="0" xfId="0" quotePrefix="1" applyFont="1" applyAlignment="1">
      <alignment horizontal="center"/>
    </xf>
    <xf numFmtId="173" fontId="68" fillId="0" borderId="0" xfId="0" quotePrefix="1" applyNumberFormat="1" applyFont="1" applyAlignment="1">
      <alignment wrapText="1"/>
    </xf>
    <xf numFmtId="0" fontId="68" fillId="0" borderId="0" xfId="0" applyFont="1" applyAlignment="1">
      <alignment horizontal="center" vertical="top"/>
    </xf>
    <xf numFmtId="0" fontId="68" fillId="0" borderId="0" xfId="0" applyFont="1" applyAlignment="1">
      <alignment vertical="top"/>
    </xf>
    <xf numFmtId="172" fontId="68" fillId="0" borderId="0" xfId="0" applyNumberFormat="1" applyFont="1" applyAlignment="1">
      <alignment horizontal="right" vertical="center"/>
    </xf>
    <xf numFmtId="0" fontId="113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182" fontId="67" fillId="0" borderId="18" xfId="0" applyNumberFormat="1" applyFont="1" applyBorder="1" applyAlignment="1">
      <alignment vertical="center" wrapText="1"/>
    </xf>
    <xf numFmtId="0" fontId="5" fillId="0" borderId="17" xfId="0" applyFont="1" applyBorder="1" applyAlignment="1">
      <alignment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 wrapText="1"/>
    </xf>
    <xf numFmtId="0" fontId="4" fillId="0" borderId="18" xfId="235" applyFont="1" applyBorder="1" applyAlignment="1">
      <alignment horizontal="center" vertical="center" wrapText="1"/>
    </xf>
    <xf numFmtId="181" fontId="5" fillId="0" borderId="3" xfId="0" applyNumberFormat="1" applyFont="1" applyBorder="1" applyAlignment="1">
      <alignment horizontal="right" vertical="center" wrapText="1"/>
    </xf>
    <xf numFmtId="180" fontId="5" fillId="0" borderId="3" xfId="0" applyNumberFormat="1" applyFont="1" applyBorder="1" applyAlignment="1">
      <alignment horizontal="right" vertical="center" wrapText="1"/>
    </xf>
    <xf numFmtId="0" fontId="4" fillId="0" borderId="3" xfId="0" applyFont="1" applyBorder="1" applyAlignment="1">
      <alignment horizontal="center" vertical="center"/>
    </xf>
    <xf numFmtId="164" fontId="4" fillId="0" borderId="3" xfId="0" applyNumberFormat="1" applyFont="1" applyBorder="1" applyAlignment="1">
      <alignment horizontal="center" vertical="center"/>
    </xf>
    <xf numFmtId="3" fontId="81" fillId="0" borderId="3" xfId="0" applyNumberFormat="1" applyFont="1" applyBorder="1" applyAlignment="1">
      <alignment horizontal="center" vertical="center" wrapText="1"/>
    </xf>
    <xf numFmtId="164" fontId="81" fillId="0" borderId="3" xfId="0" applyNumberFormat="1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right" vertical="center" wrapText="1"/>
    </xf>
    <xf numFmtId="4" fontId="113" fillId="0" borderId="3" xfId="0" applyNumberFormat="1" applyFont="1" applyBorder="1" applyAlignment="1">
      <alignment horizontal="right" vertical="center" wrapText="1"/>
    </xf>
    <xf numFmtId="182" fontId="5" fillId="0" borderId="3" xfId="0" applyNumberFormat="1" applyFont="1" applyBorder="1" applyAlignment="1">
      <alignment wrapText="1"/>
    </xf>
    <xf numFmtId="173" fontId="4" fillId="0" borderId="0" xfId="0" applyNumberFormat="1" applyFont="1" applyAlignment="1">
      <alignment horizontal="center" vertical="center" wrapText="1"/>
    </xf>
    <xf numFmtId="173" fontId="4" fillId="0" borderId="0" xfId="0" applyNumberFormat="1" applyFont="1" applyAlignment="1">
      <alignment horizontal="right" vertical="center" wrapText="1"/>
    </xf>
    <xf numFmtId="164" fontId="4" fillId="0" borderId="0" xfId="0" applyNumberFormat="1" applyFont="1" applyAlignment="1">
      <alignment vertical="center"/>
    </xf>
    <xf numFmtId="0" fontId="4" fillId="0" borderId="14" xfId="0" applyFont="1" applyBorder="1" applyAlignment="1">
      <alignment horizontal="left" vertical="center"/>
    </xf>
    <xf numFmtId="0" fontId="4" fillId="0" borderId="14" xfId="0" applyFont="1" applyBorder="1" applyAlignment="1">
      <alignment horizontal="center" vertical="center"/>
    </xf>
    <xf numFmtId="0" fontId="4" fillId="0" borderId="14" xfId="0" applyFont="1" applyBorder="1" applyAlignment="1" applyProtection="1">
      <alignment horizontal="left" vertical="center" wrapText="1"/>
      <protection locked="0"/>
    </xf>
    <xf numFmtId="49" fontId="4" fillId="0" borderId="14" xfId="0" quotePrefix="1" applyNumberFormat="1" applyFont="1" applyBorder="1" applyAlignment="1">
      <alignment horizontal="center" vertical="center"/>
    </xf>
    <xf numFmtId="49" fontId="5" fillId="0" borderId="3" xfId="0" quotePrefix="1" applyNumberFormat="1" applyFont="1" applyBorder="1" applyAlignment="1">
      <alignment horizontal="center" vertical="center"/>
    </xf>
    <xf numFmtId="49" fontId="4" fillId="0" borderId="3" xfId="0" quotePrefix="1" applyNumberFormat="1" applyFont="1" applyBorder="1" applyAlignment="1">
      <alignment horizontal="center" vertical="center"/>
    </xf>
    <xf numFmtId="0" fontId="4" fillId="0" borderId="14" xfId="0" quotePrefix="1" applyFont="1" applyBorder="1" applyAlignment="1">
      <alignment horizontal="left" vertical="center"/>
    </xf>
    <xf numFmtId="49" fontId="4" fillId="0" borderId="3" xfId="0" applyNumberFormat="1" applyFont="1" applyBorder="1" applyAlignment="1">
      <alignment horizontal="center" vertical="center"/>
    </xf>
    <xf numFmtId="180" fontId="4" fillId="0" borderId="3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/>
    </xf>
    <xf numFmtId="180" fontId="5" fillId="0" borderId="3" xfId="0" applyNumberFormat="1" applyFont="1" applyBorder="1" applyAlignment="1">
      <alignment horizontal="center" vertical="center" wrapText="1"/>
    </xf>
    <xf numFmtId="164" fontId="79" fillId="0" borderId="3" xfId="0" applyNumberFormat="1" applyFont="1" applyBorder="1" applyAlignment="1">
      <alignment horizontal="center" vertical="center" wrapText="1"/>
    </xf>
    <xf numFmtId="0" fontId="113" fillId="0" borderId="3" xfId="0" applyFont="1" applyBorder="1" applyAlignment="1">
      <alignment horizontal="left" vertical="center" wrapText="1"/>
    </xf>
    <xf numFmtId="49" fontId="113" fillId="0" borderId="3" xfId="0" applyNumberFormat="1" applyFont="1" applyBorder="1" applyAlignment="1">
      <alignment horizontal="center" vertical="center"/>
    </xf>
    <xf numFmtId="173" fontId="113" fillId="0" borderId="3" xfId="0" applyNumberFormat="1" applyFont="1" applyBorder="1" applyAlignment="1">
      <alignment horizontal="center" vertical="center" wrapText="1"/>
    </xf>
    <xf numFmtId="0" fontId="5" fillId="0" borderId="0" xfId="0" quotePrefix="1" applyFont="1" applyAlignment="1">
      <alignment horizontal="left" vertical="center"/>
    </xf>
    <xf numFmtId="0" fontId="114" fillId="0" borderId="0" xfId="0" applyFont="1" applyAlignment="1">
      <alignment horizontal="left" vertical="center"/>
    </xf>
    <xf numFmtId="0" fontId="67" fillId="0" borderId="3" xfId="0" applyFont="1" applyBorder="1" applyAlignment="1">
      <alignment vertical="center" wrapText="1"/>
    </xf>
    <xf numFmtId="180" fontId="67" fillId="0" borderId="13" xfId="0" applyNumberFormat="1" applyFont="1" applyBorder="1" applyAlignment="1">
      <alignment vertical="center" wrapText="1"/>
    </xf>
    <xf numFmtId="182" fontId="67" fillId="0" borderId="19" xfId="0" applyNumberFormat="1" applyFont="1" applyBorder="1" applyAlignment="1">
      <alignment vertical="center" wrapText="1"/>
    </xf>
    <xf numFmtId="0" fontId="5" fillId="0" borderId="3" xfId="0" applyFont="1" applyBorder="1" applyAlignment="1">
      <alignment vertical="center"/>
    </xf>
    <xf numFmtId="0" fontId="5" fillId="0" borderId="3" xfId="180" applyFont="1" applyFill="1" applyBorder="1" applyAlignment="1">
      <alignment vertical="center" wrapText="1"/>
      <protection locked="0"/>
    </xf>
    <xf numFmtId="0" fontId="5" fillId="0" borderId="3" xfId="180" applyFont="1" applyFill="1" applyBorder="1" applyAlignment="1">
      <alignment horizontal="center" vertical="center" wrapText="1"/>
      <protection locked="0"/>
    </xf>
    <xf numFmtId="0" fontId="4" fillId="0" borderId="3" xfId="180" applyFont="1" applyFill="1" applyBorder="1" applyAlignment="1">
      <alignment vertical="center" wrapText="1"/>
      <protection locked="0"/>
    </xf>
    <xf numFmtId="0" fontId="4" fillId="0" borderId="3" xfId="0" applyFont="1" applyBorder="1" applyAlignment="1" applyProtection="1">
      <alignment vertical="center" wrapText="1"/>
      <protection locked="0"/>
    </xf>
    <xf numFmtId="164" fontId="4" fillId="0" borderId="3" xfId="0" applyNumberFormat="1" applyFont="1" applyBorder="1" applyAlignment="1">
      <alignment horizontal="center" wrapText="1"/>
    </xf>
    <xf numFmtId="0" fontId="4" fillId="0" borderId="3" xfId="0" applyFont="1" applyBorder="1" applyAlignment="1">
      <alignment vertical="center" wrapText="1"/>
    </xf>
    <xf numFmtId="0" fontId="5" fillId="0" borderId="3" xfId="243" applyFont="1" applyBorder="1" applyAlignment="1">
      <alignment horizontal="left" vertical="center" wrapText="1"/>
    </xf>
    <xf numFmtId="0" fontId="5" fillId="0" borderId="3" xfId="243" applyFont="1" applyBorder="1" applyAlignment="1">
      <alignment horizontal="center" vertical="center"/>
    </xf>
    <xf numFmtId="0" fontId="4" fillId="0" borderId="3" xfId="243" applyFont="1" applyBorder="1" applyAlignment="1">
      <alignment horizontal="left" vertical="center" wrapText="1"/>
    </xf>
    <xf numFmtId="0" fontId="4" fillId="0" borderId="3" xfId="243" applyFont="1" applyBorder="1" applyAlignment="1">
      <alignment horizontal="center" vertical="center"/>
    </xf>
    <xf numFmtId="0" fontId="4" fillId="0" borderId="3" xfId="0" quotePrefix="1" applyFont="1" applyBorder="1" applyAlignment="1">
      <alignment horizontal="center" vertical="center"/>
    </xf>
    <xf numFmtId="0" fontId="4" fillId="0" borderId="20" xfId="235" applyFont="1" applyBorder="1" applyAlignment="1">
      <alignment horizontal="left" vertical="center" wrapText="1"/>
    </xf>
    <xf numFmtId="0" fontId="4" fillId="0" borderId="16" xfId="235" applyFont="1" applyBorder="1" applyAlignment="1">
      <alignment horizontal="center" vertical="center" wrapText="1"/>
    </xf>
    <xf numFmtId="0" fontId="4" fillId="0" borderId="19" xfId="235" applyFont="1" applyBorder="1" applyAlignment="1">
      <alignment horizontal="center" vertical="center" wrapText="1"/>
    </xf>
    <xf numFmtId="0" fontId="5" fillId="0" borderId="14" xfId="0" applyFont="1" applyBorder="1" applyAlignment="1" applyProtection="1">
      <alignment horizontal="left" vertical="center" wrapText="1"/>
      <protection locked="0"/>
    </xf>
    <xf numFmtId="0" fontId="5" fillId="0" borderId="15" xfId="0" applyFont="1" applyBorder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left" vertical="center"/>
      <protection locked="0"/>
    </xf>
    <xf numFmtId="173" fontId="5" fillId="0" borderId="0" xfId="0" applyNumberFormat="1" applyFont="1" applyAlignment="1">
      <alignment horizontal="center" vertical="center" wrapText="1"/>
    </xf>
    <xf numFmtId="179" fontId="73" fillId="0" borderId="3" xfId="226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right" vertical="center"/>
    </xf>
    <xf numFmtId="4" fontId="4" fillId="0" borderId="3" xfId="0" applyNumberFormat="1" applyFont="1" applyBorder="1" applyAlignment="1">
      <alignment horizontal="right" vertical="center" wrapText="1"/>
    </xf>
    <xf numFmtId="181" fontId="81" fillId="0" borderId="3" xfId="0" applyNumberFormat="1" applyFont="1" applyBorder="1" applyAlignment="1">
      <alignment horizontal="right" vertical="center" wrapText="1"/>
    </xf>
    <xf numFmtId="0" fontId="74" fillId="0" borderId="0" xfId="0" applyFont="1" applyAlignment="1">
      <alignment horizontal="left" vertical="center"/>
    </xf>
    <xf numFmtId="0" fontId="74" fillId="0" borderId="0" xfId="0" applyFont="1" applyAlignment="1">
      <alignment horizontal="left" vertical="center" wrapText="1"/>
    </xf>
    <xf numFmtId="173" fontId="4" fillId="0" borderId="0" xfId="0" applyNumberFormat="1" applyFont="1" applyAlignment="1">
      <alignment horizontal="left" wrapText="1"/>
    </xf>
    <xf numFmtId="0" fontId="4" fillId="0" borderId="0" xfId="0" applyFont="1" applyAlignment="1">
      <alignment horizontal="center"/>
    </xf>
    <xf numFmtId="0" fontId="67" fillId="0" borderId="3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 wrapText="1"/>
    </xf>
    <xf numFmtId="14" fontId="5" fillId="0" borderId="15" xfId="0" applyNumberFormat="1" applyFont="1" applyBorder="1" applyAlignment="1">
      <alignment horizontal="center" vertical="center" wrapText="1"/>
    </xf>
    <xf numFmtId="14" fontId="5" fillId="0" borderId="14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8" xfId="0" applyFont="1" applyBorder="1" applyAlignment="1" applyProtection="1">
      <alignment horizontal="center" vertical="center"/>
      <protection locked="0"/>
    </xf>
    <xf numFmtId="0" fontId="4" fillId="0" borderId="19" xfId="0" applyFont="1" applyBorder="1" applyAlignment="1" applyProtection="1">
      <alignment horizontal="center" vertical="center"/>
      <protection locked="0"/>
    </xf>
    <xf numFmtId="0" fontId="67" fillId="0" borderId="13" xfId="0" applyFont="1" applyBorder="1" applyAlignment="1">
      <alignment horizontal="left" vertical="center" wrapText="1"/>
    </xf>
    <xf numFmtId="0" fontId="67" fillId="0" borderId="18" xfId="0" applyFont="1" applyBorder="1" applyAlignment="1">
      <alignment horizontal="left" vertical="center" wrapText="1"/>
    </xf>
    <xf numFmtId="0" fontId="67" fillId="0" borderId="19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0" fontId="73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14" fontId="5" fillId="0" borderId="3" xfId="0" applyNumberFormat="1" applyFont="1" applyBorder="1" applyAlignment="1">
      <alignment horizontal="center" vertical="center" wrapText="1"/>
    </xf>
    <xf numFmtId="0" fontId="74" fillId="0" borderId="3" xfId="0" applyFont="1" applyBorder="1" applyAlignment="1">
      <alignment horizontal="left" vertical="center" wrapText="1"/>
    </xf>
    <xf numFmtId="0" fontId="67" fillId="0" borderId="13" xfId="0" applyFont="1" applyBorder="1" applyAlignment="1">
      <alignment horizontal="center" vertical="center" wrapText="1"/>
    </xf>
    <xf numFmtId="0" fontId="67" fillId="0" borderId="19" xfId="0" applyFont="1" applyBorder="1" applyAlignment="1">
      <alignment horizontal="center" vertical="center" wrapText="1"/>
    </xf>
    <xf numFmtId="0" fontId="67" fillId="0" borderId="3" xfId="0" applyFont="1" applyBorder="1" applyAlignment="1">
      <alignment horizontal="center" vertical="center" wrapText="1"/>
    </xf>
    <xf numFmtId="0" fontId="4" fillId="0" borderId="13" xfId="235" applyFont="1" applyBorder="1" applyAlignment="1">
      <alignment horizontal="center" vertical="center" wrapText="1"/>
    </xf>
    <xf numFmtId="0" fontId="4" fillId="0" borderId="18" xfId="235" applyFont="1" applyBorder="1" applyAlignment="1">
      <alignment horizontal="center" vertical="center" wrapText="1"/>
    </xf>
    <xf numFmtId="0" fontId="4" fillId="0" borderId="19" xfId="235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3" xfId="243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 shrinkToFit="1"/>
    </xf>
    <xf numFmtId="0" fontId="5" fillId="0" borderId="14" xfId="0" applyFont="1" applyBorder="1" applyAlignment="1">
      <alignment horizontal="center" vertical="center" wrapText="1" shrinkToFit="1"/>
    </xf>
    <xf numFmtId="0" fontId="67" fillId="0" borderId="15" xfId="0" applyFont="1" applyBorder="1" applyAlignment="1">
      <alignment horizontal="left" vertical="center" wrapText="1"/>
    </xf>
    <xf numFmtId="0" fontId="67" fillId="0" borderId="14" xfId="0" applyFont="1" applyBorder="1" applyAlignment="1">
      <alignment horizontal="left" vertical="center" wrapText="1"/>
    </xf>
    <xf numFmtId="0" fontId="67" fillId="0" borderId="15" xfId="0" applyFont="1" applyBorder="1" applyAlignment="1">
      <alignment horizontal="center" vertical="center" wrapText="1"/>
    </xf>
    <xf numFmtId="0" fontId="67" fillId="0" borderId="14" xfId="0" applyFont="1" applyBorder="1" applyAlignment="1">
      <alignment horizontal="center" vertical="center" wrapText="1"/>
    </xf>
    <xf numFmtId="0" fontId="74" fillId="0" borderId="0" xfId="0" applyFont="1" applyAlignment="1">
      <alignment horizontal="left" vertical="center" wrapText="1"/>
    </xf>
    <xf numFmtId="0" fontId="74" fillId="0" borderId="0" xfId="0" applyFont="1" applyAlignment="1">
      <alignment horizontal="left"/>
    </xf>
    <xf numFmtId="0" fontId="0" fillId="0" borderId="0" xfId="0" applyAlignment="1">
      <alignment horizontal="left" vertical="center" wrapText="1"/>
    </xf>
    <xf numFmtId="0" fontId="68" fillId="0" borderId="3" xfId="0" applyFont="1" applyBorder="1" applyAlignment="1">
      <alignment horizontal="center" vertical="center"/>
    </xf>
    <xf numFmtId="0" fontId="5" fillId="0" borderId="3" xfId="0" quotePrefix="1" applyFont="1" applyBorder="1" applyAlignment="1">
      <alignment horizontal="center" vertical="center" wrapText="1"/>
    </xf>
    <xf numFmtId="0" fontId="0" fillId="0" borderId="3" xfId="0" applyBorder="1" applyAlignment="1">
      <alignment vertical="center"/>
    </xf>
    <xf numFmtId="0" fontId="5" fillId="0" borderId="13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68" fillId="0" borderId="13" xfId="0" applyFont="1" applyBorder="1" applyAlignment="1">
      <alignment horizontal="left" vertical="center"/>
    </xf>
    <xf numFmtId="0" fontId="68" fillId="0" borderId="18" xfId="0" applyFont="1" applyBorder="1" applyAlignment="1">
      <alignment horizontal="left" vertical="center"/>
    </xf>
    <xf numFmtId="0" fontId="68" fillId="0" borderId="19" xfId="0" applyFont="1" applyBorder="1" applyAlignment="1">
      <alignment horizontal="left" vertical="center"/>
    </xf>
    <xf numFmtId="0" fontId="68" fillId="0" borderId="18" xfId="0" quotePrefix="1" applyFont="1" applyBorder="1" applyAlignment="1">
      <alignment horizontal="left" vertical="center"/>
    </xf>
    <xf numFmtId="0" fontId="68" fillId="0" borderId="19" xfId="0" quotePrefix="1" applyFont="1" applyBorder="1" applyAlignment="1">
      <alignment horizontal="left" vertical="center"/>
    </xf>
    <xf numFmtId="0" fontId="4" fillId="0" borderId="0" xfId="0" quotePrefix="1" applyFont="1" applyAlignment="1">
      <alignment horizontal="left" vertical="center"/>
    </xf>
    <xf numFmtId="0" fontId="4" fillId="0" borderId="0" xfId="0" applyFont="1" applyAlignment="1">
      <alignment vertical="center"/>
    </xf>
    <xf numFmtId="0" fontId="4" fillId="0" borderId="0" xfId="0" quotePrefix="1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49" fontId="5" fillId="0" borderId="13" xfId="0" applyNumberFormat="1" applyFont="1" applyBorder="1" applyAlignment="1">
      <alignment horizontal="left" vertical="center" wrapText="1"/>
    </xf>
    <xf numFmtId="49" fontId="5" fillId="0" borderId="18" xfId="0" applyNumberFormat="1" applyFont="1" applyBorder="1" applyAlignment="1">
      <alignment horizontal="left" vertical="center" wrapText="1"/>
    </xf>
    <xf numFmtId="49" fontId="5" fillId="0" borderId="3" xfId="0" applyNumberFormat="1" applyFont="1" applyBorder="1" applyAlignment="1">
      <alignment horizontal="left" vertical="center" wrapText="1"/>
    </xf>
    <xf numFmtId="0" fontId="68" fillId="0" borderId="13" xfId="0" applyFont="1" applyBorder="1" applyAlignment="1">
      <alignment horizontal="center" vertical="center"/>
    </xf>
    <xf numFmtId="0" fontId="68" fillId="0" borderId="18" xfId="0" applyFont="1" applyBorder="1" applyAlignment="1">
      <alignment horizontal="center" vertical="center"/>
    </xf>
    <xf numFmtId="0" fontId="68" fillId="0" borderId="19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15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108" fillId="0" borderId="0" xfId="0" applyFont="1" applyAlignment="1">
      <alignment horizontal="center"/>
    </xf>
    <xf numFmtId="0" fontId="74" fillId="0" borderId="13" xfId="243" applyFont="1" applyBorder="1" applyAlignment="1">
      <alignment horizontal="left" vertical="center" wrapText="1"/>
    </xf>
    <xf numFmtId="0" fontId="74" fillId="0" borderId="18" xfId="243" applyFont="1" applyBorder="1" applyAlignment="1">
      <alignment horizontal="left" vertical="center" wrapText="1"/>
    </xf>
    <xf numFmtId="0" fontId="74" fillId="0" borderId="19" xfId="243" applyFont="1" applyBorder="1" applyAlignment="1">
      <alignment horizontal="left" vertical="center" wrapText="1"/>
    </xf>
    <xf numFmtId="0" fontId="73" fillId="0" borderId="13" xfId="243" applyFont="1" applyBorder="1" applyAlignment="1">
      <alignment horizontal="left" vertical="center" wrapText="1"/>
    </xf>
    <xf numFmtId="0" fontId="73" fillId="0" borderId="18" xfId="243" applyFont="1" applyBorder="1" applyAlignment="1">
      <alignment horizontal="left" vertical="center" wrapText="1"/>
    </xf>
    <xf numFmtId="0" fontId="73" fillId="0" borderId="19" xfId="243" applyFont="1" applyBorder="1" applyAlignment="1">
      <alignment horizontal="left" vertical="center" wrapText="1"/>
    </xf>
    <xf numFmtId="173" fontId="73" fillId="0" borderId="0" xfId="0" applyNumberFormat="1" applyFont="1" applyAlignment="1">
      <alignment horizontal="left" wrapText="1"/>
    </xf>
    <xf numFmtId="0" fontId="74" fillId="0" borderId="13" xfId="0" applyFont="1" applyBorder="1" applyAlignment="1">
      <alignment horizontal="left" vertical="center" wrapText="1"/>
    </xf>
    <xf numFmtId="0" fontId="74" fillId="0" borderId="18" xfId="0" applyFont="1" applyBorder="1" applyAlignment="1">
      <alignment horizontal="left" vertical="center" wrapText="1"/>
    </xf>
    <xf numFmtId="0" fontId="74" fillId="0" borderId="19" xfId="0" applyFont="1" applyBorder="1" applyAlignment="1">
      <alignment horizontal="left" vertical="center" wrapText="1"/>
    </xf>
    <xf numFmtId="0" fontId="74" fillId="0" borderId="13" xfId="243" applyFont="1" applyBorder="1" applyAlignment="1">
      <alignment horizontal="center" vertical="center"/>
    </xf>
    <xf numFmtId="0" fontId="74" fillId="0" borderId="18" xfId="243" applyFont="1" applyBorder="1" applyAlignment="1">
      <alignment horizontal="center" vertical="center"/>
    </xf>
    <xf numFmtId="0" fontId="74" fillId="0" borderId="19" xfId="243" applyFont="1" applyBorder="1" applyAlignment="1">
      <alignment horizontal="center" vertical="center"/>
    </xf>
    <xf numFmtId="0" fontId="73" fillId="0" borderId="13" xfId="0" applyFont="1" applyBorder="1" applyAlignment="1">
      <alignment horizontal="left" vertical="center" wrapText="1"/>
    </xf>
    <xf numFmtId="0" fontId="73" fillId="0" borderId="18" xfId="0" applyFont="1" applyBorder="1" applyAlignment="1">
      <alignment horizontal="left" vertical="center" wrapText="1"/>
    </xf>
    <xf numFmtId="0" fontId="73" fillId="0" borderId="19" xfId="0" applyFont="1" applyBorder="1" applyAlignment="1">
      <alignment horizontal="left" vertical="center" wrapText="1"/>
    </xf>
    <xf numFmtId="0" fontId="73" fillId="0" borderId="13" xfId="243" applyFont="1" applyBorder="1" applyAlignment="1">
      <alignment horizontal="left" wrapText="1"/>
    </xf>
    <xf numFmtId="0" fontId="73" fillId="0" borderId="18" xfId="243" applyFont="1" applyBorder="1" applyAlignment="1">
      <alignment horizontal="left" wrapText="1"/>
    </xf>
    <xf numFmtId="0" fontId="73" fillId="0" borderId="19" xfId="243" applyFont="1" applyBorder="1" applyAlignment="1">
      <alignment horizontal="left" wrapText="1"/>
    </xf>
    <xf numFmtId="0" fontId="74" fillId="0" borderId="13" xfId="243" applyFont="1" applyBorder="1" applyAlignment="1">
      <alignment horizontal="left" vertical="top" wrapText="1"/>
    </xf>
    <xf numFmtId="0" fontId="72" fillId="0" borderId="18" xfId="0" applyFont="1" applyBorder="1" applyAlignment="1">
      <alignment vertical="top"/>
    </xf>
    <xf numFmtId="0" fontId="72" fillId="0" borderId="19" xfId="0" applyFont="1" applyBorder="1" applyAlignment="1">
      <alignment vertical="top"/>
    </xf>
    <xf numFmtId="0" fontId="73" fillId="0" borderId="3" xfId="243" applyFont="1" applyBorder="1" applyAlignment="1">
      <alignment horizontal="left" vertical="center" wrapText="1"/>
    </xf>
    <xf numFmtId="0" fontId="73" fillId="0" borderId="0" xfId="243" applyFont="1" applyAlignment="1">
      <alignment horizontal="center" vertical="center"/>
    </xf>
    <xf numFmtId="0" fontId="74" fillId="0" borderId="3" xfId="243" applyFont="1" applyBorder="1" applyAlignment="1">
      <alignment horizontal="center" vertical="center" wrapText="1"/>
    </xf>
    <xf numFmtId="0" fontId="74" fillId="0" borderId="3" xfId="0" applyFont="1" applyBorder="1" applyAlignment="1">
      <alignment horizontal="center" vertical="center" wrapText="1" shrinkToFit="1"/>
    </xf>
    <xf numFmtId="0" fontId="74" fillId="0" borderId="3" xfId="0" applyFont="1" applyBorder="1" applyAlignment="1">
      <alignment horizontal="center" vertical="center" wrapText="1"/>
    </xf>
    <xf numFmtId="0" fontId="74" fillId="0" borderId="21" xfId="0" applyFont="1" applyBorder="1" applyAlignment="1">
      <alignment horizontal="center" vertical="center"/>
    </xf>
    <xf numFmtId="0" fontId="74" fillId="0" borderId="17" xfId="0" applyFont="1" applyBorder="1" applyAlignment="1">
      <alignment horizontal="center" vertical="center"/>
    </xf>
    <xf numFmtId="0" fontId="74" fillId="0" borderId="22" xfId="0" applyFont="1" applyBorder="1" applyAlignment="1">
      <alignment horizontal="center" vertical="center"/>
    </xf>
    <xf numFmtId="0" fontId="74" fillId="0" borderId="20" xfId="0" applyFont="1" applyBorder="1" applyAlignment="1">
      <alignment horizontal="center" vertical="center"/>
    </xf>
    <xf numFmtId="0" fontId="74" fillId="0" borderId="16" xfId="0" applyFont="1" applyBorder="1" applyAlignment="1">
      <alignment horizontal="center" vertical="center"/>
    </xf>
    <xf numFmtId="0" fontId="74" fillId="0" borderId="23" xfId="0" applyFont="1" applyBorder="1" applyAlignment="1">
      <alignment horizontal="center" vertical="center"/>
    </xf>
    <xf numFmtId="173" fontId="68" fillId="0" borderId="0" xfId="0" applyNumberFormat="1" applyFont="1" applyAlignment="1">
      <alignment horizontal="left" wrapText="1"/>
    </xf>
    <xf numFmtId="0" fontId="107" fillId="0" borderId="0" xfId="0" applyFont="1" applyAlignment="1">
      <alignment horizontal="center"/>
    </xf>
    <xf numFmtId="0" fontId="68" fillId="0" borderId="0" xfId="0" applyFont="1" applyAlignment="1">
      <alignment horizontal="center" vertical="center"/>
    </xf>
    <xf numFmtId="0" fontId="67" fillId="0" borderId="15" xfId="243" applyFont="1" applyBorder="1" applyAlignment="1">
      <alignment horizontal="center" vertical="center" wrapText="1"/>
    </xf>
    <xf numFmtId="0" fontId="67" fillId="0" borderId="14" xfId="243" applyFont="1" applyBorder="1" applyAlignment="1">
      <alignment horizontal="center" vertical="center" wrapText="1"/>
    </xf>
    <xf numFmtId="0" fontId="67" fillId="0" borderId="3" xfId="0" applyFont="1" applyBorder="1" applyAlignment="1">
      <alignment horizontal="center" vertical="center" wrapText="1" shrinkToFit="1"/>
    </xf>
    <xf numFmtId="0" fontId="68" fillId="0" borderId="3" xfId="243" applyFont="1" applyBorder="1" applyAlignment="1">
      <alignment horizontal="center" vertical="center" wrapText="1"/>
    </xf>
    <xf numFmtId="164" fontId="107" fillId="0" borderId="13" xfId="0" applyNumberFormat="1" applyFont="1" applyBorder="1" applyAlignment="1">
      <alignment horizontal="center" vertical="center" wrapText="1"/>
    </xf>
    <xf numFmtId="164" fontId="107" fillId="0" borderId="18" xfId="0" applyNumberFormat="1" applyFont="1" applyBorder="1" applyAlignment="1">
      <alignment horizontal="center" vertical="center" wrapText="1"/>
    </xf>
    <xf numFmtId="164" fontId="107" fillId="0" borderId="19" xfId="0" applyNumberFormat="1" applyFont="1" applyBorder="1" applyAlignment="1">
      <alignment horizontal="center" vertical="center" wrapText="1"/>
    </xf>
    <xf numFmtId="0" fontId="73" fillId="0" borderId="0" xfId="0" applyFont="1" applyAlignment="1">
      <alignment horizontal="center"/>
    </xf>
    <xf numFmtId="0" fontId="73" fillId="0" borderId="0" xfId="243" applyFont="1" applyAlignment="1">
      <alignment horizontal="center" vertical="center" wrapText="1"/>
    </xf>
    <xf numFmtId="0" fontId="74" fillId="0" borderId="15" xfId="243" applyFont="1" applyBorder="1" applyAlignment="1">
      <alignment horizontal="center" vertical="center" wrapText="1"/>
    </xf>
    <xf numFmtId="0" fontId="74" fillId="0" borderId="24" xfId="243" applyFont="1" applyBorder="1" applyAlignment="1">
      <alignment horizontal="center" vertical="center" wrapText="1"/>
    </xf>
    <xf numFmtId="0" fontId="74" fillId="0" borderId="14" xfId="243" applyFont="1" applyBorder="1" applyAlignment="1">
      <alignment horizontal="center" vertical="center" wrapText="1"/>
    </xf>
    <xf numFmtId="0" fontId="74" fillId="0" borderId="13" xfId="0" applyFont="1" applyBorder="1" applyAlignment="1">
      <alignment horizontal="center" vertical="center" wrapText="1"/>
    </xf>
    <xf numFmtId="0" fontId="74" fillId="0" borderId="18" xfId="0" applyFont="1" applyBorder="1" applyAlignment="1">
      <alignment horizontal="center" vertical="center" wrapText="1"/>
    </xf>
    <xf numFmtId="0" fontId="74" fillId="0" borderId="19" xfId="0" applyFont="1" applyBorder="1" applyAlignment="1">
      <alignment horizontal="center" vertical="center" wrapText="1"/>
    </xf>
    <xf numFmtId="0" fontId="74" fillId="0" borderId="13" xfId="0" applyFont="1" applyBorder="1" applyAlignment="1">
      <alignment horizontal="center" vertical="center"/>
    </xf>
    <xf numFmtId="0" fontId="74" fillId="0" borderId="18" xfId="0" applyFont="1" applyBorder="1" applyAlignment="1">
      <alignment horizontal="center" vertical="center"/>
    </xf>
    <xf numFmtId="0" fontId="74" fillId="0" borderId="19" xfId="0" applyFont="1" applyBorder="1" applyAlignment="1">
      <alignment horizontal="center" vertical="center"/>
    </xf>
    <xf numFmtId="0" fontId="74" fillId="0" borderId="15" xfId="0" applyFont="1" applyBorder="1" applyAlignment="1">
      <alignment horizontal="center" vertical="center" wrapText="1"/>
    </xf>
    <xf numFmtId="0" fontId="74" fillId="0" borderId="14" xfId="0" applyFont="1" applyBorder="1" applyAlignment="1">
      <alignment horizontal="center" vertical="center" wrapText="1"/>
    </xf>
    <xf numFmtId="0" fontId="74" fillId="0" borderId="24" xfId="0" applyFont="1" applyBorder="1" applyAlignment="1">
      <alignment horizontal="center" vertical="center" wrapText="1"/>
    </xf>
    <xf numFmtId="178" fontId="73" fillId="0" borderId="3" xfId="0" applyNumberFormat="1" applyFont="1" applyBorder="1" applyAlignment="1">
      <alignment horizontal="center" vertical="center" wrapText="1"/>
    </xf>
    <xf numFmtId="49" fontId="73" fillId="0" borderId="3" xfId="0" applyNumberFormat="1" applyFont="1" applyBorder="1" applyAlignment="1">
      <alignment horizontal="left" vertical="center" wrapText="1"/>
    </xf>
    <xf numFmtId="49" fontId="73" fillId="0" borderId="3" xfId="0" applyNumberFormat="1" applyFont="1" applyBorder="1" applyAlignment="1">
      <alignment horizontal="center" vertical="center" wrapText="1"/>
    </xf>
    <xf numFmtId="178" fontId="5" fillId="0" borderId="13" xfId="0" applyNumberFormat="1" applyFont="1" applyBorder="1" applyAlignment="1">
      <alignment horizontal="center" vertical="center" wrapText="1"/>
    </xf>
    <xf numFmtId="178" fontId="5" fillId="0" borderId="19" xfId="0" applyNumberFormat="1" applyFont="1" applyBorder="1" applyAlignment="1">
      <alignment horizontal="center" vertical="center" wrapText="1"/>
    </xf>
    <xf numFmtId="178" fontId="5" fillId="0" borderId="3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3" fontId="5" fillId="0" borderId="3" xfId="0" applyNumberFormat="1" applyFont="1" applyBorder="1" applyAlignment="1">
      <alignment horizontal="center" vertical="center" wrapText="1"/>
    </xf>
    <xf numFmtId="3" fontId="73" fillId="0" borderId="13" xfId="0" applyNumberFormat="1" applyFont="1" applyBorder="1" applyAlignment="1">
      <alignment horizontal="left" vertical="center" wrapText="1"/>
    </xf>
    <xf numFmtId="3" fontId="73" fillId="0" borderId="18" xfId="0" applyNumberFormat="1" applyFont="1" applyBorder="1" applyAlignment="1">
      <alignment horizontal="left" vertical="center" wrapText="1"/>
    </xf>
    <xf numFmtId="3" fontId="73" fillId="0" borderId="19" xfId="0" applyNumberFormat="1" applyFont="1" applyBorder="1" applyAlignment="1">
      <alignment horizontal="left" vertical="center" wrapText="1"/>
    </xf>
    <xf numFmtId="0" fontId="74" fillId="0" borderId="3" xfId="0" applyFont="1" applyBorder="1" applyAlignment="1">
      <alignment horizontal="center" vertical="center"/>
    </xf>
    <xf numFmtId="0" fontId="71" fillId="0" borderId="16" xfId="0" applyFont="1" applyBorder="1" applyAlignment="1">
      <alignment horizontal="center"/>
    </xf>
    <xf numFmtId="49" fontId="74" fillId="0" borderId="13" xfId="0" applyNumberFormat="1" applyFont="1" applyBorder="1" applyAlignment="1">
      <alignment vertical="center" wrapText="1"/>
    </xf>
    <xf numFmtId="49" fontId="74" fillId="0" borderId="18" xfId="0" applyNumberFormat="1" applyFont="1" applyBorder="1" applyAlignment="1">
      <alignment vertical="center" wrapText="1"/>
    </xf>
    <xf numFmtId="49" fontId="74" fillId="0" borderId="19" xfId="0" applyNumberFormat="1" applyFont="1" applyBorder="1" applyAlignment="1">
      <alignment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</cellXfs>
  <cellStyles count="351">
    <cellStyle name="_Fakt_2" xfId="1" xr:uid="{FA6E9DAE-0815-40CE-9731-374FFA96D33A}"/>
    <cellStyle name="_rozhufrovka 2009" xfId="2" xr:uid="{073A1A5D-4181-4732-8AFB-B67384D4CC19}"/>
    <cellStyle name="_АТиСТ 5а МТР липень 2008" xfId="3" xr:uid="{85203DD3-52F0-4AA1-8D88-63D2D1013A82}"/>
    <cellStyle name="_ПРГК сводний_" xfId="4" xr:uid="{81454D76-36A9-4CCD-83D7-B912E726B6DE}"/>
    <cellStyle name="_УТГ" xfId="5" xr:uid="{DB5421C6-4A0F-4FFF-9BAE-FAD15DC9FE56}"/>
    <cellStyle name="_Феодосия 5а МТР липень 2008" xfId="6" xr:uid="{70FB22FC-5C6B-46FE-A8B3-87FCBF7ED0D6}"/>
    <cellStyle name="_ХТГ довідка." xfId="7" xr:uid="{EAC1376A-3EA4-4E8C-96A5-8B34C82AE589}"/>
    <cellStyle name="_Шебелинка 5а МТР липень 2008" xfId="8" xr:uid="{DB43A518-A58D-4D5F-8277-916A36E5D09A}"/>
    <cellStyle name="20% - Accent1" xfId="9" xr:uid="{7709B2AF-2D8F-43F7-8C85-66B8BDD0EDF0}"/>
    <cellStyle name="20% - Accent2" xfId="10" xr:uid="{264D9B5C-5A75-407B-8F45-DC7F7FB74391}"/>
    <cellStyle name="20% - Accent3" xfId="11" xr:uid="{F55F3FB0-0EE0-49C2-B308-5AC481C294AD}"/>
    <cellStyle name="20% - Accent4" xfId="12" xr:uid="{F7305E7B-D750-4A93-B244-C51AC1611E67}"/>
    <cellStyle name="20% - Accent5" xfId="13" xr:uid="{7BFCDBB1-5346-4C31-B878-73EFA6A4251A}"/>
    <cellStyle name="20% - Accent6" xfId="14" xr:uid="{92E448E6-E239-408F-9718-C7BB935D91A5}"/>
    <cellStyle name="20% - Акцент1 2" xfId="15" xr:uid="{B02B4F5B-DE18-4991-AEAA-2D21DB8F9854}"/>
    <cellStyle name="20% - Акцент1 3" xfId="16" xr:uid="{201C5F71-AC2E-490F-AB8F-26B86D439793}"/>
    <cellStyle name="20% - Акцент2 2" xfId="17" xr:uid="{309EF3E3-0007-4906-B6C0-F0BE1887136E}"/>
    <cellStyle name="20% - Акцент2 3" xfId="18" xr:uid="{D243FE61-2621-4CE8-9BAC-E4250D667975}"/>
    <cellStyle name="20% - Акцент3 2" xfId="19" xr:uid="{03833176-7719-492D-80A6-F23708466DE8}"/>
    <cellStyle name="20% - Акцент3 3" xfId="20" xr:uid="{E24B3614-70A9-467A-B826-1C5E53485576}"/>
    <cellStyle name="20% - Акцент4 2" xfId="21" xr:uid="{A5F65BC4-108A-4608-B9A8-D7F03332614C}"/>
    <cellStyle name="20% - Акцент4 3" xfId="22" xr:uid="{2B0B403B-49A6-4FD2-AC94-14941E17D4E0}"/>
    <cellStyle name="20% - Акцент5 2" xfId="23" xr:uid="{3A8F1558-0732-4040-8D30-ADAF0BB934F2}"/>
    <cellStyle name="20% - Акцент5 3" xfId="24" xr:uid="{A24C5129-D8EB-4F11-8AE3-262C97CE7195}"/>
    <cellStyle name="20% - Акцент6 2" xfId="25" xr:uid="{A8BC6D3C-C482-404F-8F1A-C19EFDE91996}"/>
    <cellStyle name="20% - Акцент6 3" xfId="26" xr:uid="{242F8D6A-DB1F-4A4F-8CF2-404B2AFA1848}"/>
    <cellStyle name="40% - Accent1" xfId="27" xr:uid="{74A66E58-D17A-4838-B652-99A6A5940645}"/>
    <cellStyle name="40% - Accent2" xfId="28" xr:uid="{42B982E8-4389-4D22-AFA2-268263336671}"/>
    <cellStyle name="40% - Accent3" xfId="29" xr:uid="{1F4699F3-BB27-43D2-98FF-6275E69F5ED8}"/>
    <cellStyle name="40% - Accent4" xfId="30" xr:uid="{818D4D1B-4E05-4505-AA3A-391F81154B4D}"/>
    <cellStyle name="40% - Accent5" xfId="31" xr:uid="{90FB95DA-9431-462F-9764-30A8E2B26102}"/>
    <cellStyle name="40% - Accent6" xfId="32" xr:uid="{CD1244BD-A346-4731-B12D-63E876536922}"/>
    <cellStyle name="40% - Акцент1 2" xfId="33" xr:uid="{7DBE0284-57C2-442A-ADAC-7CEA9A548347}"/>
    <cellStyle name="40% - Акцент1 3" xfId="34" xr:uid="{717C59B2-3C5F-4768-867B-35CED3BACFA2}"/>
    <cellStyle name="40% - Акцент2 2" xfId="35" xr:uid="{B1A438E9-7E73-495E-A949-50472CC9C275}"/>
    <cellStyle name="40% - Акцент2 3" xfId="36" xr:uid="{9DFA67F2-A154-47AB-8F67-73C67B15C39B}"/>
    <cellStyle name="40% - Акцент3 2" xfId="37" xr:uid="{5BB57404-5591-4C0C-AC89-26C3F58203A7}"/>
    <cellStyle name="40% - Акцент3 3" xfId="38" xr:uid="{45C9B5C0-7A13-42EA-89EE-CC2744A21E6A}"/>
    <cellStyle name="40% - Акцент4 2" xfId="39" xr:uid="{07107AB1-2460-4CA5-8682-91FD27826817}"/>
    <cellStyle name="40% - Акцент4 3" xfId="40" xr:uid="{913F16DF-16CD-4F52-85C1-2DD04D9B4351}"/>
    <cellStyle name="40% - Акцент5 2" xfId="41" xr:uid="{166D8100-E447-4F6F-BDDB-613E5F96D1E7}"/>
    <cellStyle name="40% - Акцент5 3" xfId="42" xr:uid="{6CAAD4B0-0960-4C3C-A377-9E4475EDD9EA}"/>
    <cellStyle name="40% - Акцент6 2" xfId="43" xr:uid="{8A3F30EF-B1BD-4944-A4B4-615C254EBD12}"/>
    <cellStyle name="40% - Акцент6 3" xfId="44" xr:uid="{4B290CAE-E4F6-43C9-A257-FB3B21ADA83A}"/>
    <cellStyle name="60% - Accent1" xfId="45" xr:uid="{800F9770-C4CF-4BFD-9752-07616A67EF50}"/>
    <cellStyle name="60% - Accent2" xfId="46" xr:uid="{B001A282-A361-42A2-851D-25BCF69AE432}"/>
    <cellStyle name="60% - Accent3" xfId="47" xr:uid="{D7CA04D4-6B05-4A69-9707-03746100EB49}"/>
    <cellStyle name="60% - Accent4" xfId="48" xr:uid="{00EE9CFD-89C2-4396-A3F5-232896C9FFCC}"/>
    <cellStyle name="60% - Accent5" xfId="49" xr:uid="{6A0678E8-E02F-4082-BEB0-49D76670FEE3}"/>
    <cellStyle name="60% - Accent6" xfId="50" xr:uid="{84FEDBB6-6F09-4D4E-8646-108421872DA2}"/>
    <cellStyle name="60% - Акцент1 2" xfId="51" xr:uid="{02A20DB7-9AA1-4F77-A582-235D14C77B42}"/>
    <cellStyle name="60% - Акцент1 3" xfId="52" xr:uid="{39FFE97D-B165-4850-B664-2CD092995C37}"/>
    <cellStyle name="60% - Акцент2 2" xfId="53" xr:uid="{7595266C-8DCF-456B-9767-8AE6F45FAE85}"/>
    <cellStyle name="60% - Акцент2 3" xfId="54" xr:uid="{9154D617-68A7-49C1-B54C-C3386C94A64F}"/>
    <cellStyle name="60% - Акцент3 2" xfId="55" xr:uid="{32BC750B-5ED6-477E-A487-03BB7CFF33D5}"/>
    <cellStyle name="60% - Акцент3 3" xfId="56" xr:uid="{93FAAAA7-9DFF-48CC-B2AC-45E1A323C147}"/>
    <cellStyle name="60% - Акцент4 2" xfId="57" xr:uid="{BDD090CE-7190-4E65-90C4-38B4DB12A357}"/>
    <cellStyle name="60% - Акцент4 3" xfId="58" xr:uid="{FC419D60-08B5-4715-9348-718BE283822C}"/>
    <cellStyle name="60% - Акцент5 2" xfId="59" xr:uid="{E5A2A465-9061-417D-9023-41EFE3FAE90D}"/>
    <cellStyle name="60% - Акцент5 3" xfId="60" xr:uid="{20343391-955E-40A1-B172-FD0E806DFEC7}"/>
    <cellStyle name="60% - Акцент6 2" xfId="61" xr:uid="{BA9E23D0-2643-48ED-9624-78F2EBDF4654}"/>
    <cellStyle name="60% - Акцент6 3" xfId="62" xr:uid="{1E53CDCC-96DC-45D5-831C-CA318F50C7AC}"/>
    <cellStyle name="Accent1" xfId="63" xr:uid="{4F3C169D-E2DE-4459-B22D-B154E08BA7F5}"/>
    <cellStyle name="Accent2" xfId="64" xr:uid="{252C6B35-6EA0-417F-ACA2-ED695406906E}"/>
    <cellStyle name="Accent3" xfId="65" xr:uid="{473BC361-DA27-42FA-BF9A-AEBCC17B1EED}"/>
    <cellStyle name="Accent4" xfId="66" xr:uid="{6CEF072A-4233-421B-81EA-A2F49F0B8F3B}"/>
    <cellStyle name="Accent5" xfId="67" xr:uid="{7FA3CD64-4B55-4279-8E41-0D4436B56C2C}"/>
    <cellStyle name="Accent6" xfId="68" xr:uid="{3FBAE218-B24F-4FDD-A002-171439EA575D}"/>
    <cellStyle name="Bad" xfId="69" xr:uid="{EEEE806D-7A5C-42DD-AC97-15E92F772789}"/>
    <cellStyle name="Calculation" xfId="70" xr:uid="{CCEAECE9-CC61-43F7-B1B2-4991BB10464D}"/>
    <cellStyle name="Check Cell" xfId="71" xr:uid="{1144655F-CAEF-4334-9EA3-8752F50A90EC}"/>
    <cellStyle name="Column-Header" xfId="72" xr:uid="{54D5A804-4810-4DA8-92A8-03E0BDFAD8E4}"/>
    <cellStyle name="Column-Header 2" xfId="73" xr:uid="{46C32F08-92FF-4077-9215-63CF8DEB2141}"/>
    <cellStyle name="Column-Header 3" xfId="74" xr:uid="{1E0F7590-F314-466D-ACE3-392AD407EF43}"/>
    <cellStyle name="Column-Header 4" xfId="75" xr:uid="{AD71CEA9-F364-4637-9F40-9C7DFC71E4B1}"/>
    <cellStyle name="Column-Header 5" xfId="76" xr:uid="{30C2B096-F77D-4F14-B1CA-E1234D407452}"/>
    <cellStyle name="Column-Header 6" xfId="77" xr:uid="{82DDAA77-A725-48D9-B7CF-5EE4491EC653}"/>
    <cellStyle name="Column-Header 7" xfId="78" xr:uid="{3E6BC467-BAE2-4834-9829-B155D862F072}"/>
    <cellStyle name="Column-Header 7 2" xfId="79" xr:uid="{C6C8E12A-097A-402B-A629-2BDAD7DABB6D}"/>
    <cellStyle name="Column-Header 8" xfId="80" xr:uid="{9A2E8423-B12D-4126-910E-9441C8E16547}"/>
    <cellStyle name="Column-Header 8 2" xfId="81" xr:uid="{16A2CE6E-54FD-444B-B523-4AC0AE9CB30E}"/>
    <cellStyle name="Column-Header 9" xfId="82" xr:uid="{3BB5E947-BB92-4978-A411-1588B27E4BB3}"/>
    <cellStyle name="Column-Header 9 2" xfId="83" xr:uid="{52F0022C-F680-48C5-960F-E8557D866173}"/>
    <cellStyle name="Column-Header_Zvit rux-koshtiv 2010 Департамент " xfId="84" xr:uid="{D48A010A-33D8-474F-83AB-58EE7BADB117}"/>
    <cellStyle name="Define-Column" xfId="85" xr:uid="{6234374F-D490-410C-A79D-7DE277B046FC}"/>
    <cellStyle name="Define-Column 10" xfId="86" xr:uid="{8DADF0BA-76CF-4CF5-B1F3-D4CB01B101A1}"/>
    <cellStyle name="Define-Column 2" xfId="87" xr:uid="{7904E21D-17EB-435E-A6CD-34DB6CD38036}"/>
    <cellStyle name="Define-Column 3" xfId="88" xr:uid="{E9B7AAC5-B548-49F1-BC14-456110F0D8CB}"/>
    <cellStyle name="Define-Column 4" xfId="89" xr:uid="{EF2A5889-391C-415A-8003-5CBB75639663}"/>
    <cellStyle name="Define-Column 5" xfId="90" xr:uid="{5B63C090-3742-4702-82A3-AF1833434BBD}"/>
    <cellStyle name="Define-Column 6" xfId="91" xr:uid="{C23305D9-B7F5-4E02-8D21-473A62DB6785}"/>
    <cellStyle name="Define-Column 7" xfId="92" xr:uid="{9F5E4B8C-F03A-4406-965F-DA9FBF603CB6}"/>
    <cellStyle name="Define-Column 7 2" xfId="93" xr:uid="{05778D0B-BBB6-48A2-AE27-E134455D5660}"/>
    <cellStyle name="Define-Column 7 3" xfId="94" xr:uid="{DEB6E7C1-07A9-4766-8DD4-E9C937D08DF2}"/>
    <cellStyle name="Define-Column 8" xfId="95" xr:uid="{3FB41C08-664B-433D-B7F3-F446FDCD0343}"/>
    <cellStyle name="Define-Column 8 2" xfId="96" xr:uid="{91A9E6FF-1FB9-48B1-B057-5806FBF71B38}"/>
    <cellStyle name="Define-Column 8 3" xfId="97" xr:uid="{09862E8F-43F9-44B0-A3BD-A1F65F2A8371}"/>
    <cellStyle name="Define-Column 9" xfId="98" xr:uid="{1F51177D-CD35-4417-9262-36F86CBB1D3F}"/>
    <cellStyle name="Define-Column 9 2" xfId="99" xr:uid="{679159C9-A42E-4486-9B8A-F842AA74B4E0}"/>
    <cellStyle name="Define-Column 9 3" xfId="100" xr:uid="{C3FBBD07-F129-48F4-8DBB-F9239FCC6EDD}"/>
    <cellStyle name="Define-Column_Zvit rux-koshtiv 2010 Департамент " xfId="101" xr:uid="{6D327920-3E23-4603-AE44-09D745D777F7}"/>
    <cellStyle name="Explanatory Text" xfId="102" xr:uid="{EE2A7C65-FD36-4A33-A84C-502EF4CD6C77}"/>
    <cellStyle name="FS10" xfId="103" xr:uid="{E87EEC45-5849-4F88-A1BB-B58E06FEFD97}"/>
    <cellStyle name="Good" xfId="104" xr:uid="{AB3BA88A-2788-400E-A361-26EA0D0D9ACB}"/>
    <cellStyle name="Heading 1" xfId="105" xr:uid="{F5720461-1B3E-4886-AAF9-167BBBC832F8}"/>
    <cellStyle name="Heading 2" xfId="106" xr:uid="{ED60FB0F-A2B4-40D6-8289-4D4ABA3C670A}"/>
    <cellStyle name="Heading 3" xfId="107" xr:uid="{9451E81E-331E-49A4-BA21-31FB261AECB2}"/>
    <cellStyle name="Heading 4" xfId="108" xr:uid="{562E3531-9370-4A79-A3EE-56ACA58E04E2}"/>
    <cellStyle name="Hyperlink 2" xfId="109" xr:uid="{53944CA8-1E2F-4893-B42F-E0C4364C4778}"/>
    <cellStyle name="Input" xfId="110" xr:uid="{8F8B27CA-F623-4080-AA38-6203E663D5A3}"/>
    <cellStyle name="Level0" xfId="111" xr:uid="{CEC10EC0-98F4-4BCF-A3DD-CD011C345D78}"/>
    <cellStyle name="Level0 10" xfId="112" xr:uid="{6B29719D-EA5C-45AD-A545-3B0E721A3C03}"/>
    <cellStyle name="Level0 2" xfId="113" xr:uid="{38541F04-9B05-415D-A404-898DA6F4E998}"/>
    <cellStyle name="Level0 2 2" xfId="114" xr:uid="{ED5A7493-9843-466C-9C50-39B4A634E735}"/>
    <cellStyle name="Level0 3" xfId="115" xr:uid="{E9106D5B-5873-47C1-82AD-C64235292813}"/>
    <cellStyle name="Level0 3 2" xfId="116" xr:uid="{C7ADD828-73D1-43E0-9355-5062831F5E38}"/>
    <cellStyle name="Level0 4" xfId="117" xr:uid="{DE164246-50BC-4A5A-9662-30A23F24512A}"/>
    <cellStyle name="Level0 4 2" xfId="118" xr:uid="{BFB879A0-DEF8-4B2F-9E24-A965056F3F48}"/>
    <cellStyle name="Level0 5" xfId="119" xr:uid="{211DA04D-8F12-4528-BD56-E5433A0A95C4}"/>
    <cellStyle name="Level0 6" xfId="120" xr:uid="{BC3D4E5B-5417-4EBE-8C63-71E02F463658}"/>
    <cellStyle name="Level0 7" xfId="121" xr:uid="{F57BE5E1-F74F-4B15-BBD0-C6D0F39499D4}"/>
    <cellStyle name="Level0 7 2" xfId="122" xr:uid="{8FEEC041-5FEC-4DE4-A41C-DD73CD3DF6E5}"/>
    <cellStyle name="Level0 7 3" xfId="123" xr:uid="{6951C2F1-F2AF-4572-981D-92091E241E9F}"/>
    <cellStyle name="Level0 8" xfId="124" xr:uid="{617C56A7-2127-4572-85F9-CA5F50041C9E}"/>
    <cellStyle name="Level0 8 2" xfId="125" xr:uid="{8517AF8A-6C09-4C85-AC61-B207A810BCDA}"/>
    <cellStyle name="Level0 8 3" xfId="126" xr:uid="{E9FC24FA-CDA4-4398-9A1F-9D5FC4C3D579}"/>
    <cellStyle name="Level0 9" xfId="127" xr:uid="{16E8BAD2-1759-4DFD-907B-81F8549EF447}"/>
    <cellStyle name="Level0 9 2" xfId="128" xr:uid="{EB996F00-C06D-4327-BD9E-4D4CCD4E1D08}"/>
    <cellStyle name="Level0 9 3" xfId="129" xr:uid="{E752F8A0-A063-49D6-84DC-9FCF65AED335}"/>
    <cellStyle name="Level0_Zvit rux-koshtiv 2010 Департамент " xfId="130" xr:uid="{9C15894E-E4B3-4F50-85B4-94DD8C75CFBD}"/>
    <cellStyle name="Level1" xfId="131" xr:uid="{27A0A3F0-A02C-4AD3-9897-F27B87B527FF}"/>
    <cellStyle name="Level1 2" xfId="132" xr:uid="{A9710C20-D9ED-4053-945C-3BCDAD08CF66}"/>
    <cellStyle name="Level1-Numbers" xfId="133" xr:uid="{068B5EDF-E720-49BE-A1CA-369F8DB3EB83}"/>
    <cellStyle name="Level1-Numbers 2" xfId="134" xr:uid="{940B8157-4F90-4A8D-8740-31B8071BB602}"/>
    <cellStyle name="Level1-Numbers-Hide" xfId="135" xr:uid="{D83207ED-5E60-4938-B0A1-FDAFBE3897EA}"/>
    <cellStyle name="Level2" xfId="136" xr:uid="{140F8A03-1A4C-4F30-A057-053F109EE96C}"/>
    <cellStyle name="Level2 2" xfId="137" xr:uid="{F749517C-956E-4F54-9585-5CBFFE083B90}"/>
    <cellStyle name="Level2-Hide" xfId="138" xr:uid="{6B386A2A-6F45-4622-B545-1F757FAF4197}"/>
    <cellStyle name="Level2-Hide 2" xfId="139" xr:uid="{07EA30A8-A629-4EFB-ACB5-197BFD739C56}"/>
    <cellStyle name="Level2-Numbers" xfId="140" xr:uid="{3880380B-8199-48C8-9BC7-DAE41A18650A}"/>
    <cellStyle name="Level2-Numbers 2" xfId="141" xr:uid="{1C569F91-16D5-4287-8F63-4C7772C617B6}"/>
    <cellStyle name="Level2-Numbers-Hide" xfId="142" xr:uid="{F33907E1-DB78-4D04-A873-5ADA72A3F175}"/>
    <cellStyle name="Level3" xfId="143" xr:uid="{55178751-D97C-46E2-917C-D54404238DE1}"/>
    <cellStyle name="Level3 2" xfId="144" xr:uid="{452C5682-326B-4F2B-97A7-282710F4A497}"/>
    <cellStyle name="Level3 3" xfId="145" xr:uid="{3D952AC0-E97B-4128-A84D-E299D0132ACD}"/>
    <cellStyle name="Level3_План департамент_2010_1207" xfId="146" xr:uid="{EF5178B6-4D33-4D6B-9DDD-792AD83A3D94}"/>
    <cellStyle name="Level3-Hide" xfId="147" xr:uid="{620773F9-1E51-483C-965D-20A935FCB4E0}"/>
    <cellStyle name="Level3-Hide 2" xfId="148" xr:uid="{3550DA7A-6C38-4D1F-98DD-EB891AEEC2DD}"/>
    <cellStyle name="Level3-Numbers" xfId="149" xr:uid="{120BE310-FA5E-4FC5-A899-0AB685C581D7}"/>
    <cellStyle name="Level3-Numbers 2" xfId="150" xr:uid="{AE62E077-82B4-41E5-B653-11A9A5F3B43F}"/>
    <cellStyle name="Level3-Numbers 3" xfId="151" xr:uid="{C62C98BD-A402-4BBD-A14F-FDAC6B59236B}"/>
    <cellStyle name="Level3-Numbers_План департамент_2010_1207" xfId="152" xr:uid="{C1AC21B7-5926-4E6D-99EF-96A31E64764D}"/>
    <cellStyle name="Level3-Numbers-Hide" xfId="153" xr:uid="{BDEC8AF3-D404-4A3F-A464-139B1254A39D}"/>
    <cellStyle name="Level4" xfId="154" xr:uid="{1064FF52-D2A7-460F-A660-EC712F24C1F4}"/>
    <cellStyle name="Level4 2" xfId="155" xr:uid="{B2EDB6E9-F5A3-4BE2-AB53-9ACF502DD6A2}"/>
    <cellStyle name="Level4-Hide" xfId="156" xr:uid="{8FFC37D8-F490-464B-8DC1-6D7B6A13135A}"/>
    <cellStyle name="Level4-Hide 2" xfId="157" xr:uid="{07A33BA6-5D23-4071-870A-63E5474EB775}"/>
    <cellStyle name="Level4-Numbers" xfId="158" xr:uid="{E27886BA-1B8C-4034-87F6-58A7E8F66614}"/>
    <cellStyle name="Level4-Numbers 2" xfId="159" xr:uid="{A4AB3A31-8548-4939-86F9-D36D1A17DDBC}"/>
    <cellStyle name="Level4-Numbers-Hide" xfId="160" xr:uid="{52DE7DED-C1D2-4F3F-9413-B6196342C083}"/>
    <cellStyle name="Level5" xfId="161" xr:uid="{88DA413C-B3BD-4D41-A94F-87829676858D}"/>
    <cellStyle name="Level5 2" xfId="162" xr:uid="{F7A19086-D446-445B-A66D-312AB3F33294}"/>
    <cellStyle name="Level5-Hide" xfId="163" xr:uid="{F7833FC2-4D2D-4DC7-A26F-B09E45F4F1C9}"/>
    <cellStyle name="Level5-Hide 2" xfId="164" xr:uid="{083C9DF2-B821-46D3-AF73-873D74AC8042}"/>
    <cellStyle name="Level5-Numbers" xfId="165" xr:uid="{51C86AFC-21EC-43A7-BC42-74522FB2F822}"/>
    <cellStyle name="Level5-Numbers 2" xfId="166" xr:uid="{F6795B74-5ABC-45CC-89F0-DA985E2AFEC0}"/>
    <cellStyle name="Level5-Numbers-Hide" xfId="167" xr:uid="{F2773BE6-99D5-49A7-B2C9-6DDDA1905023}"/>
    <cellStyle name="Level6" xfId="168" xr:uid="{399DFBEB-BC16-45C9-855C-7CD16C2E8C71}"/>
    <cellStyle name="Level6 2" xfId="169" xr:uid="{117287C0-2727-4620-BAE3-3307C271183A}"/>
    <cellStyle name="Level6-Hide" xfId="170" xr:uid="{B7AFC411-E82F-4F2F-A10C-F16068D7AA67}"/>
    <cellStyle name="Level6-Hide 2" xfId="171" xr:uid="{CC75EE34-7500-420F-9AD2-048F67D2B8C3}"/>
    <cellStyle name="Level6-Numbers" xfId="172" xr:uid="{B3E39A82-1965-455E-894A-C162B3E3BBCA}"/>
    <cellStyle name="Level6-Numbers 2" xfId="173" xr:uid="{27745E84-1D59-4DC9-BC96-C3C0CB8BE3D0}"/>
    <cellStyle name="Level7" xfId="174" xr:uid="{513FF022-F855-404A-9010-AF6217B56436}"/>
    <cellStyle name="Level7-Hide" xfId="175" xr:uid="{5C9B889E-D21B-44DA-8F1D-1B4D3B929110}"/>
    <cellStyle name="Level7-Numbers" xfId="176" xr:uid="{8A125031-81F7-42CF-9596-6CE5B56930BB}"/>
    <cellStyle name="Linked Cell" xfId="177" xr:uid="{AD9DBB0D-9956-4523-9464-BC4A14C49D28}"/>
    <cellStyle name="Neutral" xfId="178" xr:uid="{C404C146-BBC1-47E0-86A2-DA05A10E94BB}"/>
    <cellStyle name="Normal 2" xfId="179" xr:uid="{240904D8-B547-422A-8B37-3129E8DD1CD6}"/>
    <cellStyle name="Normal_GSE DCF_Model_31_07_09 final" xfId="180" xr:uid="{51B2EAF6-F10A-4995-AD86-D631CEAAA17E}"/>
    <cellStyle name="Note" xfId="181" xr:uid="{CBFEB299-B846-47ED-838A-C4C6F68416BD}"/>
    <cellStyle name="Number-Cells" xfId="182" xr:uid="{6D254DC4-BB05-4B60-A784-BAC5AAA2946C}"/>
    <cellStyle name="Number-Cells-Column2" xfId="183" xr:uid="{B561035C-1727-4BD7-8321-DDCC9E9A3E49}"/>
    <cellStyle name="Number-Cells-Column5" xfId="184" xr:uid="{FDB15BB1-C124-4F9E-8FB6-31A9270361BA}"/>
    <cellStyle name="Output" xfId="185" xr:uid="{F86C90B2-7DE4-4C69-9A02-29A3C12181A7}"/>
    <cellStyle name="Row-Header" xfId="186" xr:uid="{A7D85CE0-6386-48BE-8CB2-C0AB79324ECE}"/>
    <cellStyle name="Row-Header 2" xfId="187" xr:uid="{653D2333-DF54-46F4-8FB0-E78997DD3C04}"/>
    <cellStyle name="Title" xfId="188" xr:uid="{0DE72579-4946-41D8-A0C9-337B3662846E}"/>
    <cellStyle name="Total" xfId="189" xr:uid="{ED999053-661D-4FAF-A6BC-BDB9DA22084A}"/>
    <cellStyle name="Warning Text" xfId="190" xr:uid="{7407FEBB-7EA2-4323-B387-A4A584DA8EF6}"/>
    <cellStyle name="Акцент1 2" xfId="191" xr:uid="{7412B58F-514A-4586-A84A-1D96BE223444}"/>
    <cellStyle name="Акцент1 3" xfId="192" xr:uid="{6606A4D9-8FD6-4BC9-99E8-8F83C12BB396}"/>
    <cellStyle name="Акцент2 2" xfId="193" xr:uid="{786AE017-66E5-4669-A660-4046367480E9}"/>
    <cellStyle name="Акцент2 3" xfId="194" xr:uid="{F4071AFC-3D4B-449D-AAA9-AF6F4BFCACC6}"/>
    <cellStyle name="Акцент3 2" xfId="195" xr:uid="{273C40A3-346A-4146-8D5D-41773DD9B051}"/>
    <cellStyle name="Акцент3 3" xfId="196" xr:uid="{B45110F1-FD27-4AF7-BA0B-118CAEA4D8CF}"/>
    <cellStyle name="Акцент4 2" xfId="197" xr:uid="{68263689-9C5B-4AC5-A06F-3932AF71356F}"/>
    <cellStyle name="Акцент4 3" xfId="198" xr:uid="{CBB8A2DB-92B5-4CF6-ABFB-F3AFABEAE50B}"/>
    <cellStyle name="Акцент5 2" xfId="199" xr:uid="{7D5C548C-020D-47A5-B7D5-61F34058CF9E}"/>
    <cellStyle name="Акцент5 3" xfId="200" xr:uid="{B0BEE061-7513-40FA-B6E0-0B315D6FCD17}"/>
    <cellStyle name="Акцент6 2" xfId="201" xr:uid="{8E56A3AB-5CC3-491B-A223-DE9F746100EF}"/>
    <cellStyle name="Акцент6 3" xfId="202" xr:uid="{12D922C9-D777-4F3F-83F0-7E9801CA5B03}"/>
    <cellStyle name="Ввод  2" xfId="203" xr:uid="{425404B9-4277-4572-9134-20B4E6F16CCF}"/>
    <cellStyle name="Ввод  3" xfId="204" xr:uid="{F74B68CE-0970-45CB-8CF2-3989FF9FB3FC}"/>
    <cellStyle name="Вывод 2" xfId="205" xr:uid="{9AB0FB45-945E-47F0-82B9-A19C205851FA}"/>
    <cellStyle name="Вывод 3" xfId="206" xr:uid="{58D273DF-2105-4F39-BED0-78D42C812429}"/>
    <cellStyle name="Вычисление 2" xfId="207" xr:uid="{1FECE5AC-7604-4470-B642-87024A53447B}"/>
    <cellStyle name="Вычисление 3" xfId="208" xr:uid="{F2560BD9-D94B-4F1A-916A-CF78C2AC6D1C}"/>
    <cellStyle name="Денежный 2" xfId="209" xr:uid="{5D8DA1B2-8FE4-44E2-8451-BD6C09C2A30E}"/>
    <cellStyle name="Заголовок 1 2" xfId="210" xr:uid="{8E3C43D1-E013-408D-8F73-5C4D777F4F1F}"/>
    <cellStyle name="Заголовок 1 3" xfId="211" xr:uid="{12BFF9E3-D878-4FD7-B8F9-D59CD6BBF9CF}"/>
    <cellStyle name="Заголовок 2 2" xfId="212" xr:uid="{6324786A-4215-4110-B541-52C2DAA68298}"/>
    <cellStyle name="Заголовок 2 3" xfId="213" xr:uid="{BF09B08E-E430-46B8-A855-9E517842A9A7}"/>
    <cellStyle name="Заголовок 3 2" xfId="214" xr:uid="{F0ECF7B1-048A-4E69-A910-BB12E8096FEF}"/>
    <cellStyle name="Заголовок 3 3" xfId="215" xr:uid="{0C129BBC-D843-4C7B-9B27-010EA5DA5AEA}"/>
    <cellStyle name="Заголовок 4 2" xfId="216" xr:uid="{0F6191B4-7B64-4E65-A541-C29E5D8A9FC0}"/>
    <cellStyle name="Заголовок 4 3" xfId="217" xr:uid="{34ABFE61-6831-40C3-B867-895AF6A9D343}"/>
    <cellStyle name="Итог 2" xfId="218" xr:uid="{252A4D5D-D991-4076-8E64-7C65402E4C0C}"/>
    <cellStyle name="Итог 3" xfId="219" xr:uid="{1F0CF23B-706A-4838-BA00-BA5CB424B746}"/>
    <cellStyle name="Контрольная ячейка 2" xfId="220" xr:uid="{55058D25-F804-4F05-92FE-80078BE644A4}"/>
    <cellStyle name="Контрольная ячейка 3" xfId="221" xr:uid="{EB834792-3803-41B7-A4D9-2A32F726233D}"/>
    <cellStyle name="Название 2" xfId="222" xr:uid="{64176944-CEB3-43F2-BB61-203F990D9DC3}"/>
    <cellStyle name="Название 3" xfId="223" xr:uid="{1D299CBA-C4B8-4BDE-83A3-DE5B8F0DE62C}"/>
    <cellStyle name="Нейтральный 2" xfId="224" xr:uid="{8464FF46-DB58-4012-B7C3-1024E18CFEB6}"/>
    <cellStyle name="Нейтральный 3" xfId="225" xr:uid="{743E0185-23CB-4BC2-A030-DBEE470CD88E}"/>
    <cellStyle name="Обычный" xfId="0" builtinId="0"/>
    <cellStyle name="Обычный 10" xfId="226" xr:uid="{248663A9-D6C6-46F3-A106-0CFB2C1ED138}"/>
    <cellStyle name="Обычный 11" xfId="227" xr:uid="{5DA399E2-8C79-4A7C-AB47-4F5E754E0FC8}"/>
    <cellStyle name="Обычный 12" xfId="228" xr:uid="{6DF542D9-2935-42AF-8ABE-ADE5850FE517}"/>
    <cellStyle name="Обычный 13" xfId="229" xr:uid="{E0A2EB65-2832-412F-85BE-5F40A7B05003}"/>
    <cellStyle name="Обычный 14" xfId="230" xr:uid="{76AC45E1-ACA1-4BAF-8825-06E42DCE43C2}"/>
    <cellStyle name="Обычный 15" xfId="231" xr:uid="{1B72E26D-ED8B-44D7-AC3A-F1F86B2FB560}"/>
    <cellStyle name="Обычный 16" xfId="232" xr:uid="{FAC36557-3123-476F-9CEF-FF80148D90CF}"/>
    <cellStyle name="Обычный 17" xfId="233" xr:uid="{AC70F39F-8847-413C-A4E5-A431F8970DEA}"/>
    <cellStyle name="Обычный 18" xfId="234" xr:uid="{1911FAFE-718E-4AEE-B428-7078E768DDA7}"/>
    <cellStyle name="Обычный 2" xfId="235" xr:uid="{3E40B218-B2ED-438A-9359-AF509EAEE3A1}"/>
    <cellStyle name="Обычный 2 10" xfId="236" xr:uid="{8F581F7D-385A-4079-93FE-EBD7275BEC09}"/>
    <cellStyle name="Обычный 2 11" xfId="237" xr:uid="{CED93B34-D7F3-4088-B783-5B2F1D18F760}"/>
    <cellStyle name="Обычный 2 12" xfId="238" xr:uid="{941DCE55-B501-40A5-93EF-D463359B5920}"/>
    <cellStyle name="Обычный 2 13" xfId="239" xr:uid="{98ABEBAE-DE8C-49C5-920C-327180F0A501}"/>
    <cellStyle name="Обычный 2 14" xfId="240" xr:uid="{650CD88C-E6EB-4D28-B557-F187666F4BD5}"/>
    <cellStyle name="Обычный 2 15" xfId="241" xr:uid="{2E463E6B-DCE6-4220-91AB-5B2855649B04}"/>
    <cellStyle name="Обычный 2 16" xfId="242" xr:uid="{9BF0A216-A13A-46AA-96A3-E0BFBE2269F1}"/>
    <cellStyle name="Обычный 2 2" xfId="243" xr:uid="{EC499289-61A1-4969-9EF6-69D1903F37E3}"/>
    <cellStyle name="Обычный 2 2 2" xfId="244" xr:uid="{CC6D97F2-4CBD-4570-A783-1BB27E3CAF63}"/>
    <cellStyle name="Обычный 2 2 3" xfId="245" xr:uid="{D6B92817-DC66-40F7-B673-9D8BBED7693F}"/>
    <cellStyle name="Обычный 2 2_Расшифровка прочих" xfId="246" xr:uid="{4B8A65C4-6DD3-42D0-95E6-4A0294CCD6C0}"/>
    <cellStyle name="Обычный 2 3" xfId="247" xr:uid="{18A91C32-A5B4-48D7-9417-B31F14EFA1BA}"/>
    <cellStyle name="Обычный 2 4" xfId="248" xr:uid="{8F3F9A42-55F4-497B-BB0B-C9B6417CA92B}"/>
    <cellStyle name="Обычный 2 5" xfId="249" xr:uid="{1D920ECD-5010-445E-B30B-99AA4013D7FE}"/>
    <cellStyle name="Обычный 2 6" xfId="250" xr:uid="{A04C125D-6BEB-4C32-B9A1-CD99F19CF386}"/>
    <cellStyle name="Обычный 2 7" xfId="251" xr:uid="{E1BAB7D4-9FBB-416C-A50F-26DB27A2B801}"/>
    <cellStyle name="Обычный 2 8" xfId="252" xr:uid="{02FBFFB2-469A-4847-A001-3C4F3943FFCF}"/>
    <cellStyle name="Обычный 2 9" xfId="253" xr:uid="{32EA9FED-69F5-4EA3-8A68-C52FC8F13E37}"/>
    <cellStyle name="Обычный 2_2604-2010" xfId="254" xr:uid="{BEFD741F-7266-42D1-91E4-7325A9148274}"/>
    <cellStyle name="Обычный 3" xfId="255" xr:uid="{EB916B6A-3F18-4657-A125-B659A5F54A14}"/>
    <cellStyle name="Обычный 3 10" xfId="256" xr:uid="{61FC3DE6-06FB-427B-AEEA-08F7238FD9F9}"/>
    <cellStyle name="Обычный 3 11" xfId="257" xr:uid="{58E2B744-EFB6-4241-9174-38EBD96A84D2}"/>
    <cellStyle name="Обычный 3 12" xfId="258" xr:uid="{0740CDED-FAB7-4A76-B997-194DECFDEC60}"/>
    <cellStyle name="Обычный 3 13" xfId="259" xr:uid="{09CAB8CF-7E66-4A20-9CE8-724DB5E52BD8}"/>
    <cellStyle name="Обычный 3 14" xfId="260" xr:uid="{73FFFE1B-B054-485E-AD43-662007B5FC71}"/>
    <cellStyle name="Обычный 3 2" xfId="261" xr:uid="{95BF6DF6-A338-4F6E-AC54-ADE3C3712850}"/>
    <cellStyle name="Обычный 3 3" xfId="262" xr:uid="{AEED3407-3EA2-4A69-8BE6-052FDBEFA394}"/>
    <cellStyle name="Обычный 3 4" xfId="263" xr:uid="{910FFDAC-C5B1-440F-96F1-50ED2DE59356}"/>
    <cellStyle name="Обычный 3 5" xfId="264" xr:uid="{2F6E6DE1-2E16-4B31-B8D7-31C286D9349F}"/>
    <cellStyle name="Обычный 3 6" xfId="265" xr:uid="{7D8D096C-14C2-426E-AAAA-D356AACFB8B4}"/>
    <cellStyle name="Обычный 3 7" xfId="266" xr:uid="{FE015503-A32E-40C4-BCAB-73676B3DA8D4}"/>
    <cellStyle name="Обычный 3 8" xfId="267" xr:uid="{2890531A-C4D0-4989-9C33-659B4456AE22}"/>
    <cellStyle name="Обычный 3 9" xfId="268" xr:uid="{8E00DAF5-3D68-44AF-9AA2-EADFBF2D3246}"/>
    <cellStyle name="Обычный 3_Дефицит_7 млрд_0608_бс" xfId="269" xr:uid="{0F7D79E0-AAD9-4224-BB6E-A372E7A9A5AC}"/>
    <cellStyle name="Обычный 4" xfId="270" xr:uid="{385678F1-6869-4FB9-9362-79CCF0ED2ACA}"/>
    <cellStyle name="Обычный 5" xfId="271" xr:uid="{92EFDD59-7E7A-479F-9EA6-F0BE883E646F}"/>
    <cellStyle name="Обычный 5 2" xfId="272" xr:uid="{1CD69C1E-75AE-4EBC-8548-94B0AA5E2004}"/>
    <cellStyle name="Обычный 6" xfId="273" xr:uid="{34220E40-8198-4253-887A-054FA7DB1EB5}"/>
    <cellStyle name="Обычный 6 2" xfId="274" xr:uid="{5C581CA0-3B58-45E4-8875-A99B6C908E50}"/>
    <cellStyle name="Обычный 6 3" xfId="275" xr:uid="{421FDF12-4C7E-462C-8848-5E00DD3B5EC7}"/>
    <cellStyle name="Обычный 6 4" xfId="276" xr:uid="{EF55C775-677C-4589-8263-EA26D2352727}"/>
    <cellStyle name="Обычный 6_Дефицит_7 млрд_0608_бс" xfId="277" xr:uid="{AC87D659-6F79-4EAD-A0B4-AC1D7A645DC4}"/>
    <cellStyle name="Обычный 7" xfId="278" xr:uid="{D3112CE2-7669-4C05-AA35-DFD223F37983}"/>
    <cellStyle name="Обычный 7 2" xfId="279" xr:uid="{AE31F109-C675-47B1-B25B-E46F4747DA96}"/>
    <cellStyle name="Обычный 8" xfId="280" xr:uid="{80D5B277-598D-446B-AF66-8720D53CA287}"/>
    <cellStyle name="Обычный 9" xfId="281" xr:uid="{227D4B3C-8591-4220-BF90-E66A0A8518B9}"/>
    <cellStyle name="Обычный 9 2" xfId="282" xr:uid="{225577AE-763C-495E-A55D-FC1383196CEB}"/>
    <cellStyle name="Плохой 2" xfId="283" xr:uid="{113FA920-EE70-4842-B45D-0521BD5D44A2}"/>
    <cellStyle name="Плохой 3" xfId="284" xr:uid="{28F019A4-D497-4F7C-99FE-1F0F1E931C00}"/>
    <cellStyle name="Пояснение 2" xfId="285" xr:uid="{E988D6B1-CC97-4EFF-8ABF-762B3337AA20}"/>
    <cellStyle name="Пояснение 3" xfId="286" xr:uid="{2B5826B2-03DB-458C-B490-B40859D940F9}"/>
    <cellStyle name="Примечание 2" xfId="287" xr:uid="{0B0B29CE-75E9-4BF7-B7BD-B7205FB68EC5}"/>
    <cellStyle name="Примечание 3" xfId="288" xr:uid="{BC33C115-3BF1-40CA-87AE-4793EA276D8C}"/>
    <cellStyle name="Процентный 2" xfId="289" xr:uid="{B39AEEB4-9CBD-4BFD-A3C1-4BB6DD0342B3}"/>
    <cellStyle name="Процентный 2 10" xfId="290" xr:uid="{A6A5B05B-55ED-44A3-B057-3CE43EEA1C0B}"/>
    <cellStyle name="Процентный 2 11" xfId="291" xr:uid="{FC6D2380-23EE-4C9E-9CAB-E1DA63079EA2}"/>
    <cellStyle name="Процентный 2 12" xfId="292" xr:uid="{8628C3B1-5D9E-4C82-A507-B4CCF9458856}"/>
    <cellStyle name="Процентный 2 13" xfId="293" xr:uid="{88CFB5C6-0790-4C0F-AAF4-BB2706EB7AA3}"/>
    <cellStyle name="Процентный 2 14" xfId="294" xr:uid="{D4A9A451-9F9F-4C9A-997A-255318C321C7}"/>
    <cellStyle name="Процентный 2 15" xfId="295" xr:uid="{A98F0515-7C6D-4264-981E-0B12A4D3B193}"/>
    <cellStyle name="Процентный 2 16" xfId="296" xr:uid="{267DD079-735C-4D20-80A7-7468AB89F74F}"/>
    <cellStyle name="Процентный 2 2" xfId="297" xr:uid="{BF7C92D0-9A1A-4D7D-8F88-AB854B67397A}"/>
    <cellStyle name="Процентный 2 3" xfId="298" xr:uid="{FE390FC0-0270-47FB-A58F-D4DD4DF038EE}"/>
    <cellStyle name="Процентный 2 4" xfId="299" xr:uid="{87E2197C-CE05-4943-B3E3-67EB1F97392F}"/>
    <cellStyle name="Процентный 2 5" xfId="300" xr:uid="{CFA1811A-7F0B-41C1-B1BA-9E434732659D}"/>
    <cellStyle name="Процентный 2 6" xfId="301" xr:uid="{26FB86D8-F70B-456B-8CAF-939E31389717}"/>
    <cellStyle name="Процентный 2 7" xfId="302" xr:uid="{D56C1023-293D-40D2-AB7D-22646D1A8334}"/>
    <cellStyle name="Процентный 2 8" xfId="303" xr:uid="{CFC013E3-A08F-42B2-9AFA-B72120CE89EA}"/>
    <cellStyle name="Процентный 2 9" xfId="304" xr:uid="{F6388806-BA58-451B-9756-EC91AC866775}"/>
    <cellStyle name="Процентный 3" xfId="305" xr:uid="{7F1EAC4C-0914-493F-B979-2EB5FBAE7836}"/>
    <cellStyle name="Процентный 4" xfId="306" xr:uid="{1F22B414-8C7D-49BA-853A-09A3496F081C}"/>
    <cellStyle name="Процентный 4 2" xfId="307" xr:uid="{D28C5203-C030-4CA4-895F-E2F5935CFEE2}"/>
    <cellStyle name="Связанная ячейка 2" xfId="308" xr:uid="{B5C64DD8-D62A-468E-9168-CD338B98A8ED}"/>
    <cellStyle name="Связанная ячейка 3" xfId="309" xr:uid="{FDD87C76-42B5-4219-BA79-07EF4712E631}"/>
    <cellStyle name="Стиль 1" xfId="310" xr:uid="{E0D2DD19-5D49-4D5D-BB29-59D0F2037F54}"/>
    <cellStyle name="Стиль 1 2" xfId="311" xr:uid="{870DAF05-F768-40A1-B3E5-4AF856CA0A03}"/>
    <cellStyle name="Стиль 1 3" xfId="312" xr:uid="{6761AA98-B223-410A-86FC-B86FF905128B}"/>
    <cellStyle name="Стиль 1 4" xfId="313" xr:uid="{5445962B-E027-4B2F-B25C-750D65197678}"/>
    <cellStyle name="Стиль 1 5" xfId="314" xr:uid="{BF85F2A2-8D5F-48B0-BCF2-00AEAB3B843B}"/>
    <cellStyle name="Стиль 1 6" xfId="315" xr:uid="{8777D369-EACC-4A94-B74E-AEE7DFC893F8}"/>
    <cellStyle name="Стиль 1 7" xfId="316" xr:uid="{BFDD450D-2468-4EC0-8168-AA4D9C0AD5C0}"/>
    <cellStyle name="Текст предупреждения 2" xfId="317" xr:uid="{D950A22A-BD6C-4D37-A749-E80838FC60CC}"/>
    <cellStyle name="Текст предупреждения 3" xfId="318" xr:uid="{FD00432F-BB3F-4D0C-850A-2AED13623F1B}"/>
    <cellStyle name="Тысячи [0]_1.62" xfId="319" xr:uid="{47F3A70B-48E9-471D-B135-7BB4870A3992}"/>
    <cellStyle name="Тысячи_1.62" xfId="320" xr:uid="{C1C124AA-1CD4-4D40-9EF3-82BCA76D4320}"/>
    <cellStyle name="Финансовый 2" xfId="321" xr:uid="{B3997B47-249B-4ED4-8A38-2A75D34652DB}"/>
    <cellStyle name="Финансовый 2 10" xfId="322" xr:uid="{06038F21-C71B-4BBD-8855-09AA83D3C033}"/>
    <cellStyle name="Финансовый 2 11" xfId="323" xr:uid="{80082D5A-92C1-41A4-BAE2-19C283105212}"/>
    <cellStyle name="Финансовый 2 12" xfId="324" xr:uid="{D117CFCA-1D0C-4CE8-BB74-03A499CA2A1D}"/>
    <cellStyle name="Финансовый 2 13" xfId="325" xr:uid="{A3F33C51-BAF9-4E35-BD3C-1507D3044250}"/>
    <cellStyle name="Финансовый 2 14" xfId="326" xr:uid="{57FC665C-42A4-4A06-BF0F-A2F8D1449920}"/>
    <cellStyle name="Финансовый 2 15" xfId="327" xr:uid="{1A4E587B-8322-4E5F-8C8B-6145713E69E3}"/>
    <cellStyle name="Финансовый 2 16" xfId="328" xr:uid="{20E35DCC-E2E0-4276-B83E-FA9B4A240E2B}"/>
    <cellStyle name="Финансовый 2 17" xfId="329" xr:uid="{C60E8F8D-D427-4779-8879-5BDCFA5BCB1C}"/>
    <cellStyle name="Финансовый 2 2" xfId="330" xr:uid="{2A6014D9-2C58-4D2B-819C-2D7A9D48C5FC}"/>
    <cellStyle name="Финансовый 2 3" xfId="331" xr:uid="{C922FFE5-97F2-42C2-B1DE-A9913F202036}"/>
    <cellStyle name="Финансовый 2 4" xfId="332" xr:uid="{43BD9BF0-E3F6-4C2A-AA8A-C887037F8AAD}"/>
    <cellStyle name="Финансовый 2 5" xfId="333" xr:uid="{EBF6C398-89BD-4856-9402-F32DA84586C1}"/>
    <cellStyle name="Финансовый 2 6" xfId="334" xr:uid="{552A26B5-73ED-40FF-B7FF-9B385741B406}"/>
    <cellStyle name="Финансовый 2 7" xfId="335" xr:uid="{D2237B5C-1D0C-45F6-9D56-CA57BE7DB47C}"/>
    <cellStyle name="Финансовый 2 8" xfId="336" xr:uid="{7A3565A4-18F8-4FB3-86F3-76583BDAA8DC}"/>
    <cellStyle name="Финансовый 2 9" xfId="337" xr:uid="{1D2BA7B0-D532-4203-A975-753CFDBB584E}"/>
    <cellStyle name="Финансовый 3" xfId="338" xr:uid="{D7E59A0B-EBF9-42BA-8379-2314C63AD153}"/>
    <cellStyle name="Финансовый 3 2" xfId="339" xr:uid="{D3E7C5CB-5647-419D-8F68-449092AFF119}"/>
    <cellStyle name="Финансовый 4" xfId="340" xr:uid="{A0B4538D-A40C-44D2-9CB4-C2748E05ACB4}"/>
    <cellStyle name="Финансовый 4 2" xfId="341" xr:uid="{374A3DAC-CA05-48EA-835D-C4928BE37E53}"/>
    <cellStyle name="Финансовый 4 3" xfId="342" xr:uid="{90EB4DBA-F063-4123-82BD-F10C2A4CD443}"/>
    <cellStyle name="Финансовый 5" xfId="343" xr:uid="{E59126AE-B977-4D65-89EB-90A06D1874E3}"/>
    <cellStyle name="Финансовый 6" xfId="344" xr:uid="{AC7BFC3B-17B7-4818-A148-7DAF050AFD1C}"/>
    <cellStyle name="Финансовый 7" xfId="345" xr:uid="{5C6A17AF-A2C9-4900-8F1B-E681F7A7C5CE}"/>
    <cellStyle name="Хороший 2" xfId="346" xr:uid="{1DF5986A-7EB5-4B52-8C35-0D357E543382}"/>
    <cellStyle name="Хороший 3" xfId="347" xr:uid="{C127505D-6FAB-49D4-9EE2-BAB41510B6F0}"/>
    <cellStyle name="числовой" xfId="348" xr:uid="{734B494F-82F6-4717-ADCA-0925301F9259}"/>
    <cellStyle name="Ю" xfId="349" xr:uid="{6D6AD356-B395-49E8-B0C3-74E4A44660FA}"/>
    <cellStyle name="Ю-FreeSet_10" xfId="350" xr:uid="{42FA2CAF-FD12-46C7-A249-42379D458047}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6.xml"/><Relationship Id="rId18" Type="http://schemas.openxmlformats.org/officeDocument/2006/relationships/externalLink" Target="externalLinks/externalLink11.xml"/><Relationship Id="rId26" Type="http://schemas.openxmlformats.org/officeDocument/2006/relationships/externalLink" Target="externalLinks/externalLink19.xml"/><Relationship Id="rId39" Type="http://schemas.openxmlformats.org/officeDocument/2006/relationships/externalLink" Target="externalLinks/externalLink32.xml"/><Relationship Id="rId21" Type="http://schemas.openxmlformats.org/officeDocument/2006/relationships/externalLink" Target="externalLinks/externalLink14.xml"/><Relationship Id="rId34" Type="http://schemas.openxmlformats.org/officeDocument/2006/relationships/externalLink" Target="externalLinks/externalLink27.xml"/><Relationship Id="rId42" Type="http://schemas.openxmlformats.org/officeDocument/2006/relationships/externalLink" Target="externalLinks/externalLink35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9.xml"/><Relationship Id="rId29" Type="http://schemas.openxmlformats.org/officeDocument/2006/relationships/externalLink" Target="externalLinks/externalLink2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24" Type="http://schemas.openxmlformats.org/officeDocument/2006/relationships/externalLink" Target="externalLinks/externalLink17.xml"/><Relationship Id="rId32" Type="http://schemas.openxmlformats.org/officeDocument/2006/relationships/externalLink" Target="externalLinks/externalLink25.xml"/><Relationship Id="rId37" Type="http://schemas.openxmlformats.org/officeDocument/2006/relationships/externalLink" Target="externalLinks/externalLink30.xml"/><Relationship Id="rId40" Type="http://schemas.openxmlformats.org/officeDocument/2006/relationships/externalLink" Target="externalLinks/externalLink33.xml"/><Relationship Id="rId45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8.xml"/><Relationship Id="rId23" Type="http://schemas.openxmlformats.org/officeDocument/2006/relationships/externalLink" Target="externalLinks/externalLink16.xml"/><Relationship Id="rId28" Type="http://schemas.openxmlformats.org/officeDocument/2006/relationships/externalLink" Target="externalLinks/externalLink21.xml"/><Relationship Id="rId36" Type="http://schemas.openxmlformats.org/officeDocument/2006/relationships/externalLink" Target="externalLinks/externalLink29.xml"/><Relationship Id="rId10" Type="http://schemas.openxmlformats.org/officeDocument/2006/relationships/externalLink" Target="externalLinks/externalLink3.xml"/><Relationship Id="rId19" Type="http://schemas.openxmlformats.org/officeDocument/2006/relationships/externalLink" Target="externalLinks/externalLink12.xml"/><Relationship Id="rId31" Type="http://schemas.openxmlformats.org/officeDocument/2006/relationships/externalLink" Target="externalLinks/externalLink24.xml"/><Relationship Id="rId44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externalLink" Target="externalLinks/externalLink7.xml"/><Relationship Id="rId22" Type="http://schemas.openxmlformats.org/officeDocument/2006/relationships/externalLink" Target="externalLinks/externalLink15.xml"/><Relationship Id="rId27" Type="http://schemas.openxmlformats.org/officeDocument/2006/relationships/externalLink" Target="externalLinks/externalLink20.xml"/><Relationship Id="rId30" Type="http://schemas.openxmlformats.org/officeDocument/2006/relationships/externalLink" Target="externalLinks/externalLink23.xml"/><Relationship Id="rId35" Type="http://schemas.openxmlformats.org/officeDocument/2006/relationships/externalLink" Target="externalLinks/externalLink28.xml"/><Relationship Id="rId43" Type="http://schemas.openxmlformats.org/officeDocument/2006/relationships/theme" Target="theme/theme1.xml"/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5.xml"/><Relationship Id="rId17" Type="http://schemas.openxmlformats.org/officeDocument/2006/relationships/externalLink" Target="externalLinks/externalLink10.xml"/><Relationship Id="rId25" Type="http://schemas.openxmlformats.org/officeDocument/2006/relationships/externalLink" Target="externalLinks/externalLink18.xml"/><Relationship Id="rId33" Type="http://schemas.openxmlformats.org/officeDocument/2006/relationships/externalLink" Target="externalLinks/externalLink26.xml"/><Relationship Id="rId38" Type="http://schemas.openxmlformats.org/officeDocument/2006/relationships/externalLink" Target="externalLinks/externalLink31.xml"/><Relationship Id="rId46" Type="http://schemas.openxmlformats.org/officeDocument/2006/relationships/calcChain" Target="calcChain.xml"/><Relationship Id="rId20" Type="http://schemas.openxmlformats.org/officeDocument/2006/relationships/externalLink" Target="externalLinks/externalLink13.xml"/><Relationship Id="rId41" Type="http://schemas.openxmlformats.org/officeDocument/2006/relationships/externalLink" Target="externalLinks/externalLink3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WORK/S2/VICTOR/&#1042;&#1042;&#1055;/PI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&#1052;&#1086;&#1080;%20&#1076;&#1086;&#1082;&#1091;&#1084;&#1077;&#1085;&#1090;&#1099;/Sergey/&#1055;&#1088;&#1086;&#1075;&#1085;&#1086;&#1079;/&#1056;&#1072;&#1073;&#1086;&#1095;&#1080;&#1077;%20&#1090;&#1072;&#1073;&#1083;&#1080;&#1094;&#1099;/new/zvedena1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doc.lan.me\V3221\Ariadna\Sum_pok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New_monitoring/Monit_xls/M_2002/M_06_02/Monthly/10_October/1Aug2001/GDP/realgdp/LENA/BGVN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_________________________Plan_ZP\!_&#1055;&#1077;&#1095;&#1072;&#1090;&#1100;\&#1052;&#1058;&#1056;%20&#1074;&#1089;&#1077;%20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Plan\Exchange\_________________________Plan_ZP\!_&#1055;&#1077;&#1095;&#1072;&#1090;&#1100;\&#1052;&#1058;&#1056;%20&#1074;&#1089;&#1077;%20-%205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OCUME~1\VOYTOV~1\LOCALS~1\Temp\Rar$DI00.867\Planning%20System%20Project\consolidation%20hq%20formatted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SUDNIKOVA\Local%20Settings\Temporary%20Internet%20Files\Content.IE5\C5MFSXEF\Subv2006\Rich%20Roz%202006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andreyevskaya\&#1052;&#1086;&#1080;%20&#1076;&#1086;&#1082;&#1091;&#1084;&#1077;&#1085;&#1090;&#1099;\OLGA\&#1056;&#1045;&#1040;&#1051;&#1048;&#1047;&#1040;&#1062;&#1048;&#1071;_2006\2006_REALIZ_&#1058;&#1045;(&#1090;&#1088;&#1072;&#1074;&#1077;&#1085;&#1100;)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S_N_A/1July2001/GDP/realgdp/LENA/BGVN1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\File1\aaaa\2007%20finplan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SINKEV~1\LOCALS~1\Temp\Rar$DI00.781\Dept\FinPlan-Economy\Planning%20System%20Project\consolidation%20hq%20formatted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OCUME~1\VOYTOV~1\LOCALS~1\Temp\Rar$DI00.867\Planning%20System%20Project\consolidation%20hq%20formatted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ept\FinPlan-Economy\Planning%20System%20Project\consolidation%20hq%20formatted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ept\FinPlan-Economy\Planning%20System%20Project\consolidation%20hq%20formatted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likhachov\Local%20Settings\Temporary%20Internet%20Files\Content.IE5\RY4RBH0P\2006_REALIZ_&#1058;&#1045;(&#1083;&#1102;&#1090;&#1080;&#1081;20%25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FinPlan-Economy\Planning%20System%20Project\consolidation%20hq%20formatted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FinPlan-Economy\Planning%20System%20Project\consolidation%20hq%20formatte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OCUME~1\VOYTOV~1\LOCALS~1\Temp\Rar$DI00.867\Planning%20System%20Project\consolidation%20hq%20formatted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ept\Plan\Exchange\!_Plan-2006\VAT%20Sevastop\Dept\Plan\Exchange\_________________________Plan_ZP\!_&#1055;&#1077;&#1095;&#1072;&#1090;&#1100;\&#1052;&#1058;&#1056;%20&#1074;&#1089;&#1077;%2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DP"/>
      <sheetName val="Real GDP &amp; Real IP (u)"/>
      <sheetName val="Real GDP &amp; Real IP (e)"/>
      <sheetName val="GDP_gr"/>
      <sheetName val="Светлые"/>
      <sheetName val="адмін (2)"/>
      <sheetName val="ПЛАН ЗАКУПІВЕЛЬ 2018"/>
      <sheetName val="Аркуш2"/>
      <sheetName val="Лист 1"/>
      <sheetName val="Real_GDP_&amp;_Real_IP_(u)"/>
      <sheetName val="Real_GDP_&amp;_Real_IP_(e)"/>
      <sheetName val="Лист3"/>
      <sheetName val="TDSheet"/>
      <sheetName val="Лист2"/>
      <sheetName val="адмін_(2)"/>
      <sheetName val="MPPZ"/>
      <sheetName val="Довідник"/>
      <sheetName val="Real_GDP_&amp;_Real_IP_(u)1"/>
      <sheetName val="Real_GDP_&amp;_Real_IP_(e)1"/>
      <sheetName val="адмін_(2)1"/>
      <sheetName val="ПЛАН_ЗАКУПІВЕЛЬ_2018"/>
      <sheetName val="список"/>
      <sheetName val="список (2)"/>
      <sheetName val="список (6)"/>
      <sheetName val="аморт"/>
      <sheetName val="допоміжна"/>
      <sheetName val="Лист1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зведена таб"/>
      <sheetName val="попер_роз"/>
      <sheetName val="попер_роз (4)"/>
      <sheetName val="звед_оптим (2)"/>
      <sheetName val="звед_баз(3)_СА"/>
      <sheetName val="звед_опт(3)_ca"/>
      <sheetName val="звед_баз(4)"/>
      <sheetName val="звед_опт(4)"/>
      <sheetName val="МТР Газ України"/>
      <sheetName val="2002"/>
      <sheetName val="2001"/>
      <sheetName val="Ener "/>
      <sheetName val="зведена_таб"/>
      <sheetName val="попер_роз_(4)"/>
      <sheetName val="звед_оптим_(2)"/>
      <sheetName val="Current"/>
      <sheetName val="прим. IX. Деб. заб."/>
      <sheetName val="Test"/>
      <sheetName val="statiy"/>
      <sheetName val="pidr"/>
      <sheetName val="Technical"/>
      <sheetName val="МТР_Газ_України"/>
      <sheetName val="зведена_таб1"/>
      <sheetName val="попер_роз_(4)1"/>
      <sheetName val="звед_оптим_(2)1"/>
      <sheetName val="МТР_Газ_України1"/>
      <sheetName val="Ener_"/>
      <sheetName val="прим__IX__Деб__заб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МТР Газ України"/>
      <sheetName val="Inform"/>
      <sheetName val="1__поясн1"/>
      <sheetName val="Вир_пок_(2)1"/>
      <sheetName val="3__Ф21"/>
      <sheetName val="4__04_051"/>
      <sheetName val="4а_доходи1"/>
      <sheetName val="4б_Собівартість_(транспортув)1"/>
      <sheetName val="4б_Собівартість_(постач)1"/>
      <sheetName val="4б_Собівартість_(скрапл__газ)1"/>
      <sheetName val="5__Сб_Адм_Зб1"/>
      <sheetName val="6__Інші_доходи1"/>
      <sheetName val="7__Інші_витрати1"/>
      <sheetName val="8__Кошт_вд_041"/>
      <sheetName val="9__Кошт_вд_051"/>
      <sheetName val="10__Кошт_вд_061"/>
      <sheetName val="10__Кошт_вд_06__1_1"/>
      <sheetName val="10__Кошт_вд_06__2_1"/>
      <sheetName val="10__Кошт_вд_06__3_1"/>
      <sheetName val="10__Кошт_вд_06__4_1"/>
      <sheetName val="11__Ф11"/>
      <sheetName val="13__95_р1"/>
      <sheetName val="14_Коефіцієнтний_аналіз1"/>
      <sheetName val="15_Рух_коштів1"/>
      <sheetName val="16_Кап_вкл1"/>
      <sheetName val="17_Фін_інв1"/>
      <sheetName val="18_Подат1"/>
      <sheetName val="19_МТР1"/>
      <sheetName val="20_Внутр_оборо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 refreshError="1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7  інші витрати"/>
      <sheetName val="попер_роз"/>
      <sheetName val="Inform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gdp"/>
      <sheetName val="база  "/>
      <sheetName val="МТР_Апарат1"/>
      <sheetName val="МТР_Газ_України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7__інші_витрати"/>
      <sheetName val="2002"/>
      <sheetName val="200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МТР Газ України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БАЗА  "/>
      <sheetName val="МТР_Газ_України"/>
      <sheetName val="Ener "/>
      <sheetName val="Inform"/>
      <sheetName val="1__поясн1"/>
      <sheetName val="Вир_пок_(2)1"/>
      <sheetName val="3__Ф21"/>
      <sheetName val="4__04_051"/>
      <sheetName val="4а_доходи1"/>
      <sheetName val="4б_Собівартість_(транспортув)1"/>
      <sheetName val="4б_Собівартість_(постач)1"/>
      <sheetName val="4б_Собівартість_(скрапл__газ)1"/>
      <sheetName val="5__Сб_Адм_Зб1"/>
      <sheetName val="6__Інші_доходи1"/>
      <sheetName val="7__Інші_витрати1"/>
      <sheetName val="8__Кошт_вд_041"/>
      <sheetName val="9__Кошт_вд_051"/>
      <sheetName val="10__Кошт_вд_061"/>
      <sheetName val="10__Кошт_вд_06__1_1"/>
      <sheetName val="10__Кошт_вд_06__2_1"/>
      <sheetName val="10__Кошт_вд_06__3_1"/>
      <sheetName val="10__Кошт_вд_06__4_1"/>
      <sheetName val="11__Ф11"/>
      <sheetName val="13__95_р1"/>
      <sheetName val="14_Коефіцієнтний_аналіз1"/>
      <sheetName val="15_Рух_коштів1"/>
      <sheetName val="16_Кап_вкл1"/>
      <sheetName val="17_Фін_інв1"/>
      <sheetName val="18_Подат1"/>
      <sheetName val="19_МТР1"/>
      <sheetName val="20_Внутр_оборот1"/>
      <sheetName val="МТР_Газ_України1"/>
      <sheetName val="БАЗА_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/>
      <sheetData sheetId="60" refreshError="1"/>
      <sheetData sheetId="61" refreshError="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Лист1"/>
      <sheetName val="Ini"/>
      <sheetName val="Ëčńň1"/>
      <sheetName val="Sum_pok"/>
      <sheetName val="#REF!"/>
      <sheetName val="Sum_pok.xls"/>
      <sheetName val="січ-лют."/>
      <sheetName val="430 сыч-лютий"/>
      <sheetName val="бер"/>
      <sheetName val="430 бер"/>
      <sheetName val="січ-бер"/>
      <sheetName val="430 сыч-бер"/>
      <sheetName val="7  Інші витрати"/>
      <sheetName val="ОСВ МСФЗ"/>
      <sheetName val="Inform"/>
      <sheetName val="Links"/>
      <sheetName val="Lead"/>
      <sheetName val="МТР Газ України"/>
    </sheetNames>
    <definedNames>
      <definedName name="ShowFil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МТР Газ України"/>
      <sheetName val="Лист1"/>
      <sheetName val="МТР все 2"/>
      <sheetName val="Правила ДДС"/>
      <sheetName val="Inform"/>
      <sheetName val="база  "/>
      <sheetName val="7  Інші витрати"/>
      <sheetName val="Links"/>
      <sheetName val="Lead"/>
      <sheetName val="P_SC"/>
      <sheetName val="XLR_NoRangeSheet"/>
      <sheetName val="МТР_Газ_України"/>
      <sheetName val="МТР_все_2"/>
      <sheetName val="попер_роз"/>
      <sheetName val="МТР_Газ_України1"/>
      <sheetName val="МТР_все_21"/>
      <sheetName val="Правила_ДДС"/>
      <sheetName val="база__"/>
      <sheetName val="7__Інші_витрати"/>
      <sheetName val="_ф3"/>
      <sheetName val="_Ф4"/>
      <sheetName val="_Ф5"/>
      <sheetName val="Ф7_цены"/>
      <sheetName val="Ф8_цены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Inform"/>
      <sheetName val="база  "/>
      <sheetName val="Лист1"/>
      <sheetName val="МТР все - 5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1993"/>
      <sheetName val="cj"/>
      <sheetName val="7  інші витрати"/>
      <sheetName val="МТР_Апарат1"/>
      <sheetName val="МТР_Газ_України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база__"/>
      <sheetName val="МТР_все_-_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МТР Газ України"/>
      <sheetName val="Inform"/>
      <sheetName val="1__поясн1"/>
      <sheetName val="Вир_пок_(2)1"/>
      <sheetName val="3__Ф21"/>
      <sheetName val="4__04_051"/>
      <sheetName val="4а_доходи1"/>
      <sheetName val="4б_Собівартість_(транспортув)1"/>
      <sheetName val="4б_Собівартість_(постач)1"/>
      <sheetName val="4б_Собівартість_(скрапл__газ)1"/>
      <sheetName val="5__Сб_Адм_Зб1"/>
      <sheetName val="6__Інші_доходи1"/>
      <sheetName val="7__Інші_витрати1"/>
      <sheetName val="8__Кошт_вд_041"/>
      <sheetName val="9__Кошт_вд_051"/>
      <sheetName val="10__Кошт_вд_061"/>
      <sheetName val="10__Кошт_вд_06__1_1"/>
      <sheetName val="10__Кошт_вд_06__2_1"/>
      <sheetName val="10__Кошт_вд_06__3_1"/>
      <sheetName val="10__Кошт_вд_06__4_1"/>
      <sheetName val="11__Ф11"/>
      <sheetName val="13__95_р1"/>
      <sheetName val="14_Коефіцієнтний_аналіз1"/>
      <sheetName val="15_Рух_коштів1"/>
      <sheetName val="16_Кап_вкл1"/>
      <sheetName val="17_Фін_інв1"/>
      <sheetName val="18_Подат1"/>
      <sheetName val="19_МТР1"/>
      <sheetName val="20_Внутр_оборот1"/>
      <sheetName val="МТР_Газ_України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 refreshError="1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МТР Газ України"/>
      <sheetName val="Inform"/>
      <sheetName val="база  "/>
      <sheetName val="7  інші витрати"/>
      <sheetName val="МТР_Газ_України"/>
      <sheetName val="Допущения"/>
      <sheetName val="МТР_Газ_України1"/>
      <sheetName val="база__"/>
      <sheetName val="7__інші_витрати"/>
    </sheetNames>
    <sheetDataSet>
      <sheetData sheetId="0"/>
      <sheetData sheetId="1"/>
      <sheetData sheetId="2" refreshError="1"/>
      <sheetData sheetId="3" refreshError="1"/>
      <sheetData sheetId="4"/>
      <sheetData sheetId="5" refreshError="1"/>
      <sheetData sheetId="6"/>
      <sheetData sheetId="7"/>
      <sheetData sheetId="8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МТР Газ України"/>
      <sheetName val="попер_роз"/>
      <sheetName val="7  Інші витрати"/>
      <sheetName val="Inform"/>
      <sheetName val="Лист1"/>
      <sheetName val="МТР все 2"/>
      <sheetName val="МТР_Газ_України"/>
      <sheetName val="Assumptions and Inputs"/>
      <sheetName val="МТР_Газ_України1"/>
      <sheetName val="7__Інші_витрати"/>
      <sheetName val="МТР_все_2"/>
      <sheetName val="Assumptions_and_Inputs"/>
    </sheetNames>
    <sheetDataSet>
      <sheetData sheetId="0"/>
      <sheetData sheetId="1" refreshError="1"/>
      <sheetData sheetId="2" refreshError="1"/>
      <sheetData sheetId="3"/>
      <sheetData sheetId="4" refreshError="1"/>
      <sheetData sheetId="5"/>
      <sheetData sheetId="6"/>
      <sheetData sheetId="7" refreshError="1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993"/>
      <sheetName val="GDP"/>
      <sheetName val="Technical"/>
      <sheetName val="БАЗА  "/>
      <sheetName val="МТР Газ України"/>
      <sheetName val="Daten"/>
      <sheetName val="BGVN1"/>
      <sheetName val="Detail"/>
      <sheetName val="Annual Tables"/>
      <sheetName val="Index"/>
      <sheetName val="Annual Raw Data"/>
      <sheetName val="Quarterly Raw Data"/>
      <sheetName val="Quarterly MacroFlow"/>
      <sheetName val="unadjbs"/>
      <sheetName val="Inventories"/>
      <sheetName val="Inform"/>
      <sheetName val="Довідник"/>
      <sheetName val="БАЗА__"/>
      <sheetName val="МТР_Газ_України"/>
      <sheetName val="Annual_Tables"/>
      <sheetName val="Annual_Raw_Data"/>
      <sheetName val="Quarterly_Raw_Data"/>
      <sheetName val="Quarterly_MacroFlow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7  інші витрати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Maintenance"/>
      <sheetName val="Лист1"/>
      <sheetName val="МТР все 2"/>
      <sheetName val="2002"/>
      <sheetName val="2001"/>
      <sheetName val="МТР_Апарат1"/>
      <sheetName val="МТР_Газ_України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7__інші_витрати"/>
      <sheetName val="МТР_все_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7  Інші витрати"/>
      <sheetName val="Ф2"/>
      <sheetName val="Setup"/>
      <sheetName val="200"/>
      <sheetName val="1993"/>
      <sheetName val="Ener "/>
      <sheetName val="МТР все - 5"/>
      <sheetName val="Лист1"/>
      <sheetName val="МТР_Апарат1"/>
      <sheetName val="МТР_Газ_України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Inform"/>
      <sheetName val="Internal Data"/>
      <sheetName val="попер_роз"/>
      <sheetName val="МТР_Апарат2"/>
      <sheetName val="МТР_Газ_України2"/>
      <sheetName val="МТР_Укртрансгаз2"/>
      <sheetName val="МТР_Укргазвидобування2"/>
      <sheetName val="МТР_Укрспецтрансгаз2"/>
      <sheetName val="МТР_Чорноморнафтогаз2"/>
      <sheetName val="МТР_Укртранснафта2"/>
      <sheetName val="МТР_Газ-тепло2"/>
      <sheetName val="7__Інші_витрати"/>
      <sheetName val="Ener_"/>
      <sheetName val="Internal_Data"/>
      <sheetName val="In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МТР Газ України"/>
      <sheetName val="Inform"/>
      <sheetName val="база  "/>
      <sheetName val="gdp"/>
      <sheetName val="7  інші витрати"/>
      <sheetName val="МТР_Газ_України"/>
      <sheetName val="МТР_Газ_України1"/>
      <sheetName val="база__"/>
      <sheetName val="7__інші_витрати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rm"/>
      <sheetName val="база  "/>
      <sheetName val="7  інші витрати"/>
      <sheetName val="МТР Газ України"/>
      <sheetName val="п"/>
      <sheetName val="7__інші_витрати"/>
      <sheetName val="база__"/>
      <sheetName val="МТР_Газ_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/>
      <sheetData sheetId="7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МТР Газ України"/>
      <sheetName val="Inform"/>
      <sheetName val="база  "/>
      <sheetName val="Лист1"/>
      <sheetName val="МТР все 2"/>
      <sheetName val="МТР_Газ_України"/>
      <sheetName val="попер_роз"/>
      <sheetName val="assumptions and inputs"/>
      <sheetName val="Cash Flows"/>
      <sheetName val="Terminal Value"/>
      <sheetName val="7  інші витрати"/>
      <sheetName val="МТР_Газ_України1"/>
      <sheetName val="МТР_все_2"/>
      <sheetName val="база__"/>
      <sheetName val="assumptions_and_inputs"/>
      <sheetName val="Cash_Flows"/>
      <sheetName val="Terminal_Valu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tac"/>
      <sheetName val="DodDot"/>
      <sheetName val="Dod ARK"/>
      <sheetName val="Dod Clavutich"/>
      <sheetName val="Svod 3511060"/>
      <sheetName val="Viluch(1-12)"/>
      <sheetName val="Diti "/>
      <sheetName val="TvPalGaz"/>
      <sheetName val="Ener "/>
      <sheetName val="IncsiPilgi (2)"/>
      <sheetName val="GirZakon"/>
      <sheetName val="Govti Vodi"/>
      <sheetName val="Chor Flot"/>
      <sheetName val="Afganci"/>
      <sheetName val="Shidka Dop"/>
      <sheetName val="Likarna"/>
      <sheetName val="Zoiot Pidkova"/>
      <sheetName val="Granti"/>
      <sheetName val="Granti1"/>
      <sheetName val="Vibori"/>
      <sheetName val="Metro"/>
      <sheetName val="Oper Teatr"/>
      <sheetName val="Makeevka"/>
      <sheetName val="Ctix Lixo IvFrank"/>
      <sheetName val="Groshi xodat za dit"/>
      <sheetName val="Ctix Lixo Zakarp"/>
      <sheetName val="Coc GKG Inv"/>
      <sheetName val="Tuzla"/>
      <sheetName val="Zmiinii"/>
      <sheetName val="Ctandarti"/>
      <sheetName val="CocEkon"/>
      <sheetName val="Ictor Zabudova"/>
      <sheetName val="Ict Zab"/>
      <sheetName val="Ukr Kultura"/>
      <sheetName val="Minoboroni"/>
      <sheetName val="Mic Arcenal"/>
      <sheetName val="Inekcini"/>
      <sheetName val="In"/>
      <sheetName val="diti ciroti -2(minmolod)"/>
      <sheetName val="Korek ocvita"/>
      <sheetName val="Tex Dic Ocvita"/>
      <sheetName val="Troleib"/>
      <sheetName val="Utoc.Zaoshadg"/>
      <sheetName val="Metro Cpec Fond"/>
      <sheetName val="Svitov Bank"/>
      <sheetName val="Shidka Dop Cp Fond"/>
      <sheetName val="Gazoprovodi"/>
      <sheetName val="Troleib Cpec Fond"/>
      <sheetName val="Zaporiggya"/>
      <sheetName val="Kremenchuk"/>
      <sheetName val="Pereviz ditey"/>
      <sheetName val="Kom dorigu"/>
      <sheetName val="Chor Fiot Cpec Fond"/>
      <sheetName val="Zaosch"/>
      <sheetName val="kryvRig"/>
      <sheetName val="OSVITA"/>
      <sheetName val="Tar"/>
      <sheetName val="Nar.instr"/>
      <sheetName val="DDot"/>
      <sheetName val="Dsub"/>
      <sheetName val="Inform"/>
      <sheetName val="МТР Газ України"/>
      <sheetName val="7  інші витрати"/>
      <sheetName val="Dod_ARK"/>
      <sheetName val="Dod_Clavutich"/>
      <sheetName val="Svod_3511060"/>
      <sheetName val="Diti_"/>
      <sheetName val="Ener_"/>
      <sheetName val="IncsiPilgi_(2)"/>
      <sheetName val="Govti_Vodi"/>
      <sheetName val="Chor_Flot"/>
      <sheetName val="Shidka_Dop"/>
      <sheetName val="Zoiot_Pidkova"/>
      <sheetName val="Oper_Teatr"/>
      <sheetName val="Ctix_Lixo_IvFrank"/>
      <sheetName val="Groshi_xodat_za_dit"/>
      <sheetName val="Ctix_Lixo_Zakarp"/>
      <sheetName val="Coc_GKG_Inv"/>
      <sheetName val="Ictor_Zabudova"/>
      <sheetName val="Ict_Zab"/>
      <sheetName val="Ukr_Kultura"/>
      <sheetName val="Mic_Arcenal"/>
      <sheetName val="diti_ciroti_-2(minmolod)"/>
      <sheetName val="Korek_ocvita"/>
      <sheetName val="Tex_Dic_Ocvita"/>
      <sheetName val="Utoc_Zaoshadg"/>
      <sheetName val="Metro_Cpec_Fond"/>
      <sheetName val="Svitov_Bank"/>
      <sheetName val="Shidka_Dop_Cp_Fond"/>
      <sheetName val="Troleib_Cpec_Fond"/>
      <sheetName val="Pereviz_ditey"/>
      <sheetName val="Kom_dorigu"/>
      <sheetName val="Chor_Fiot_Cpec_Fond"/>
      <sheetName val="Nar_instr"/>
      <sheetName val="попер_роз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2">
          <cell r="A2" t="str">
            <v>Обсяг помісячного надходження субвенції з державного бюджету до місцевих бюджетів на надання пільг  та житлових субсидій населенню на оплату електроенергії, природного газу, послуг тепло-, водопостачання і водовідведення, квартирної плати, вивезення побут</v>
          </cell>
        </row>
        <row r="5">
          <cell r="A5" t="str">
            <v>Код бюджету</v>
          </cell>
          <cell r="B5" t="str">
            <v>Назва адміністративно-територіальної одиниці</v>
          </cell>
          <cell r="C5" t="str">
            <v>січень</v>
          </cell>
          <cell r="D5" t="str">
            <v>лютий</v>
          </cell>
          <cell r="E5" t="str">
            <v>березень</v>
          </cell>
          <cell r="F5" t="str">
            <v>квітень</v>
          </cell>
          <cell r="G5" t="str">
            <v>травень</v>
          </cell>
        </row>
        <row r="6">
          <cell r="A6" t="str">
            <v>О1100000000</v>
          </cell>
          <cell r="B6" t="str">
            <v>бюджет Автономної Республіки Крим</v>
          </cell>
          <cell r="C6">
            <v>2463.5419999999999</v>
          </cell>
          <cell r="D6">
            <v>5004.6750000000002</v>
          </cell>
          <cell r="E6">
            <v>4874.01</v>
          </cell>
          <cell r="F6">
            <v>6713.2</v>
          </cell>
          <cell r="G6">
            <v>5483.6</v>
          </cell>
        </row>
        <row r="7">
          <cell r="A7" t="str">
            <v>О2100000000</v>
          </cell>
          <cell r="B7" t="str">
            <v>обласний бюджет Вiнницької області</v>
          </cell>
          <cell r="C7">
            <v>5585.9549999999999</v>
          </cell>
          <cell r="D7">
            <v>5130.4480000000003</v>
          </cell>
          <cell r="E7">
            <v>5614.5339999999997</v>
          </cell>
          <cell r="F7">
            <v>7821.4</v>
          </cell>
          <cell r="G7">
            <v>4676.6000000000004</v>
          </cell>
        </row>
        <row r="8">
          <cell r="A8" t="str">
            <v>О3100000000</v>
          </cell>
          <cell r="B8" t="str">
            <v>обласний бюджет Волинської області</v>
          </cell>
          <cell r="C8">
            <v>3419.413</v>
          </cell>
          <cell r="D8">
            <v>4547.1629999999996</v>
          </cell>
          <cell r="E8">
            <v>4267.8410000000003</v>
          </cell>
          <cell r="F8">
            <v>5180.2</v>
          </cell>
          <cell r="G8">
            <v>3258.4</v>
          </cell>
        </row>
        <row r="9">
          <cell r="A9" t="str">
            <v>О4100000000</v>
          </cell>
          <cell r="B9" t="str">
            <v>обласний бюджет Днiпропетровської області</v>
          </cell>
          <cell r="C9">
            <v>8288.7270000000008</v>
          </cell>
          <cell r="D9">
            <v>20991.351999999999</v>
          </cell>
          <cell r="E9">
            <v>16903.654999999999</v>
          </cell>
          <cell r="F9">
            <v>23535.787</v>
          </cell>
          <cell r="G9">
            <v>12935.2</v>
          </cell>
        </row>
        <row r="10">
          <cell r="A10" t="str">
            <v>О5100000000</v>
          </cell>
          <cell r="B10" t="str">
            <v>обласний бюджет Донецької області</v>
          </cell>
          <cell r="C10">
            <v>11729.522000000001</v>
          </cell>
          <cell r="D10">
            <v>19530.755000000001</v>
          </cell>
          <cell r="E10">
            <v>19355.436000000002</v>
          </cell>
          <cell r="F10">
            <v>26008.7</v>
          </cell>
          <cell r="G10">
            <v>15778.6</v>
          </cell>
        </row>
        <row r="11">
          <cell r="A11" t="str">
            <v>О6100000000</v>
          </cell>
          <cell r="B11" t="str">
            <v>обласний бюджет Житомирської області</v>
          </cell>
          <cell r="C11">
            <v>3202.2750000000001</v>
          </cell>
          <cell r="D11">
            <v>6561.0010000000002</v>
          </cell>
          <cell r="E11">
            <v>5316.2150000000001</v>
          </cell>
          <cell r="F11">
            <v>7407.8</v>
          </cell>
          <cell r="G11">
            <v>4605.7</v>
          </cell>
        </row>
        <row r="12">
          <cell r="A12" t="str">
            <v>О7100000000</v>
          </cell>
          <cell r="B12" t="str">
            <v>обласний бюджет Закарпатської області</v>
          </cell>
          <cell r="C12">
            <v>1513.9649999999999</v>
          </cell>
          <cell r="D12">
            <v>1806.577</v>
          </cell>
          <cell r="E12">
            <v>4712.2439999999997</v>
          </cell>
          <cell r="F12">
            <v>4277.8</v>
          </cell>
          <cell r="G12">
            <v>1586.9</v>
          </cell>
        </row>
        <row r="13">
          <cell r="A13" t="str">
            <v>О8100000000</v>
          </cell>
          <cell r="B13" t="str">
            <v>обласний бюджет Запорiзької області</v>
          </cell>
          <cell r="C13">
            <v>3867.2069999999999</v>
          </cell>
          <cell r="D13">
            <v>7903.7089999999998</v>
          </cell>
          <cell r="E13">
            <v>7399.4160000000002</v>
          </cell>
          <cell r="F13">
            <v>9874.5</v>
          </cell>
          <cell r="G13">
            <v>7155.4</v>
          </cell>
        </row>
        <row r="14">
          <cell r="A14" t="str">
            <v>О9100000000</v>
          </cell>
          <cell r="B14" t="str">
            <v>обласний бюджет Iвано-Франкiвської області</v>
          </cell>
          <cell r="C14">
            <v>3578.223</v>
          </cell>
          <cell r="D14">
            <v>5867.2309999999998</v>
          </cell>
          <cell r="E14">
            <v>6297.893</v>
          </cell>
          <cell r="F14">
            <v>9563.7000000000007</v>
          </cell>
          <cell r="G14">
            <v>3616.2</v>
          </cell>
        </row>
        <row r="15">
          <cell r="A15">
            <v>10100000000</v>
          </cell>
          <cell r="B15" t="str">
            <v>обласний бюджет Київської області</v>
          </cell>
          <cell r="C15">
            <v>10302.385</v>
          </cell>
          <cell r="D15">
            <v>16146.352999999999</v>
          </cell>
          <cell r="E15">
            <v>13833.255999999999</v>
          </cell>
          <cell r="F15">
            <v>18290.400000000001</v>
          </cell>
          <cell r="G15">
            <v>7404.9</v>
          </cell>
        </row>
        <row r="16">
          <cell r="A16">
            <v>11100000000</v>
          </cell>
          <cell r="B16" t="str">
            <v>обласний бюджет Кiровоградської області</v>
          </cell>
          <cell r="C16">
            <v>3580.96</v>
          </cell>
          <cell r="D16">
            <v>4993.7330000000002</v>
          </cell>
          <cell r="E16">
            <v>3976.05</v>
          </cell>
          <cell r="F16">
            <v>7419.8</v>
          </cell>
          <cell r="G16">
            <v>5284.3</v>
          </cell>
        </row>
        <row r="17">
          <cell r="A17">
            <v>12100000000</v>
          </cell>
          <cell r="B17" t="str">
            <v>обласний бюджет Луганської області</v>
          </cell>
          <cell r="C17">
            <v>2843.239</v>
          </cell>
          <cell r="D17">
            <v>8978.6</v>
          </cell>
          <cell r="E17">
            <v>6927.87</v>
          </cell>
          <cell r="F17">
            <v>9087.1</v>
          </cell>
          <cell r="G17">
            <v>6148.4</v>
          </cell>
        </row>
        <row r="18">
          <cell r="A18">
            <v>13100000000</v>
          </cell>
          <cell r="B18" t="str">
            <v>обласний бюджет Львiвської області</v>
          </cell>
          <cell r="C18">
            <v>13665.8</v>
          </cell>
          <cell r="D18">
            <v>12546.388000000001</v>
          </cell>
          <cell r="E18">
            <v>13924.588</v>
          </cell>
          <cell r="F18">
            <v>16320</v>
          </cell>
          <cell r="G18">
            <v>5542.7</v>
          </cell>
        </row>
        <row r="19">
          <cell r="A19">
            <v>14100000000</v>
          </cell>
          <cell r="B19" t="str">
            <v>обласний бюджет Миколаївської області</v>
          </cell>
          <cell r="C19">
            <v>1582.5519999999999</v>
          </cell>
          <cell r="D19">
            <v>4228.6229999999996</v>
          </cell>
          <cell r="E19">
            <v>4112.8190000000004</v>
          </cell>
          <cell r="F19">
            <v>5079.6000000000004</v>
          </cell>
          <cell r="G19">
            <v>4261.3</v>
          </cell>
        </row>
        <row r="20">
          <cell r="A20">
            <v>15100000000</v>
          </cell>
          <cell r="B20" t="str">
            <v>обласний бюджет Одеської області</v>
          </cell>
          <cell r="C20">
            <v>3570.1010000000001</v>
          </cell>
          <cell r="D20">
            <v>8569.5969999999998</v>
          </cell>
          <cell r="E20">
            <v>7127.8249999999998</v>
          </cell>
          <cell r="F20">
            <v>11636.5</v>
          </cell>
          <cell r="G20">
            <v>10163.4</v>
          </cell>
        </row>
        <row r="21">
          <cell r="A21">
            <v>16100000000</v>
          </cell>
          <cell r="B21" t="str">
            <v>обласний бюджет Полтавської області</v>
          </cell>
          <cell r="C21">
            <v>5666.1139999999996</v>
          </cell>
          <cell r="D21">
            <v>6422.4319999999998</v>
          </cell>
          <cell r="E21">
            <v>7489.7539999999999</v>
          </cell>
          <cell r="F21">
            <v>15258.1</v>
          </cell>
          <cell r="G21">
            <v>5827</v>
          </cell>
        </row>
        <row r="22">
          <cell r="A22">
            <v>17100000000</v>
          </cell>
          <cell r="B22" t="str">
            <v>обласний бюджет Рiвненської області</v>
          </cell>
          <cell r="C22">
            <v>1969.902</v>
          </cell>
          <cell r="D22">
            <v>3336.444</v>
          </cell>
          <cell r="E22">
            <v>5380.4470000000001</v>
          </cell>
          <cell r="F22">
            <v>5543.9</v>
          </cell>
          <cell r="G22">
            <v>2982.7</v>
          </cell>
        </row>
        <row r="23">
          <cell r="A23">
            <v>18100000000</v>
          </cell>
          <cell r="B23" t="str">
            <v>обласний бюджет Сумської області</v>
          </cell>
          <cell r="C23">
            <v>4169.5280000000002</v>
          </cell>
          <cell r="D23">
            <v>3622.9929999999999</v>
          </cell>
          <cell r="E23">
            <v>7895.424</v>
          </cell>
          <cell r="F23">
            <v>8377.1</v>
          </cell>
          <cell r="G23">
            <v>4032.7</v>
          </cell>
        </row>
        <row r="24">
          <cell r="A24">
            <v>19100000000</v>
          </cell>
          <cell r="B24" t="str">
            <v>обласний бюджет Тернопiльської області</v>
          </cell>
          <cell r="C24">
            <v>3701.9160000000002</v>
          </cell>
          <cell r="D24">
            <v>4896.8559999999998</v>
          </cell>
          <cell r="E24">
            <v>5147.2650000000003</v>
          </cell>
          <cell r="F24">
            <v>6839.9</v>
          </cell>
          <cell r="G24">
            <v>1830.2</v>
          </cell>
        </row>
        <row r="25">
          <cell r="A25">
            <v>20100000000</v>
          </cell>
          <cell r="B25" t="str">
            <v>обласний бюджет Харкiвської області</v>
          </cell>
          <cell r="C25">
            <v>8386.9330000000009</v>
          </cell>
          <cell r="D25">
            <v>11698.075000000001</v>
          </cell>
          <cell r="E25">
            <v>14592.047</v>
          </cell>
          <cell r="F25">
            <v>27208.2</v>
          </cell>
          <cell r="G25">
            <v>13691.3</v>
          </cell>
        </row>
        <row r="26">
          <cell r="A26">
            <v>21100000000</v>
          </cell>
          <cell r="B26" t="str">
            <v>обласний бюджет Херсонської області</v>
          </cell>
          <cell r="C26">
            <v>2200.9679999999998</v>
          </cell>
          <cell r="D26">
            <v>3252.5390000000002</v>
          </cell>
          <cell r="E26">
            <v>3255.58</v>
          </cell>
          <cell r="F26">
            <v>5299.7</v>
          </cell>
          <cell r="G26">
            <v>3272.2</v>
          </cell>
        </row>
        <row r="27">
          <cell r="A27">
            <v>22100000000</v>
          </cell>
          <cell r="B27" t="str">
            <v>обласний бюджет Хмельницької області</v>
          </cell>
          <cell r="C27">
            <v>4049.5320000000002</v>
          </cell>
          <cell r="D27">
            <v>6627.4</v>
          </cell>
          <cell r="E27">
            <v>4533.01</v>
          </cell>
          <cell r="F27">
            <v>8290.9</v>
          </cell>
          <cell r="G27">
            <v>5960.3</v>
          </cell>
        </row>
        <row r="28">
          <cell r="A28">
            <v>23100000000</v>
          </cell>
          <cell r="B28" t="str">
            <v>обласний бюджет Черкаської області</v>
          </cell>
          <cell r="C28">
            <v>5316.2910000000002</v>
          </cell>
          <cell r="D28">
            <v>6217.3370000000004</v>
          </cell>
          <cell r="E28">
            <v>6195.89</v>
          </cell>
          <cell r="F28">
            <v>10165</v>
          </cell>
          <cell r="G28">
            <v>4770.5</v>
          </cell>
        </row>
        <row r="29">
          <cell r="A29">
            <v>24100000000</v>
          </cell>
          <cell r="B29" t="str">
            <v>обласний бюджет Чернiвецької області</v>
          </cell>
          <cell r="C29">
            <v>1761.75</v>
          </cell>
          <cell r="D29">
            <v>2010.7829999999999</v>
          </cell>
          <cell r="E29">
            <v>1999.8030000000001</v>
          </cell>
          <cell r="F29">
            <v>3410.4</v>
          </cell>
          <cell r="G29">
            <v>2092.5</v>
          </cell>
        </row>
        <row r="30">
          <cell r="A30">
            <v>25100000000</v>
          </cell>
          <cell r="B30" t="str">
            <v>обласний бюджет Чернiгiвецької області</v>
          </cell>
          <cell r="C30">
            <v>4501.0339999999997</v>
          </cell>
          <cell r="D30">
            <v>5828.5460000000003</v>
          </cell>
          <cell r="E30">
            <v>5312.768</v>
          </cell>
          <cell r="F30">
            <v>8541</v>
          </cell>
          <cell r="G30">
            <v>4831.6000000000004</v>
          </cell>
        </row>
        <row r="31">
          <cell r="A31">
            <v>26000000000</v>
          </cell>
          <cell r="B31" t="str">
            <v>м.Київ</v>
          </cell>
          <cell r="C31">
            <v>4478.4290000000001</v>
          </cell>
          <cell r="D31">
            <v>7686.2479999999996</v>
          </cell>
          <cell r="E31">
            <v>8581.6080000000002</v>
          </cell>
          <cell r="F31">
            <v>12592.5</v>
          </cell>
          <cell r="G31">
            <v>10211.1</v>
          </cell>
        </row>
        <row r="32">
          <cell r="A32">
            <v>27000000000</v>
          </cell>
          <cell r="B32" t="str">
            <v>м.Севастополь</v>
          </cell>
          <cell r="C32">
            <v>656.43700000000001</v>
          </cell>
          <cell r="D32">
            <v>1870.8869999999999</v>
          </cell>
          <cell r="E32">
            <v>1073.652</v>
          </cell>
          <cell r="F32">
            <v>1527.6130000000001</v>
          </cell>
          <cell r="G32">
            <v>1254.8</v>
          </cell>
        </row>
        <row r="33">
          <cell r="B33" t="str">
            <v xml:space="preserve">Всього </v>
          </cell>
          <cell r="C33">
            <v>126052.70000000001</v>
          </cell>
          <cell r="D33">
            <v>196276.74499999997</v>
          </cell>
          <cell r="E33">
            <v>196100.90000000005</v>
          </cell>
          <cell r="F33">
            <v>281270.80000000005</v>
          </cell>
          <cell r="G33">
            <v>158658.49999999997</v>
          </cell>
        </row>
        <row r="38">
          <cell r="C38">
            <v>126052.7</v>
          </cell>
          <cell r="D38">
            <v>196276.74499999997</v>
          </cell>
          <cell r="E38">
            <v>196100.9</v>
          </cell>
          <cell r="F38">
            <v>281270.8</v>
          </cell>
          <cell r="G38">
            <v>158658.5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 refreshError="1"/>
      <sheetData sheetId="94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МТР Газ України"/>
      <sheetName val="Ener "/>
      <sheetName val="Лист1"/>
      <sheetName val="МТР все 2"/>
      <sheetName val="МТР_Газ_України"/>
      <sheetName val="МТР Апарат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ТРП"/>
      <sheetName val="Inform"/>
      <sheetName val="7  Інші витрати"/>
      <sheetName val="gdp"/>
      <sheetName val="1993"/>
      <sheetName val="Бюдж. баланс "/>
      <sheetName val="параметри"/>
      <sheetName val="Додаток 3"/>
      <sheetName val="Ener_"/>
      <sheetName val="попер_роз"/>
      <sheetName val="МТР_Газ_України1"/>
      <sheetName val="Ener_1"/>
      <sheetName val="Додаток_3"/>
      <sheetName val="7__інші_витрати"/>
      <sheetName val="МТР_все_2"/>
      <sheetName val="МТР_Апарат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Бюдж__баланс_"/>
      <sheetName val="812"/>
      <sheetName val="Ф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 refreshError="1"/>
      <sheetData sheetId="27" refreshError="1"/>
      <sheetData sheetId="28" refreshError="1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 refreshError="1"/>
      <sheetData sheetId="43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БАЗА  "/>
      <sheetName val="ВАТ"/>
      <sheetName val="ВАТ_фил"/>
      <sheetName val="383,40ч"/>
      <sheetName val="383,40т"/>
      <sheetName val="686,00"/>
      <sheetName val="област"/>
      <sheetName val="Сторно"/>
      <sheetName val="Пряма_труба"/>
      <sheetName val="БАЗА   (2)"/>
      <sheetName val="БАЗА   (3)"/>
      <sheetName val="БАЗА   (5)"/>
      <sheetName val="БАЗА   (4)"/>
      <sheetName val="МТР Газ України"/>
      <sheetName val="БАЗА__"/>
      <sheetName val="БАЗА___(2)"/>
      <sheetName val="БАЗА___(3)"/>
      <sheetName val="БАЗА___(5)"/>
      <sheetName val="БАЗА___(4)"/>
      <sheetName val="Припущення"/>
      <sheetName val="Ener "/>
      <sheetName val="Осн. фін. пок. "/>
      <sheetName val="Inform"/>
      <sheetName val="МТР_Газ_України"/>
      <sheetName val="БАЗА__1"/>
      <sheetName val="БАЗА___(2)1"/>
      <sheetName val="БАЗА___(3)1"/>
      <sheetName val="БАЗА___(5)1"/>
      <sheetName val="БАЗА___(4)1"/>
      <sheetName val="МТР_Газ_України1"/>
      <sheetName val="Ener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993"/>
      <sheetName val="БАЗА  "/>
      <sheetName val="Inform"/>
      <sheetName val="МТР Газ України"/>
      <sheetName val="BGVN1"/>
      <sheetName val="7  інші витрати"/>
      <sheetName val="д17-1"/>
      <sheetName val="Лист1"/>
      <sheetName val="БАЗА__"/>
      <sheetName val="півріч"/>
      <sheetName val="КурсВалют"/>
      <sheetName val="НЕ УДАЛЯТЬ!"/>
      <sheetName val="БАЗА__1"/>
      <sheetName val="МТР_Газ_України"/>
      <sheetName val="7__інші_витрати"/>
      <sheetName val="НЕ_УДАЛЯТЬ!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Правила ДДС"/>
      <sheetName val="7  інші витрати"/>
      <sheetName val="1993"/>
      <sheetName val="п"/>
      <sheetName val="МТР Газ України"/>
      <sheetName val="Assumptions and Inputs"/>
      <sheetName val="Лист1"/>
      <sheetName val="consolidation hq formatted"/>
      <sheetName val="Правила_ДДС"/>
      <sheetName val="МТР_Газ_України"/>
      <sheetName val="7__інші_витрати"/>
      <sheetName val="Assumptions_and_Inputs"/>
      <sheetName val="Ener "/>
    </sheetNames>
    <sheetDataSet>
      <sheetData sheetId="0" refreshError="1"/>
      <sheetData sheetId="1" refreshError="1">
        <row r="2">
          <cell r="F2" t="str">
            <v>Компания "Мама"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1993"/>
      <sheetName val="7  Інші витрати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Setup"/>
      <sheetName val="200"/>
      <sheetName val="gdp"/>
      <sheetName val="Лист1"/>
      <sheetName val="МТР все - 5"/>
      <sheetName val="МТР_Апарат1"/>
      <sheetName val="МТР_Газ_України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7__Інші_витрат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Inform"/>
      <sheetName val="f-20"/>
      <sheetName val="МТР Газ України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БАЗА  "/>
      <sheetName val="Ener "/>
      <sheetName val="1__поясн1"/>
      <sheetName val="Вир_пок_(2)1"/>
      <sheetName val="3__Ф21"/>
      <sheetName val="4__04_051"/>
      <sheetName val="4а_доходи1"/>
      <sheetName val="4б_Собівартість_(транспортув)1"/>
      <sheetName val="4б_Собівартість_(постач)1"/>
      <sheetName val="4б_Собівартість_(скрапл__газ)1"/>
      <sheetName val="5__Сб_Адм_Зб1"/>
      <sheetName val="6__Інші_доходи1"/>
      <sheetName val="7__Інші_витрати1"/>
      <sheetName val="8__Кошт_вд_041"/>
      <sheetName val="9__Кошт_вд_051"/>
      <sheetName val="10__Кошт_вд_061"/>
      <sheetName val="10__Кошт_вд_06__1_1"/>
      <sheetName val="10__Кошт_вд_06__2_1"/>
      <sheetName val="10__Кошт_вд_06__3_1"/>
      <sheetName val="10__Кошт_вд_06__4_1"/>
      <sheetName val="11__Ф11"/>
      <sheetName val="13__95_р1"/>
      <sheetName val="14_Коефіцієнтний_аналіз1"/>
      <sheetName val="15_Рух_коштів1"/>
      <sheetName val="16_Кап_вкл1"/>
      <sheetName val="17_Фін_інв1"/>
      <sheetName val="18_Подат1"/>
      <sheetName val="19_МТР1"/>
      <sheetName val="20_Внутр_оборот1"/>
      <sheetName val="МТР_Газ_України"/>
      <sheetName val="БАЗА_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7  Інші витрати"/>
      <sheetName val="скрыть"/>
      <sheetName val="попер_роз"/>
      <sheetName val="Лист1"/>
      <sheetName val="consolidation hq formatted"/>
      <sheetName val="БАЗА  "/>
      <sheetName val="NIR-$"/>
      <sheetName val="МТР_Газ_України"/>
      <sheetName val="7__Інші_витрати"/>
      <sheetName val="consolidation_hq_formatted"/>
    </sheetNames>
    <sheetDataSet>
      <sheetData sheetId="0" refreshError="1"/>
      <sheetData sheetId="1" refreshError="1">
        <row r="6">
          <cell r="E6" t="str">
            <v>31 декабря 2005 года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rm"/>
      <sheetName val="Технич лист"/>
      <sheetName val="до викупа"/>
      <sheetName val="gdp"/>
      <sheetName val="МТР Газ України"/>
      <sheetName val="Лист1"/>
      <sheetName val="Розш. ел. витрат за 9 місяців"/>
      <sheetName val="Рокада"/>
      <sheetName val="Ener "/>
      <sheetName val="7  інші витрати"/>
      <sheetName val="БАЗА  "/>
      <sheetName val="Технич_лист"/>
      <sheetName val="МТР_Газ_України"/>
      <sheetName val="до_викупа"/>
      <sheetName val="БАЗА__"/>
      <sheetName val="Ener_"/>
      <sheetName val="7__інші_витрати"/>
      <sheetName val="Розш__ел__витрат_за_9_місяців"/>
      <sheetName val="Список"/>
      <sheetName val="банк"/>
      <sheetName val="дез"/>
      <sheetName val="связь"/>
      <sheetName val="компод"/>
      <sheetName val="пож"/>
      <sheetName val="проезд"/>
      <sheetName val="страх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1)423+424"/>
      <sheetName val="Chart_of_accs"/>
      <sheetName val="реестр заявок"/>
      <sheetName val="ЗКЛ"/>
      <sheetName val="реестр_заявок"/>
      <sheetName val="Лист1"/>
      <sheetName val="Рабоч"/>
      <sheetName val="МТР Газ України"/>
      <sheetName val="7  Інші витрати"/>
      <sheetName val="1993"/>
      <sheetName val="Ener "/>
      <sheetName val="додаток 1"/>
      <sheetName val="база  "/>
      <sheetName val="МТР_Газ_України"/>
      <sheetName val="реестр_заявок1"/>
      <sheetName val="7__Інші_витрати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/>
      <sheetData sheetId="4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реестр заявок"/>
      <sheetName val="ЗКЛ"/>
      <sheetName val="реестр_заявок"/>
      <sheetName val="Рабоч"/>
      <sheetName val="11)423+424"/>
      <sheetName val="Chart_of_accs"/>
      <sheetName val="Лист1"/>
      <sheetName val="База"/>
      <sheetName val="Note2 to do "/>
      <sheetName val="4сд"/>
      <sheetName val="2сд"/>
      <sheetName val="7сд"/>
      <sheetName val="МТР Газ України"/>
      <sheetName val="7  Інші витрати"/>
      <sheetName val="1993"/>
      <sheetName val="Лист2"/>
      <sheetName val="припущення"/>
      <sheetName val="т17мб(шаблон)"/>
      <sheetName val="Set"/>
      <sheetName val="додаток  3"/>
      <sheetName val="база  "/>
      <sheetName val="реестр_заявок1"/>
      <sheetName val="mt bk"/>
      <sheetName val="Ener "/>
      <sheetName val="рэс п"/>
      <sheetName val="реестр_заявок2"/>
      <sheetName val="Note2_to_do_"/>
      <sheetName val="МТР_Газ_України"/>
      <sheetName val="7__Інші_витрати"/>
      <sheetName val="база__"/>
      <sheetName val="додаток__3"/>
      <sheetName val="mt_bk"/>
      <sheetName val="банк"/>
      <sheetName val="дез"/>
      <sheetName val="связь"/>
      <sheetName val="компод"/>
      <sheetName val="пож"/>
      <sheetName val="проезд"/>
      <sheetName val="страх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БАЗА  "/>
      <sheetName val="ВАТ"/>
      <sheetName val="ВАТ_фил"/>
      <sheetName val="210"/>
      <sheetName val="241,5"/>
      <sheetName val="област"/>
      <sheetName val="Сторно"/>
      <sheetName val="Пряма_труба"/>
      <sheetName val="БАЗА   (2)"/>
      <sheetName val="БАЗА   (3)"/>
      <sheetName val="БАЗА   (4)"/>
      <sheetName val="БАЗА   (5)"/>
      <sheetName val="БАЗА   (6)"/>
      <sheetName val="БАЗА   (7)"/>
      <sheetName val="БАЗА   (8)"/>
      <sheetName val="БАЗА   (9)"/>
      <sheetName val="БАЗА   (10)"/>
      <sheetName val="БАЗА   (12)"/>
      <sheetName val="БАЗА   (11)"/>
      <sheetName val="БАЗА   (13)"/>
      <sheetName val="БАЗА   (14)"/>
      <sheetName val="Inform"/>
      <sheetName val="БАЗА__"/>
      <sheetName val="БАЗА___(2)"/>
      <sheetName val="БАЗА___(3)"/>
      <sheetName val="БАЗА___(4)"/>
      <sheetName val="БАЗА___(5)"/>
      <sheetName val="БАЗА___(6)"/>
      <sheetName val="БАЗА___(7)"/>
      <sheetName val="БАЗА___(8)"/>
      <sheetName val="БАЗА___(9)"/>
      <sheetName val="БАЗА___(10)"/>
      <sheetName val="БАЗА___(12)"/>
      <sheetName val="БАЗА___(11)"/>
      <sheetName val="БАЗА___(13)"/>
      <sheetName val="БАЗА___(14)"/>
      <sheetName val="параметри"/>
      <sheetName val="Припущення"/>
      <sheetName val="БАЗА__1"/>
      <sheetName val="БАЗА___(2)1"/>
      <sheetName val="БАЗА___(3)1"/>
      <sheetName val="БАЗА___(4)1"/>
      <sheetName val="БАЗА___(5)1"/>
      <sheetName val="БАЗА___(6)1"/>
      <sheetName val="БАЗА___(7)1"/>
      <sheetName val="БАЗА___(8)1"/>
      <sheetName val="БАЗА___(9)1"/>
      <sheetName val="БАЗА___(10)1"/>
      <sheetName val="БАЗА___(12)1"/>
      <sheetName val="БАЗА___(11)1"/>
      <sheetName val="БАЗА___(13)1"/>
      <sheetName val="БАЗА___(14)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Inform"/>
      <sheetName val="7  інші витрати"/>
      <sheetName val="1993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gdp"/>
      <sheetName val="Лист1"/>
      <sheetName val="МТР все - 5"/>
      <sheetName val="МТР_Апарат1"/>
      <sheetName val="МТР_Газ_України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7__інші_витрат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11)423+424"/>
      <sheetName val="Chart_of_accs"/>
      <sheetName val="реестр заявок"/>
      <sheetName val="ЗКЛ"/>
      <sheetName val="реестр_заявок"/>
      <sheetName val="Лист1"/>
      <sheetName val="Рабоч"/>
      <sheetName val="7  Інші витрати"/>
      <sheetName val="1993"/>
      <sheetName val="БАЗА  "/>
      <sheetName val="до викупа"/>
      <sheetName val="Note2 to do "/>
      <sheetName val="4сд"/>
      <sheetName val="2сд"/>
      <sheetName val="7сд"/>
      <sheetName val="Лист2"/>
      <sheetName val="припущення"/>
      <sheetName val="МТР_Газ_України"/>
      <sheetName val="gdp"/>
      <sheetName val="Setup"/>
      <sheetName val="МТР_Газ_України1"/>
      <sheetName val="реестр_заявок1"/>
      <sheetName val="7__Інші_витрати"/>
      <sheetName val="БАЗА__"/>
      <sheetName val="до_викупа"/>
      <sheetName val="Note2_to_do_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 refreshError="1"/>
      <sheetData sheetId="46" refreshError="1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Лист2"/>
      <sheetName val="МТР Газ України"/>
      <sheetName val="7  інші витрати"/>
      <sheetName val="Ener "/>
      <sheetName val="1993"/>
      <sheetName val="gdp"/>
      <sheetName val="assumptions"/>
      <sheetName val="МТР_Газ_України"/>
      <sheetName val="7__інші_витрати"/>
      <sheetName val="Ener_"/>
    </sheetNames>
    <sheetDataSet>
      <sheetData sheetId="0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_Структура по елементах"/>
      <sheetName val="Д3"/>
      <sheetName val="7  інші витрати"/>
      <sheetName val="МТР Газ України"/>
      <sheetName val="1993"/>
      <sheetName val="gdp"/>
      <sheetName val="Assumptions"/>
      <sheetName val="consolidation hq formatted"/>
      <sheetName val="1_Структура_по_елементах"/>
      <sheetName val="7__інші_витрати"/>
      <sheetName val="МТР_Газ_України"/>
      <sheetName val="рік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rm"/>
      <sheetName val="МТР Газ України"/>
      <sheetName val="gdp"/>
      <sheetName val="7  інші витрати"/>
      <sheetName val="1993"/>
      <sheetName val="comp"/>
      <sheetName val="МТР_Газ_України"/>
      <sheetName val="7__інші_витрати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/>
      <sheetData sheetId="7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МТР Газ України"/>
      <sheetName val="Inform"/>
      <sheetName val="1_Структура по елементах"/>
      <sheetName val="Current"/>
      <sheetName val="Лист1"/>
      <sheetName val="МТР все 2"/>
      <sheetName val="МТР Апарат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TB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Ener "/>
      <sheetName val="МТР_Газ_України"/>
      <sheetName val="МТР_Апарат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7  інші витрати"/>
      <sheetName val="Тит стор"/>
      <sheetName val="Sheet1"/>
      <sheetName val="Cons_FS"/>
      <sheetName val="General"/>
      <sheetName val="SC_Lists"/>
      <sheetName val="Scenarios"/>
      <sheetName val="Gas_SSO"/>
      <sheetName val="Gas_TSO"/>
      <sheetName val="UGV_Gas"/>
      <sheetName val="Strategic Options"/>
      <sheetName val="1993"/>
      <sheetName val="Мульт-ор М2, швидкість"/>
      <sheetName val="Тариф на транзи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B74783-B5E3-41D3-BC2B-1D3329D32531}">
  <dimension ref="A2:O280"/>
  <sheetViews>
    <sheetView tabSelected="1" topLeftCell="C1" zoomScale="102" zoomScaleNormal="102" zoomScaleSheetLayoutView="65" workbookViewId="0">
      <selection activeCell="G6" sqref="G6"/>
    </sheetView>
  </sheetViews>
  <sheetFormatPr defaultColWidth="9.109375" defaultRowHeight="18"/>
  <cols>
    <col min="1" max="1" width="83.33203125" style="1" customWidth="1"/>
    <col min="2" max="2" width="10.88671875" style="2" customWidth="1"/>
    <col min="3" max="5" width="23" style="2" customWidth="1"/>
    <col min="6" max="6" width="23" style="1" customWidth="1"/>
    <col min="7" max="8" width="24.88671875" style="1" customWidth="1"/>
    <col min="9" max="9" width="24.5546875" style="1" customWidth="1"/>
    <col min="10" max="10" width="26.109375" style="1" customWidth="1"/>
    <col min="11" max="11" width="9.109375" style="1"/>
    <col min="12" max="12" width="10.5546875" style="1" customWidth="1"/>
    <col min="13" max="13" width="11.33203125" style="1" customWidth="1"/>
    <col min="14" max="16384" width="9.109375" style="1"/>
  </cols>
  <sheetData>
    <row r="2" spans="1:10" ht="18" customHeight="1">
      <c r="A2" s="299"/>
      <c r="B2" s="299"/>
      <c r="D2" s="1"/>
      <c r="E2" s="1"/>
      <c r="G2" s="320"/>
      <c r="H2" s="320"/>
      <c r="I2" s="320"/>
      <c r="J2" s="320"/>
    </row>
    <row r="3" spans="1:10" ht="23.4" customHeight="1">
      <c r="A3" s="251"/>
      <c r="B3" s="1"/>
      <c r="C3" s="1"/>
      <c r="D3" s="1"/>
      <c r="E3" s="216"/>
      <c r="F3" s="252"/>
      <c r="G3" s="321" t="s">
        <v>0</v>
      </c>
      <c r="H3" s="321"/>
      <c r="I3" s="321"/>
      <c r="J3" s="321"/>
    </row>
    <row r="4" spans="1:10" ht="23.4" customHeight="1">
      <c r="A4" s="251"/>
      <c r="B4" s="1"/>
      <c r="C4" s="1"/>
      <c r="D4" s="1"/>
      <c r="E4" s="216"/>
      <c r="F4" s="252"/>
      <c r="G4" s="279" t="s">
        <v>426</v>
      </c>
      <c r="H4" s="279"/>
      <c r="I4" s="279"/>
      <c r="J4" s="279"/>
    </row>
    <row r="5" spans="1:10" ht="23.4" customHeight="1">
      <c r="A5" s="299"/>
      <c r="B5" s="322"/>
      <c r="C5" s="217"/>
      <c r="D5" s="217"/>
      <c r="E5" s="1"/>
      <c r="G5" s="320" t="s">
        <v>427</v>
      </c>
      <c r="H5" s="320"/>
      <c r="I5" s="320"/>
      <c r="J5" s="320"/>
    </row>
    <row r="6" spans="1:10" ht="23.4" customHeight="1">
      <c r="A6" s="217"/>
      <c r="B6" s="218"/>
      <c r="C6" s="217"/>
      <c r="D6" s="217"/>
      <c r="E6" s="1"/>
      <c r="G6" s="279" t="s">
        <v>467</v>
      </c>
      <c r="H6" s="280"/>
      <c r="I6" s="280"/>
      <c r="J6" s="280"/>
    </row>
    <row r="7" spans="1:10" ht="23.4" customHeight="1">
      <c r="A7" s="217"/>
      <c r="B7" s="218"/>
      <c r="C7" s="217"/>
      <c r="D7" s="217"/>
      <c r="E7" s="1"/>
      <c r="G7" s="279"/>
      <c r="H7" s="280"/>
      <c r="I7" s="280"/>
      <c r="J7" s="280"/>
    </row>
    <row r="8" spans="1:10" ht="18" customHeight="1">
      <c r="A8" s="217"/>
      <c r="B8" s="218"/>
      <c r="C8" s="217"/>
      <c r="D8" s="217"/>
      <c r="E8" s="1"/>
      <c r="G8" s="163"/>
      <c r="H8" s="217"/>
      <c r="I8" s="217"/>
      <c r="J8" s="217"/>
    </row>
    <row r="9" spans="1:10" ht="18" customHeight="1">
      <c r="A9" s="217"/>
      <c r="B9" s="218"/>
      <c r="C9" s="217"/>
      <c r="D9" s="217"/>
      <c r="E9" s="1"/>
      <c r="G9" s="163"/>
      <c r="H9" s="217"/>
      <c r="I9" s="217"/>
      <c r="J9" s="217"/>
    </row>
    <row r="10" spans="1:10" ht="18" customHeight="1">
      <c r="A10" s="217"/>
      <c r="B10" s="218"/>
      <c r="C10" s="217"/>
      <c r="D10" s="217"/>
      <c r="E10" s="1"/>
      <c r="G10" s="163"/>
      <c r="H10" s="217"/>
      <c r="I10" s="217"/>
      <c r="J10" s="217"/>
    </row>
    <row r="11" spans="1:10" ht="15" customHeight="1">
      <c r="A11" s="163"/>
      <c r="B11" s="163"/>
      <c r="C11" s="163"/>
      <c r="D11" s="163"/>
      <c r="F11" s="19"/>
      <c r="G11" s="163"/>
      <c r="H11" s="163"/>
      <c r="I11" s="163"/>
      <c r="J11" s="163"/>
    </row>
    <row r="12" spans="1:10" ht="18" customHeight="1">
      <c r="A12" s="217"/>
      <c r="B12" s="218"/>
      <c r="C12" s="217"/>
      <c r="D12" s="218"/>
      <c r="F12" s="19"/>
      <c r="G12" s="217"/>
      <c r="H12" s="217"/>
      <c r="I12" s="217"/>
      <c r="J12" s="217"/>
    </row>
    <row r="13" spans="1:10" ht="18" customHeight="1">
      <c r="A13" s="217"/>
      <c r="B13" s="218"/>
      <c r="C13" s="217"/>
      <c r="D13" s="218"/>
      <c r="F13" s="19"/>
      <c r="G13" s="170"/>
      <c r="H13" s="170"/>
      <c r="I13" s="170"/>
      <c r="J13" s="170"/>
    </row>
    <row r="14" spans="1:10" ht="43.5" customHeight="1">
      <c r="A14" s="299"/>
      <c r="B14" s="299"/>
      <c r="C14" s="299"/>
      <c r="D14" s="299"/>
      <c r="E14" s="19"/>
      <c r="F14" s="19"/>
      <c r="G14" s="302" t="s">
        <v>1</v>
      </c>
      <c r="H14" s="303"/>
      <c r="I14" s="304" t="s">
        <v>2</v>
      </c>
      <c r="J14" s="304"/>
    </row>
    <row r="15" spans="1:10" ht="28.5" customHeight="1">
      <c r="A15" s="283" t="s">
        <v>3</v>
      </c>
      <c r="B15" s="301" t="s">
        <v>466</v>
      </c>
      <c r="C15" s="301"/>
      <c r="D15" s="301"/>
      <c r="E15" s="301"/>
      <c r="F15" s="301"/>
      <c r="G15" s="316" t="s">
        <v>4</v>
      </c>
      <c r="H15" s="318">
        <v>14252113</v>
      </c>
      <c r="I15" s="284" t="s">
        <v>5</v>
      </c>
      <c r="J15" s="300"/>
    </row>
    <row r="16" spans="1:10" ht="28.5" customHeight="1">
      <c r="A16" s="283"/>
      <c r="B16" s="301"/>
      <c r="C16" s="301"/>
      <c r="D16" s="301"/>
      <c r="E16" s="301"/>
      <c r="F16" s="301"/>
      <c r="G16" s="317"/>
      <c r="H16" s="319"/>
      <c r="I16" s="284"/>
      <c r="J16" s="284"/>
    </row>
    <row r="17" spans="1:10" ht="33.6" customHeight="1">
      <c r="A17" s="253" t="s">
        <v>6</v>
      </c>
      <c r="B17" s="291" t="s">
        <v>366</v>
      </c>
      <c r="C17" s="292"/>
      <c r="D17" s="292"/>
      <c r="E17" s="292"/>
      <c r="F17" s="293"/>
      <c r="G17" s="253" t="s">
        <v>7</v>
      </c>
      <c r="H17" s="134">
        <v>150</v>
      </c>
      <c r="I17" s="284" t="s">
        <v>5</v>
      </c>
      <c r="J17" s="300"/>
    </row>
    <row r="18" spans="1:10" ht="33.6" customHeight="1">
      <c r="A18" s="253" t="s">
        <v>8</v>
      </c>
      <c r="B18" s="291" t="s">
        <v>367</v>
      </c>
      <c r="C18" s="292"/>
      <c r="D18" s="292"/>
      <c r="E18" s="292"/>
      <c r="F18" s="293"/>
      <c r="G18" s="253" t="s">
        <v>9</v>
      </c>
      <c r="H18" s="134">
        <v>109</v>
      </c>
      <c r="I18" s="284"/>
      <c r="J18" s="284"/>
    </row>
    <row r="19" spans="1:10" ht="33.6" customHeight="1">
      <c r="A19" s="253" t="s">
        <v>10</v>
      </c>
      <c r="B19" s="291" t="s">
        <v>368</v>
      </c>
      <c r="C19" s="292"/>
      <c r="D19" s="292"/>
      <c r="E19" s="292"/>
      <c r="F19" s="293"/>
      <c r="G19" s="253" t="s">
        <v>11</v>
      </c>
      <c r="H19" s="134" t="s">
        <v>375</v>
      </c>
      <c r="I19" s="284" t="s">
        <v>5</v>
      </c>
      <c r="J19" s="285"/>
    </row>
    <row r="20" spans="1:10" ht="33.6" customHeight="1">
      <c r="A20" s="253" t="s">
        <v>12</v>
      </c>
      <c r="B20" s="291" t="s">
        <v>369</v>
      </c>
      <c r="C20" s="292"/>
      <c r="D20" s="292"/>
      <c r="E20" s="292"/>
      <c r="F20" s="292"/>
      <c r="G20" s="292"/>
      <c r="H20" s="293"/>
      <c r="I20" s="284"/>
      <c r="J20" s="286"/>
    </row>
    <row r="21" spans="1:10" ht="33.6" customHeight="1">
      <c r="A21" s="253" t="s">
        <v>13</v>
      </c>
      <c r="B21" s="291" t="s">
        <v>370</v>
      </c>
      <c r="C21" s="292"/>
      <c r="D21" s="292"/>
      <c r="E21" s="292"/>
      <c r="F21" s="292"/>
      <c r="G21" s="292"/>
      <c r="H21" s="293"/>
      <c r="I21" s="284" t="s">
        <v>5</v>
      </c>
      <c r="J21" s="287"/>
    </row>
    <row r="22" spans="1:10" ht="31.8" customHeight="1">
      <c r="A22" s="253" t="s">
        <v>14</v>
      </c>
      <c r="B22" s="291"/>
      <c r="C22" s="292"/>
      <c r="D22" s="292"/>
      <c r="E22" s="292"/>
      <c r="F22" s="292"/>
      <c r="G22" s="292"/>
      <c r="H22" s="293"/>
      <c r="I22" s="284"/>
      <c r="J22" s="287"/>
    </row>
    <row r="23" spans="1:10" ht="31.8" customHeight="1">
      <c r="A23" s="253" t="s">
        <v>15</v>
      </c>
      <c r="B23" s="254">
        <v>152.5</v>
      </c>
      <c r="C23" s="219"/>
      <c r="D23" s="219"/>
      <c r="E23" s="219"/>
      <c r="F23" s="219"/>
      <c r="G23" s="219"/>
      <c r="H23" s="255"/>
      <c r="I23" s="284" t="s">
        <v>5</v>
      </c>
      <c r="J23" s="287"/>
    </row>
    <row r="24" spans="1:10" ht="31.8" customHeight="1">
      <c r="A24" s="253" t="s">
        <v>16</v>
      </c>
      <c r="B24" s="291" t="s">
        <v>371</v>
      </c>
      <c r="C24" s="292"/>
      <c r="D24" s="292"/>
      <c r="E24" s="292"/>
      <c r="F24" s="292"/>
      <c r="G24" s="292"/>
      <c r="H24" s="293"/>
      <c r="I24" s="284"/>
      <c r="J24" s="287"/>
    </row>
    <row r="25" spans="1:10" ht="31.8" customHeight="1">
      <c r="A25" s="253" t="s">
        <v>17</v>
      </c>
      <c r="B25" s="291" t="s">
        <v>372</v>
      </c>
      <c r="C25" s="292"/>
      <c r="D25" s="292"/>
      <c r="E25" s="292"/>
      <c r="F25" s="292"/>
      <c r="G25" s="293"/>
      <c r="H25" s="297" t="s">
        <v>18</v>
      </c>
      <c r="I25" s="297"/>
      <c r="J25" s="256"/>
    </row>
    <row r="26" spans="1:10" ht="31.2" customHeight="1">
      <c r="A26" s="253" t="s">
        <v>19</v>
      </c>
      <c r="B26" s="291" t="s">
        <v>373</v>
      </c>
      <c r="C26" s="292"/>
      <c r="D26" s="292"/>
      <c r="E26" s="292"/>
      <c r="F26" s="292"/>
      <c r="G26" s="293"/>
      <c r="H26" s="297" t="s">
        <v>20</v>
      </c>
      <c r="I26" s="297"/>
      <c r="J26" s="256"/>
    </row>
    <row r="27" spans="1:10" ht="18.75" customHeight="1">
      <c r="A27" s="220"/>
      <c r="B27" s="220"/>
      <c r="C27" s="220"/>
      <c r="D27" s="220"/>
      <c r="E27" s="220"/>
      <c r="F27" s="220"/>
      <c r="G27" s="220"/>
      <c r="H27" s="8"/>
      <c r="J27" s="2"/>
    </row>
    <row r="28" spans="1:10" ht="18.899999999999999" customHeight="1"/>
    <row r="29" spans="1:10" ht="18.899999999999999" customHeight="1"/>
    <row r="30" spans="1:10" ht="18.899999999999999" customHeight="1"/>
    <row r="31" spans="1:10" ht="18.899999999999999" customHeight="1"/>
    <row r="32" spans="1:10" ht="28.8" customHeight="1">
      <c r="A32" s="298" t="s">
        <v>21</v>
      </c>
      <c r="B32" s="298"/>
      <c r="C32" s="298"/>
      <c r="D32" s="298"/>
      <c r="E32" s="298"/>
      <c r="F32" s="298"/>
      <c r="G32" s="298"/>
      <c r="H32" s="298"/>
      <c r="I32" s="298"/>
      <c r="J32" s="298"/>
    </row>
    <row r="33" spans="1:10" ht="27" customHeight="1">
      <c r="A33" s="298" t="s">
        <v>374</v>
      </c>
      <c r="B33" s="298"/>
      <c r="C33" s="298"/>
      <c r="D33" s="298"/>
      <c r="E33" s="298"/>
      <c r="F33" s="298"/>
      <c r="G33" s="298"/>
      <c r="H33" s="298"/>
      <c r="I33" s="298"/>
      <c r="J33" s="298"/>
    </row>
    <row r="34" spans="1:10" ht="28.2" customHeight="1">
      <c r="A34" s="298" t="s">
        <v>22</v>
      </c>
      <c r="B34" s="298"/>
      <c r="C34" s="298"/>
      <c r="D34" s="298"/>
      <c r="E34" s="298"/>
      <c r="F34" s="298"/>
      <c r="G34" s="298"/>
      <c r="H34" s="298"/>
      <c r="I34" s="298"/>
      <c r="J34" s="298"/>
    </row>
    <row r="35" spans="1:10" ht="22.8">
      <c r="A35" s="147"/>
      <c r="B35" s="147"/>
      <c r="C35" s="147"/>
      <c r="D35" s="147"/>
      <c r="E35" s="147"/>
      <c r="F35" s="147"/>
      <c r="G35" s="147"/>
      <c r="H35" s="147"/>
      <c r="I35" s="147"/>
      <c r="J35" s="147"/>
    </row>
    <row r="36" spans="1:10" ht="22.8">
      <c r="A36" s="147"/>
      <c r="B36" s="147"/>
      <c r="C36" s="147"/>
      <c r="D36" s="147"/>
      <c r="E36" s="147"/>
      <c r="F36" s="147"/>
      <c r="G36" s="147"/>
      <c r="H36" s="147"/>
      <c r="I36" s="147"/>
      <c r="J36" s="147"/>
    </row>
    <row r="37" spans="1:10" ht="13.5" customHeight="1">
      <c r="B37" s="163"/>
      <c r="D37" s="163"/>
      <c r="E37" s="163"/>
      <c r="F37" s="163"/>
      <c r="G37" s="163"/>
      <c r="H37" s="163"/>
      <c r="I37" s="163"/>
      <c r="J37" s="163"/>
    </row>
    <row r="38" spans="1:10" ht="31.5" customHeight="1">
      <c r="A38" s="287" t="s">
        <v>23</v>
      </c>
      <c r="B38" s="284" t="s">
        <v>24</v>
      </c>
      <c r="C38" s="309" t="s">
        <v>25</v>
      </c>
      <c r="D38" s="309" t="s">
        <v>26</v>
      </c>
      <c r="E38" s="314" t="s">
        <v>27</v>
      </c>
      <c r="F38" s="284" t="s">
        <v>28</v>
      </c>
      <c r="G38" s="294" t="s">
        <v>29</v>
      </c>
      <c r="H38" s="295"/>
      <c r="I38" s="295"/>
      <c r="J38" s="296"/>
    </row>
    <row r="39" spans="1:10" ht="54.75" customHeight="1">
      <c r="A39" s="287"/>
      <c r="B39" s="284"/>
      <c r="C39" s="310"/>
      <c r="D39" s="310"/>
      <c r="E39" s="315"/>
      <c r="F39" s="284"/>
      <c r="G39" s="128" t="s">
        <v>30</v>
      </c>
      <c r="H39" s="128" t="s">
        <v>31</v>
      </c>
      <c r="I39" s="128" t="s">
        <v>32</v>
      </c>
      <c r="J39" s="128" t="s">
        <v>33</v>
      </c>
    </row>
    <row r="40" spans="1:10" ht="20.100000000000001" customHeight="1">
      <c r="A40" s="129">
        <v>1</v>
      </c>
      <c r="B40" s="128">
        <v>2</v>
      </c>
      <c r="C40" s="128">
        <v>3</v>
      </c>
      <c r="D40" s="128">
        <v>4</v>
      </c>
      <c r="E40" s="128">
        <v>5</v>
      </c>
      <c r="F40" s="128">
        <v>6</v>
      </c>
      <c r="G40" s="128">
        <v>7</v>
      </c>
      <c r="H40" s="128">
        <v>8</v>
      </c>
      <c r="I40" s="128">
        <v>9</v>
      </c>
      <c r="J40" s="128">
        <v>10</v>
      </c>
    </row>
    <row r="41" spans="1:10" ht="24.9" customHeight="1">
      <c r="A41" s="312" t="s">
        <v>34</v>
      </c>
      <c r="B41" s="312"/>
      <c r="C41" s="312"/>
      <c r="D41" s="312"/>
      <c r="E41" s="312"/>
      <c r="F41" s="312"/>
      <c r="G41" s="312"/>
      <c r="H41" s="312"/>
      <c r="I41" s="312"/>
      <c r="J41" s="312"/>
    </row>
    <row r="42" spans="1:10" ht="22.8" customHeight="1">
      <c r="A42" s="257" t="s">
        <v>35</v>
      </c>
      <c r="B42" s="258">
        <v>1000</v>
      </c>
      <c r="C42" s="222">
        <v>61919</v>
      </c>
      <c r="D42" s="222">
        <v>82307</v>
      </c>
      <c r="E42" s="222">
        <v>80162</v>
      </c>
      <c r="F42" s="222">
        <v>75080</v>
      </c>
      <c r="G42" s="222" t="s">
        <v>39</v>
      </c>
      <c r="H42" s="222" t="s">
        <v>39</v>
      </c>
      <c r="I42" s="222" t="s">
        <v>39</v>
      </c>
      <c r="J42" s="222" t="s">
        <v>39</v>
      </c>
    </row>
    <row r="43" spans="1:10" ht="22.8" customHeight="1">
      <c r="A43" s="257" t="s">
        <v>36</v>
      </c>
      <c r="B43" s="129">
        <v>1010</v>
      </c>
      <c r="C43" s="222">
        <v>-53747</v>
      </c>
      <c r="D43" s="222">
        <v>-70803</v>
      </c>
      <c r="E43" s="222">
        <v>-67495</v>
      </c>
      <c r="F43" s="222">
        <v>-64920</v>
      </c>
      <c r="G43" s="222" t="s">
        <v>39</v>
      </c>
      <c r="H43" s="222" t="s">
        <v>39</v>
      </c>
      <c r="I43" s="222" t="s">
        <v>39</v>
      </c>
      <c r="J43" s="222" t="s">
        <v>39</v>
      </c>
    </row>
    <row r="44" spans="1:10" ht="22.8" customHeight="1">
      <c r="A44" s="259" t="s">
        <v>37</v>
      </c>
      <c r="B44" s="226">
        <v>1020</v>
      </c>
      <c r="C44" s="221">
        <v>8172</v>
      </c>
      <c r="D44" s="221">
        <v>11504</v>
      </c>
      <c r="E44" s="221">
        <v>12667</v>
      </c>
      <c r="F44" s="221">
        <v>10160</v>
      </c>
      <c r="G44" s="222" t="s">
        <v>39</v>
      </c>
      <c r="H44" s="222" t="s">
        <v>39</v>
      </c>
      <c r="I44" s="222" t="s">
        <v>39</v>
      </c>
      <c r="J44" s="222" t="s">
        <v>39</v>
      </c>
    </row>
    <row r="45" spans="1:10" ht="22.8" customHeight="1">
      <c r="A45" s="260" t="s">
        <v>38</v>
      </c>
      <c r="B45" s="226">
        <v>1300</v>
      </c>
      <c r="C45" s="221">
        <v>1170</v>
      </c>
      <c r="D45" s="221">
        <v>3276</v>
      </c>
      <c r="E45" s="221">
        <v>5642</v>
      </c>
      <c r="F45" s="221">
        <v>1184</v>
      </c>
      <c r="G45" s="261" t="s">
        <v>39</v>
      </c>
      <c r="H45" s="261" t="s">
        <v>39</v>
      </c>
      <c r="I45" s="261" t="s">
        <v>39</v>
      </c>
      <c r="J45" s="261" t="s">
        <v>39</v>
      </c>
    </row>
    <row r="46" spans="1:10" ht="22.8" customHeight="1">
      <c r="A46" s="262" t="s">
        <v>40</v>
      </c>
      <c r="B46" s="226">
        <v>1200</v>
      </c>
      <c r="C46" s="221">
        <v>427</v>
      </c>
      <c r="D46" s="221">
        <v>1891</v>
      </c>
      <c r="E46" s="221">
        <v>3747</v>
      </c>
      <c r="F46" s="221">
        <v>0</v>
      </c>
      <c r="G46" s="14"/>
      <c r="H46" s="14"/>
      <c r="I46" s="14"/>
      <c r="J46" s="14"/>
    </row>
    <row r="47" spans="1:10" ht="30.6" customHeight="1">
      <c r="A47" s="313" t="s">
        <v>41</v>
      </c>
      <c r="B47" s="313"/>
      <c r="C47" s="313"/>
      <c r="D47" s="313"/>
      <c r="E47" s="313"/>
      <c r="F47" s="313"/>
      <c r="G47" s="313"/>
      <c r="H47" s="313"/>
      <c r="I47" s="313"/>
      <c r="J47" s="313"/>
    </row>
    <row r="48" spans="1:10" ht="22.8" customHeight="1">
      <c r="A48" s="3" t="s">
        <v>42</v>
      </c>
      <c r="B48" s="129">
        <v>2111</v>
      </c>
      <c r="C48" s="222">
        <v>0</v>
      </c>
      <c r="D48" s="222">
        <v>-415</v>
      </c>
      <c r="E48" s="222">
        <v>-688</v>
      </c>
      <c r="F48" s="222">
        <v>-11</v>
      </c>
      <c r="G48" s="222" t="s">
        <v>39</v>
      </c>
      <c r="H48" s="222" t="s">
        <v>39</v>
      </c>
      <c r="I48" s="222" t="s">
        <v>39</v>
      </c>
      <c r="J48" s="222" t="s">
        <v>39</v>
      </c>
    </row>
    <row r="49" spans="1:10" ht="37.5" customHeight="1">
      <c r="A49" s="3" t="s">
        <v>43</v>
      </c>
      <c r="B49" s="129">
        <v>2112</v>
      </c>
      <c r="C49" s="222">
        <v>-8612</v>
      </c>
      <c r="D49" s="222">
        <v>-11581</v>
      </c>
      <c r="E49" s="222">
        <v>-10822</v>
      </c>
      <c r="F49" s="222">
        <v>-10366</v>
      </c>
      <c r="G49" s="222" t="s">
        <v>39</v>
      </c>
      <c r="H49" s="222" t="s">
        <v>39</v>
      </c>
      <c r="I49" s="222" t="s">
        <v>39</v>
      </c>
      <c r="J49" s="222" t="s">
        <v>39</v>
      </c>
    </row>
    <row r="50" spans="1:10" ht="37.5" customHeight="1">
      <c r="A50" s="263" t="s">
        <v>44</v>
      </c>
      <c r="B50" s="264">
        <v>2113</v>
      </c>
      <c r="C50" s="222">
        <v>0</v>
      </c>
      <c r="D50" s="222">
        <v>0</v>
      </c>
      <c r="E50" s="222">
        <v>0</v>
      </c>
      <c r="F50" s="222">
        <v>0</v>
      </c>
      <c r="G50" s="222" t="s">
        <v>39</v>
      </c>
      <c r="H50" s="222" t="s">
        <v>39</v>
      </c>
      <c r="I50" s="222" t="s">
        <v>39</v>
      </c>
      <c r="J50" s="222" t="s">
        <v>39</v>
      </c>
    </row>
    <row r="51" spans="1:10" ht="37.5" customHeight="1">
      <c r="A51" s="263" t="s">
        <v>45</v>
      </c>
      <c r="B51" s="264">
        <v>2131</v>
      </c>
      <c r="C51" s="222">
        <v>0</v>
      </c>
      <c r="D51" s="222">
        <v>0</v>
      </c>
      <c r="E51" s="222">
        <v>0</v>
      </c>
      <c r="F51" s="222">
        <v>0</v>
      </c>
      <c r="G51" s="222" t="s">
        <v>39</v>
      </c>
      <c r="H51" s="222" t="s">
        <v>39</v>
      </c>
      <c r="I51" s="222" t="s">
        <v>39</v>
      </c>
      <c r="J51" s="222" t="s">
        <v>39</v>
      </c>
    </row>
    <row r="52" spans="1:10" ht="63" customHeight="1">
      <c r="A52" s="263" t="s">
        <v>46</v>
      </c>
      <c r="B52" s="264">
        <v>2132</v>
      </c>
      <c r="C52" s="222">
        <v>0</v>
      </c>
      <c r="D52" s="222">
        <v>0</v>
      </c>
      <c r="E52" s="222">
        <v>0</v>
      </c>
      <c r="F52" s="222">
        <v>0</v>
      </c>
      <c r="G52" s="222" t="s">
        <v>39</v>
      </c>
      <c r="H52" s="222" t="s">
        <v>39</v>
      </c>
      <c r="I52" s="222" t="s">
        <v>39</v>
      </c>
      <c r="J52" s="222" t="s">
        <v>39</v>
      </c>
    </row>
    <row r="53" spans="1:10" ht="29.4" customHeight="1">
      <c r="A53" s="265" t="s">
        <v>47</v>
      </c>
      <c r="B53" s="266">
        <v>2200</v>
      </c>
      <c r="C53" s="221">
        <v>-20039</v>
      </c>
      <c r="D53" s="221">
        <v>-27357</v>
      </c>
      <c r="E53" s="221">
        <v>-25436</v>
      </c>
      <c r="F53" s="221">
        <v>-26119</v>
      </c>
      <c r="G53" s="222" t="s">
        <v>39</v>
      </c>
      <c r="H53" s="222" t="s">
        <v>39</v>
      </c>
      <c r="I53" s="222" t="s">
        <v>39</v>
      </c>
      <c r="J53" s="222" t="s">
        <v>39</v>
      </c>
    </row>
    <row r="54" spans="1:10" ht="28.2" customHeight="1">
      <c r="A54" s="288" t="s">
        <v>48</v>
      </c>
      <c r="B54" s="289"/>
      <c r="C54" s="289"/>
      <c r="D54" s="289"/>
      <c r="E54" s="289"/>
      <c r="F54" s="289"/>
      <c r="G54" s="289"/>
      <c r="H54" s="289"/>
      <c r="I54" s="289"/>
      <c r="J54" s="290"/>
    </row>
    <row r="55" spans="1:10" s="132" customFormat="1" ht="22.8" customHeight="1">
      <c r="A55" s="88" t="s">
        <v>49</v>
      </c>
      <c r="B55" s="267">
        <v>4000</v>
      </c>
      <c r="C55" s="221">
        <v>397</v>
      </c>
      <c r="D55" s="221">
        <v>1320</v>
      </c>
      <c r="E55" s="221">
        <v>950</v>
      </c>
      <c r="F55" s="221">
        <v>410</v>
      </c>
      <c r="G55" s="222" t="s">
        <v>39</v>
      </c>
      <c r="H55" s="222" t="s">
        <v>39</v>
      </c>
      <c r="I55" s="222" t="s">
        <v>39</v>
      </c>
      <c r="J55" s="222" t="s">
        <v>39</v>
      </c>
    </row>
    <row r="56" spans="1:10" ht="27" customHeight="1">
      <c r="A56" s="305" t="s">
        <v>50</v>
      </c>
      <c r="B56" s="306"/>
      <c r="C56" s="306"/>
      <c r="D56" s="306"/>
      <c r="E56" s="306"/>
      <c r="F56" s="306"/>
      <c r="G56" s="306"/>
      <c r="H56" s="306"/>
      <c r="I56" s="306"/>
      <c r="J56" s="307"/>
    </row>
    <row r="57" spans="1:10" ht="19.5" customHeight="1">
      <c r="A57" s="268" t="s">
        <v>51</v>
      </c>
      <c r="B57" s="269"/>
      <c r="C57" s="223"/>
      <c r="D57" s="223"/>
      <c r="E57" s="223"/>
      <c r="F57" s="223"/>
      <c r="G57" s="223"/>
      <c r="H57" s="223"/>
      <c r="I57" s="223"/>
      <c r="J57" s="270"/>
    </row>
    <row r="58" spans="1:10" ht="56.25" customHeight="1">
      <c r="A58" s="271" t="s">
        <v>52</v>
      </c>
      <c r="B58" s="169">
        <v>5010</v>
      </c>
      <c r="C58" s="224">
        <v>6.8961062032655562E-3</v>
      </c>
      <c r="D58" s="224">
        <v>2.2974959602463946E-2</v>
      </c>
      <c r="E58" s="224">
        <v>4.67428457373818E-2</v>
      </c>
      <c r="F58" s="224">
        <v>0</v>
      </c>
      <c r="G58" s="222" t="s">
        <v>39</v>
      </c>
      <c r="H58" s="222" t="s">
        <v>39</v>
      </c>
      <c r="I58" s="222" t="s">
        <v>39</v>
      </c>
      <c r="J58" s="222" t="s">
        <v>39</v>
      </c>
    </row>
    <row r="59" spans="1:10" ht="90">
      <c r="A59" s="271" t="s">
        <v>53</v>
      </c>
      <c r="B59" s="169">
        <v>5011</v>
      </c>
      <c r="C59" s="224">
        <v>-3.4990500316656112E-3</v>
      </c>
      <c r="D59" s="224">
        <v>1.7603266383873453E-2</v>
      </c>
      <c r="E59" s="224">
        <v>4.7929506443233329E-2</v>
      </c>
      <c r="F59" s="224">
        <v>-9.1921969608944314E-3</v>
      </c>
      <c r="G59" s="222" t="s">
        <v>39</v>
      </c>
      <c r="H59" s="222" t="s">
        <v>39</v>
      </c>
      <c r="I59" s="222" t="s">
        <v>39</v>
      </c>
      <c r="J59" s="222" t="s">
        <v>39</v>
      </c>
    </row>
    <row r="60" spans="1:10" ht="234.75" customHeight="1">
      <c r="A60" s="271" t="s">
        <v>54</v>
      </c>
      <c r="B60" s="169">
        <v>5012</v>
      </c>
      <c r="C60" s="224">
        <v>-0.1790268466374661</v>
      </c>
      <c r="D60" s="224">
        <v>0.14600004551177997</v>
      </c>
      <c r="E60" s="224">
        <v>0.13438188727042427</v>
      </c>
      <c r="F60" s="224">
        <v>-0.15212763590577369</v>
      </c>
      <c r="G60" s="222" t="s">
        <v>39</v>
      </c>
      <c r="H60" s="222" t="s">
        <v>39</v>
      </c>
      <c r="I60" s="222" t="s">
        <v>39</v>
      </c>
      <c r="J60" s="222" t="s">
        <v>39</v>
      </c>
    </row>
    <row r="61" spans="1:10" ht="54">
      <c r="A61" s="79" t="s">
        <v>55</v>
      </c>
      <c r="B61" s="169">
        <v>5013</v>
      </c>
      <c r="C61" s="224">
        <v>1.8895653999580098E-2</v>
      </c>
      <c r="D61" s="224">
        <v>3.9802203943771493E-2</v>
      </c>
      <c r="E61" s="224">
        <v>7.0382475487138538E-2</v>
      </c>
      <c r="F61" s="224">
        <v>1.5769845498135322E-2</v>
      </c>
      <c r="G61" s="222" t="s">
        <v>39</v>
      </c>
      <c r="H61" s="222" t="s">
        <v>39</v>
      </c>
      <c r="I61" s="222" t="s">
        <v>39</v>
      </c>
      <c r="J61" s="222" t="s">
        <v>39</v>
      </c>
    </row>
    <row r="62" spans="1:10" ht="45.75" customHeight="1">
      <c r="A62" s="79" t="s">
        <v>56</v>
      </c>
      <c r="B62" s="169">
        <v>5014</v>
      </c>
      <c r="C62" s="224">
        <v>1.1185330713817944E-2</v>
      </c>
      <c r="D62" s="224">
        <v>4.9386262731783759E-2</v>
      </c>
      <c r="E62" s="224">
        <v>9.5586734693877545E-2</v>
      </c>
      <c r="F62" s="224">
        <v>0</v>
      </c>
      <c r="G62" s="222" t="s">
        <v>39</v>
      </c>
      <c r="H62" s="222" t="s">
        <v>39</v>
      </c>
      <c r="I62" s="222" t="s">
        <v>39</v>
      </c>
      <c r="J62" s="222" t="s">
        <v>39</v>
      </c>
    </row>
    <row r="63" spans="1:10" ht="45.75" customHeight="1">
      <c r="A63" s="271" t="s">
        <v>57</v>
      </c>
      <c r="B63" s="169">
        <v>5015</v>
      </c>
      <c r="C63" s="224">
        <v>7.9814575973382682E-3</v>
      </c>
      <c r="D63" s="224">
        <v>3.5665786495662016E-2</v>
      </c>
      <c r="E63" s="224">
        <v>6.813594457476406E-2</v>
      </c>
      <c r="F63" s="224">
        <v>0</v>
      </c>
      <c r="G63" s="222" t="s">
        <v>39</v>
      </c>
      <c r="H63" s="222" t="s">
        <v>39</v>
      </c>
      <c r="I63" s="222" t="s">
        <v>39</v>
      </c>
      <c r="J63" s="222" t="s">
        <v>39</v>
      </c>
    </row>
    <row r="64" spans="1:10" ht="131.25" customHeight="1">
      <c r="A64" s="271" t="s">
        <v>58</v>
      </c>
      <c r="B64" s="169">
        <v>5016</v>
      </c>
      <c r="C64" s="224">
        <v>-5.4433564508079638E-2</v>
      </c>
      <c r="D64" s="224">
        <v>0.23015979456134986</v>
      </c>
      <c r="E64" s="224">
        <v>0.18562685120883732</v>
      </c>
      <c r="F64" s="224">
        <v>-0.18680541144738605</v>
      </c>
      <c r="G64" s="222" t="s">
        <v>39</v>
      </c>
      <c r="H64" s="222" t="s">
        <v>39</v>
      </c>
      <c r="I64" s="222" t="s">
        <v>39</v>
      </c>
      <c r="J64" s="222" t="s">
        <v>39</v>
      </c>
    </row>
    <row r="65" spans="1:10" ht="23.4" customHeight="1">
      <c r="A65" s="238" t="s">
        <v>59</v>
      </c>
      <c r="B65" s="169"/>
      <c r="C65" s="224"/>
      <c r="D65" s="224"/>
      <c r="E65" s="224"/>
      <c r="F65" s="224"/>
      <c r="G65" s="224"/>
      <c r="H65" s="224"/>
      <c r="I65" s="224"/>
      <c r="J65" s="224"/>
    </row>
    <row r="66" spans="1:10" ht="76.2" customHeight="1">
      <c r="A66" s="272" t="s">
        <v>60</v>
      </c>
      <c r="B66" s="168">
        <v>5020</v>
      </c>
      <c r="C66" s="224">
        <v>2.4911902897415819</v>
      </c>
      <c r="D66" s="224">
        <v>3.2298608182201605</v>
      </c>
      <c r="E66" s="224">
        <v>2.4821123282466915</v>
      </c>
      <c r="F66" s="224">
        <v>2.3458500425325068</v>
      </c>
      <c r="G66" s="222" t="s">
        <v>39</v>
      </c>
      <c r="H66" s="222" t="s">
        <v>39</v>
      </c>
      <c r="I66" s="222" t="s">
        <v>39</v>
      </c>
      <c r="J66" s="222" t="s">
        <v>39</v>
      </c>
    </row>
    <row r="67" spans="1:10" ht="43.8" customHeight="1">
      <c r="A67" s="79" t="s">
        <v>61</v>
      </c>
      <c r="B67" s="168">
        <v>5021</v>
      </c>
      <c r="C67" s="224">
        <v>390</v>
      </c>
      <c r="D67" s="224">
        <v>156</v>
      </c>
      <c r="E67" s="224">
        <v>5642</v>
      </c>
      <c r="F67" s="278" t="e">
        <v>#DIV/0!</v>
      </c>
      <c r="G67" s="222" t="s">
        <v>39</v>
      </c>
      <c r="H67" s="222" t="s">
        <v>39</v>
      </c>
      <c r="I67" s="222" t="s">
        <v>39</v>
      </c>
      <c r="J67" s="222" t="s">
        <v>39</v>
      </c>
    </row>
    <row r="68" spans="1:10" ht="93.6" customHeight="1">
      <c r="A68" s="79" t="s">
        <v>62</v>
      </c>
      <c r="B68" s="168">
        <v>5022</v>
      </c>
      <c r="C68" s="224">
        <v>-1.4264957264957265</v>
      </c>
      <c r="D68" s="224">
        <v>-0.5494505494505495</v>
      </c>
      <c r="E68" s="224">
        <v>-0.53172633817795112</v>
      </c>
      <c r="F68" s="224">
        <v>-2.5337837837837838</v>
      </c>
      <c r="G68" s="222" t="s">
        <v>39</v>
      </c>
      <c r="H68" s="222" t="s">
        <v>39</v>
      </c>
      <c r="I68" s="222" t="s">
        <v>39</v>
      </c>
      <c r="J68" s="222" t="s">
        <v>39</v>
      </c>
    </row>
    <row r="69" spans="1:10" ht="63" customHeight="1">
      <c r="A69" s="79" t="s">
        <v>63</v>
      </c>
      <c r="B69" s="168">
        <v>5023</v>
      </c>
      <c r="C69" s="224">
        <v>0</v>
      </c>
      <c r="D69" s="224">
        <v>0</v>
      </c>
      <c r="E69" s="224">
        <v>0</v>
      </c>
      <c r="F69" s="224">
        <v>0</v>
      </c>
      <c r="G69" s="222" t="s">
        <v>39</v>
      </c>
      <c r="H69" s="222" t="s">
        <v>39</v>
      </c>
      <c r="I69" s="222" t="s">
        <v>39</v>
      </c>
      <c r="J69" s="222" t="s">
        <v>39</v>
      </c>
    </row>
    <row r="70" spans="1:10" ht="58.2" customHeight="1">
      <c r="A70" s="79" t="s">
        <v>64</v>
      </c>
      <c r="B70" s="168">
        <v>5024</v>
      </c>
      <c r="C70" s="224">
        <v>0.28643526047215834</v>
      </c>
      <c r="D70" s="224">
        <v>0.22359486986043003</v>
      </c>
      <c r="E70" s="224">
        <v>0.28718200498245233</v>
      </c>
      <c r="F70" s="224">
        <v>0.29887771038390293</v>
      </c>
      <c r="G70" s="222" t="s">
        <v>39</v>
      </c>
      <c r="H70" s="222" t="s">
        <v>39</v>
      </c>
      <c r="I70" s="222" t="s">
        <v>39</v>
      </c>
      <c r="J70" s="222" t="s">
        <v>39</v>
      </c>
    </row>
    <row r="71" spans="1:10" ht="24.6" customHeight="1">
      <c r="A71" s="238" t="s">
        <v>65</v>
      </c>
      <c r="B71" s="168"/>
      <c r="C71" s="224"/>
      <c r="D71" s="224"/>
      <c r="E71" s="224"/>
      <c r="F71" s="224"/>
      <c r="G71" s="222" t="s">
        <v>39</v>
      </c>
      <c r="H71" s="222" t="s">
        <v>39</v>
      </c>
      <c r="I71" s="222" t="s">
        <v>39</v>
      </c>
      <c r="J71" s="222" t="s">
        <v>39</v>
      </c>
    </row>
    <row r="72" spans="1:10" ht="58.5" customHeight="1">
      <c r="A72" s="79" t="s">
        <v>66</v>
      </c>
      <c r="B72" s="168">
        <v>5030</v>
      </c>
      <c r="C72" s="224">
        <v>1.6297311406943358</v>
      </c>
      <c r="D72" s="224">
        <v>1.3816954871362295</v>
      </c>
      <c r="E72" s="224">
        <v>1.7441904641296777</v>
      </c>
      <c r="F72" s="224">
        <v>1.7600558998663265</v>
      </c>
      <c r="G72" s="222" t="s">
        <v>39</v>
      </c>
      <c r="H72" s="222" t="s">
        <v>39</v>
      </c>
      <c r="I72" s="222" t="s">
        <v>39</v>
      </c>
      <c r="J72" s="222" t="s">
        <v>39</v>
      </c>
    </row>
    <row r="73" spans="1:10" ht="57.6" customHeight="1">
      <c r="A73" s="79" t="s">
        <v>67</v>
      </c>
      <c r="B73" s="168">
        <v>5031</v>
      </c>
      <c r="C73" s="224">
        <v>1.4331114591490473</v>
      </c>
      <c r="D73" s="224">
        <v>1.1286377056094474</v>
      </c>
      <c r="E73" s="224">
        <v>1.5534097384917369</v>
      </c>
      <c r="F73" s="224">
        <v>1.5769838376473448</v>
      </c>
      <c r="G73" s="222" t="s">
        <v>39</v>
      </c>
      <c r="H73" s="222" t="s">
        <v>39</v>
      </c>
      <c r="I73" s="222" t="s">
        <v>39</v>
      </c>
      <c r="J73" s="222" t="s">
        <v>39</v>
      </c>
    </row>
    <row r="74" spans="1:10" ht="57.6" customHeight="1">
      <c r="A74" s="79" t="s">
        <v>68</v>
      </c>
      <c r="B74" s="168">
        <v>5032</v>
      </c>
      <c r="C74" s="224">
        <v>0.10891412163925868</v>
      </c>
      <c r="D74" s="224">
        <v>0.15183466891606917</v>
      </c>
      <c r="E74" s="224">
        <v>0.18995757614132844</v>
      </c>
      <c r="F74" s="224">
        <v>0.18228217280349981</v>
      </c>
      <c r="G74" s="222" t="s">
        <v>39</v>
      </c>
      <c r="H74" s="222" t="s">
        <v>39</v>
      </c>
      <c r="I74" s="222" t="s">
        <v>39</v>
      </c>
      <c r="J74" s="222" t="s">
        <v>39</v>
      </c>
    </row>
    <row r="75" spans="1:10" ht="75" customHeight="1">
      <c r="A75" s="79" t="s">
        <v>69</v>
      </c>
      <c r="B75" s="168">
        <v>5033</v>
      </c>
      <c r="C75" s="224">
        <v>101.42000032300263</v>
      </c>
      <c r="D75" s="224">
        <v>72.639022197382971</v>
      </c>
      <c r="E75" s="224">
        <v>84.909558144756872</v>
      </c>
      <c r="F75" s="224">
        <v>97.531033564198182</v>
      </c>
      <c r="G75" s="222" t="s">
        <v>39</v>
      </c>
      <c r="H75" s="222" t="s">
        <v>39</v>
      </c>
      <c r="I75" s="222" t="s">
        <v>39</v>
      </c>
      <c r="J75" s="222" t="s">
        <v>39</v>
      </c>
    </row>
    <row r="76" spans="1:10" ht="76.8" customHeight="1">
      <c r="A76" s="79" t="s">
        <v>70</v>
      </c>
      <c r="B76" s="168">
        <v>5034</v>
      </c>
      <c r="C76" s="224">
        <v>44.909390291551155</v>
      </c>
      <c r="D76" s="224">
        <v>25.775743965651174</v>
      </c>
      <c r="E76" s="224">
        <v>34.415290021483074</v>
      </c>
      <c r="F76" s="224">
        <v>38.495918052988294</v>
      </c>
      <c r="G76" s="222" t="s">
        <v>39</v>
      </c>
      <c r="H76" s="222" t="s">
        <v>39</v>
      </c>
      <c r="I76" s="222" t="s">
        <v>39</v>
      </c>
      <c r="J76" s="222" t="s">
        <v>39</v>
      </c>
    </row>
    <row r="77" spans="1:10" ht="39" customHeight="1">
      <c r="A77" s="79" t="s">
        <v>71</v>
      </c>
      <c r="B77" s="168">
        <v>5040</v>
      </c>
      <c r="C77" s="225">
        <v>112</v>
      </c>
      <c r="D77" s="225">
        <v>109.5</v>
      </c>
      <c r="E77" s="225">
        <v>110.9</v>
      </c>
      <c r="F77" s="225">
        <v>109.9</v>
      </c>
      <c r="G77" s="222" t="s">
        <v>39</v>
      </c>
      <c r="H77" s="222" t="s">
        <v>39</v>
      </c>
      <c r="I77" s="222" t="s">
        <v>39</v>
      </c>
      <c r="J77" s="222" t="s">
        <v>39</v>
      </c>
    </row>
    <row r="78" spans="1:10" ht="28.2" customHeight="1">
      <c r="A78" s="311" t="s">
        <v>72</v>
      </c>
      <c r="B78" s="308"/>
      <c r="C78" s="308"/>
      <c r="D78" s="308"/>
      <c r="E78" s="308"/>
      <c r="F78" s="308"/>
      <c r="G78" s="308"/>
      <c r="H78" s="308"/>
      <c r="I78" s="308"/>
      <c r="J78" s="308"/>
    </row>
    <row r="79" spans="1:10" ht="21.6" customHeight="1">
      <c r="A79" s="79" t="s">
        <v>73</v>
      </c>
      <c r="B79" s="129">
        <v>6000</v>
      </c>
      <c r="C79" s="222">
        <v>28525</v>
      </c>
      <c r="D79" s="222">
        <v>30440</v>
      </c>
      <c r="E79" s="222">
        <v>27447</v>
      </c>
      <c r="F79" s="222">
        <v>26099</v>
      </c>
      <c r="G79" s="5" t="s">
        <v>39</v>
      </c>
      <c r="H79" s="5" t="s">
        <v>39</v>
      </c>
      <c r="I79" s="5" t="s">
        <v>39</v>
      </c>
      <c r="J79" s="5" t="s">
        <v>39</v>
      </c>
    </row>
    <row r="80" spans="1:10" ht="21.6" customHeight="1">
      <c r="A80" s="79" t="s">
        <v>74</v>
      </c>
      <c r="B80" s="129">
        <v>6001</v>
      </c>
      <c r="C80" s="222">
        <v>10059</v>
      </c>
      <c r="D80" s="222">
        <v>10510</v>
      </c>
      <c r="E80" s="222">
        <v>7791</v>
      </c>
      <c r="F80" s="222">
        <v>7131</v>
      </c>
      <c r="G80" s="5" t="s">
        <v>39</v>
      </c>
      <c r="H80" s="5" t="s">
        <v>39</v>
      </c>
      <c r="I80" s="5" t="s">
        <v>39</v>
      </c>
      <c r="J80" s="5" t="s">
        <v>39</v>
      </c>
    </row>
    <row r="81" spans="1:15" ht="21.6" customHeight="1">
      <c r="A81" s="79" t="s">
        <v>75</v>
      </c>
      <c r="B81" s="129">
        <v>6002</v>
      </c>
      <c r="C81" s="222">
        <v>32343</v>
      </c>
      <c r="D81" s="222">
        <v>34300</v>
      </c>
      <c r="E81" s="222">
        <v>30827</v>
      </c>
      <c r="F81" s="222">
        <v>31217</v>
      </c>
      <c r="G81" s="5" t="s">
        <v>39</v>
      </c>
      <c r="H81" s="5" t="s">
        <v>39</v>
      </c>
      <c r="I81" s="5" t="s">
        <v>39</v>
      </c>
      <c r="J81" s="5" t="s">
        <v>39</v>
      </c>
    </row>
    <row r="82" spans="1:15" ht="21.6" customHeight="1">
      <c r="A82" s="79" t="s">
        <v>76</v>
      </c>
      <c r="B82" s="129">
        <v>6003</v>
      </c>
      <c r="C82" s="222">
        <v>22284</v>
      </c>
      <c r="D82" s="222">
        <v>23790</v>
      </c>
      <c r="E82" s="222">
        <v>23036</v>
      </c>
      <c r="F82" s="222">
        <v>24086</v>
      </c>
      <c r="G82" s="5" t="s">
        <v>39</v>
      </c>
      <c r="H82" s="5" t="s">
        <v>39</v>
      </c>
      <c r="I82" s="5" t="s">
        <v>39</v>
      </c>
      <c r="J82" s="5" t="s">
        <v>39</v>
      </c>
    </row>
    <row r="83" spans="1:15" ht="21.6" customHeight="1">
      <c r="A83" s="79" t="s">
        <v>77</v>
      </c>
      <c r="B83" s="129">
        <v>6010</v>
      </c>
      <c r="C83" s="222">
        <v>24974</v>
      </c>
      <c r="D83" s="222">
        <v>16380</v>
      </c>
      <c r="E83" s="222">
        <v>27546</v>
      </c>
      <c r="F83" s="222">
        <v>28967</v>
      </c>
      <c r="G83" s="5" t="s">
        <v>39</v>
      </c>
      <c r="H83" s="5" t="s">
        <v>39</v>
      </c>
      <c r="I83" s="5" t="s">
        <v>39</v>
      </c>
      <c r="J83" s="5" t="s">
        <v>39</v>
      </c>
    </row>
    <row r="84" spans="1:15" ht="21.6" customHeight="1">
      <c r="A84" s="79" t="s">
        <v>78</v>
      </c>
      <c r="B84" s="129">
        <v>6011</v>
      </c>
      <c r="C84" s="222">
        <v>3013</v>
      </c>
      <c r="D84" s="222">
        <v>3000</v>
      </c>
      <c r="E84" s="222">
        <v>3013</v>
      </c>
      <c r="F84" s="222">
        <v>3013</v>
      </c>
      <c r="G84" s="5" t="s">
        <v>39</v>
      </c>
      <c r="H84" s="5" t="s">
        <v>39</v>
      </c>
      <c r="I84" s="5" t="s">
        <v>39</v>
      </c>
      <c r="J84" s="5" t="s">
        <v>39</v>
      </c>
    </row>
    <row r="85" spans="1:15" ht="21.6" customHeight="1">
      <c r="A85" s="79" t="s">
        <v>79</v>
      </c>
      <c r="B85" s="129">
        <v>6012</v>
      </c>
      <c r="C85" s="222">
        <v>17205</v>
      </c>
      <c r="D85" s="222">
        <v>16380</v>
      </c>
      <c r="E85" s="222">
        <v>18648</v>
      </c>
      <c r="F85" s="222">
        <v>20062</v>
      </c>
      <c r="G85" s="5" t="s">
        <v>39</v>
      </c>
      <c r="H85" s="5" t="s">
        <v>39</v>
      </c>
      <c r="I85" s="5" t="s">
        <v>39</v>
      </c>
      <c r="J85" s="5" t="s">
        <v>39</v>
      </c>
    </row>
    <row r="86" spans="1:15" ht="21.6" customHeight="1">
      <c r="A86" s="79" t="s">
        <v>80</v>
      </c>
      <c r="B86" s="129">
        <v>6013</v>
      </c>
      <c r="C86" s="222">
        <v>0</v>
      </c>
      <c r="D86" s="222">
        <v>0</v>
      </c>
      <c r="E86" s="222">
        <v>0</v>
      </c>
      <c r="F86" s="222">
        <v>0</v>
      </c>
      <c r="G86" s="5" t="s">
        <v>39</v>
      </c>
      <c r="H86" s="5" t="s">
        <v>39</v>
      </c>
      <c r="I86" s="5" t="s">
        <v>39</v>
      </c>
      <c r="J86" s="5" t="s">
        <v>39</v>
      </c>
    </row>
    <row r="87" spans="1:15" ht="21.6" customHeight="1">
      <c r="A87" s="79" t="s">
        <v>81</v>
      </c>
      <c r="B87" s="129">
        <v>6014</v>
      </c>
      <c r="C87" s="222">
        <v>0</v>
      </c>
      <c r="D87" s="222">
        <v>0</v>
      </c>
      <c r="E87" s="222">
        <v>0</v>
      </c>
      <c r="F87" s="222">
        <v>0</v>
      </c>
      <c r="G87" s="5" t="s">
        <v>39</v>
      </c>
      <c r="H87" s="5" t="s">
        <v>39</v>
      </c>
      <c r="I87" s="5" t="s">
        <v>39</v>
      </c>
      <c r="J87" s="5" t="s">
        <v>39</v>
      </c>
    </row>
    <row r="88" spans="1:15" ht="21.6" customHeight="1">
      <c r="A88" s="79" t="s">
        <v>82</v>
      </c>
      <c r="B88" s="129">
        <v>6015</v>
      </c>
      <c r="C88" s="222">
        <v>1669</v>
      </c>
      <c r="D88" s="222">
        <v>1800</v>
      </c>
      <c r="E88" s="222">
        <v>3000</v>
      </c>
      <c r="F88" s="222">
        <v>3000</v>
      </c>
      <c r="G88" s="5" t="s">
        <v>39</v>
      </c>
      <c r="H88" s="5" t="s">
        <v>39</v>
      </c>
      <c r="I88" s="5" t="s">
        <v>39</v>
      </c>
      <c r="J88" s="5" t="s">
        <v>39</v>
      </c>
    </row>
    <row r="89" spans="1:15" s="132" customFormat="1" ht="21.6" customHeight="1">
      <c r="A89" s="88" t="s">
        <v>83</v>
      </c>
      <c r="B89" s="226">
        <v>6020</v>
      </c>
      <c r="C89" s="221">
        <v>53499</v>
      </c>
      <c r="D89" s="221">
        <v>53020</v>
      </c>
      <c r="E89" s="221">
        <v>54993</v>
      </c>
      <c r="F89" s="221">
        <v>55066</v>
      </c>
      <c r="G89" s="14" t="s">
        <v>39</v>
      </c>
      <c r="H89" s="14" t="s">
        <v>39</v>
      </c>
      <c r="I89" s="14" t="s">
        <v>39</v>
      </c>
      <c r="J89" s="14" t="s">
        <v>39</v>
      </c>
      <c r="L89" s="235"/>
      <c r="M89" s="235"/>
      <c r="N89" s="235"/>
      <c r="O89" s="235"/>
    </row>
    <row r="90" spans="1:15" ht="20.399999999999999" customHeight="1">
      <c r="A90" s="79" t="s">
        <v>84</v>
      </c>
      <c r="B90" s="129">
        <v>6030</v>
      </c>
      <c r="C90" s="222">
        <v>0</v>
      </c>
      <c r="D90" s="222">
        <v>0</v>
      </c>
      <c r="E90" s="222">
        <v>0</v>
      </c>
      <c r="F90" s="222">
        <v>0</v>
      </c>
      <c r="G90" s="5" t="s">
        <v>39</v>
      </c>
      <c r="H90" s="5" t="s">
        <v>39</v>
      </c>
      <c r="I90" s="5" t="s">
        <v>39</v>
      </c>
      <c r="J90" s="5" t="s">
        <v>39</v>
      </c>
    </row>
    <row r="91" spans="1:15" ht="20.399999999999999" customHeight="1">
      <c r="A91" s="79" t="s">
        <v>85</v>
      </c>
      <c r="B91" s="129">
        <v>6031</v>
      </c>
      <c r="C91" s="222">
        <v>0</v>
      </c>
      <c r="D91" s="222">
        <v>0</v>
      </c>
      <c r="E91" s="222">
        <v>0</v>
      </c>
      <c r="F91" s="222">
        <v>0</v>
      </c>
      <c r="G91" s="5" t="s">
        <v>39</v>
      </c>
      <c r="H91" s="5" t="s">
        <v>39</v>
      </c>
      <c r="I91" s="5" t="s">
        <v>39</v>
      </c>
      <c r="J91" s="5" t="s">
        <v>39</v>
      </c>
    </row>
    <row r="92" spans="1:15" ht="20.399999999999999" customHeight="1">
      <c r="A92" s="79" t="s">
        <v>86</v>
      </c>
      <c r="B92" s="129">
        <v>6040</v>
      </c>
      <c r="C92" s="222">
        <v>15324</v>
      </c>
      <c r="D92" s="222">
        <v>11855</v>
      </c>
      <c r="E92" s="222">
        <v>15793</v>
      </c>
      <c r="F92" s="222">
        <v>16458</v>
      </c>
      <c r="G92" s="5" t="s">
        <v>39</v>
      </c>
      <c r="H92" s="5" t="s">
        <v>39</v>
      </c>
      <c r="I92" s="5" t="s">
        <v>39</v>
      </c>
      <c r="J92" s="5" t="s">
        <v>39</v>
      </c>
    </row>
    <row r="93" spans="1:15" ht="20.399999999999999" customHeight="1">
      <c r="A93" s="79" t="s">
        <v>87</v>
      </c>
      <c r="B93" s="129">
        <v>6041</v>
      </c>
      <c r="C93" s="222">
        <v>0</v>
      </c>
      <c r="D93" s="222">
        <v>0</v>
      </c>
      <c r="E93" s="222">
        <v>0</v>
      </c>
      <c r="F93" s="222">
        <v>0</v>
      </c>
      <c r="G93" s="5" t="s">
        <v>39</v>
      </c>
      <c r="H93" s="5" t="s">
        <v>39</v>
      </c>
      <c r="I93" s="5" t="s">
        <v>39</v>
      </c>
      <c r="J93" s="5" t="s">
        <v>39</v>
      </c>
    </row>
    <row r="94" spans="1:15" ht="20.399999999999999" customHeight="1">
      <c r="A94" s="79" t="s">
        <v>88</v>
      </c>
      <c r="B94" s="129">
        <v>6042</v>
      </c>
      <c r="C94" s="222">
        <v>6613</v>
      </c>
      <c r="D94" s="222">
        <v>5000</v>
      </c>
      <c r="E94" s="222">
        <v>6364</v>
      </c>
      <c r="F94" s="222">
        <v>6847</v>
      </c>
      <c r="G94" s="5" t="s">
        <v>39</v>
      </c>
      <c r="H94" s="5" t="s">
        <v>39</v>
      </c>
      <c r="I94" s="5" t="s">
        <v>39</v>
      </c>
      <c r="J94" s="5" t="s">
        <v>39</v>
      </c>
    </row>
    <row r="95" spans="1:15" ht="20.399999999999999" customHeight="1">
      <c r="A95" s="79" t="s">
        <v>89</v>
      </c>
      <c r="B95" s="129">
        <v>6043</v>
      </c>
      <c r="C95" s="222">
        <v>1196</v>
      </c>
      <c r="D95" s="222">
        <v>1000</v>
      </c>
      <c r="E95" s="222">
        <v>1300</v>
      </c>
      <c r="F95" s="222">
        <v>1320</v>
      </c>
      <c r="G95" s="5" t="s">
        <v>39</v>
      </c>
      <c r="H95" s="5" t="s">
        <v>39</v>
      </c>
      <c r="I95" s="5" t="s">
        <v>39</v>
      </c>
      <c r="J95" s="5" t="s">
        <v>39</v>
      </c>
    </row>
    <row r="96" spans="1:15" s="132" customFormat="1" ht="20.399999999999999" customHeight="1">
      <c r="A96" s="88" t="s">
        <v>90</v>
      </c>
      <c r="B96" s="226">
        <v>6050</v>
      </c>
      <c r="C96" s="221">
        <v>15324</v>
      </c>
      <c r="D96" s="221">
        <v>11855</v>
      </c>
      <c r="E96" s="221">
        <v>15793</v>
      </c>
      <c r="F96" s="221">
        <v>16458</v>
      </c>
      <c r="G96" s="14" t="s">
        <v>39</v>
      </c>
      <c r="H96" s="14" t="s">
        <v>39</v>
      </c>
      <c r="I96" s="14" t="s">
        <v>39</v>
      </c>
      <c r="J96" s="14" t="s">
        <v>39</v>
      </c>
    </row>
    <row r="97" spans="1:15" ht="20.399999999999999" customHeight="1">
      <c r="A97" s="79" t="s">
        <v>91</v>
      </c>
      <c r="B97" s="129">
        <v>6060</v>
      </c>
      <c r="C97" s="222">
        <v>0</v>
      </c>
      <c r="D97" s="222">
        <v>0</v>
      </c>
      <c r="E97" s="222">
        <v>0</v>
      </c>
      <c r="F97" s="222">
        <v>0</v>
      </c>
      <c r="G97" s="5" t="s">
        <v>39</v>
      </c>
      <c r="H97" s="5" t="s">
        <v>39</v>
      </c>
      <c r="I97" s="5" t="s">
        <v>39</v>
      </c>
      <c r="J97" s="5" t="s">
        <v>39</v>
      </c>
    </row>
    <row r="98" spans="1:15" ht="20.399999999999999" customHeight="1">
      <c r="A98" s="79" t="s">
        <v>92</v>
      </c>
      <c r="B98" s="129">
        <v>6070</v>
      </c>
      <c r="C98" s="222">
        <v>0</v>
      </c>
      <c r="D98" s="222">
        <v>0</v>
      </c>
      <c r="E98" s="222">
        <v>0</v>
      </c>
      <c r="F98" s="222">
        <v>0</v>
      </c>
      <c r="G98" s="5" t="s">
        <v>39</v>
      </c>
      <c r="H98" s="5" t="s">
        <v>39</v>
      </c>
      <c r="I98" s="5" t="s">
        <v>39</v>
      </c>
      <c r="J98" s="5" t="s">
        <v>39</v>
      </c>
    </row>
    <row r="99" spans="1:15" s="132" customFormat="1" ht="20.399999999999999" customHeight="1">
      <c r="A99" s="88" t="s">
        <v>93</v>
      </c>
      <c r="B99" s="226">
        <v>6080</v>
      </c>
      <c r="C99" s="221">
        <v>38175</v>
      </c>
      <c r="D99" s="221">
        <v>38290</v>
      </c>
      <c r="E99" s="221">
        <v>39200</v>
      </c>
      <c r="F99" s="221">
        <v>38608</v>
      </c>
      <c r="G99" s="14" t="s">
        <v>39</v>
      </c>
      <c r="H99" s="14" t="s">
        <v>39</v>
      </c>
      <c r="I99" s="14" t="s">
        <v>39</v>
      </c>
      <c r="J99" s="14" t="s">
        <v>39</v>
      </c>
      <c r="L99" s="235"/>
      <c r="M99" s="235"/>
      <c r="N99" s="235"/>
      <c r="O99" s="235"/>
    </row>
    <row r="100" spans="1:15" s="132" customFormat="1" ht="27" customHeight="1">
      <c r="A100" s="308" t="s">
        <v>94</v>
      </c>
      <c r="B100" s="308"/>
      <c r="C100" s="308"/>
      <c r="D100" s="308"/>
      <c r="E100" s="308"/>
      <c r="F100" s="308"/>
      <c r="G100" s="308"/>
      <c r="H100" s="308"/>
      <c r="I100" s="308"/>
      <c r="J100" s="308"/>
      <c r="K100" s="235"/>
    </row>
    <row r="101" spans="1:15" s="132" customFormat="1" ht="20.399999999999999" customHeight="1">
      <c r="A101" s="236" t="s">
        <v>95</v>
      </c>
      <c r="B101" s="237">
        <v>7000</v>
      </c>
      <c r="C101" s="276">
        <v>109</v>
      </c>
      <c r="D101" s="227">
        <v>23</v>
      </c>
      <c r="E101" s="227">
        <v>23</v>
      </c>
      <c r="F101" s="221">
        <v>0</v>
      </c>
      <c r="G101" s="222" t="s">
        <v>39</v>
      </c>
      <c r="H101" s="222" t="s">
        <v>39</v>
      </c>
      <c r="I101" s="222" t="s">
        <v>39</v>
      </c>
      <c r="J101" s="222" t="s">
        <v>39</v>
      </c>
    </row>
    <row r="102" spans="1:15" s="132" customFormat="1" ht="20.399999999999999" customHeight="1">
      <c r="A102" s="238" t="s">
        <v>96</v>
      </c>
      <c r="B102" s="239" t="s">
        <v>97</v>
      </c>
      <c r="C102" s="221">
        <v>0</v>
      </c>
      <c r="D102" s="221">
        <v>0</v>
      </c>
      <c r="E102" s="221">
        <v>0</v>
      </c>
      <c r="F102" s="221">
        <v>0</v>
      </c>
      <c r="G102" s="222" t="s">
        <v>39</v>
      </c>
      <c r="H102" s="222" t="s">
        <v>39</v>
      </c>
      <c r="I102" s="222" t="s">
        <v>39</v>
      </c>
      <c r="J102" s="222" t="s">
        <v>39</v>
      </c>
    </row>
    <row r="103" spans="1:15" s="132" customFormat="1" ht="20.399999999999999" customHeight="1">
      <c r="A103" s="79" t="s">
        <v>98</v>
      </c>
      <c r="B103" s="240" t="s">
        <v>99</v>
      </c>
      <c r="C103" s="222">
        <v>0</v>
      </c>
      <c r="D103" s="222">
        <v>0</v>
      </c>
      <c r="E103" s="222">
        <v>0</v>
      </c>
      <c r="F103" s="222">
        <v>0</v>
      </c>
      <c r="G103" s="222" t="s">
        <v>39</v>
      </c>
      <c r="H103" s="222" t="s">
        <v>39</v>
      </c>
      <c r="I103" s="222" t="s">
        <v>39</v>
      </c>
      <c r="J103" s="222" t="s">
        <v>39</v>
      </c>
    </row>
    <row r="104" spans="1:15" s="132" customFormat="1" ht="20.399999999999999" customHeight="1">
      <c r="A104" s="79" t="s">
        <v>100</v>
      </c>
      <c r="B104" s="240" t="s">
        <v>101</v>
      </c>
      <c r="C104" s="222">
        <v>0</v>
      </c>
      <c r="D104" s="222">
        <v>0</v>
      </c>
      <c r="E104" s="222">
        <v>0</v>
      </c>
      <c r="F104" s="222">
        <v>0</v>
      </c>
      <c r="G104" s="222" t="s">
        <v>39</v>
      </c>
      <c r="H104" s="222" t="s">
        <v>39</v>
      </c>
      <c r="I104" s="222" t="s">
        <v>39</v>
      </c>
      <c r="J104" s="222" t="s">
        <v>39</v>
      </c>
    </row>
    <row r="105" spans="1:15" s="132" customFormat="1" ht="20.399999999999999" customHeight="1">
      <c r="A105" s="79" t="s">
        <v>102</v>
      </c>
      <c r="B105" s="240" t="s">
        <v>103</v>
      </c>
      <c r="C105" s="222">
        <v>0</v>
      </c>
      <c r="D105" s="222">
        <v>0</v>
      </c>
      <c r="E105" s="222">
        <v>0</v>
      </c>
      <c r="F105" s="222">
        <v>0</v>
      </c>
      <c r="G105" s="222" t="s">
        <v>39</v>
      </c>
      <c r="H105" s="222" t="s">
        <v>39</v>
      </c>
      <c r="I105" s="222" t="s">
        <v>39</v>
      </c>
      <c r="J105" s="222" t="s">
        <v>39</v>
      </c>
    </row>
    <row r="106" spans="1:15" s="132" customFormat="1" ht="20.399999999999999" customHeight="1">
      <c r="A106" s="88" t="s">
        <v>104</v>
      </c>
      <c r="B106" s="241" t="s">
        <v>105</v>
      </c>
      <c r="C106" s="221">
        <v>-86</v>
      </c>
      <c r="D106" s="221">
        <v>-23</v>
      </c>
      <c r="E106" s="221">
        <v>-23</v>
      </c>
      <c r="F106" s="221">
        <v>0</v>
      </c>
      <c r="G106" s="222" t="s">
        <v>39</v>
      </c>
      <c r="H106" s="222" t="s">
        <v>39</v>
      </c>
      <c r="I106" s="222" t="s">
        <v>39</v>
      </c>
      <c r="J106" s="222" t="s">
        <v>39</v>
      </c>
    </row>
    <row r="107" spans="1:15" s="132" customFormat="1" ht="20.399999999999999" customHeight="1">
      <c r="A107" s="79" t="s">
        <v>98</v>
      </c>
      <c r="B107" s="240" t="s">
        <v>106</v>
      </c>
      <c r="C107" s="222">
        <v>-86</v>
      </c>
      <c r="D107" s="222">
        <v>-23</v>
      </c>
      <c r="E107" s="222">
        <v>-23</v>
      </c>
      <c r="F107" s="222">
        <v>0</v>
      </c>
      <c r="G107" s="222" t="s">
        <v>39</v>
      </c>
      <c r="H107" s="222" t="s">
        <v>39</v>
      </c>
      <c r="I107" s="222" t="s">
        <v>39</v>
      </c>
      <c r="J107" s="222" t="s">
        <v>39</v>
      </c>
    </row>
    <row r="108" spans="1:15" s="132" customFormat="1" ht="20.399999999999999" customHeight="1">
      <c r="A108" s="79" t="s">
        <v>100</v>
      </c>
      <c r="B108" s="240" t="s">
        <v>107</v>
      </c>
      <c r="C108" s="222">
        <v>0</v>
      </c>
      <c r="D108" s="222">
        <v>0</v>
      </c>
      <c r="E108" s="222">
        <v>0</v>
      </c>
      <c r="F108" s="222">
        <v>0</v>
      </c>
      <c r="G108" s="222" t="s">
        <v>39</v>
      </c>
      <c r="H108" s="222" t="s">
        <v>39</v>
      </c>
      <c r="I108" s="222" t="s">
        <v>39</v>
      </c>
      <c r="J108" s="222" t="s">
        <v>39</v>
      </c>
    </row>
    <row r="109" spans="1:15" ht="20.399999999999999" customHeight="1">
      <c r="A109" s="79" t="s">
        <v>102</v>
      </c>
      <c r="B109" s="240" t="s">
        <v>108</v>
      </c>
      <c r="C109" s="222">
        <v>0</v>
      </c>
      <c r="D109" s="222">
        <v>0</v>
      </c>
      <c r="E109" s="222">
        <v>0</v>
      </c>
      <c r="F109" s="222">
        <v>0</v>
      </c>
      <c r="G109" s="222" t="s">
        <v>39</v>
      </c>
      <c r="H109" s="222" t="s">
        <v>39</v>
      </c>
      <c r="I109" s="222" t="s">
        <v>39</v>
      </c>
      <c r="J109" s="222" t="s">
        <v>39</v>
      </c>
    </row>
    <row r="110" spans="1:15" ht="20.399999999999999" customHeight="1">
      <c r="A110" s="242" t="s">
        <v>109</v>
      </c>
      <c r="B110" s="237">
        <v>7030</v>
      </c>
      <c r="C110" s="221">
        <v>23</v>
      </c>
      <c r="D110" s="221">
        <v>0</v>
      </c>
      <c r="E110" s="221">
        <v>0</v>
      </c>
      <c r="F110" s="221">
        <v>0</v>
      </c>
      <c r="G110" s="222" t="s">
        <v>39</v>
      </c>
      <c r="H110" s="222" t="s">
        <v>39</v>
      </c>
      <c r="I110" s="222" t="s">
        <v>39</v>
      </c>
      <c r="J110" s="222" t="s">
        <v>39</v>
      </c>
    </row>
    <row r="111" spans="1:15" ht="27" customHeight="1">
      <c r="A111" s="308" t="s">
        <v>110</v>
      </c>
      <c r="B111" s="308"/>
      <c r="C111" s="308"/>
      <c r="D111" s="308"/>
      <c r="E111" s="308"/>
      <c r="F111" s="308"/>
      <c r="G111" s="308"/>
      <c r="H111" s="308"/>
      <c r="I111" s="308"/>
      <c r="J111" s="308"/>
    </row>
    <row r="112" spans="1:15" s="2" customFormat="1" ht="60.75" customHeight="1">
      <c r="A112" s="88" t="s">
        <v>425</v>
      </c>
      <c r="B112" s="243" t="s">
        <v>111</v>
      </c>
      <c r="C112" s="221">
        <v>160</v>
      </c>
      <c r="D112" s="221">
        <v>174</v>
      </c>
      <c r="E112" s="221">
        <v>151</v>
      </c>
      <c r="F112" s="244">
        <v>152.5</v>
      </c>
      <c r="G112" s="222" t="s">
        <v>39</v>
      </c>
      <c r="H112" s="222" t="s">
        <v>39</v>
      </c>
      <c r="I112" s="222" t="s">
        <v>39</v>
      </c>
      <c r="J112" s="222" t="s">
        <v>39</v>
      </c>
    </row>
    <row r="113" spans="1:10" s="2" customFormat="1" ht="21.6" customHeight="1">
      <c r="A113" s="79" t="s">
        <v>112</v>
      </c>
      <c r="B113" s="245" t="s">
        <v>113</v>
      </c>
      <c r="C113" s="222">
        <v>0</v>
      </c>
      <c r="D113" s="222">
        <v>0</v>
      </c>
      <c r="E113" s="222">
        <v>0</v>
      </c>
      <c r="F113" s="222">
        <v>0</v>
      </c>
      <c r="G113" s="5" t="s">
        <v>39</v>
      </c>
      <c r="H113" s="5" t="s">
        <v>39</v>
      </c>
      <c r="I113" s="5" t="s">
        <v>39</v>
      </c>
      <c r="J113" s="5" t="s">
        <v>39</v>
      </c>
    </row>
    <row r="114" spans="1:10" s="2" customFormat="1" ht="21.6" customHeight="1">
      <c r="A114" s="79" t="s">
        <v>114</v>
      </c>
      <c r="B114" s="245" t="s">
        <v>115</v>
      </c>
      <c r="C114" s="222">
        <v>0</v>
      </c>
      <c r="D114" s="222">
        <v>0</v>
      </c>
      <c r="E114" s="222">
        <v>0</v>
      </c>
      <c r="F114" s="222">
        <v>0</v>
      </c>
      <c r="G114" s="5" t="s">
        <v>39</v>
      </c>
      <c r="H114" s="5" t="s">
        <v>39</v>
      </c>
      <c r="I114" s="5" t="s">
        <v>39</v>
      </c>
      <c r="J114" s="5" t="s">
        <v>39</v>
      </c>
    </row>
    <row r="115" spans="1:10" s="2" customFormat="1" ht="21.6" customHeight="1">
      <c r="A115" s="3" t="s">
        <v>116</v>
      </c>
      <c r="B115" s="245" t="s">
        <v>117</v>
      </c>
      <c r="C115" s="222">
        <v>1</v>
      </c>
      <c r="D115" s="222">
        <v>1</v>
      </c>
      <c r="E115" s="222">
        <v>1</v>
      </c>
      <c r="F115" s="222">
        <v>1</v>
      </c>
      <c r="G115" s="5" t="s">
        <v>39</v>
      </c>
      <c r="H115" s="5" t="s">
        <v>39</v>
      </c>
      <c r="I115" s="5" t="s">
        <v>39</v>
      </c>
      <c r="J115" s="5" t="s">
        <v>39</v>
      </c>
    </row>
    <row r="116" spans="1:10" s="2" customFormat="1" ht="21.6" customHeight="1">
      <c r="A116" s="3" t="s">
        <v>118</v>
      </c>
      <c r="B116" s="245" t="s">
        <v>119</v>
      </c>
      <c r="C116" s="222">
        <v>53</v>
      </c>
      <c r="D116" s="222">
        <v>58</v>
      </c>
      <c r="E116" s="222">
        <v>52</v>
      </c>
      <c r="F116" s="246">
        <v>46.5</v>
      </c>
      <c r="G116" s="5" t="s">
        <v>39</v>
      </c>
      <c r="H116" s="5" t="s">
        <v>39</v>
      </c>
      <c r="I116" s="5" t="s">
        <v>39</v>
      </c>
      <c r="J116" s="5" t="s">
        <v>39</v>
      </c>
    </row>
    <row r="117" spans="1:10" s="2" customFormat="1" ht="21.6" customHeight="1">
      <c r="A117" s="3" t="s">
        <v>120</v>
      </c>
      <c r="B117" s="245" t="s">
        <v>121</v>
      </c>
      <c r="C117" s="222">
        <v>106</v>
      </c>
      <c r="D117" s="222">
        <v>115</v>
      </c>
      <c r="E117" s="222">
        <v>98</v>
      </c>
      <c r="F117" s="222">
        <v>105</v>
      </c>
      <c r="G117" s="5" t="s">
        <v>39</v>
      </c>
      <c r="H117" s="5" t="s">
        <v>39</v>
      </c>
      <c r="I117" s="5" t="s">
        <v>39</v>
      </c>
      <c r="J117" s="5" t="s">
        <v>39</v>
      </c>
    </row>
    <row r="118" spans="1:10" s="2" customFormat="1" ht="18.75" customHeight="1">
      <c r="A118" s="88" t="s">
        <v>122</v>
      </c>
      <c r="B118" s="243" t="s">
        <v>123</v>
      </c>
      <c r="C118" s="221">
        <v>-26708</v>
      </c>
      <c r="D118" s="221">
        <v>-33299</v>
      </c>
      <c r="E118" s="221">
        <v>-30341</v>
      </c>
      <c r="F118" s="221">
        <v>-34458</v>
      </c>
      <c r="G118" s="222" t="s">
        <v>39</v>
      </c>
      <c r="H118" s="222" t="s">
        <v>39</v>
      </c>
      <c r="I118" s="222" t="s">
        <v>39</v>
      </c>
      <c r="J118" s="222" t="s">
        <v>39</v>
      </c>
    </row>
    <row r="119" spans="1:10" s="2" customFormat="1" ht="21.6" customHeight="1">
      <c r="A119" s="79" t="s">
        <v>112</v>
      </c>
      <c r="B119" s="245" t="s">
        <v>124</v>
      </c>
      <c r="C119" s="222">
        <v>0</v>
      </c>
      <c r="D119" s="222">
        <v>0</v>
      </c>
      <c r="E119" s="222">
        <v>0</v>
      </c>
      <c r="F119" s="222">
        <v>0</v>
      </c>
      <c r="G119" s="5" t="s">
        <v>39</v>
      </c>
      <c r="H119" s="5" t="s">
        <v>39</v>
      </c>
      <c r="I119" s="5" t="s">
        <v>39</v>
      </c>
      <c r="J119" s="5" t="s">
        <v>39</v>
      </c>
    </row>
    <row r="120" spans="1:10" s="2" customFormat="1" ht="21.6" customHeight="1">
      <c r="A120" s="79" t="s">
        <v>114</v>
      </c>
      <c r="B120" s="245" t="s">
        <v>125</v>
      </c>
      <c r="C120" s="222">
        <v>0</v>
      </c>
      <c r="D120" s="222">
        <v>0</v>
      </c>
      <c r="E120" s="222">
        <v>0</v>
      </c>
      <c r="F120" s="222">
        <v>0</v>
      </c>
      <c r="G120" s="5" t="s">
        <v>39</v>
      </c>
      <c r="H120" s="5" t="s">
        <v>39</v>
      </c>
      <c r="I120" s="5" t="s">
        <v>39</v>
      </c>
      <c r="J120" s="5" t="s">
        <v>39</v>
      </c>
    </row>
    <row r="121" spans="1:10" s="2" customFormat="1" ht="21.6" customHeight="1">
      <c r="A121" s="3" t="s">
        <v>116</v>
      </c>
      <c r="B121" s="245" t="s">
        <v>126</v>
      </c>
      <c r="C121" s="222">
        <v>-482</v>
      </c>
      <c r="D121" s="222">
        <v>-540</v>
      </c>
      <c r="E121" s="222">
        <v>-559</v>
      </c>
      <c r="F121" s="222">
        <v>-802</v>
      </c>
      <c r="G121" s="5" t="s">
        <v>39</v>
      </c>
      <c r="H121" s="5" t="s">
        <v>39</v>
      </c>
      <c r="I121" s="5" t="s">
        <v>39</v>
      </c>
      <c r="J121" s="5" t="s">
        <v>39</v>
      </c>
    </row>
    <row r="122" spans="1:10" s="2" customFormat="1" ht="21.6" customHeight="1">
      <c r="A122" s="3" t="s">
        <v>118</v>
      </c>
      <c r="B122" s="245" t="s">
        <v>127</v>
      </c>
      <c r="C122" s="222">
        <v>-11602</v>
      </c>
      <c r="D122" s="222">
        <v>-13818</v>
      </c>
      <c r="E122" s="222">
        <v>-13154</v>
      </c>
      <c r="F122" s="222">
        <v>-13541</v>
      </c>
      <c r="G122" s="5" t="s">
        <v>39</v>
      </c>
      <c r="H122" s="5" t="s">
        <v>39</v>
      </c>
      <c r="I122" s="5" t="s">
        <v>39</v>
      </c>
      <c r="J122" s="5" t="s">
        <v>39</v>
      </c>
    </row>
    <row r="123" spans="1:10" s="2" customFormat="1" ht="21.6" customHeight="1">
      <c r="A123" s="3" t="s">
        <v>120</v>
      </c>
      <c r="B123" s="245" t="s">
        <v>128</v>
      </c>
      <c r="C123" s="222">
        <v>-14624</v>
      </c>
      <c r="D123" s="222">
        <v>-18941</v>
      </c>
      <c r="E123" s="222">
        <v>-16628</v>
      </c>
      <c r="F123" s="222">
        <v>-20115</v>
      </c>
      <c r="G123" s="5" t="s">
        <v>39</v>
      </c>
      <c r="H123" s="5" t="s">
        <v>39</v>
      </c>
      <c r="I123" s="5" t="s">
        <v>39</v>
      </c>
      <c r="J123" s="5" t="s">
        <v>39</v>
      </c>
    </row>
    <row r="124" spans="1:10" s="2" customFormat="1" ht="34.799999999999997">
      <c r="A124" s="88" t="s">
        <v>129</v>
      </c>
      <c r="B124" s="243" t="s">
        <v>130</v>
      </c>
      <c r="C124" s="277">
        <v>13910.416666666668</v>
      </c>
      <c r="D124" s="277">
        <v>15947.796934865901</v>
      </c>
      <c r="E124" s="277">
        <v>16744.48123620309</v>
      </c>
      <c r="F124" s="277">
        <v>18829.508196721312</v>
      </c>
      <c r="G124" s="247"/>
      <c r="H124" s="247"/>
      <c r="I124" s="247"/>
      <c r="J124" s="247"/>
    </row>
    <row r="125" spans="1:10" s="2" customFormat="1" ht="22.2" customHeight="1">
      <c r="A125" s="79" t="s">
        <v>131</v>
      </c>
      <c r="B125" s="245" t="s">
        <v>132</v>
      </c>
      <c r="C125" s="228"/>
      <c r="D125" s="229"/>
      <c r="E125" s="228"/>
      <c r="F125" s="228"/>
      <c r="G125" s="5" t="s">
        <v>39</v>
      </c>
      <c r="H125" s="5" t="s">
        <v>39</v>
      </c>
      <c r="I125" s="5" t="s">
        <v>39</v>
      </c>
      <c r="J125" s="5" t="s">
        <v>39</v>
      </c>
    </row>
    <row r="126" spans="1:10" s="2" customFormat="1" ht="22.2" customHeight="1">
      <c r="A126" s="79" t="s">
        <v>133</v>
      </c>
      <c r="B126" s="245" t="s">
        <v>134</v>
      </c>
      <c r="C126" s="228"/>
      <c r="D126" s="229"/>
      <c r="E126" s="228"/>
      <c r="F126" s="228"/>
      <c r="G126" s="5" t="s">
        <v>39</v>
      </c>
      <c r="H126" s="5" t="s">
        <v>39</v>
      </c>
      <c r="I126" s="5" t="s">
        <v>39</v>
      </c>
      <c r="J126" s="5" t="s">
        <v>39</v>
      </c>
    </row>
    <row r="127" spans="1:10" s="2" customFormat="1" ht="22.2" customHeight="1">
      <c r="A127" s="3" t="s">
        <v>135</v>
      </c>
      <c r="B127" s="245" t="s">
        <v>136</v>
      </c>
      <c r="C127" s="230">
        <v>40166.666666666664</v>
      </c>
      <c r="D127" s="230">
        <v>45000</v>
      </c>
      <c r="E127" s="230">
        <v>46583.333333333336</v>
      </c>
      <c r="F127" s="230">
        <v>66833.333333333328</v>
      </c>
      <c r="G127" s="5" t="s">
        <v>39</v>
      </c>
      <c r="H127" s="5" t="s">
        <v>39</v>
      </c>
      <c r="I127" s="5" t="s">
        <v>39</v>
      </c>
      <c r="J127" s="5" t="s">
        <v>39</v>
      </c>
    </row>
    <row r="128" spans="1:10" s="216" customFormat="1" ht="22.8" customHeight="1">
      <c r="A128" s="248" t="s">
        <v>137</v>
      </c>
      <c r="B128" s="249" t="s">
        <v>138</v>
      </c>
      <c r="C128" s="231">
        <v>24397.07</v>
      </c>
      <c r="D128" s="231">
        <v>27500</v>
      </c>
      <c r="E128" s="231">
        <v>28888.893333333333</v>
      </c>
      <c r="F128" s="231">
        <v>37294.870000000003</v>
      </c>
      <c r="G128" s="250" t="s">
        <v>39</v>
      </c>
      <c r="H128" s="250" t="s">
        <v>39</v>
      </c>
      <c r="I128" s="250" t="s">
        <v>39</v>
      </c>
      <c r="J128" s="250" t="s">
        <v>39</v>
      </c>
    </row>
    <row r="129" spans="1:10" s="216" customFormat="1" ht="22.8" customHeight="1">
      <c r="A129" s="248" t="s">
        <v>139</v>
      </c>
      <c r="B129" s="249" t="s">
        <v>140</v>
      </c>
      <c r="C129" s="231">
        <v>10833.33</v>
      </c>
      <c r="D129" s="231">
        <v>13750</v>
      </c>
      <c r="E129" s="231">
        <v>14444.44</v>
      </c>
      <c r="F129" s="231">
        <v>24875.673333333325</v>
      </c>
      <c r="G129" s="250" t="s">
        <v>39</v>
      </c>
      <c r="H129" s="250" t="s">
        <v>39</v>
      </c>
      <c r="I129" s="250" t="s">
        <v>39</v>
      </c>
      <c r="J129" s="250" t="s">
        <v>39</v>
      </c>
    </row>
    <row r="130" spans="1:10" s="216" customFormat="1" ht="22.8" customHeight="1">
      <c r="A130" s="248" t="s">
        <v>141</v>
      </c>
      <c r="B130" s="249" t="s">
        <v>142</v>
      </c>
      <c r="C130" s="231">
        <v>4936.2700000000004</v>
      </c>
      <c r="D130" s="231">
        <v>3750</v>
      </c>
      <c r="E130" s="231">
        <v>3250</v>
      </c>
      <c r="F130" s="231">
        <v>4662.79</v>
      </c>
      <c r="G130" s="250" t="s">
        <v>39</v>
      </c>
      <c r="H130" s="250" t="s">
        <v>39</v>
      </c>
      <c r="I130" s="250" t="s">
        <v>39</v>
      </c>
      <c r="J130" s="250" t="s">
        <v>39</v>
      </c>
    </row>
    <row r="131" spans="1:10" s="2" customFormat="1" ht="22.8" customHeight="1">
      <c r="A131" s="3" t="s">
        <v>143</v>
      </c>
      <c r="B131" s="245" t="s">
        <v>144</v>
      </c>
      <c r="C131" s="232">
        <v>18242.138364779872</v>
      </c>
      <c r="D131" s="232">
        <v>19853.448275862069</v>
      </c>
      <c r="E131" s="232">
        <v>21080.128205128203</v>
      </c>
      <c r="F131" s="232">
        <v>24267.025089605733</v>
      </c>
      <c r="G131" s="5" t="s">
        <v>39</v>
      </c>
      <c r="H131" s="5" t="s">
        <v>39</v>
      </c>
      <c r="I131" s="5" t="s">
        <v>39</v>
      </c>
      <c r="J131" s="5" t="s">
        <v>39</v>
      </c>
    </row>
    <row r="132" spans="1:10" s="2" customFormat="1" ht="22.8" customHeight="1">
      <c r="A132" s="3" t="s">
        <v>145</v>
      </c>
      <c r="B132" s="245" t="s">
        <v>146</v>
      </c>
      <c r="C132" s="232">
        <v>11496.855345911948</v>
      </c>
      <c r="D132" s="232">
        <v>13725.36231884058</v>
      </c>
      <c r="E132" s="232">
        <v>14139.455782312923</v>
      </c>
      <c r="F132" s="232">
        <v>15964.285714285716</v>
      </c>
      <c r="G132" s="5" t="s">
        <v>39</v>
      </c>
      <c r="H132" s="5" t="s">
        <v>39</v>
      </c>
      <c r="I132" s="5" t="s">
        <v>39</v>
      </c>
      <c r="J132" s="5" t="s">
        <v>39</v>
      </c>
    </row>
    <row r="133" spans="1:10" s="2" customFormat="1" ht="18.75" customHeight="1">
      <c r="A133" s="273"/>
      <c r="C133" s="233"/>
      <c r="D133" s="234"/>
      <c r="E133" s="234"/>
      <c r="F133" s="234"/>
      <c r="G133" s="274"/>
      <c r="H133" s="274"/>
      <c r="I133" s="274"/>
      <c r="J133" s="274"/>
    </row>
    <row r="134" spans="1:10" s="26" customFormat="1" ht="18.75" customHeight="1">
      <c r="A134" s="135" t="s">
        <v>376</v>
      </c>
      <c r="B134" s="136"/>
      <c r="C134" s="281" t="s">
        <v>377</v>
      </c>
      <c r="D134" s="281"/>
      <c r="E134" s="137"/>
      <c r="F134" s="137"/>
      <c r="G134" s="138"/>
    </row>
    <row r="135" spans="1:10" s="26" customFormat="1" ht="18.75" customHeight="1">
      <c r="A135" s="139"/>
      <c r="B135" s="140"/>
      <c r="C135" s="140"/>
      <c r="D135" s="140"/>
      <c r="E135" s="140"/>
      <c r="F135" s="140"/>
      <c r="G135" s="141"/>
      <c r="H135" s="282"/>
      <c r="I135" s="282"/>
      <c r="J135" s="282"/>
    </row>
    <row r="136" spans="1:10" s="2" customFormat="1">
      <c r="A136" s="8"/>
      <c r="F136" s="1"/>
      <c r="G136" s="1"/>
      <c r="H136" s="1"/>
      <c r="I136" s="1"/>
      <c r="J136" s="1"/>
    </row>
    <row r="137" spans="1:10" s="2" customFormat="1">
      <c r="A137" s="8"/>
      <c r="F137" s="1"/>
      <c r="G137" s="1"/>
      <c r="H137" s="1"/>
      <c r="I137" s="1"/>
      <c r="J137" s="1"/>
    </row>
    <row r="138" spans="1:10" s="2" customFormat="1">
      <c r="A138" s="8"/>
      <c r="F138" s="1"/>
      <c r="G138" s="1"/>
      <c r="H138" s="1"/>
      <c r="I138" s="1"/>
      <c r="J138" s="1"/>
    </row>
    <row r="139" spans="1:10" s="2" customFormat="1">
      <c r="A139" s="8"/>
      <c r="F139" s="1"/>
      <c r="G139" s="1"/>
      <c r="H139" s="1"/>
      <c r="I139" s="1"/>
      <c r="J139" s="1"/>
    </row>
    <row r="140" spans="1:10" s="2" customFormat="1">
      <c r="A140" s="8"/>
      <c r="F140" s="1"/>
      <c r="G140" s="1"/>
      <c r="H140" s="1"/>
      <c r="I140" s="1"/>
      <c r="J140" s="1"/>
    </row>
    <row r="141" spans="1:10" s="2" customFormat="1">
      <c r="A141" s="8"/>
      <c r="F141" s="1"/>
      <c r="G141" s="1"/>
      <c r="H141" s="1"/>
      <c r="I141" s="1"/>
      <c r="J141" s="1"/>
    </row>
    <row r="142" spans="1:10" s="2" customFormat="1">
      <c r="A142" s="8"/>
      <c r="F142" s="1"/>
      <c r="G142" s="1"/>
      <c r="H142" s="1"/>
      <c r="I142" s="1"/>
      <c r="J142" s="1"/>
    </row>
    <row r="143" spans="1:10" s="2" customFormat="1">
      <c r="A143" s="8"/>
      <c r="F143" s="1"/>
      <c r="G143" s="1"/>
      <c r="H143" s="1"/>
      <c r="I143" s="1"/>
      <c r="J143" s="1"/>
    </row>
    <row r="144" spans="1:10" s="2" customFormat="1">
      <c r="A144" s="8"/>
      <c r="F144" s="1"/>
      <c r="G144" s="1"/>
      <c r="H144" s="1"/>
      <c r="I144" s="1"/>
      <c r="J144" s="1"/>
    </row>
    <row r="145" spans="1:10" s="2" customFormat="1">
      <c r="A145" s="8"/>
      <c r="F145" s="1"/>
      <c r="G145" s="1"/>
      <c r="H145" s="1"/>
      <c r="I145" s="1"/>
      <c r="J145" s="1"/>
    </row>
    <row r="146" spans="1:10" s="2" customFormat="1">
      <c r="A146" s="8"/>
      <c r="F146" s="1"/>
      <c r="G146" s="1"/>
      <c r="H146" s="1"/>
      <c r="I146" s="1"/>
      <c r="J146" s="1"/>
    </row>
    <row r="147" spans="1:10" s="2" customFormat="1">
      <c r="A147" s="8"/>
      <c r="F147" s="1"/>
      <c r="G147" s="1"/>
      <c r="H147" s="1"/>
      <c r="I147" s="1"/>
      <c r="J147" s="1"/>
    </row>
    <row r="148" spans="1:10" s="2" customFormat="1">
      <c r="A148" s="8"/>
      <c r="F148" s="1"/>
      <c r="G148" s="1"/>
      <c r="H148" s="1"/>
      <c r="I148" s="1"/>
      <c r="J148" s="1"/>
    </row>
    <row r="149" spans="1:10" s="2" customFormat="1">
      <c r="A149" s="8"/>
      <c r="F149" s="1"/>
      <c r="G149" s="1"/>
      <c r="H149" s="1"/>
      <c r="I149" s="1"/>
      <c r="J149" s="1"/>
    </row>
    <row r="150" spans="1:10" s="2" customFormat="1">
      <c r="A150" s="8"/>
      <c r="F150" s="1"/>
      <c r="G150" s="1"/>
      <c r="H150" s="1"/>
      <c r="I150" s="1"/>
      <c r="J150" s="1"/>
    </row>
    <row r="151" spans="1:10" s="2" customFormat="1">
      <c r="A151" s="8"/>
      <c r="F151" s="1"/>
      <c r="G151" s="1"/>
      <c r="H151" s="1"/>
      <c r="I151" s="1"/>
      <c r="J151" s="1"/>
    </row>
    <row r="152" spans="1:10" s="2" customFormat="1">
      <c r="A152" s="8"/>
      <c r="F152" s="1"/>
      <c r="G152" s="1"/>
      <c r="H152" s="1"/>
      <c r="I152" s="1"/>
      <c r="J152" s="1"/>
    </row>
    <row r="153" spans="1:10" s="2" customFormat="1">
      <c r="A153" s="8"/>
      <c r="F153" s="1"/>
      <c r="G153" s="1"/>
      <c r="H153" s="1"/>
      <c r="I153" s="1"/>
      <c r="J153" s="1"/>
    </row>
    <row r="154" spans="1:10" s="2" customFormat="1">
      <c r="A154" s="8"/>
      <c r="F154" s="1"/>
      <c r="G154" s="1"/>
      <c r="H154" s="1"/>
      <c r="I154" s="1"/>
      <c r="J154" s="1"/>
    </row>
    <row r="155" spans="1:10" s="2" customFormat="1">
      <c r="A155" s="8"/>
      <c r="F155" s="1"/>
      <c r="G155" s="1"/>
      <c r="H155" s="1"/>
      <c r="I155" s="1"/>
      <c r="J155" s="1"/>
    </row>
    <row r="156" spans="1:10" s="2" customFormat="1">
      <c r="A156" s="8"/>
      <c r="F156" s="1"/>
      <c r="G156" s="1"/>
      <c r="H156" s="1"/>
      <c r="I156" s="1"/>
      <c r="J156" s="1"/>
    </row>
    <row r="157" spans="1:10" s="2" customFormat="1">
      <c r="A157" s="8"/>
      <c r="F157" s="1"/>
      <c r="G157" s="1"/>
      <c r="H157" s="1"/>
      <c r="I157" s="1"/>
      <c r="J157" s="1"/>
    </row>
    <row r="158" spans="1:10" s="2" customFormat="1">
      <c r="A158" s="8"/>
      <c r="F158" s="1"/>
      <c r="G158" s="1"/>
      <c r="H158" s="1"/>
      <c r="I158" s="1"/>
      <c r="J158" s="1"/>
    </row>
    <row r="159" spans="1:10" s="2" customFormat="1">
      <c r="A159" s="8"/>
      <c r="F159" s="1"/>
      <c r="G159" s="1"/>
      <c r="H159" s="1"/>
      <c r="I159" s="1"/>
      <c r="J159" s="1"/>
    </row>
    <row r="160" spans="1:10" s="2" customFormat="1">
      <c r="A160" s="8"/>
      <c r="F160" s="1"/>
      <c r="G160" s="1"/>
      <c r="H160" s="1"/>
      <c r="I160" s="1"/>
      <c r="J160" s="1"/>
    </row>
    <row r="161" spans="1:10" s="2" customFormat="1">
      <c r="A161" s="8"/>
      <c r="F161" s="1"/>
      <c r="G161" s="1"/>
      <c r="H161" s="1"/>
      <c r="I161" s="1"/>
      <c r="J161" s="1"/>
    </row>
    <row r="162" spans="1:10" s="2" customFormat="1">
      <c r="A162" s="8"/>
      <c r="F162" s="1"/>
      <c r="G162" s="1"/>
      <c r="H162" s="1"/>
      <c r="I162" s="1"/>
      <c r="J162" s="1"/>
    </row>
    <row r="163" spans="1:10" s="2" customFormat="1">
      <c r="A163" s="8"/>
      <c r="F163" s="1"/>
      <c r="G163" s="1"/>
      <c r="H163" s="1"/>
      <c r="I163" s="1"/>
      <c r="J163" s="1"/>
    </row>
    <row r="164" spans="1:10" s="2" customFormat="1">
      <c r="A164" s="8"/>
      <c r="F164" s="1"/>
      <c r="G164" s="1"/>
      <c r="H164" s="1"/>
      <c r="I164" s="1"/>
      <c r="J164" s="1"/>
    </row>
    <row r="165" spans="1:10" s="2" customFormat="1">
      <c r="A165" s="8"/>
      <c r="F165" s="1"/>
      <c r="G165" s="1"/>
      <c r="H165" s="1"/>
      <c r="I165" s="1"/>
      <c r="J165" s="1"/>
    </row>
    <row r="166" spans="1:10" s="2" customFormat="1">
      <c r="A166" s="8"/>
      <c r="F166" s="1"/>
      <c r="G166" s="1"/>
      <c r="H166" s="1"/>
      <c r="I166" s="1"/>
      <c r="J166" s="1"/>
    </row>
    <row r="167" spans="1:10" s="2" customFormat="1">
      <c r="A167" s="8"/>
      <c r="F167" s="1"/>
      <c r="G167" s="1"/>
      <c r="H167" s="1"/>
      <c r="I167" s="1"/>
      <c r="J167" s="1"/>
    </row>
    <row r="168" spans="1:10" s="2" customFormat="1">
      <c r="A168" s="8"/>
      <c r="F168" s="1"/>
      <c r="G168" s="1"/>
      <c r="H168" s="1"/>
      <c r="I168" s="1"/>
      <c r="J168" s="1"/>
    </row>
    <row r="169" spans="1:10" s="2" customFormat="1">
      <c r="A169" s="8"/>
      <c r="F169" s="1"/>
      <c r="G169" s="1"/>
      <c r="H169" s="1"/>
      <c r="I169" s="1"/>
      <c r="J169" s="1"/>
    </row>
    <row r="170" spans="1:10" s="2" customFormat="1">
      <c r="A170" s="8"/>
      <c r="F170" s="1"/>
      <c r="G170" s="1"/>
      <c r="H170" s="1"/>
      <c r="I170" s="1"/>
      <c r="J170" s="1"/>
    </row>
    <row r="171" spans="1:10" s="2" customFormat="1">
      <c r="A171" s="8"/>
      <c r="F171" s="1"/>
      <c r="G171" s="1"/>
      <c r="H171" s="1"/>
      <c r="I171" s="1"/>
      <c r="J171" s="1"/>
    </row>
    <row r="172" spans="1:10" s="2" customFormat="1">
      <c r="A172" s="8"/>
      <c r="F172" s="1"/>
      <c r="G172" s="1"/>
      <c r="H172" s="1"/>
      <c r="I172" s="1"/>
      <c r="J172" s="1"/>
    </row>
    <row r="173" spans="1:10" s="2" customFormat="1">
      <c r="A173" s="8"/>
      <c r="F173" s="1"/>
      <c r="G173" s="1"/>
      <c r="H173" s="1"/>
      <c r="I173" s="1"/>
      <c r="J173" s="1"/>
    </row>
    <row r="174" spans="1:10" s="2" customFormat="1">
      <c r="A174" s="8"/>
      <c r="F174" s="1"/>
      <c r="G174" s="1"/>
      <c r="H174" s="1"/>
      <c r="I174" s="1"/>
      <c r="J174" s="1"/>
    </row>
    <row r="175" spans="1:10" s="2" customFormat="1">
      <c r="A175" s="8"/>
      <c r="F175" s="1"/>
      <c r="G175" s="1"/>
      <c r="H175" s="1"/>
      <c r="I175" s="1"/>
      <c r="J175" s="1"/>
    </row>
    <row r="176" spans="1:10" s="2" customFormat="1">
      <c r="A176" s="8"/>
      <c r="F176" s="1"/>
      <c r="G176" s="1"/>
      <c r="H176" s="1"/>
      <c r="I176" s="1"/>
      <c r="J176" s="1"/>
    </row>
    <row r="177" spans="1:10" s="2" customFormat="1">
      <c r="A177" s="8"/>
      <c r="F177" s="1"/>
      <c r="G177" s="1"/>
      <c r="H177" s="1"/>
      <c r="I177" s="1"/>
      <c r="J177" s="1"/>
    </row>
    <row r="178" spans="1:10" s="2" customFormat="1">
      <c r="A178" s="8"/>
      <c r="F178" s="1"/>
      <c r="G178" s="1"/>
      <c r="H178" s="1"/>
      <c r="I178" s="1"/>
      <c r="J178" s="1"/>
    </row>
    <row r="179" spans="1:10" s="2" customFormat="1">
      <c r="A179" s="8"/>
      <c r="F179" s="1"/>
      <c r="G179" s="1"/>
      <c r="H179" s="1"/>
      <c r="I179" s="1"/>
      <c r="J179" s="1"/>
    </row>
    <row r="180" spans="1:10" s="2" customFormat="1">
      <c r="A180" s="8"/>
      <c r="F180" s="1"/>
      <c r="G180" s="1"/>
      <c r="H180" s="1"/>
      <c r="I180" s="1"/>
      <c r="J180" s="1"/>
    </row>
    <row r="181" spans="1:10" s="2" customFormat="1">
      <c r="A181" s="8"/>
      <c r="F181" s="1"/>
      <c r="G181" s="1"/>
      <c r="H181" s="1"/>
      <c r="I181" s="1"/>
      <c r="J181" s="1"/>
    </row>
    <row r="182" spans="1:10" s="2" customFormat="1">
      <c r="A182" s="8"/>
      <c r="F182" s="1"/>
      <c r="G182" s="1"/>
      <c r="H182" s="1"/>
      <c r="I182" s="1"/>
      <c r="J182" s="1"/>
    </row>
    <row r="183" spans="1:10" s="2" customFormat="1">
      <c r="A183" s="8"/>
      <c r="F183" s="1"/>
      <c r="G183" s="1"/>
      <c r="H183" s="1"/>
      <c r="I183" s="1"/>
      <c r="J183" s="1"/>
    </row>
    <row r="184" spans="1:10" s="2" customFormat="1">
      <c r="A184" s="8"/>
      <c r="F184" s="1"/>
      <c r="G184" s="1"/>
      <c r="H184" s="1"/>
      <c r="I184" s="1"/>
      <c r="J184" s="1"/>
    </row>
    <row r="185" spans="1:10" s="2" customFormat="1">
      <c r="A185" s="8"/>
      <c r="F185" s="1"/>
      <c r="G185" s="1"/>
      <c r="H185" s="1"/>
      <c r="I185" s="1"/>
      <c r="J185" s="1"/>
    </row>
    <row r="186" spans="1:10" s="2" customFormat="1">
      <c r="A186" s="8"/>
      <c r="F186" s="1"/>
      <c r="G186" s="1"/>
      <c r="H186" s="1"/>
      <c r="I186" s="1"/>
      <c r="J186" s="1"/>
    </row>
    <row r="187" spans="1:10" s="2" customFormat="1">
      <c r="A187" s="8"/>
      <c r="F187" s="1"/>
      <c r="G187" s="1"/>
      <c r="H187" s="1"/>
      <c r="I187" s="1"/>
      <c r="J187" s="1"/>
    </row>
    <row r="188" spans="1:10" s="2" customFormat="1">
      <c r="A188" s="8"/>
      <c r="F188" s="1"/>
      <c r="G188" s="1"/>
      <c r="H188" s="1"/>
      <c r="I188" s="1"/>
      <c r="J188" s="1"/>
    </row>
    <row r="189" spans="1:10" s="2" customFormat="1">
      <c r="A189" s="8"/>
      <c r="F189" s="1"/>
      <c r="G189" s="1"/>
      <c r="H189" s="1"/>
      <c r="I189" s="1"/>
      <c r="J189" s="1"/>
    </row>
    <row r="190" spans="1:10" s="2" customFormat="1">
      <c r="A190" s="8"/>
      <c r="F190" s="1"/>
      <c r="G190" s="1"/>
      <c r="H190" s="1"/>
      <c r="I190" s="1"/>
      <c r="J190" s="1"/>
    </row>
    <row r="191" spans="1:10" s="2" customFormat="1">
      <c r="A191" s="8"/>
      <c r="F191" s="1"/>
      <c r="G191" s="1"/>
      <c r="H191" s="1"/>
      <c r="I191" s="1"/>
      <c r="J191" s="1"/>
    </row>
    <row r="192" spans="1:10" s="2" customFormat="1">
      <c r="A192" s="8"/>
      <c r="F192" s="1"/>
      <c r="G192" s="1"/>
      <c r="H192" s="1"/>
      <c r="I192" s="1"/>
      <c r="J192" s="1"/>
    </row>
    <row r="193" spans="1:10" s="2" customFormat="1">
      <c r="A193" s="8"/>
      <c r="F193" s="1"/>
      <c r="G193" s="1"/>
      <c r="H193" s="1"/>
      <c r="I193" s="1"/>
      <c r="J193" s="1"/>
    </row>
    <row r="194" spans="1:10" s="2" customFormat="1">
      <c r="A194" s="8"/>
      <c r="F194" s="1"/>
      <c r="G194" s="1"/>
      <c r="H194" s="1"/>
      <c r="I194" s="1"/>
      <c r="J194" s="1"/>
    </row>
    <row r="195" spans="1:10" s="2" customFormat="1">
      <c r="A195" s="8"/>
      <c r="F195" s="1"/>
      <c r="G195" s="1"/>
      <c r="H195" s="1"/>
      <c r="I195" s="1"/>
      <c r="J195" s="1"/>
    </row>
    <row r="196" spans="1:10" s="2" customFormat="1">
      <c r="A196" s="8"/>
      <c r="F196" s="1"/>
      <c r="G196" s="1"/>
      <c r="H196" s="1"/>
      <c r="I196" s="1"/>
      <c r="J196" s="1"/>
    </row>
    <row r="197" spans="1:10" s="2" customFormat="1">
      <c r="A197" s="8"/>
      <c r="F197" s="1"/>
      <c r="G197" s="1"/>
      <c r="H197" s="1"/>
      <c r="I197" s="1"/>
      <c r="J197" s="1"/>
    </row>
    <row r="198" spans="1:10" s="2" customFormat="1">
      <c r="A198" s="8"/>
      <c r="F198" s="1"/>
      <c r="G198" s="1"/>
      <c r="H198" s="1"/>
      <c r="I198" s="1"/>
      <c r="J198" s="1"/>
    </row>
    <row r="199" spans="1:10" s="2" customFormat="1">
      <c r="A199" s="8"/>
      <c r="F199" s="1"/>
      <c r="G199" s="1"/>
      <c r="H199" s="1"/>
      <c r="I199" s="1"/>
      <c r="J199" s="1"/>
    </row>
    <row r="200" spans="1:10" s="2" customFormat="1">
      <c r="A200" s="8"/>
      <c r="F200" s="1"/>
      <c r="G200" s="1"/>
      <c r="H200" s="1"/>
      <c r="I200" s="1"/>
      <c r="J200" s="1"/>
    </row>
    <row r="201" spans="1:10" s="2" customFormat="1">
      <c r="A201" s="8"/>
      <c r="F201" s="1"/>
      <c r="G201" s="1"/>
      <c r="H201" s="1"/>
      <c r="I201" s="1"/>
      <c r="J201" s="1"/>
    </row>
    <row r="202" spans="1:10" s="2" customFormat="1">
      <c r="A202" s="8"/>
      <c r="F202" s="1"/>
      <c r="G202" s="1"/>
      <c r="H202" s="1"/>
      <c r="I202" s="1"/>
      <c r="J202" s="1"/>
    </row>
    <row r="203" spans="1:10" s="2" customFormat="1">
      <c r="A203" s="8"/>
      <c r="F203" s="1"/>
      <c r="G203" s="1"/>
      <c r="H203" s="1"/>
      <c r="I203" s="1"/>
      <c r="J203" s="1"/>
    </row>
    <row r="204" spans="1:10" s="2" customFormat="1">
      <c r="A204" s="8"/>
      <c r="F204" s="1"/>
      <c r="G204" s="1"/>
      <c r="H204" s="1"/>
      <c r="I204" s="1"/>
      <c r="J204" s="1"/>
    </row>
    <row r="205" spans="1:10" s="2" customFormat="1">
      <c r="A205" s="8"/>
      <c r="F205" s="1"/>
      <c r="G205" s="1"/>
      <c r="H205" s="1"/>
      <c r="I205" s="1"/>
      <c r="J205" s="1"/>
    </row>
    <row r="206" spans="1:10" s="2" customFormat="1">
      <c r="A206" s="8"/>
      <c r="F206" s="1"/>
      <c r="G206" s="1"/>
      <c r="H206" s="1"/>
      <c r="I206" s="1"/>
      <c r="J206" s="1"/>
    </row>
    <row r="207" spans="1:10" s="2" customFormat="1">
      <c r="A207" s="8"/>
      <c r="F207" s="1"/>
      <c r="G207" s="1"/>
      <c r="H207" s="1"/>
      <c r="I207" s="1"/>
      <c r="J207" s="1"/>
    </row>
    <row r="208" spans="1:10" s="2" customFormat="1">
      <c r="A208" s="8"/>
      <c r="F208" s="1"/>
      <c r="G208" s="1"/>
      <c r="H208" s="1"/>
      <c r="I208" s="1"/>
      <c r="J208" s="1"/>
    </row>
    <row r="209" spans="1:10" s="2" customFormat="1">
      <c r="A209" s="8"/>
      <c r="F209" s="1"/>
      <c r="G209" s="1"/>
      <c r="H209" s="1"/>
      <c r="I209" s="1"/>
      <c r="J209" s="1"/>
    </row>
    <row r="210" spans="1:10" s="2" customFormat="1">
      <c r="A210" s="8"/>
      <c r="F210" s="1"/>
      <c r="G210" s="1"/>
      <c r="H210" s="1"/>
      <c r="I210" s="1"/>
      <c r="J210" s="1"/>
    </row>
    <row r="211" spans="1:10" s="2" customFormat="1">
      <c r="A211" s="8"/>
      <c r="F211" s="1"/>
      <c r="G211" s="1"/>
      <c r="H211" s="1"/>
      <c r="I211" s="1"/>
      <c r="J211" s="1"/>
    </row>
    <row r="212" spans="1:10" s="2" customFormat="1">
      <c r="A212" s="8"/>
      <c r="F212" s="1"/>
      <c r="G212" s="1"/>
      <c r="H212" s="1"/>
      <c r="I212" s="1"/>
      <c r="J212" s="1"/>
    </row>
    <row r="213" spans="1:10" s="2" customFormat="1">
      <c r="A213" s="8"/>
      <c r="F213" s="1"/>
      <c r="G213" s="1"/>
      <c r="H213" s="1"/>
      <c r="I213" s="1"/>
      <c r="J213" s="1"/>
    </row>
    <row r="214" spans="1:10" s="2" customFormat="1">
      <c r="A214" s="8"/>
      <c r="F214" s="1"/>
      <c r="G214" s="1"/>
      <c r="H214" s="1"/>
      <c r="I214" s="1"/>
      <c r="J214" s="1"/>
    </row>
    <row r="215" spans="1:10" s="2" customFormat="1">
      <c r="A215" s="8"/>
      <c r="F215" s="1"/>
      <c r="G215" s="1"/>
      <c r="H215" s="1"/>
      <c r="I215" s="1"/>
      <c r="J215" s="1"/>
    </row>
    <row r="216" spans="1:10" s="2" customFormat="1">
      <c r="A216" s="8"/>
      <c r="F216" s="1"/>
      <c r="G216" s="1"/>
      <c r="H216" s="1"/>
      <c r="I216" s="1"/>
      <c r="J216" s="1"/>
    </row>
    <row r="217" spans="1:10" s="2" customFormat="1">
      <c r="A217" s="8"/>
      <c r="F217" s="1"/>
      <c r="G217" s="1"/>
      <c r="H217" s="1"/>
      <c r="I217" s="1"/>
      <c r="J217" s="1"/>
    </row>
    <row r="218" spans="1:10" s="2" customFormat="1">
      <c r="A218" s="8"/>
      <c r="F218" s="1"/>
      <c r="G218" s="1"/>
      <c r="H218" s="1"/>
      <c r="I218" s="1"/>
      <c r="J218" s="1"/>
    </row>
    <row r="219" spans="1:10" s="2" customFormat="1">
      <c r="A219" s="8"/>
      <c r="F219" s="1"/>
      <c r="G219" s="1"/>
      <c r="H219" s="1"/>
      <c r="I219" s="1"/>
      <c r="J219" s="1"/>
    </row>
    <row r="220" spans="1:10" s="2" customFormat="1">
      <c r="A220" s="8"/>
      <c r="F220" s="1"/>
      <c r="G220" s="1"/>
      <c r="H220" s="1"/>
      <c r="I220" s="1"/>
      <c r="J220" s="1"/>
    </row>
    <row r="221" spans="1:10" s="2" customFormat="1">
      <c r="A221" s="8"/>
      <c r="F221" s="1"/>
      <c r="G221" s="1"/>
      <c r="H221" s="1"/>
      <c r="I221" s="1"/>
      <c r="J221" s="1"/>
    </row>
    <row r="222" spans="1:10" s="2" customFormat="1">
      <c r="A222" s="8"/>
      <c r="F222" s="1"/>
      <c r="G222" s="1"/>
      <c r="H222" s="1"/>
      <c r="I222" s="1"/>
      <c r="J222" s="1"/>
    </row>
    <row r="223" spans="1:10" s="2" customFormat="1">
      <c r="A223" s="8"/>
      <c r="F223" s="1"/>
      <c r="G223" s="1"/>
      <c r="H223" s="1"/>
      <c r="I223" s="1"/>
      <c r="J223" s="1"/>
    </row>
    <row r="224" spans="1:10" s="2" customFormat="1">
      <c r="A224" s="8"/>
      <c r="F224" s="1"/>
      <c r="G224" s="1"/>
      <c r="H224" s="1"/>
      <c r="I224" s="1"/>
      <c r="J224" s="1"/>
    </row>
    <row r="225" spans="1:10" s="2" customFormat="1">
      <c r="A225" s="8"/>
      <c r="F225" s="1"/>
      <c r="G225" s="1"/>
      <c r="H225" s="1"/>
      <c r="I225" s="1"/>
      <c r="J225" s="1"/>
    </row>
    <row r="226" spans="1:10" s="2" customFormat="1">
      <c r="A226" s="8"/>
      <c r="F226" s="1"/>
      <c r="G226" s="1"/>
      <c r="H226" s="1"/>
      <c r="I226" s="1"/>
      <c r="J226" s="1"/>
    </row>
    <row r="227" spans="1:10" s="2" customFormat="1">
      <c r="A227" s="8"/>
      <c r="F227" s="1"/>
      <c r="G227" s="1"/>
      <c r="H227" s="1"/>
      <c r="I227" s="1"/>
      <c r="J227" s="1"/>
    </row>
    <row r="228" spans="1:10" s="2" customFormat="1">
      <c r="A228" s="8"/>
      <c r="F228" s="1"/>
      <c r="G228" s="1"/>
      <c r="H228" s="1"/>
      <c r="I228" s="1"/>
      <c r="J228" s="1"/>
    </row>
    <row r="229" spans="1:10" s="2" customFormat="1">
      <c r="A229" s="8"/>
      <c r="F229" s="1"/>
      <c r="G229" s="1"/>
      <c r="H229" s="1"/>
      <c r="I229" s="1"/>
      <c r="J229" s="1"/>
    </row>
    <row r="230" spans="1:10" s="2" customFormat="1">
      <c r="A230" s="8"/>
      <c r="F230" s="1"/>
      <c r="G230" s="1"/>
      <c r="H230" s="1"/>
      <c r="I230" s="1"/>
      <c r="J230" s="1"/>
    </row>
    <row r="231" spans="1:10" s="2" customFormat="1">
      <c r="A231" s="8"/>
      <c r="F231" s="1"/>
      <c r="G231" s="1"/>
      <c r="H231" s="1"/>
      <c r="I231" s="1"/>
      <c r="J231" s="1"/>
    </row>
    <row r="232" spans="1:10" s="2" customFormat="1">
      <c r="A232" s="8"/>
      <c r="F232" s="1"/>
      <c r="G232" s="1"/>
      <c r="H232" s="1"/>
      <c r="I232" s="1"/>
      <c r="J232" s="1"/>
    </row>
    <row r="233" spans="1:10" s="2" customFormat="1">
      <c r="A233" s="8"/>
      <c r="F233" s="1"/>
      <c r="G233" s="1"/>
      <c r="H233" s="1"/>
      <c r="I233" s="1"/>
      <c r="J233" s="1"/>
    </row>
    <row r="234" spans="1:10" s="2" customFormat="1">
      <c r="A234" s="8"/>
      <c r="F234" s="1"/>
      <c r="G234" s="1"/>
      <c r="H234" s="1"/>
      <c r="I234" s="1"/>
      <c r="J234" s="1"/>
    </row>
    <row r="235" spans="1:10" s="2" customFormat="1">
      <c r="A235" s="8"/>
      <c r="F235" s="1"/>
      <c r="G235" s="1"/>
      <c r="H235" s="1"/>
      <c r="I235" s="1"/>
      <c r="J235" s="1"/>
    </row>
    <row r="236" spans="1:10" s="2" customFormat="1">
      <c r="A236" s="8"/>
      <c r="F236" s="1"/>
      <c r="G236" s="1"/>
      <c r="H236" s="1"/>
      <c r="I236" s="1"/>
      <c r="J236" s="1"/>
    </row>
    <row r="237" spans="1:10" s="2" customFormat="1">
      <c r="A237" s="8"/>
      <c r="F237" s="1"/>
      <c r="G237" s="1"/>
      <c r="H237" s="1"/>
      <c r="I237" s="1"/>
      <c r="J237" s="1"/>
    </row>
    <row r="238" spans="1:10" s="2" customFormat="1">
      <c r="A238" s="8"/>
      <c r="F238" s="1"/>
      <c r="G238" s="1"/>
      <c r="H238" s="1"/>
      <c r="I238" s="1"/>
      <c r="J238" s="1"/>
    </row>
    <row r="239" spans="1:10" s="2" customFormat="1">
      <c r="A239" s="8"/>
      <c r="F239" s="1"/>
      <c r="G239" s="1"/>
      <c r="H239" s="1"/>
      <c r="I239" s="1"/>
      <c r="J239" s="1"/>
    </row>
    <row r="240" spans="1:10" s="2" customFormat="1">
      <c r="A240" s="8"/>
      <c r="F240" s="1"/>
      <c r="G240" s="1"/>
      <c r="H240" s="1"/>
      <c r="I240" s="1"/>
      <c r="J240" s="1"/>
    </row>
    <row r="241" spans="1:10" s="2" customFormat="1">
      <c r="A241" s="8"/>
      <c r="F241" s="1"/>
      <c r="G241" s="1"/>
      <c r="H241" s="1"/>
      <c r="I241" s="1"/>
      <c r="J241" s="1"/>
    </row>
    <row r="242" spans="1:10" s="2" customFormat="1">
      <c r="A242" s="8"/>
      <c r="F242" s="1"/>
      <c r="G242" s="1"/>
      <c r="H242" s="1"/>
      <c r="I242" s="1"/>
      <c r="J242" s="1"/>
    </row>
    <row r="243" spans="1:10" s="2" customFormat="1">
      <c r="A243" s="8"/>
      <c r="F243" s="1"/>
      <c r="G243" s="1"/>
      <c r="H243" s="1"/>
      <c r="I243" s="1"/>
      <c r="J243" s="1"/>
    </row>
    <row r="244" spans="1:10" s="2" customFormat="1">
      <c r="A244" s="8"/>
      <c r="F244" s="1"/>
      <c r="G244" s="1"/>
      <c r="H244" s="1"/>
      <c r="I244" s="1"/>
      <c r="J244" s="1"/>
    </row>
    <row r="245" spans="1:10" s="2" customFormat="1">
      <c r="A245" s="8"/>
      <c r="F245" s="1"/>
      <c r="G245" s="1"/>
      <c r="H245" s="1"/>
      <c r="I245" s="1"/>
      <c r="J245" s="1"/>
    </row>
    <row r="246" spans="1:10" s="2" customFormat="1">
      <c r="A246" s="8"/>
      <c r="F246" s="1"/>
      <c r="G246" s="1"/>
      <c r="H246" s="1"/>
      <c r="I246" s="1"/>
      <c r="J246" s="1"/>
    </row>
    <row r="247" spans="1:10" s="2" customFormat="1">
      <c r="A247" s="8"/>
      <c r="F247" s="1"/>
      <c r="G247" s="1"/>
      <c r="H247" s="1"/>
      <c r="I247" s="1"/>
      <c r="J247" s="1"/>
    </row>
    <row r="248" spans="1:10" s="2" customFormat="1">
      <c r="A248" s="8"/>
      <c r="F248" s="1"/>
      <c r="G248" s="1"/>
      <c r="H248" s="1"/>
      <c r="I248" s="1"/>
      <c r="J248" s="1"/>
    </row>
    <row r="249" spans="1:10" s="2" customFormat="1">
      <c r="A249" s="8"/>
      <c r="F249" s="1"/>
      <c r="G249" s="1"/>
      <c r="H249" s="1"/>
      <c r="I249" s="1"/>
      <c r="J249" s="1"/>
    </row>
    <row r="250" spans="1:10" s="2" customFormat="1">
      <c r="A250" s="8"/>
      <c r="F250" s="1"/>
      <c r="G250" s="1"/>
      <c r="H250" s="1"/>
      <c r="I250" s="1"/>
      <c r="J250" s="1"/>
    </row>
    <row r="251" spans="1:10" s="2" customFormat="1">
      <c r="A251" s="8"/>
      <c r="F251" s="1"/>
      <c r="G251" s="1"/>
      <c r="H251" s="1"/>
      <c r="I251" s="1"/>
      <c r="J251" s="1"/>
    </row>
    <row r="252" spans="1:10" s="2" customFormat="1">
      <c r="A252" s="8"/>
      <c r="F252" s="1"/>
      <c r="G252" s="1"/>
      <c r="H252" s="1"/>
      <c r="I252" s="1"/>
      <c r="J252" s="1"/>
    </row>
    <row r="253" spans="1:10" s="2" customFormat="1">
      <c r="A253" s="8"/>
      <c r="F253" s="1"/>
      <c r="G253" s="1"/>
      <c r="H253" s="1"/>
      <c r="I253" s="1"/>
      <c r="J253" s="1"/>
    </row>
    <row r="254" spans="1:10" s="2" customFormat="1">
      <c r="A254" s="8"/>
      <c r="F254" s="1"/>
      <c r="G254" s="1"/>
      <c r="H254" s="1"/>
      <c r="I254" s="1"/>
      <c r="J254" s="1"/>
    </row>
    <row r="255" spans="1:10" s="2" customFormat="1">
      <c r="A255" s="8"/>
      <c r="F255" s="1"/>
      <c r="G255" s="1"/>
      <c r="H255" s="1"/>
      <c r="I255" s="1"/>
      <c r="J255" s="1"/>
    </row>
    <row r="256" spans="1:10" s="2" customFormat="1">
      <c r="A256" s="8"/>
      <c r="F256" s="1"/>
      <c r="G256" s="1"/>
      <c r="H256" s="1"/>
      <c r="I256" s="1"/>
      <c r="J256" s="1"/>
    </row>
    <row r="257" spans="1:10" s="2" customFormat="1">
      <c r="A257" s="8"/>
      <c r="F257" s="1"/>
      <c r="G257" s="1"/>
      <c r="H257" s="1"/>
      <c r="I257" s="1"/>
      <c r="J257" s="1"/>
    </row>
    <row r="258" spans="1:10" s="2" customFormat="1">
      <c r="A258" s="8"/>
      <c r="F258" s="1"/>
      <c r="G258" s="1"/>
      <c r="H258" s="1"/>
      <c r="I258" s="1"/>
      <c r="J258" s="1"/>
    </row>
    <row r="259" spans="1:10" s="2" customFormat="1">
      <c r="A259" s="8"/>
      <c r="F259" s="1"/>
      <c r="G259" s="1"/>
      <c r="H259" s="1"/>
      <c r="I259" s="1"/>
      <c r="J259" s="1"/>
    </row>
    <row r="260" spans="1:10" s="2" customFormat="1">
      <c r="A260" s="8"/>
      <c r="F260" s="1"/>
      <c r="G260" s="1"/>
      <c r="H260" s="1"/>
      <c r="I260" s="1"/>
      <c r="J260" s="1"/>
    </row>
    <row r="261" spans="1:10" s="2" customFormat="1">
      <c r="A261" s="8"/>
      <c r="F261" s="1"/>
      <c r="G261" s="1"/>
      <c r="H261" s="1"/>
      <c r="I261" s="1"/>
      <c r="J261" s="1"/>
    </row>
    <row r="262" spans="1:10" s="2" customFormat="1">
      <c r="A262" s="8"/>
      <c r="F262" s="1"/>
      <c r="G262" s="1"/>
      <c r="H262" s="1"/>
      <c r="I262" s="1"/>
      <c r="J262" s="1"/>
    </row>
    <row r="263" spans="1:10" s="2" customFormat="1">
      <c r="A263" s="8"/>
      <c r="F263" s="1"/>
      <c r="G263" s="1"/>
      <c r="H263" s="1"/>
      <c r="I263" s="1"/>
      <c r="J263" s="1"/>
    </row>
    <row r="264" spans="1:10" s="2" customFormat="1">
      <c r="A264" s="8"/>
      <c r="F264" s="1"/>
      <c r="G264" s="1"/>
      <c r="H264" s="1"/>
      <c r="I264" s="1"/>
      <c r="J264" s="1"/>
    </row>
    <row r="265" spans="1:10" s="2" customFormat="1">
      <c r="A265" s="8"/>
      <c r="F265" s="1"/>
      <c r="G265" s="1"/>
      <c r="H265" s="1"/>
      <c r="I265" s="1"/>
      <c r="J265" s="1"/>
    </row>
    <row r="266" spans="1:10" s="2" customFormat="1">
      <c r="A266" s="8"/>
      <c r="F266" s="1"/>
      <c r="G266" s="1"/>
      <c r="H266" s="1"/>
      <c r="I266" s="1"/>
      <c r="J266" s="1"/>
    </row>
    <row r="267" spans="1:10" s="2" customFormat="1">
      <c r="A267" s="8"/>
      <c r="F267" s="1"/>
      <c r="G267" s="1"/>
      <c r="H267" s="1"/>
      <c r="I267" s="1"/>
      <c r="J267" s="1"/>
    </row>
    <row r="268" spans="1:10" s="2" customFormat="1">
      <c r="A268" s="8"/>
      <c r="F268" s="1"/>
      <c r="G268" s="1"/>
      <c r="H268" s="1"/>
      <c r="I268" s="1"/>
      <c r="J268" s="1"/>
    </row>
    <row r="269" spans="1:10" s="2" customFormat="1">
      <c r="A269" s="8"/>
      <c r="F269" s="1"/>
      <c r="G269" s="1"/>
      <c r="H269" s="1"/>
      <c r="I269" s="1"/>
      <c r="J269" s="1"/>
    </row>
    <row r="270" spans="1:10" s="2" customFormat="1">
      <c r="A270" s="8"/>
      <c r="F270" s="1"/>
      <c r="G270" s="1"/>
      <c r="H270" s="1"/>
      <c r="I270" s="1"/>
      <c r="J270" s="1"/>
    </row>
    <row r="271" spans="1:10" s="2" customFormat="1">
      <c r="A271" s="8"/>
      <c r="F271" s="1"/>
      <c r="G271" s="1"/>
      <c r="H271" s="1"/>
      <c r="I271" s="1"/>
      <c r="J271" s="1"/>
    </row>
    <row r="272" spans="1:10" s="2" customFormat="1">
      <c r="A272" s="8"/>
      <c r="F272" s="1"/>
      <c r="G272" s="1"/>
      <c r="H272" s="1"/>
      <c r="I272" s="1"/>
      <c r="J272" s="1"/>
    </row>
    <row r="273" spans="1:10" s="2" customFormat="1">
      <c r="A273" s="8"/>
      <c r="F273" s="1"/>
      <c r="G273" s="1"/>
      <c r="H273" s="1"/>
      <c r="I273" s="1"/>
      <c r="J273" s="1"/>
    </row>
    <row r="274" spans="1:10" s="2" customFormat="1">
      <c r="A274" s="8"/>
      <c r="F274" s="1"/>
      <c r="G274" s="1"/>
      <c r="H274" s="1"/>
      <c r="I274" s="1"/>
      <c r="J274" s="1"/>
    </row>
    <row r="275" spans="1:10" s="2" customFormat="1">
      <c r="A275" s="8"/>
      <c r="F275" s="1"/>
      <c r="G275" s="1"/>
      <c r="H275" s="1"/>
      <c r="I275" s="1"/>
      <c r="J275" s="1"/>
    </row>
    <row r="276" spans="1:10" s="2" customFormat="1">
      <c r="A276" s="8"/>
      <c r="F276" s="1"/>
      <c r="G276" s="1"/>
      <c r="H276" s="1"/>
      <c r="I276" s="1"/>
      <c r="J276" s="1"/>
    </row>
    <row r="277" spans="1:10" s="2" customFormat="1">
      <c r="A277" s="8"/>
      <c r="F277" s="1"/>
      <c r="G277" s="1"/>
      <c r="H277" s="1"/>
      <c r="I277" s="1"/>
      <c r="J277" s="1"/>
    </row>
    <row r="278" spans="1:10" s="2" customFormat="1">
      <c r="A278" s="8"/>
      <c r="F278" s="1"/>
      <c r="G278" s="1"/>
      <c r="H278" s="1"/>
      <c r="I278" s="1"/>
      <c r="J278" s="1"/>
    </row>
    <row r="279" spans="1:10" s="2" customFormat="1">
      <c r="A279" s="8"/>
      <c r="F279" s="1"/>
      <c r="G279" s="1"/>
      <c r="H279" s="1"/>
      <c r="I279" s="1"/>
      <c r="J279" s="1"/>
    </row>
    <row r="280" spans="1:10" s="2" customFormat="1">
      <c r="A280" s="8"/>
      <c r="F280" s="1"/>
      <c r="G280" s="1"/>
      <c r="H280" s="1"/>
      <c r="I280" s="1"/>
      <c r="J280" s="1"/>
    </row>
  </sheetData>
  <mergeCells count="52">
    <mergeCell ref="G2:J2"/>
    <mergeCell ref="G3:J3"/>
    <mergeCell ref="A2:B2"/>
    <mergeCell ref="G5:J5"/>
    <mergeCell ref="A5:B5"/>
    <mergeCell ref="B21:H21"/>
    <mergeCell ref="B22:H22"/>
    <mergeCell ref="B20:H20"/>
    <mergeCell ref="J15:J16"/>
    <mergeCell ref="B17:F17"/>
    <mergeCell ref="G15:G16"/>
    <mergeCell ref="H15:H16"/>
    <mergeCell ref="B19:F19"/>
    <mergeCell ref="I21:I22"/>
    <mergeCell ref="A111:J111"/>
    <mergeCell ref="A78:J78"/>
    <mergeCell ref="A41:J41"/>
    <mergeCell ref="A38:A39"/>
    <mergeCell ref="A47:J47"/>
    <mergeCell ref="D38:D39"/>
    <mergeCell ref="E38:E39"/>
    <mergeCell ref="H26:I26"/>
    <mergeCell ref="A32:J32"/>
    <mergeCell ref="F38:F39"/>
    <mergeCell ref="A56:J56"/>
    <mergeCell ref="A100:J100"/>
    <mergeCell ref="C38:C39"/>
    <mergeCell ref="B38:B39"/>
    <mergeCell ref="A14:D14"/>
    <mergeCell ref="I15:I16"/>
    <mergeCell ref="I17:I18"/>
    <mergeCell ref="J17:J18"/>
    <mergeCell ref="B15:F16"/>
    <mergeCell ref="B18:F18"/>
    <mergeCell ref="G14:H14"/>
    <mergeCell ref="I14:J14"/>
    <mergeCell ref="C134:D134"/>
    <mergeCell ref="H135:J135"/>
    <mergeCell ref="A15:A16"/>
    <mergeCell ref="I19:I20"/>
    <mergeCell ref="J19:J20"/>
    <mergeCell ref="J21:J22"/>
    <mergeCell ref="A54:J54"/>
    <mergeCell ref="I23:I24"/>
    <mergeCell ref="J23:J24"/>
    <mergeCell ref="B24:H24"/>
    <mergeCell ref="G38:J38"/>
    <mergeCell ref="H25:I25"/>
    <mergeCell ref="A33:J33"/>
    <mergeCell ref="A34:J34"/>
    <mergeCell ref="B25:G25"/>
    <mergeCell ref="B26:G26"/>
  </mergeCells>
  <phoneticPr fontId="3" type="noConversion"/>
  <pageMargins left="1.1023622047244099" right="0.39370078740157499" top="0.70866141732283505" bottom="0.78740157480314998" header="0.39370078740157499" footer="0.196850393700787"/>
  <pageSetup paperSize="9" scale="45" orientation="landscape" horizontalDpi="300" verticalDpi="300" r:id="rId1"/>
  <headerFooter differentFirst="1" alignWithMargins="0">
    <oddHeader xml:space="preserve">&amp;RПродовження додатка 1
</oddHeader>
  </headerFooter>
  <rowBreaks count="3" manualBreakCount="3">
    <brk id="46" max="16383" man="1"/>
    <brk id="64" max="16383" man="1"/>
    <brk id="89" max="16383" man="1"/>
  </rowBreaks>
  <ignoredErrors>
    <ignoredError sqref="B112 B124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A12E12-DE70-4AF6-A01A-C267F4D0FDF0}">
  <sheetPr>
    <tabColor rgb="FFC00000"/>
    <pageSetUpPr fitToPage="1"/>
  </sheetPr>
  <dimension ref="B1:AS31"/>
  <sheetViews>
    <sheetView zoomScale="76" zoomScaleNormal="76" workbookViewId="0">
      <pane xSplit="9" ySplit="4" topLeftCell="AB5" activePane="bottomRight" state="frozen"/>
      <selection pane="topRight" activeCell="J1" sqref="J1"/>
      <selection pane="bottomLeft" activeCell="A5" sqref="A5"/>
      <selection pane="bottomRight" activeCell="AQ27" sqref="AQ27"/>
    </sheetView>
  </sheetViews>
  <sheetFormatPr defaultRowHeight="14.4"/>
  <cols>
    <col min="1" max="1" width="2.88671875" customWidth="1"/>
    <col min="2" max="2" width="36.33203125" customWidth="1"/>
    <col min="3" max="3" width="9.33203125" style="65" customWidth="1"/>
    <col min="4" max="4" width="10" style="65" customWidth="1"/>
    <col min="5" max="5" width="8.21875" style="91" customWidth="1"/>
    <col min="6" max="6" width="8.21875" style="65" customWidth="1"/>
    <col min="7" max="7" width="8.21875" style="91" customWidth="1"/>
    <col min="8" max="9" width="8.21875" style="65" customWidth="1"/>
    <col min="10" max="10" width="8.88671875" customWidth="1"/>
    <col min="11" max="11" width="8.88671875" style="92" customWidth="1"/>
    <col min="12" max="12" width="8.88671875" hidden="1" customWidth="1"/>
    <col min="13" max="13" width="8.88671875" style="93" hidden="1" customWidth="1"/>
    <col min="14" max="14" width="8.88671875" hidden="1" customWidth="1"/>
    <col min="15" max="15" width="8.88671875" style="93" hidden="1" customWidth="1"/>
    <col min="16" max="16" width="8.88671875" hidden="1" customWidth="1"/>
    <col min="17" max="17" width="8.88671875" style="93" hidden="1" customWidth="1"/>
    <col min="19" max="19" width="8.88671875" customWidth="1"/>
    <col min="20" max="20" width="8.88671875" style="94" hidden="1" customWidth="1"/>
    <col min="21" max="21" width="8.88671875" style="92" hidden="1" customWidth="1"/>
    <col min="22" max="22" width="8.88671875" hidden="1" customWidth="1"/>
    <col min="23" max="23" width="8.88671875" style="101" hidden="1" customWidth="1"/>
    <col min="24" max="24" width="8.88671875" hidden="1" customWidth="1"/>
    <col min="25" max="25" width="8.88671875" style="106" hidden="1" customWidth="1"/>
    <col min="26" max="26" width="8.88671875" hidden="1" customWidth="1"/>
    <col min="27" max="27" width="8.88671875" style="106" hidden="1" customWidth="1"/>
    <col min="28" max="28" width="8.88671875" style="113"/>
    <col min="29" max="29" width="8.88671875" style="106"/>
    <col min="30" max="30" width="0" hidden="1" customWidth="1"/>
    <col min="31" max="31" width="0" style="63" hidden="1" customWidth="1"/>
    <col min="33" max="33" width="8.88671875" style="101"/>
    <col min="35" max="35" width="8.88671875" style="106"/>
    <col min="37" max="37" width="8.88671875" style="106"/>
    <col min="39" max="39" width="8.88671875" style="106"/>
    <col min="41" max="41" width="8.88671875" style="63"/>
    <col min="43" max="43" width="10" style="94" bestFit="1" customWidth="1"/>
  </cols>
  <sheetData>
    <row r="1" spans="2:45" ht="21">
      <c r="B1" s="64" t="s">
        <v>394</v>
      </c>
      <c r="C1" s="65">
        <f>C2-C3</f>
        <v>0</v>
      </c>
      <c r="D1" s="65">
        <f t="shared" ref="D1:Q1" si="0">D2-D3</f>
        <v>0</v>
      </c>
      <c r="E1" s="65">
        <f t="shared" si="0"/>
        <v>0</v>
      </c>
      <c r="F1" s="65">
        <f t="shared" si="0"/>
        <v>0</v>
      </c>
      <c r="G1" s="65">
        <f t="shared" si="0"/>
        <v>0</v>
      </c>
      <c r="H1" s="65">
        <f t="shared" si="0"/>
        <v>0</v>
      </c>
      <c r="I1" s="65">
        <f t="shared" si="0"/>
        <v>0</v>
      </c>
      <c r="J1" s="65">
        <f t="shared" si="0"/>
        <v>0</v>
      </c>
      <c r="K1" s="65">
        <f t="shared" si="0"/>
        <v>0</v>
      </c>
      <c r="L1" s="65">
        <f t="shared" si="0"/>
        <v>0</v>
      </c>
      <c r="M1" s="65">
        <f t="shared" si="0"/>
        <v>0</v>
      </c>
      <c r="N1" s="65">
        <f t="shared" si="0"/>
        <v>0</v>
      </c>
      <c r="O1" s="65">
        <f t="shared" si="0"/>
        <v>0</v>
      </c>
      <c r="P1" s="65">
        <f t="shared" si="0"/>
        <v>0</v>
      </c>
      <c r="Q1" s="65">
        <f t="shared" si="0"/>
        <v>0</v>
      </c>
      <c r="R1" s="65">
        <f t="shared" ref="R1:S1" si="1">R2-R3</f>
        <v>0</v>
      </c>
      <c r="S1" s="65">
        <f t="shared" si="1"/>
        <v>0</v>
      </c>
      <c r="T1" s="65">
        <f>T2-T3</f>
        <v>0</v>
      </c>
      <c r="U1" s="65">
        <f>U2-U3</f>
        <v>0</v>
      </c>
      <c r="V1" s="65">
        <f t="shared" ref="V1:AC1" si="2">V2-V3</f>
        <v>0</v>
      </c>
      <c r="W1" s="98">
        <f t="shared" si="2"/>
        <v>0</v>
      </c>
      <c r="X1" s="65">
        <f t="shared" si="2"/>
        <v>0</v>
      </c>
      <c r="Y1" s="104">
        <f t="shared" si="2"/>
        <v>0</v>
      </c>
      <c r="Z1" s="65">
        <f t="shared" si="2"/>
        <v>0</v>
      </c>
      <c r="AA1" s="104">
        <f t="shared" si="2"/>
        <v>0</v>
      </c>
      <c r="AB1" s="108">
        <f t="shared" si="2"/>
        <v>0</v>
      </c>
      <c r="AC1" s="104">
        <f t="shared" si="2"/>
        <v>0</v>
      </c>
      <c r="AD1" s="65">
        <f>AD2-AD3</f>
        <v>0</v>
      </c>
      <c r="AE1" s="65">
        <f>AE2-AE3</f>
        <v>0</v>
      </c>
      <c r="AF1" s="65">
        <f t="shared" ref="AF1" si="3">AF2-AF3</f>
        <v>0</v>
      </c>
      <c r="AG1" s="98">
        <f t="shared" ref="AG1" si="4">AG2-AG3</f>
        <v>0</v>
      </c>
      <c r="AH1" s="65">
        <f t="shared" ref="AH1" si="5">AH2-AH3</f>
        <v>0</v>
      </c>
      <c r="AI1" s="104">
        <f t="shared" ref="AI1" si="6">AI2-AI3</f>
        <v>0</v>
      </c>
      <c r="AJ1" s="65">
        <f t="shared" ref="AJ1" si="7">AJ2-AJ3</f>
        <v>0</v>
      </c>
      <c r="AK1" s="104">
        <f t="shared" ref="AK1" si="8">AK2-AK3</f>
        <v>0</v>
      </c>
      <c r="AL1" s="65">
        <f t="shared" ref="AL1" si="9">AL2-AL3</f>
        <v>0</v>
      </c>
      <c r="AM1" s="104">
        <f t="shared" ref="AM1" si="10">AM2-AM3</f>
        <v>0</v>
      </c>
      <c r="AN1" s="107">
        <f>AN2-AN3</f>
        <v>2875</v>
      </c>
      <c r="AO1" s="65">
        <f>AO2-AO3</f>
        <v>0</v>
      </c>
      <c r="AP1" s="65">
        <f t="shared" ref="AP1:AS1" si="11">AP2-AP3</f>
        <v>0</v>
      </c>
      <c r="AQ1" s="114">
        <f t="shared" si="11"/>
        <v>0</v>
      </c>
      <c r="AR1" s="65">
        <f t="shared" si="11"/>
        <v>0</v>
      </c>
      <c r="AS1" s="65" t="e">
        <f t="shared" si="11"/>
        <v>#VALUE!</v>
      </c>
    </row>
    <row r="2" spans="2:45" ht="21">
      <c r="B2" s="64"/>
      <c r="C2" s="65">
        <f>C5+C9</f>
        <v>43508</v>
      </c>
      <c r="D2" s="65">
        <f t="shared" ref="D2:Q2" si="12">D5+D9</f>
        <v>44513</v>
      </c>
      <c r="E2" s="65">
        <f t="shared" si="12"/>
        <v>1005</v>
      </c>
      <c r="F2" s="65">
        <f t="shared" si="12"/>
        <v>50283</v>
      </c>
      <c r="G2" s="65">
        <f t="shared" si="12"/>
        <v>6775</v>
      </c>
      <c r="H2" s="65">
        <f t="shared" si="12"/>
        <v>48450</v>
      </c>
      <c r="I2" s="65">
        <f t="shared" si="12"/>
        <v>4942</v>
      </c>
      <c r="J2" s="65">
        <f t="shared" si="12"/>
        <v>50825</v>
      </c>
      <c r="K2" s="65">
        <f t="shared" si="12"/>
        <v>7317</v>
      </c>
      <c r="L2" s="65">
        <f t="shared" si="12"/>
        <v>46420</v>
      </c>
      <c r="M2" s="65">
        <f t="shared" si="12"/>
        <v>-4405</v>
      </c>
      <c r="N2" s="65">
        <f t="shared" si="12"/>
        <v>47180</v>
      </c>
      <c r="O2" s="65">
        <f t="shared" si="12"/>
        <v>-3645</v>
      </c>
      <c r="P2" s="65">
        <f t="shared" si="12"/>
        <v>48422</v>
      </c>
      <c r="Q2" s="65">
        <f t="shared" si="12"/>
        <v>-2403</v>
      </c>
      <c r="R2" s="65">
        <f t="shared" ref="R2:S2" si="13">R5+R9</f>
        <v>48486</v>
      </c>
      <c r="S2" s="65">
        <f t="shared" si="13"/>
        <v>-2339</v>
      </c>
      <c r="T2" s="65">
        <f>T5+T9</f>
        <v>47920</v>
      </c>
      <c r="U2" s="65">
        <f>U5+U9</f>
        <v>566</v>
      </c>
      <c r="V2" s="65">
        <f t="shared" ref="V2:AC2" si="14">V5+V9</f>
        <v>49205</v>
      </c>
      <c r="W2" s="98">
        <f t="shared" si="14"/>
        <v>719</v>
      </c>
      <c r="X2" s="65">
        <f t="shared" si="14"/>
        <v>48586</v>
      </c>
      <c r="Y2" s="104">
        <f t="shared" si="14"/>
        <v>100</v>
      </c>
      <c r="Z2" s="65">
        <f t="shared" si="14"/>
        <v>50467</v>
      </c>
      <c r="AA2" s="104">
        <f t="shared" si="14"/>
        <v>1981</v>
      </c>
      <c r="AB2" s="108">
        <f t="shared" si="14"/>
        <v>53499</v>
      </c>
      <c r="AC2" s="104">
        <f t="shared" si="14"/>
        <v>5013</v>
      </c>
      <c r="AD2" s="65">
        <f>AD5+AD9</f>
        <v>46820</v>
      </c>
      <c r="AE2" s="65">
        <f>AE5+AE9</f>
        <v>6679</v>
      </c>
      <c r="AF2" s="65">
        <f t="shared" ref="AF2:AM2" si="15">AF5+AF9</f>
        <v>55999</v>
      </c>
      <c r="AG2" s="98">
        <f t="shared" si="15"/>
        <v>2500</v>
      </c>
      <c r="AH2" s="65">
        <f t="shared" si="15"/>
        <v>55921</v>
      </c>
      <c r="AI2" s="104">
        <f t="shared" si="15"/>
        <v>2422</v>
      </c>
      <c r="AJ2" s="65">
        <f t="shared" si="15"/>
        <v>54918</v>
      </c>
      <c r="AK2" s="104">
        <f t="shared" si="15"/>
        <v>1419</v>
      </c>
      <c r="AL2" s="65">
        <f t="shared" si="15"/>
        <v>54993</v>
      </c>
      <c r="AM2" s="104">
        <f t="shared" si="15"/>
        <v>1494</v>
      </c>
      <c r="AN2" s="65">
        <f>AN5+AN9</f>
        <v>53020</v>
      </c>
      <c r="AO2" s="65">
        <f>AO5+AO9</f>
        <v>0</v>
      </c>
      <c r="AP2" s="65">
        <f t="shared" ref="AP2:AS2" si="16">AP5+AP9</f>
        <v>0</v>
      </c>
      <c r="AQ2" s="114">
        <f t="shared" si="16"/>
        <v>55066</v>
      </c>
      <c r="AR2" s="65">
        <f t="shared" si="16"/>
        <v>73</v>
      </c>
      <c r="AS2" s="65" t="e">
        <f t="shared" si="16"/>
        <v>#VALUE!</v>
      </c>
    </row>
    <row r="3" spans="2:45" ht="21">
      <c r="B3" s="64"/>
      <c r="C3" s="65">
        <f>C26+C18+C20</f>
        <v>43508</v>
      </c>
      <c r="D3" s="65">
        <f t="shared" ref="D3:Q3" si="17">D26+D18+D20</f>
        <v>44513</v>
      </c>
      <c r="E3" s="65">
        <f t="shared" si="17"/>
        <v>1005</v>
      </c>
      <c r="F3" s="65">
        <f t="shared" si="17"/>
        <v>50283</v>
      </c>
      <c r="G3" s="65">
        <f t="shared" si="17"/>
        <v>6775</v>
      </c>
      <c r="H3" s="65">
        <f t="shared" si="17"/>
        <v>48450</v>
      </c>
      <c r="I3" s="65">
        <f t="shared" si="17"/>
        <v>4942</v>
      </c>
      <c r="J3" s="65">
        <f t="shared" si="17"/>
        <v>50825</v>
      </c>
      <c r="K3" s="65">
        <f t="shared" si="17"/>
        <v>7317</v>
      </c>
      <c r="L3" s="65">
        <f t="shared" si="17"/>
        <v>46420</v>
      </c>
      <c r="M3" s="65">
        <f t="shared" si="17"/>
        <v>-4405</v>
      </c>
      <c r="N3" s="65">
        <f t="shared" si="17"/>
        <v>47180</v>
      </c>
      <c r="O3" s="65">
        <f t="shared" si="17"/>
        <v>-3645</v>
      </c>
      <c r="P3" s="65">
        <f t="shared" si="17"/>
        <v>48422</v>
      </c>
      <c r="Q3" s="65">
        <f t="shared" si="17"/>
        <v>-2403</v>
      </c>
      <c r="R3" s="65">
        <f t="shared" ref="R3:S3" si="18">R26+R18+R20</f>
        <v>48486</v>
      </c>
      <c r="S3" s="65">
        <f t="shared" si="18"/>
        <v>-2339</v>
      </c>
      <c r="T3" s="65">
        <f>T26+T18+T20</f>
        <v>47920</v>
      </c>
      <c r="U3" s="65">
        <f>U26+U18+U20</f>
        <v>566</v>
      </c>
      <c r="V3" s="65">
        <f t="shared" ref="V3:AC3" si="19">V26+V18+V20</f>
        <v>49205</v>
      </c>
      <c r="W3" s="98">
        <f t="shared" si="19"/>
        <v>719</v>
      </c>
      <c r="X3" s="65">
        <f t="shared" si="19"/>
        <v>48586</v>
      </c>
      <c r="Y3" s="104">
        <f t="shared" si="19"/>
        <v>100</v>
      </c>
      <c r="Z3" s="65">
        <f t="shared" si="19"/>
        <v>50467</v>
      </c>
      <c r="AA3" s="104">
        <f t="shared" si="19"/>
        <v>1981</v>
      </c>
      <c r="AB3" s="108">
        <f t="shared" si="19"/>
        <v>53499</v>
      </c>
      <c r="AC3" s="104">
        <f t="shared" si="19"/>
        <v>5013</v>
      </c>
      <c r="AD3" s="65">
        <f>AD26+AD18+AD20</f>
        <v>46820</v>
      </c>
      <c r="AE3" s="65">
        <f>AE26+AE18+AE20</f>
        <v>6679</v>
      </c>
      <c r="AF3" s="65">
        <f t="shared" ref="AF3:AM3" si="20">AF26+AF18+AF20</f>
        <v>55999</v>
      </c>
      <c r="AG3" s="98">
        <f t="shared" si="20"/>
        <v>2500</v>
      </c>
      <c r="AH3" s="65">
        <f t="shared" si="20"/>
        <v>55921</v>
      </c>
      <c r="AI3" s="104">
        <f t="shared" si="20"/>
        <v>2422</v>
      </c>
      <c r="AJ3" s="65">
        <f t="shared" si="20"/>
        <v>54918</v>
      </c>
      <c r="AK3" s="104">
        <f t="shared" si="20"/>
        <v>1419</v>
      </c>
      <c r="AL3" s="65">
        <f t="shared" si="20"/>
        <v>54993</v>
      </c>
      <c r="AM3" s="104">
        <f t="shared" si="20"/>
        <v>1494</v>
      </c>
      <c r="AN3" s="65">
        <f>AN26+AN18+AN20</f>
        <v>50145</v>
      </c>
      <c r="AO3" s="65">
        <f>AO26+AO18+AO20</f>
        <v>0</v>
      </c>
      <c r="AP3" s="65">
        <f t="shared" ref="AP3:AS3" si="21">AP26+AP18+AP20</f>
        <v>0</v>
      </c>
      <c r="AQ3" s="114">
        <f t="shared" si="21"/>
        <v>55066</v>
      </c>
      <c r="AR3" s="65">
        <f t="shared" si="21"/>
        <v>73</v>
      </c>
      <c r="AS3" s="65" t="e">
        <f t="shared" si="21"/>
        <v>#DIV/0!</v>
      </c>
    </row>
    <row r="4" spans="2:45" ht="57.6">
      <c r="C4" s="65" t="s">
        <v>395</v>
      </c>
      <c r="D4" s="66" t="s">
        <v>396</v>
      </c>
      <c r="E4" s="67"/>
      <c r="F4" s="66" t="s">
        <v>397</v>
      </c>
      <c r="G4" s="67"/>
      <c r="H4" s="66" t="s">
        <v>398</v>
      </c>
      <c r="I4" s="66"/>
      <c r="J4" s="95" t="s">
        <v>399</v>
      </c>
      <c r="K4" s="69"/>
      <c r="L4" s="68" t="s">
        <v>400</v>
      </c>
      <c r="M4" s="70"/>
      <c r="N4" s="68" t="s">
        <v>401</v>
      </c>
      <c r="O4" s="70"/>
      <c r="P4" s="68" t="s">
        <v>402</v>
      </c>
      <c r="Q4" s="70"/>
      <c r="R4" s="95" t="s">
        <v>412</v>
      </c>
      <c r="S4" s="68"/>
      <c r="T4" s="96" t="s">
        <v>403</v>
      </c>
      <c r="U4" s="71" t="s">
        <v>408</v>
      </c>
      <c r="V4" s="68" t="s">
        <v>409</v>
      </c>
      <c r="W4" s="70"/>
      <c r="X4" s="68" t="s">
        <v>410</v>
      </c>
      <c r="Y4" s="70"/>
      <c r="Z4" s="68" t="s">
        <v>411</v>
      </c>
      <c r="AA4" s="97"/>
      <c r="AB4" s="109" t="s">
        <v>413</v>
      </c>
      <c r="AC4" s="97"/>
      <c r="AD4" s="72" t="s">
        <v>404</v>
      </c>
      <c r="AE4" s="71" t="s">
        <v>408</v>
      </c>
      <c r="AF4" s="68" t="s">
        <v>415</v>
      </c>
      <c r="AG4" s="70"/>
      <c r="AH4" s="68" t="s">
        <v>416</v>
      </c>
      <c r="AI4" s="70"/>
      <c r="AJ4" s="68" t="s">
        <v>417</v>
      </c>
      <c r="AK4" s="97"/>
      <c r="AL4" s="68" t="s">
        <v>418</v>
      </c>
      <c r="AM4" s="97"/>
      <c r="AN4" s="72" t="s">
        <v>419</v>
      </c>
      <c r="AO4" s="71"/>
      <c r="AP4" s="68"/>
      <c r="AQ4" s="80" t="s">
        <v>420</v>
      </c>
      <c r="AR4" s="72" t="s">
        <v>421</v>
      </c>
      <c r="AS4" s="72" t="s">
        <v>422</v>
      </c>
    </row>
    <row r="5" spans="2:45" s="62" customFormat="1" ht="36">
      <c r="B5" s="73" t="s">
        <v>73</v>
      </c>
      <c r="C5" s="74">
        <v>27864</v>
      </c>
      <c r="D5" s="74">
        <v>27436</v>
      </c>
      <c r="E5" s="75">
        <f>D5-C5</f>
        <v>-428</v>
      </c>
      <c r="F5" s="74">
        <v>26980</v>
      </c>
      <c r="G5" s="75">
        <f>F5-C5</f>
        <v>-884</v>
      </c>
      <c r="H5" s="74">
        <v>28111</v>
      </c>
      <c r="I5" s="75">
        <f>H5-C5</f>
        <v>247</v>
      </c>
      <c r="J5" s="76">
        <v>27398</v>
      </c>
      <c r="K5" s="69">
        <f>J5-C5</f>
        <v>-466</v>
      </c>
      <c r="L5" s="76">
        <v>26601</v>
      </c>
      <c r="M5" s="70">
        <f>L5-J5</f>
        <v>-797</v>
      </c>
      <c r="N5" s="76">
        <v>27172</v>
      </c>
      <c r="O5" s="70">
        <f>N5-J5</f>
        <v>-226</v>
      </c>
      <c r="P5" s="76">
        <v>27039</v>
      </c>
      <c r="Q5" s="70">
        <f>P5-J5</f>
        <v>-359</v>
      </c>
      <c r="R5" s="76">
        <v>27241</v>
      </c>
      <c r="S5" s="76">
        <f>R5-J5</f>
        <v>-157</v>
      </c>
      <c r="T5" s="77">
        <f>P5-399</f>
        <v>26640</v>
      </c>
      <c r="U5" s="71">
        <f>R5-T5</f>
        <v>601</v>
      </c>
      <c r="V5" s="76">
        <v>27136</v>
      </c>
      <c r="W5" s="70">
        <f>V5-R5</f>
        <v>-105</v>
      </c>
      <c r="X5" s="76">
        <v>26839</v>
      </c>
      <c r="Y5" s="76">
        <f>X5-R5</f>
        <v>-402</v>
      </c>
      <c r="Z5" s="76">
        <v>28837</v>
      </c>
      <c r="AA5" s="76">
        <f>Z5-R5</f>
        <v>1596</v>
      </c>
      <c r="AB5" s="110">
        <v>28525</v>
      </c>
      <c r="AC5" s="76">
        <f>AB5-R5</f>
        <v>1284</v>
      </c>
      <c r="AD5" s="78">
        <f>T5-400</f>
        <v>26240</v>
      </c>
      <c r="AE5" s="71">
        <f>AB5-AD5</f>
        <v>2285</v>
      </c>
      <c r="AF5" s="76">
        <v>28226</v>
      </c>
      <c r="AG5" s="70">
        <f>AF5-AB5</f>
        <v>-299</v>
      </c>
      <c r="AH5" s="76">
        <v>28064</v>
      </c>
      <c r="AI5" s="76">
        <f>AH5-AB5</f>
        <v>-461</v>
      </c>
      <c r="AJ5" s="76">
        <v>26875</v>
      </c>
      <c r="AK5" s="76">
        <f>AJ5-AB5</f>
        <v>-1650</v>
      </c>
      <c r="AL5" s="76">
        <f>AL6+15660+3008+988</f>
        <v>27447</v>
      </c>
      <c r="AM5" s="76">
        <f>AL5-AB5</f>
        <v>-1078</v>
      </c>
      <c r="AN5" s="78">
        <v>30440</v>
      </c>
      <c r="AO5" s="71"/>
      <c r="AP5" s="76"/>
      <c r="AQ5" s="125">
        <f>AQ6+15660+3008+300</f>
        <v>26099</v>
      </c>
      <c r="AR5" s="76">
        <f>AQ5-AL5</f>
        <v>-1348</v>
      </c>
      <c r="AS5" s="121" t="s">
        <v>423</v>
      </c>
    </row>
    <row r="6" spans="2:45" ht="18">
      <c r="B6" s="79" t="s">
        <v>74</v>
      </c>
      <c r="C6" s="66">
        <f t="shared" ref="C6:H6" si="22">C7-C8</f>
        <v>10294</v>
      </c>
      <c r="D6" s="66">
        <f t="shared" si="22"/>
        <v>9882</v>
      </c>
      <c r="E6" s="75">
        <f t="shared" ref="E6:E26" si="23">D6-C6</f>
        <v>-412</v>
      </c>
      <c r="F6" s="66">
        <f t="shared" si="22"/>
        <v>9470</v>
      </c>
      <c r="G6" s="75">
        <f t="shared" ref="G6:G26" si="24">F6-C6</f>
        <v>-824</v>
      </c>
      <c r="H6" s="66">
        <f t="shared" si="22"/>
        <v>9179</v>
      </c>
      <c r="I6" s="75">
        <f t="shared" ref="I6:I26" si="25">H6-C6</f>
        <v>-1115</v>
      </c>
      <c r="J6" s="68">
        <f>J7-J8</f>
        <v>9032</v>
      </c>
      <c r="K6" s="69">
        <f t="shared" ref="K6:K26" si="26">J6-C6</f>
        <v>-1262</v>
      </c>
      <c r="L6" s="68">
        <f t="shared" ref="L6:N6" si="27">L7-L8</f>
        <v>8741</v>
      </c>
      <c r="M6" s="70">
        <f t="shared" ref="M6:M26" si="28">L6-J6</f>
        <v>-291</v>
      </c>
      <c r="N6" s="68">
        <f t="shared" si="27"/>
        <v>9309</v>
      </c>
      <c r="O6" s="70">
        <f t="shared" ref="O6:O26" si="29">N6-J6</f>
        <v>277</v>
      </c>
      <c r="P6" s="68">
        <f>P7-P8</f>
        <v>9106</v>
      </c>
      <c r="Q6" s="70">
        <f>P6-J6</f>
        <v>74</v>
      </c>
      <c r="R6" s="68">
        <f>R7-R8</f>
        <v>8833</v>
      </c>
      <c r="S6" s="68">
        <f t="shared" ref="S6:S15" si="30">R6-J6</f>
        <v>-199</v>
      </c>
      <c r="T6" s="80">
        <f>T7-T8</f>
        <v>8670</v>
      </c>
      <c r="U6" s="71">
        <f>R6-T6</f>
        <v>163</v>
      </c>
      <c r="V6" s="68">
        <f t="shared" ref="V6:AD6" si="31">V7-V8</f>
        <v>8621</v>
      </c>
      <c r="W6" s="70">
        <f t="shared" ref="W6:W26" si="32">V6-R6</f>
        <v>-212</v>
      </c>
      <c r="X6" s="68">
        <f t="shared" si="31"/>
        <v>8360</v>
      </c>
      <c r="Y6" s="97">
        <f t="shared" ref="Y6:Y15" si="33">X6-R6</f>
        <v>-473</v>
      </c>
      <c r="Z6" s="68">
        <f t="shared" si="31"/>
        <v>10352</v>
      </c>
      <c r="AA6" s="97">
        <f t="shared" ref="AA6:AA15" si="34">Z6-R6</f>
        <v>1519</v>
      </c>
      <c r="AB6" s="109">
        <f t="shared" si="31"/>
        <v>10059</v>
      </c>
      <c r="AC6" s="97">
        <f t="shared" ref="AC6:AC15" si="35">AB6-R6</f>
        <v>1226</v>
      </c>
      <c r="AD6" s="68">
        <f t="shared" si="31"/>
        <v>6930</v>
      </c>
      <c r="AE6" s="71">
        <f t="shared" ref="AE6:AE26" si="36">AB6-AD6</f>
        <v>3129</v>
      </c>
      <c r="AF6" s="68">
        <f t="shared" ref="AF6:AH6" si="37">AF7-AF8</f>
        <v>9761</v>
      </c>
      <c r="AG6" s="68">
        <f t="shared" ref="AG6:AG15" si="38">AF6-AB6</f>
        <v>-298</v>
      </c>
      <c r="AH6" s="68">
        <f t="shared" si="37"/>
        <v>9486</v>
      </c>
      <c r="AI6" s="76">
        <f t="shared" ref="AI6:AI26" si="39">AH6-AB6</f>
        <v>-573</v>
      </c>
      <c r="AJ6" s="68">
        <f>AJ7-AJ8</f>
        <v>8218</v>
      </c>
      <c r="AK6" s="97">
        <f t="shared" ref="AK6:AK15" si="40">AJ6-AB6</f>
        <v>-1841</v>
      </c>
      <c r="AL6" s="68">
        <f>AL7-AL8</f>
        <v>7791</v>
      </c>
      <c r="AM6" s="76">
        <f t="shared" ref="AM6:AM26" si="41">AL6-AB6</f>
        <v>-2268</v>
      </c>
      <c r="AN6" s="68">
        <v>10510</v>
      </c>
      <c r="AO6" s="71"/>
      <c r="AP6" s="68"/>
      <c r="AQ6" s="80">
        <f>AQ7-AQ8</f>
        <v>7131</v>
      </c>
      <c r="AR6" s="76">
        <f t="shared" ref="AR6:AR14" si="42">AQ6-AL6</f>
        <v>-660</v>
      </c>
      <c r="AS6" s="116">
        <f t="shared" ref="AS6:AS14" si="43">AQ6/AL6</f>
        <v>0.91528686946476701</v>
      </c>
    </row>
    <row r="7" spans="2:45" ht="18">
      <c r="B7" s="79" t="s">
        <v>75</v>
      </c>
      <c r="C7" s="81">
        <v>23635</v>
      </c>
      <c r="D7" s="81">
        <v>23606</v>
      </c>
      <c r="E7" s="75">
        <f t="shared" si="23"/>
        <v>-29</v>
      </c>
      <c r="F7" s="81">
        <v>23613</v>
      </c>
      <c r="G7" s="75">
        <f t="shared" si="24"/>
        <v>-22</v>
      </c>
      <c r="H7" s="81">
        <v>23731</v>
      </c>
      <c r="I7" s="75">
        <f t="shared" si="25"/>
        <v>96</v>
      </c>
      <c r="J7" s="68">
        <v>28008</v>
      </c>
      <c r="K7" s="69">
        <f t="shared" si="26"/>
        <v>4373</v>
      </c>
      <c r="L7" s="68">
        <v>28549</v>
      </c>
      <c r="M7" s="70">
        <f t="shared" si="28"/>
        <v>541</v>
      </c>
      <c r="N7" s="68">
        <v>29458</v>
      </c>
      <c r="O7" s="70">
        <f t="shared" si="29"/>
        <v>1450</v>
      </c>
      <c r="P7" s="68">
        <v>29646</v>
      </c>
      <c r="Q7" s="70">
        <f t="shared" ref="Q7:Q26" si="44">P7-J7</f>
        <v>1638</v>
      </c>
      <c r="R7" s="68">
        <v>29823</v>
      </c>
      <c r="S7" s="68">
        <f t="shared" si="30"/>
        <v>1815</v>
      </c>
      <c r="T7" s="80">
        <f>P7+60+4</f>
        <v>29710</v>
      </c>
      <c r="U7" s="71">
        <f>R7-T7</f>
        <v>113</v>
      </c>
      <c r="V7" s="68">
        <v>29931</v>
      </c>
      <c r="W7" s="70">
        <f t="shared" si="32"/>
        <v>108</v>
      </c>
      <c r="X7" s="68">
        <v>29991</v>
      </c>
      <c r="Y7" s="97">
        <f t="shared" si="33"/>
        <v>168</v>
      </c>
      <c r="Z7" s="68">
        <v>32312</v>
      </c>
      <c r="AA7" s="97">
        <f t="shared" si="34"/>
        <v>2489</v>
      </c>
      <c r="AB7" s="109">
        <v>32343</v>
      </c>
      <c r="AC7" s="97">
        <f t="shared" si="35"/>
        <v>2520</v>
      </c>
      <c r="AD7" s="68">
        <f>T7+60</f>
        <v>29770</v>
      </c>
      <c r="AE7" s="71">
        <f t="shared" si="36"/>
        <v>2573</v>
      </c>
      <c r="AF7" s="68">
        <v>32383</v>
      </c>
      <c r="AG7" s="70">
        <f t="shared" si="38"/>
        <v>40</v>
      </c>
      <c r="AH7" s="68">
        <v>32705</v>
      </c>
      <c r="AI7" s="76">
        <f t="shared" si="39"/>
        <v>362</v>
      </c>
      <c r="AJ7" s="68">
        <v>31027</v>
      </c>
      <c r="AK7" s="97">
        <f>AJ7-AB7</f>
        <v>-1316</v>
      </c>
      <c r="AL7" s="68">
        <f>31027-300+100</f>
        <v>30827</v>
      </c>
      <c r="AM7" s="76">
        <f t="shared" si="41"/>
        <v>-1516</v>
      </c>
      <c r="AN7" s="68">
        <v>34300</v>
      </c>
      <c r="AO7" s="71"/>
      <c r="AP7" s="68"/>
      <c r="AQ7" s="80">
        <f>AL7+390</f>
        <v>31217</v>
      </c>
      <c r="AR7" s="76">
        <f t="shared" si="42"/>
        <v>390</v>
      </c>
      <c r="AS7" s="116">
        <f t="shared" si="43"/>
        <v>1.0126512472832256</v>
      </c>
    </row>
    <row r="8" spans="2:45" ht="18">
      <c r="B8" s="79" t="s">
        <v>76</v>
      </c>
      <c r="C8" s="81">
        <v>13341</v>
      </c>
      <c r="D8" s="81">
        <v>13724</v>
      </c>
      <c r="E8" s="75">
        <f t="shared" si="23"/>
        <v>383</v>
      </c>
      <c r="F8" s="81">
        <v>14143</v>
      </c>
      <c r="G8" s="75">
        <f t="shared" si="24"/>
        <v>802</v>
      </c>
      <c r="H8" s="81">
        <v>14552</v>
      </c>
      <c r="I8" s="75">
        <f t="shared" si="25"/>
        <v>1211</v>
      </c>
      <c r="J8" s="68">
        <v>18976</v>
      </c>
      <c r="K8" s="69">
        <f t="shared" si="26"/>
        <v>5635</v>
      </c>
      <c r="L8" s="68">
        <v>19808</v>
      </c>
      <c r="M8" s="70">
        <f t="shared" si="28"/>
        <v>832</v>
      </c>
      <c r="N8" s="68">
        <v>20149</v>
      </c>
      <c r="O8" s="70">
        <f t="shared" si="29"/>
        <v>1173</v>
      </c>
      <c r="P8" s="68">
        <v>20540</v>
      </c>
      <c r="Q8" s="70">
        <f t="shared" si="44"/>
        <v>1564</v>
      </c>
      <c r="R8" s="68">
        <v>20990</v>
      </c>
      <c r="S8" s="68">
        <f t="shared" si="30"/>
        <v>2014</v>
      </c>
      <c r="T8" s="80">
        <f>P8+500</f>
        <v>21040</v>
      </c>
      <c r="U8" s="71">
        <f>R8-T8</f>
        <v>-50</v>
      </c>
      <c r="V8" s="68">
        <v>21310</v>
      </c>
      <c r="W8" s="70">
        <f t="shared" si="32"/>
        <v>320</v>
      </c>
      <c r="X8" s="68">
        <v>21631</v>
      </c>
      <c r="Y8" s="97">
        <f t="shared" si="33"/>
        <v>641</v>
      </c>
      <c r="Z8" s="68">
        <v>21960</v>
      </c>
      <c r="AA8" s="97">
        <f t="shared" si="34"/>
        <v>970</v>
      </c>
      <c r="AB8" s="109">
        <v>22284</v>
      </c>
      <c r="AC8" s="97">
        <f t="shared" si="35"/>
        <v>1294</v>
      </c>
      <c r="AD8" s="68">
        <f>T8+1800</f>
        <v>22840</v>
      </c>
      <c r="AE8" s="71">
        <f t="shared" si="36"/>
        <v>-556</v>
      </c>
      <c r="AF8" s="68">
        <v>22622</v>
      </c>
      <c r="AG8" s="70">
        <f>AF8-AB8</f>
        <v>338</v>
      </c>
      <c r="AH8" s="68">
        <v>23219</v>
      </c>
      <c r="AI8" s="76">
        <f t="shared" si="39"/>
        <v>935</v>
      </c>
      <c r="AJ8" s="68">
        <v>22809</v>
      </c>
      <c r="AK8" s="97">
        <f t="shared" si="40"/>
        <v>525</v>
      </c>
      <c r="AL8" s="126">
        <f>AJ8-300+252+112.5+112.5+50</f>
        <v>23036</v>
      </c>
      <c r="AM8" s="76">
        <f t="shared" si="41"/>
        <v>752</v>
      </c>
      <c r="AN8" s="68">
        <v>23790</v>
      </c>
      <c r="AO8" s="71"/>
      <c r="AP8" s="68"/>
      <c r="AQ8" s="80">
        <f>AL8+87.5*12</f>
        <v>24086</v>
      </c>
      <c r="AR8" s="76">
        <f t="shared" si="42"/>
        <v>1050</v>
      </c>
      <c r="AS8" s="116">
        <f t="shared" si="43"/>
        <v>1.0455808300052092</v>
      </c>
    </row>
    <row r="9" spans="2:45" s="62" customFormat="1" ht="36">
      <c r="B9" s="73" t="s">
        <v>77</v>
      </c>
      <c r="C9" s="74">
        <v>15644</v>
      </c>
      <c r="D9" s="74">
        <v>17077</v>
      </c>
      <c r="E9" s="75">
        <f t="shared" si="23"/>
        <v>1433</v>
      </c>
      <c r="F9" s="74">
        <v>23303</v>
      </c>
      <c r="G9" s="75">
        <f t="shared" si="24"/>
        <v>7659</v>
      </c>
      <c r="H9" s="74">
        <v>20339</v>
      </c>
      <c r="I9" s="75">
        <f t="shared" si="25"/>
        <v>4695</v>
      </c>
      <c r="J9" s="76">
        <v>23427</v>
      </c>
      <c r="K9" s="69">
        <f t="shared" si="26"/>
        <v>7783</v>
      </c>
      <c r="L9" s="76">
        <v>19819</v>
      </c>
      <c r="M9" s="70">
        <f t="shared" si="28"/>
        <v>-3608</v>
      </c>
      <c r="N9" s="76">
        <v>20008</v>
      </c>
      <c r="O9" s="70">
        <f t="shared" si="29"/>
        <v>-3419</v>
      </c>
      <c r="P9" s="76">
        <v>21383</v>
      </c>
      <c r="Q9" s="70">
        <f t="shared" si="44"/>
        <v>-2044</v>
      </c>
      <c r="R9" s="76">
        <v>21245</v>
      </c>
      <c r="S9" s="76">
        <f t="shared" si="30"/>
        <v>-2182</v>
      </c>
      <c r="T9" s="82">
        <f>P9-100-3</f>
        <v>21280</v>
      </c>
      <c r="U9" s="71">
        <f>R9-T9</f>
        <v>-35</v>
      </c>
      <c r="V9" s="76">
        <v>22069</v>
      </c>
      <c r="W9" s="70">
        <f t="shared" si="32"/>
        <v>824</v>
      </c>
      <c r="X9" s="76">
        <v>21747</v>
      </c>
      <c r="Y9" s="76">
        <f t="shared" si="33"/>
        <v>502</v>
      </c>
      <c r="Z9" s="76">
        <v>21630</v>
      </c>
      <c r="AA9" s="76">
        <f t="shared" si="34"/>
        <v>385</v>
      </c>
      <c r="AB9" s="110">
        <v>24974</v>
      </c>
      <c r="AC9" s="76">
        <f t="shared" si="35"/>
        <v>3729</v>
      </c>
      <c r="AD9" s="76">
        <f>T9-700</f>
        <v>20580</v>
      </c>
      <c r="AE9" s="71">
        <f t="shared" si="36"/>
        <v>4394</v>
      </c>
      <c r="AF9" s="76">
        <v>27773</v>
      </c>
      <c r="AG9" s="70">
        <f t="shared" si="38"/>
        <v>2799</v>
      </c>
      <c r="AH9" s="76">
        <v>27857</v>
      </c>
      <c r="AI9" s="76">
        <f t="shared" si="39"/>
        <v>2883</v>
      </c>
      <c r="AJ9" s="76">
        <v>28043</v>
      </c>
      <c r="AK9" s="76">
        <f t="shared" si="40"/>
        <v>3069</v>
      </c>
      <c r="AL9" s="76">
        <f>AL10+AL11+AL12+AL13+AL14+71+1218+1596</f>
        <v>27546</v>
      </c>
      <c r="AM9" s="76">
        <f t="shared" si="41"/>
        <v>2572</v>
      </c>
      <c r="AN9" s="76">
        <v>22580</v>
      </c>
      <c r="AO9" s="71"/>
      <c r="AP9" s="76"/>
      <c r="AQ9" s="82">
        <f>AQ10+AQ11+AQ12+AQ13+AQ14+78+1218+1596</f>
        <v>28967</v>
      </c>
      <c r="AR9" s="76">
        <f t="shared" si="42"/>
        <v>1421</v>
      </c>
      <c r="AS9" s="116">
        <f t="shared" si="43"/>
        <v>1.0515864372322661</v>
      </c>
    </row>
    <row r="10" spans="2:45" s="62" customFormat="1" ht="15.6">
      <c r="B10" s="103" t="s">
        <v>78</v>
      </c>
      <c r="C10" s="74"/>
      <c r="D10" s="74"/>
      <c r="E10" s="75"/>
      <c r="F10" s="74"/>
      <c r="G10" s="75"/>
      <c r="H10" s="74"/>
      <c r="I10" s="75"/>
      <c r="J10" s="76"/>
      <c r="K10" s="69"/>
      <c r="L10" s="76"/>
      <c r="M10" s="70"/>
      <c r="N10" s="76"/>
      <c r="O10" s="70"/>
      <c r="P10" s="76"/>
      <c r="Q10" s="70"/>
      <c r="R10" s="76">
        <v>3094</v>
      </c>
      <c r="S10" s="76">
        <f t="shared" si="30"/>
        <v>3094</v>
      </c>
      <c r="T10" s="82"/>
      <c r="U10" s="71"/>
      <c r="V10" s="76">
        <v>2874</v>
      </c>
      <c r="W10" s="70">
        <f t="shared" si="32"/>
        <v>-220</v>
      </c>
      <c r="X10" s="76">
        <v>2855</v>
      </c>
      <c r="Y10" s="76">
        <f t="shared" si="33"/>
        <v>-239</v>
      </c>
      <c r="Z10" s="76">
        <v>2976</v>
      </c>
      <c r="AA10" s="76">
        <f t="shared" si="34"/>
        <v>-118</v>
      </c>
      <c r="AB10" s="110">
        <v>3013</v>
      </c>
      <c r="AC10" s="76">
        <f t="shared" si="35"/>
        <v>-81</v>
      </c>
      <c r="AD10" s="76"/>
      <c r="AE10" s="71">
        <f t="shared" si="36"/>
        <v>3013</v>
      </c>
      <c r="AF10" s="76">
        <v>3046</v>
      </c>
      <c r="AG10" s="70">
        <f t="shared" si="38"/>
        <v>33</v>
      </c>
      <c r="AH10" s="76">
        <v>3040</v>
      </c>
      <c r="AI10" s="76">
        <f t="shared" si="39"/>
        <v>27</v>
      </c>
      <c r="AJ10" s="76">
        <v>3030</v>
      </c>
      <c r="AK10" s="76">
        <f t="shared" si="40"/>
        <v>17</v>
      </c>
      <c r="AL10" s="76">
        <v>3013</v>
      </c>
      <c r="AM10" s="76">
        <f t="shared" si="41"/>
        <v>0</v>
      </c>
      <c r="AN10" s="76">
        <v>3000</v>
      </c>
      <c r="AO10" s="71"/>
      <c r="AP10" s="76"/>
      <c r="AQ10" s="82">
        <v>3013</v>
      </c>
      <c r="AR10" s="76">
        <f t="shared" si="42"/>
        <v>0</v>
      </c>
      <c r="AS10" s="116">
        <f t="shared" si="43"/>
        <v>1</v>
      </c>
    </row>
    <row r="11" spans="2:45" ht="54">
      <c r="B11" s="79" t="s">
        <v>79</v>
      </c>
      <c r="C11" s="81">
        <v>11753</v>
      </c>
      <c r="D11" s="81">
        <v>12365</v>
      </c>
      <c r="E11" s="75">
        <f t="shared" si="23"/>
        <v>612</v>
      </c>
      <c r="F11" s="81">
        <v>14297</v>
      </c>
      <c r="G11" s="75">
        <f t="shared" si="24"/>
        <v>2544</v>
      </c>
      <c r="H11" s="81">
        <v>14570</v>
      </c>
      <c r="I11" s="75">
        <f t="shared" si="25"/>
        <v>2817</v>
      </c>
      <c r="J11" s="68">
        <v>14741</v>
      </c>
      <c r="K11" s="69">
        <f t="shared" si="26"/>
        <v>2988</v>
      </c>
      <c r="L11" s="68">
        <v>15624</v>
      </c>
      <c r="M11" s="70">
        <f t="shared" si="28"/>
        <v>883</v>
      </c>
      <c r="N11" s="68">
        <v>15614</v>
      </c>
      <c r="O11" s="70">
        <f t="shared" si="29"/>
        <v>873</v>
      </c>
      <c r="P11" s="68">
        <v>15126</v>
      </c>
      <c r="Q11" s="70">
        <f t="shared" si="44"/>
        <v>385</v>
      </c>
      <c r="R11" s="68">
        <v>15103</v>
      </c>
      <c r="S11" s="68">
        <f t="shared" si="30"/>
        <v>362</v>
      </c>
      <c r="T11" s="80">
        <f>P11+500-4-2</f>
        <v>15620</v>
      </c>
      <c r="U11" s="71">
        <f>R11-T11</f>
        <v>-517</v>
      </c>
      <c r="V11" s="68">
        <v>15698</v>
      </c>
      <c r="W11" s="70">
        <f t="shared" si="32"/>
        <v>595</v>
      </c>
      <c r="X11" s="68">
        <v>15291</v>
      </c>
      <c r="Y11" s="97">
        <f t="shared" si="33"/>
        <v>188</v>
      </c>
      <c r="Z11" s="68">
        <v>15300</v>
      </c>
      <c r="AA11" s="97">
        <f t="shared" si="34"/>
        <v>197</v>
      </c>
      <c r="AB11" s="109">
        <v>17205</v>
      </c>
      <c r="AC11" s="97">
        <f t="shared" si="35"/>
        <v>2102</v>
      </c>
      <c r="AD11" s="68">
        <f>T11+1000</f>
        <v>16620</v>
      </c>
      <c r="AE11" s="71">
        <f t="shared" si="36"/>
        <v>585</v>
      </c>
      <c r="AF11" s="68">
        <v>18482</v>
      </c>
      <c r="AG11" s="70">
        <f t="shared" si="38"/>
        <v>1277</v>
      </c>
      <c r="AH11" s="68">
        <v>19385</v>
      </c>
      <c r="AI11" s="76">
        <f t="shared" si="39"/>
        <v>2180</v>
      </c>
      <c r="AJ11" s="68">
        <v>18401</v>
      </c>
      <c r="AK11" s="97">
        <f t="shared" si="40"/>
        <v>1196</v>
      </c>
      <c r="AL11" s="68">
        <f>17205+1443</f>
        <v>18648</v>
      </c>
      <c r="AM11" s="76">
        <f t="shared" si="41"/>
        <v>1443</v>
      </c>
      <c r="AN11" s="68">
        <v>16380</v>
      </c>
      <c r="AO11" s="71"/>
      <c r="AP11" s="68"/>
      <c r="AQ11" s="80">
        <f>18648+1414</f>
        <v>20062</v>
      </c>
      <c r="AR11" s="76">
        <f t="shared" si="42"/>
        <v>1414</v>
      </c>
      <c r="AS11" s="116">
        <f t="shared" si="43"/>
        <v>1.0758258258258258</v>
      </c>
    </row>
    <row r="12" spans="2:45" ht="36">
      <c r="B12" s="79" t="s">
        <v>80</v>
      </c>
      <c r="C12" s="81">
        <v>181</v>
      </c>
      <c r="D12" s="81">
        <v>164</v>
      </c>
      <c r="E12" s="75">
        <f t="shared" si="23"/>
        <v>-17</v>
      </c>
      <c r="F12" s="81">
        <v>0</v>
      </c>
      <c r="G12" s="75">
        <f t="shared" si="24"/>
        <v>-181</v>
      </c>
      <c r="H12" s="81">
        <v>0</v>
      </c>
      <c r="I12" s="75">
        <f t="shared" si="25"/>
        <v>-181</v>
      </c>
      <c r="J12" s="68">
        <v>0</v>
      </c>
      <c r="K12" s="69">
        <f t="shared" si="26"/>
        <v>-181</v>
      </c>
      <c r="L12" s="68">
        <v>4</v>
      </c>
      <c r="M12" s="70">
        <f t="shared" si="28"/>
        <v>4</v>
      </c>
      <c r="N12" s="68">
        <v>4</v>
      </c>
      <c r="O12" s="70">
        <f t="shared" si="29"/>
        <v>4</v>
      </c>
      <c r="P12" s="68">
        <v>58</v>
      </c>
      <c r="Q12" s="70">
        <f t="shared" si="44"/>
        <v>58</v>
      </c>
      <c r="R12" s="68">
        <v>4</v>
      </c>
      <c r="S12" s="68">
        <f t="shared" si="30"/>
        <v>4</v>
      </c>
      <c r="T12" s="80">
        <v>0</v>
      </c>
      <c r="U12" s="71">
        <f>R12-T12</f>
        <v>4</v>
      </c>
      <c r="V12" s="68">
        <v>4</v>
      </c>
      <c r="W12" s="70">
        <f t="shared" si="32"/>
        <v>0</v>
      </c>
      <c r="X12" s="68">
        <v>4</v>
      </c>
      <c r="Y12" s="97">
        <f t="shared" si="33"/>
        <v>0</v>
      </c>
      <c r="Z12" s="68">
        <v>4</v>
      </c>
      <c r="AA12" s="97">
        <f t="shared" si="34"/>
        <v>0</v>
      </c>
      <c r="AB12" s="109">
        <v>0</v>
      </c>
      <c r="AC12" s="97">
        <f t="shared" si="35"/>
        <v>-4</v>
      </c>
      <c r="AD12" s="68">
        <v>0</v>
      </c>
      <c r="AE12" s="71">
        <f t="shared" si="36"/>
        <v>0</v>
      </c>
      <c r="AF12" s="68">
        <v>0</v>
      </c>
      <c r="AG12" s="70">
        <f t="shared" si="38"/>
        <v>0</v>
      </c>
      <c r="AH12" s="68">
        <v>212</v>
      </c>
      <c r="AI12" s="76">
        <f t="shared" si="39"/>
        <v>212</v>
      </c>
      <c r="AJ12" s="68">
        <v>0</v>
      </c>
      <c r="AK12" s="97">
        <f t="shared" si="40"/>
        <v>0</v>
      </c>
      <c r="AL12" s="68">
        <v>0</v>
      </c>
      <c r="AM12" s="76">
        <f t="shared" si="41"/>
        <v>0</v>
      </c>
      <c r="AN12" s="68">
        <v>0</v>
      </c>
      <c r="AO12" s="71"/>
      <c r="AP12" s="68"/>
      <c r="AQ12" s="80">
        <v>0</v>
      </c>
      <c r="AR12" s="76">
        <f t="shared" si="42"/>
        <v>0</v>
      </c>
      <c r="AS12" s="116" t="e">
        <f t="shared" si="43"/>
        <v>#DIV/0!</v>
      </c>
    </row>
    <row r="13" spans="2:45" ht="18">
      <c r="B13" s="102" t="s">
        <v>81</v>
      </c>
      <c r="C13" s="81"/>
      <c r="D13" s="81"/>
      <c r="E13" s="75"/>
      <c r="F13" s="81"/>
      <c r="G13" s="75"/>
      <c r="H13" s="81"/>
      <c r="I13" s="75"/>
      <c r="J13" s="68"/>
      <c r="K13" s="69"/>
      <c r="L13" s="68"/>
      <c r="M13" s="70"/>
      <c r="N13" s="68"/>
      <c r="O13" s="70"/>
      <c r="P13" s="68"/>
      <c r="Q13" s="70"/>
      <c r="R13" s="68">
        <v>0</v>
      </c>
      <c r="S13" s="68">
        <f t="shared" si="30"/>
        <v>0</v>
      </c>
      <c r="T13" s="80"/>
      <c r="U13" s="71"/>
      <c r="V13" s="68">
        <v>0</v>
      </c>
      <c r="W13" s="70">
        <f t="shared" si="32"/>
        <v>0</v>
      </c>
      <c r="X13" s="68">
        <v>0</v>
      </c>
      <c r="Y13" s="97">
        <f t="shared" si="33"/>
        <v>0</v>
      </c>
      <c r="Z13" s="68">
        <v>0</v>
      </c>
      <c r="AA13" s="97">
        <f t="shared" si="34"/>
        <v>0</v>
      </c>
      <c r="AB13" s="109">
        <v>0</v>
      </c>
      <c r="AC13" s="97">
        <f t="shared" si="35"/>
        <v>0</v>
      </c>
      <c r="AD13" s="68"/>
      <c r="AE13" s="71">
        <f t="shared" si="36"/>
        <v>0</v>
      </c>
      <c r="AF13" s="68">
        <v>0</v>
      </c>
      <c r="AG13" s="70">
        <f t="shared" si="38"/>
        <v>0</v>
      </c>
      <c r="AH13" s="68">
        <v>0</v>
      </c>
      <c r="AI13" s="76">
        <f t="shared" si="39"/>
        <v>0</v>
      </c>
      <c r="AJ13" s="68">
        <v>0</v>
      </c>
      <c r="AK13" s="97">
        <f t="shared" si="40"/>
        <v>0</v>
      </c>
      <c r="AL13" s="68">
        <v>0</v>
      </c>
      <c r="AM13" s="76">
        <f t="shared" si="41"/>
        <v>0</v>
      </c>
      <c r="AN13" s="68">
        <v>0</v>
      </c>
      <c r="AO13" s="71"/>
      <c r="AP13" s="68"/>
      <c r="AQ13" s="80">
        <v>0</v>
      </c>
      <c r="AR13" s="76">
        <f t="shared" si="42"/>
        <v>0</v>
      </c>
      <c r="AS13" s="116" t="e">
        <f t="shared" si="43"/>
        <v>#DIV/0!</v>
      </c>
    </row>
    <row r="14" spans="2:45" ht="18">
      <c r="B14" s="79" t="s">
        <v>82</v>
      </c>
      <c r="C14" s="81">
        <v>1635</v>
      </c>
      <c r="D14" s="81">
        <v>2310</v>
      </c>
      <c r="E14" s="75">
        <f t="shared" si="23"/>
        <v>675</v>
      </c>
      <c r="F14" s="81">
        <v>5762</v>
      </c>
      <c r="G14" s="75">
        <f t="shared" si="24"/>
        <v>4127</v>
      </c>
      <c r="H14" s="81">
        <v>2628</v>
      </c>
      <c r="I14" s="75">
        <f t="shared" si="25"/>
        <v>993</v>
      </c>
      <c r="J14" s="68">
        <v>1355</v>
      </c>
      <c r="K14" s="69">
        <f t="shared" si="26"/>
        <v>-280</v>
      </c>
      <c r="L14" s="68">
        <v>873</v>
      </c>
      <c r="M14" s="70">
        <f t="shared" si="28"/>
        <v>-482</v>
      </c>
      <c r="N14" s="68">
        <v>1210</v>
      </c>
      <c r="O14" s="70">
        <f t="shared" si="29"/>
        <v>-145</v>
      </c>
      <c r="P14" s="68">
        <v>1264</v>
      </c>
      <c r="Q14" s="70">
        <f t="shared" si="44"/>
        <v>-91</v>
      </c>
      <c r="R14" s="68">
        <v>1327</v>
      </c>
      <c r="S14" s="68">
        <f t="shared" si="30"/>
        <v>-28</v>
      </c>
      <c r="T14" s="80">
        <v>1800</v>
      </c>
      <c r="U14" s="71">
        <f>R14-T14</f>
        <v>-473</v>
      </c>
      <c r="V14" s="68">
        <v>1489</v>
      </c>
      <c r="W14" s="70">
        <f t="shared" si="32"/>
        <v>162</v>
      </c>
      <c r="X14" s="68">
        <v>1641</v>
      </c>
      <c r="Y14" s="97">
        <f t="shared" si="33"/>
        <v>314</v>
      </c>
      <c r="Z14" s="68">
        <v>1260</v>
      </c>
      <c r="AA14" s="97">
        <f t="shared" si="34"/>
        <v>-67</v>
      </c>
      <c r="AB14" s="109">
        <v>1669</v>
      </c>
      <c r="AC14" s="97">
        <f t="shared" si="35"/>
        <v>342</v>
      </c>
      <c r="AD14" s="68">
        <v>1800</v>
      </c>
      <c r="AE14" s="71">
        <f t="shared" si="36"/>
        <v>-131</v>
      </c>
      <c r="AF14" s="68">
        <v>3235</v>
      </c>
      <c r="AG14" s="70">
        <f t="shared" si="38"/>
        <v>1566</v>
      </c>
      <c r="AH14" s="68">
        <v>2075</v>
      </c>
      <c r="AI14" s="76">
        <f t="shared" si="39"/>
        <v>406</v>
      </c>
      <c r="AJ14" s="68">
        <v>3735</v>
      </c>
      <c r="AK14" s="97">
        <f t="shared" si="40"/>
        <v>2066</v>
      </c>
      <c r="AL14" s="68">
        <v>3000</v>
      </c>
      <c r="AM14" s="76">
        <f t="shared" si="41"/>
        <v>1331</v>
      </c>
      <c r="AN14" s="68">
        <v>1800</v>
      </c>
      <c r="AO14" s="71"/>
      <c r="AP14" s="68"/>
      <c r="AQ14" s="80">
        <v>3000</v>
      </c>
      <c r="AR14" s="76">
        <f t="shared" si="42"/>
        <v>0</v>
      </c>
      <c r="AS14" s="116">
        <f t="shared" si="43"/>
        <v>1</v>
      </c>
    </row>
    <row r="15" spans="2:45" s="63" customFormat="1" ht="18">
      <c r="B15" s="83"/>
      <c r="C15" s="84">
        <v>43508</v>
      </c>
      <c r="D15" s="84">
        <v>44513</v>
      </c>
      <c r="E15" s="84">
        <v>1005</v>
      </c>
      <c r="F15" s="84">
        <v>50283</v>
      </c>
      <c r="G15" s="84">
        <v>6775</v>
      </c>
      <c r="H15" s="84">
        <v>48450</v>
      </c>
      <c r="I15" s="84">
        <v>4942</v>
      </c>
      <c r="J15" s="84">
        <v>50825</v>
      </c>
      <c r="K15" s="84">
        <v>7317</v>
      </c>
      <c r="L15" s="84">
        <v>46420</v>
      </c>
      <c r="M15" s="84">
        <v>-4405</v>
      </c>
      <c r="N15" s="84">
        <v>47180</v>
      </c>
      <c r="O15" s="84">
        <v>-3645</v>
      </c>
      <c r="P15" s="84">
        <v>48422</v>
      </c>
      <c r="Q15" s="84">
        <v>-2403</v>
      </c>
      <c r="R15" s="85">
        <v>48486</v>
      </c>
      <c r="S15" s="85">
        <f t="shared" si="30"/>
        <v>-2339</v>
      </c>
      <c r="T15" s="84">
        <v>47920</v>
      </c>
      <c r="U15" s="71">
        <f>R15-T15</f>
        <v>566</v>
      </c>
      <c r="V15" s="85">
        <v>49205</v>
      </c>
      <c r="W15" s="85">
        <f t="shared" si="32"/>
        <v>719</v>
      </c>
      <c r="X15" s="85">
        <v>48586</v>
      </c>
      <c r="Y15" s="105">
        <f t="shared" si="33"/>
        <v>100</v>
      </c>
      <c r="Z15" s="85">
        <v>50467</v>
      </c>
      <c r="AA15" s="105">
        <f t="shared" si="34"/>
        <v>1981</v>
      </c>
      <c r="AB15" s="111">
        <v>53499</v>
      </c>
      <c r="AC15" s="105">
        <f t="shared" si="35"/>
        <v>5013</v>
      </c>
      <c r="AD15" s="84">
        <v>46820</v>
      </c>
      <c r="AE15" s="71">
        <f t="shared" si="36"/>
        <v>6679</v>
      </c>
      <c r="AF15" s="85">
        <v>55999</v>
      </c>
      <c r="AG15" s="85">
        <f t="shared" si="38"/>
        <v>2500</v>
      </c>
      <c r="AH15" s="85">
        <v>55921</v>
      </c>
      <c r="AI15" s="105">
        <f t="shared" si="39"/>
        <v>2422</v>
      </c>
      <c r="AJ15" s="85">
        <v>54918</v>
      </c>
      <c r="AK15" s="105">
        <f t="shared" si="40"/>
        <v>1419</v>
      </c>
      <c r="AL15" s="85">
        <f>AL5+AL9</f>
        <v>54993</v>
      </c>
      <c r="AM15" s="105">
        <f t="shared" si="41"/>
        <v>1494</v>
      </c>
      <c r="AN15" s="84">
        <v>53020</v>
      </c>
      <c r="AO15" s="71"/>
      <c r="AP15" s="85"/>
      <c r="AQ15" s="80">
        <f>AQ5+AQ9</f>
        <v>55066</v>
      </c>
      <c r="AR15" s="85">
        <f t="shared" ref="AR15" si="45">AQ15-AL15</f>
        <v>73</v>
      </c>
      <c r="AS15" s="117">
        <f t="shared" ref="AS15" si="46">AQ15/AL15</f>
        <v>1.0013274416743949</v>
      </c>
    </row>
    <row r="16" spans="2:45" s="62" customFormat="1" ht="34.799999999999997">
      <c r="B16" s="86" t="s">
        <v>405</v>
      </c>
      <c r="C16" s="87">
        <f>C5+C9</f>
        <v>43508</v>
      </c>
      <c r="D16" s="87">
        <f t="shared" ref="D16:R16" si="47">D5+D9</f>
        <v>44513</v>
      </c>
      <c r="E16" s="87">
        <f t="shared" si="47"/>
        <v>1005</v>
      </c>
      <c r="F16" s="87">
        <f t="shared" si="47"/>
        <v>50283</v>
      </c>
      <c r="G16" s="87">
        <f t="shared" si="47"/>
        <v>6775</v>
      </c>
      <c r="H16" s="87">
        <f t="shared" si="47"/>
        <v>48450</v>
      </c>
      <c r="I16" s="87">
        <f t="shared" si="47"/>
        <v>4942</v>
      </c>
      <c r="J16" s="87">
        <f t="shared" si="47"/>
        <v>50825</v>
      </c>
      <c r="K16" s="87">
        <f t="shared" si="47"/>
        <v>7317</v>
      </c>
      <c r="L16" s="87">
        <f t="shared" si="47"/>
        <v>46420</v>
      </c>
      <c r="M16" s="87">
        <f t="shared" si="47"/>
        <v>-4405</v>
      </c>
      <c r="N16" s="87">
        <f t="shared" si="47"/>
        <v>47180</v>
      </c>
      <c r="O16" s="87">
        <f t="shared" si="47"/>
        <v>-3645</v>
      </c>
      <c r="P16" s="87">
        <f t="shared" si="47"/>
        <v>48422</v>
      </c>
      <c r="Q16" s="87">
        <f t="shared" si="47"/>
        <v>-2403</v>
      </c>
      <c r="R16" s="87">
        <f t="shared" si="47"/>
        <v>48486</v>
      </c>
      <c r="S16" s="76">
        <f t="shared" ref="S16:S26" si="48">R16-J16</f>
        <v>-2339</v>
      </c>
      <c r="T16" s="87">
        <f>T5+T9</f>
        <v>47920</v>
      </c>
      <c r="U16" s="87">
        <f>U5+U9</f>
        <v>566</v>
      </c>
      <c r="V16" s="87">
        <f t="shared" ref="V16:AC16" si="49">V5+V9</f>
        <v>49205</v>
      </c>
      <c r="W16" s="99">
        <f t="shared" si="32"/>
        <v>719</v>
      </c>
      <c r="X16" s="87">
        <f t="shared" si="49"/>
        <v>48586</v>
      </c>
      <c r="Y16" s="87">
        <f t="shared" si="49"/>
        <v>100</v>
      </c>
      <c r="Z16" s="87">
        <f t="shared" si="49"/>
        <v>50467</v>
      </c>
      <c r="AA16" s="87">
        <f t="shared" si="49"/>
        <v>1981</v>
      </c>
      <c r="AB16" s="112">
        <f t="shared" si="49"/>
        <v>53499</v>
      </c>
      <c r="AC16" s="87">
        <f t="shared" si="49"/>
        <v>5013</v>
      </c>
      <c r="AD16" s="87">
        <f>AD5+AD9</f>
        <v>46820</v>
      </c>
      <c r="AE16" s="87">
        <f t="shared" si="36"/>
        <v>6679</v>
      </c>
      <c r="AF16" s="87">
        <f>AF5+AF9</f>
        <v>55999</v>
      </c>
      <c r="AG16" s="99">
        <f t="shared" ref="AG16:AG26" si="50">AF16-AB16</f>
        <v>2500</v>
      </c>
      <c r="AH16" s="87">
        <f t="shared" ref="AH16:AM16" si="51">AH5+AH9</f>
        <v>55921</v>
      </c>
      <c r="AI16" s="87">
        <f t="shared" si="51"/>
        <v>2422</v>
      </c>
      <c r="AJ16" s="87">
        <f t="shared" si="51"/>
        <v>54918</v>
      </c>
      <c r="AK16" s="87">
        <f>AJ16-AB16</f>
        <v>1419</v>
      </c>
      <c r="AL16" s="87">
        <f t="shared" si="51"/>
        <v>54993</v>
      </c>
      <c r="AM16" s="87">
        <f t="shared" si="51"/>
        <v>1494</v>
      </c>
      <c r="AN16" s="87">
        <f>AN5+AN9</f>
        <v>53020</v>
      </c>
      <c r="AO16" s="87">
        <f t="shared" ref="AO16:AS16" si="52">AO5+AO9</f>
        <v>0</v>
      </c>
      <c r="AP16" s="87">
        <f t="shared" si="52"/>
        <v>0</v>
      </c>
      <c r="AQ16" s="115">
        <f t="shared" si="52"/>
        <v>55066</v>
      </c>
      <c r="AR16" s="87">
        <f t="shared" si="52"/>
        <v>73</v>
      </c>
      <c r="AS16" s="118" t="e">
        <f t="shared" si="52"/>
        <v>#VALUE!</v>
      </c>
    </row>
    <row r="17" spans="2:45" s="62" customFormat="1">
      <c r="B17" s="87"/>
      <c r="C17" s="87"/>
      <c r="D17" s="87"/>
      <c r="E17" s="87"/>
      <c r="F17" s="87"/>
      <c r="G17" s="87"/>
      <c r="H17" s="87"/>
      <c r="I17" s="87"/>
      <c r="J17" s="87"/>
      <c r="K17" s="87"/>
      <c r="L17" s="87"/>
      <c r="M17" s="87"/>
      <c r="N17" s="87"/>
      <c r="O17" s="87"/>
      <c r="P17" s="87"/>
      <c r="Q17" s="87"/>
      <c r="R17" s="76"/>
      <c r="S17" s="76">
        <f t="shared" si="48"/>
        <v>0</v>
      </c>
      <c r="T17" s="76">
        <f t="shared" ref="T17" si="53">S17-K17</f>
        <v>0</v>
      </c>
      <c r="U17" s="76">
        <f t="shared" ref="U17" si="54">T17-L17</f>
        <v>0</v>
      </c>
      <c r="V17" s="76">
        <f t="shared" ref="V17" si="55">U17-M17</f>
        <v>0</v>
      </c>
      <c r="W17" s="70">
        <f t="shared" si="32"/>
        <v>0</v>
      </c>
      <c r="X17" s="76">
        <f t="shared" ref="X17" si="56">W17-O17</f>
        <v>0</v>
      </c>
      <c r="Y17" s="76">
        <f t="shared" ref="Y17" si="57">X17-P17</f>
        <v>0</v>
      </c>
      <c r="Z17" s="76">
        <f t="shared" ref="Z17" si="58">Y17-Q17</f>
        <v>0</v>
      </c>
      <c r="AA17" s="76">
        <f t="shared" ref="AA17:AA26" si="59">Z17-R17</f>
        <v>0</v>
      </c>
      <c r="AB17" s="110">
        <f t="shared" ref="AB17" si="60">AA17-S17</f>
        <v>0</v>
      </c>
      <c r="AC17" s="76">
        <f t="shared" ref="AC17" si="61">AB17-T17</f>
        <v>0</v>
      </c>
      <c r="AD17" s="76">
        <f>U17-M17</f>
        <v>0</v>
      </c>
      <c r="AE17" s="76">
        <f t="shared" si="36"/>
        <v>0</v>
      </c>
      <c r="AF17" s="76">
        <f t="shared" ref="AF17" si="62">AE17-W17</f>
        <v>0</v>
      </c>
      <c r="AG17" s="70">
        <f t="shared" si="50"/>
        <v>0</v>
      </c>
      <c r="AH17" s="76">
        <f t="shared" ref="AH17" si="63">AG17-Y17</f>
        <v>0</v>
      </c>
      <c r="AI17" s="76">
        <f t="shared" ref="AI17" si="64">AH17-Z17</f>
        <v>0</v>
      </c>
      <c r="AJ17" s="76">
        <f t="shared" ref="AJ17" si="65">AI17-AA17</f>
        <v>0</v>
      </c>
      <c r="AK17" s="76">
        <f t="shared" ref="AK17:AK26" si="66">AJ17-AB17</f>
        <v>0</v>
      </c>
      <c r="AL17" s="76">
        <f t="shared" ref="AL17" si="67">AK17-AC17</f>
        <v>0</v>
      </c>
      <c r="AM17" s="76">
        <f t="shared" si="41"/>
        <v>0</v>
      </c>
      <c r="AN17" s="76">
        <f>AE17-W17</f>
        <v>0</v>
      </c>
      <c r="AO17" s="76">
        <f t="shared" ref="AO17:AS17" si="68">AF17-X17</f>
        <v>0</v>
      </c>
      <c r="AP17" s="76">
        <f t="shared" si="68"/>
        <v>0</v>
      </c>
      <c r="AQ17" s="82">
        <f t="shared" si="68"/>
        <v>0</v>
      </c>
      <c r="AR17" s="76">
        <f t="shared" si="68"/>
        <v>0</v>
      </c>
      <c r="AS17" s="116">
        <f t="shared" si="68"/>
        <v>0</v>
      </c>
    </row>
    <row r="18" spans="2:45" ht="36">
      <c r="B18" s="79" t="s">
        <v>406</v>
      </c>
      <c r="C18" s="66">
        <v>0</v>
      </c>
      <c r="D18" s="66">
        <v>0</v>
      </c>
      <c r="E18" s="75">
        <f t="shared" si="23"/>
        <v>0</v>
      </c>
      <c r="F18" s="66">
        <v>0</v>
      </c>
      <c r="G18" s="75">
        <f t="shared" si="24"/>
        <v>0</v>
      </c>
      <c r="H18" s="66">
        <v>0</v>
      </c>
      <c r="I18" s="75">
        <f t="shared" si="25"/>
        <v>0</v>
      </c>
      <c r="J18" s="68">
        <v>0</v>
      </c>
      <c r="K18" s="69">
        <f t="shared" si="26"/>
        <v>0</v>
      </c>
      <c r="L18" s="68">
        <v>0</v>
      </c>
      <c r="M18" s="70">
        <f t="shared" si="28"/>
        <v>0</v>
      </c>
      <c r="N18" s="68">
        <v>0</v>
      </c>
      <c r="O18" s="70">
        <f t="shared" si="29"/>
        <v>0</v>
      </c>
      <c r="P18" s="68">
        <v>0</v>
      </c>
      <c r="Q18" s="70">
        <f t="shared" si="44"/>
        <v>0</v>
      </c>
      <c r="R18" s="68">
        <v>0</v>
      </c>
      <c r="S18" s="68">
        <f t="shared" si="48"/>
        <v>0</v>
      </c>
      <c r="T18" s="80">
        <v>0</v>
      </c>
      <c r="U18" s="71">
        <f t="shared" ref="U18:U26" si="69">R18-T18</f>
        <v>0</v>
      </c>
      <c r="V18" s="68">
        <v>0</v>
      </c>
      <c r="W18" s="100">
        <f t="shared" si="32"/>
        <v>0</v>
      </c>
      <c r="X18" s="68">
        <v>0</v>
      </c>
      <c r="Y18" s="97">
        <f t="shared" ref="Y18:Y26" si="70">X18-R18</f>
        <v>0</v>
      </c>
      <c r="Z18" s="68">
        <v>0</v>
      </c>
      <c r="AA18" s="97">
        <f t="shared" si="59"/>
        <v>0</v>
      </c>
      <c r="AB18" s="109">
        <v>0</v>
      </c>
      <c r="AC18" s="97">
        <f t="shared" ref="AC18:AC26" si="71">AB18-R18</f>
        <v>0</v>
      </c>
      <c r="AD18" s="68">
        <v>0</v>
      </c>
      <c r="AE18" s="71">
        <f t="shared" si="36"/>
        <v>0</v>
      </c>
      <c r="AF18" s="68">
        <v>0</v>
      </c>
      <c r="AG18" s="100">
        <f t="shared" si="50"/>
        <v>0</v>
      </c>
      <c r="AH18" s="68">
        <v>0</v>
      </c>
      <c r="AI18" s="97">
        <f t="shared" si="39"/>
        <v>0</v>
      </c>
      <c r="AJ18" s="68">
        <v>0</v>
      </c>
      <c r="AK18" s="97">
        <f t="shared" si="66"/>
        <v>0</v>
      </c>
      <c r="AL18" s="122">
        <v>0</v>
      </c>
      <c r="AM18" s="68">
        <f t="shared" si="41"/>
        <v>0</v>
      </c>
      <c r="AN18" s="68">
        <v>0</v>
      </c>
      <c r="AO18" s="71"/>
      <c r="AP18" s="68"/>
      <c r="AQ18" s="123">
        <v>0</v>
      </c>
      <c r="AR18" s="68">
        <f t="shared" ref="AR18:AR26" si="72">AQ18-AL18</f>
        <v>0</v>
      </c>
      <c r="AS18" s="119" t="e">
        <f t="shared" ref="AS18:AS26" si="73">AQ18/AL18</f>
        <v>#DIV/0!</v>
      </c>
    </row>
    <row r="19" spans="2:45" ht="36">
      <c r="B19" s="102" t="s">
        <v>414</v>
      </c>
      <c r="C19" s="66"/>
      <c r="D19" s="66"/>
      <c r="E19" s="75"/>
      <c r="F19" s="66"/>
      <c r="G19" s="75"/>
      <c r="H19" s="66"/>
      <c r="I19" s="75"/>
      <c r="J19" s="68">
        <v>0</v>
      </c>
      <c r="K19" s="69"/>
      <c r="L19" s="68"/>
      <c r="M19" s="70"/>
      <c r="N19" s="68"/>
      <c r="O19" s="70"/>
      <c r="P19" s="68"/>
      <c r="Q19" s="70"/>
      <c r="R19" s="68">
        <v>0</v>
      </c>
      <c r="S19" s="68">
        <f t="shared" si="48"/>
        <v>0</v>
      </c>
      <c r="T19" s="80"/>
      <c r="U19" s="71"/>
      <c r="V19" s="68">
        <v>0</v>
      </c>
      <c r="W19" s="100">
        <f t="shared" si="32"/>
        <v>0</v>
      </c>
      <c r="X19" s="68">
        <v>0</v>
      </c>
      <c r="Y19" s="97">
        <f t="shared" si="70"/>
        <v>0</v>
      </c>
      <c r="Z19" s="68">
        <v>0</v>
      </c>
      <c r="AA19" s="97">
        <f t="shared" si="59"/>
        <v>0</v>
      </c>
      <c r="AB19" s="109">
        <v>0</v>
      </c>
      <c r="AC19" s="97">
        <f t="shared" si="71"/>
        <v>0</v>
      </c>
      <c r="AD19" s="68"/>
      <c r="AE19" s="71">
        <f t="shared" si="36"/>
        <v>0</v>
      </c>
      <c r="AF19" s="68">
        <v>0</v>
      </c>
      <c r="AG19" s="100">
        <f t="shared" si="50"/>
        <v>0</v>
      </c>
      <c r="AH19" s="68">
        <v>0</v>
      </c>
      <c r="AI19" s="97">
        <f t="shared" si="39"/>
        <v>0</v>
      </c>
      <c r="AJ19" s="68">
        <v>0</v>
      </c>
      <c r="AK19" s="97">
        <f t="shared" si="66"/>
        <v>0</v>
      </c>
      <c r="AL19" s="68">
        <v>0</v>
      </c>
      <c r="AM19" s="68">
        <f t="shared" si="41"/>
        <v>0</v>
      </c>
      <c r="AN19" s="68">
        <v>0</v>
      </c>
      <c r="AO19" s="71"/>
      <c r="AP19" s="68"/>
      <c r="AQ19" s="80">
        <v>0</v>
      </c>
      <c r="AR19" s="68">
        <f t="shared" si="72"/>
        <v>0</v>
      </c>
      <c r="AS19" s="119" t="e">
        <f t="shared" si="73"/>
        <v>#DIV/0!</v>
      </c>
    </row>
    <row r="20" spans="2:45" ht="36">
      <c r="B20" s="79" t="s">
        <v>86</v>
      </c>
      <c r="C20" s="81">
        <v>7887</v>
      </c>
      <c r="D20" s="81">
        <v>9632</v>
      </c>
      <c r="E20" s="75">
        <f t="shared" si="23"/>
        <v>1745</v>
      </c>
      <c r="F20" s="81">
        <v>12497</v>
      </c>
      <c r="G20" s="75">
        <f t="shared" si="24"/>
        <v>4610</v>
      </c>
      <c r="H20" s="81">
        <v>9161</v>
      </c>
      <c r="I20" s="75">
        <f t="shared" si="25"/>
        <v>1274</v>
      </c>
      <c r="J20" s="68">
        <v>10303</v>
      </c>
      <c r="K20" s="69">
        <f t="shared" si="26"/>
        <v>2416</v>
      </c>
      <c r="L20" s="68">
        <v>10251</v>
      </c>
      <c r="M20" s="70">
        <f t="shared" si="28"/>
        <v>-52</v>
      </c>
      <c r="N20" s="68">
        <v>11713</v>
      </c>
      <c r="O20" s="70">
        <f t="shared" si="29"/>
        <v>1410</v>
      </c>
      <c r="P20" s="68">
        <v>10821</v>
      </c>
      <c r="Q20" s="70">
        <f t="shared" si="44"/>
        <v>518</v>
      </c>
      <c r="R20" s="68">
        <v>12386</v>
      </c>
      <c r="S20" s="68">
        <f t="shared" si="48"/>
        <v>2083</v>
      </c>
      <c r="T20" s="80">
        <f>P20+50-1</f>
        <v>10870</v>
      </c>
      <c r="U20" s="71">
        <f t="shared" si="69"/>
        <v>1516</v>
      </c>
      <c r="V20" s="68">
        <v>13625</v>
      </c>
      <c r="W20" s="100">
        <f t="shared" si="32"/>
        <v>1239</v>
      </c>
      <c r="X20" s="68">
        <v>13349</v>
      </c>
      <c r="Y20" s="97">
        <f t="shared" si="70"/>
        <v>963</v>
      </c>
      <c r="Z20" s="68">
        <v>13516</v>
      </c>
      <c r="AA20" s="97">
        <f t="shared" si="59"/>
        <v>1130</v>
      </c>
      <c r="AB20" s="109">
        <v>15324</v>
      </c>
      <c r="AC20" s="97">
        <f t="shared" si="71"/>
        <v>2938</v>
      </c>
      <c r="AD20" s="68">
        <f>T20+500</f>
        <v>11370</v>
      </c>
      <c r="AE20" s="71">
        <f t="shared" si="36"/>
        <v>3954</v>
      </c>
      <c r="AF20" s="68">
        <v>15921</v>
      </c>
      <c r="AG20" s="100">
        <f t="shared" si="50"/>
        <v>597</v>
      </c>
      <c r="AH20" s="68">
        <v>17036</v>
      </c>
      <c r="AI20" s="97">
        <f t="shared" si="39"/>
        <v>1712</v>
      </c>
      <c r="AJ20" s="68">
        <v>15729</v>
      </c>
      <c r="AK20" s="97">
        <f t="shared" si="66"/>
        <v>405</v>
      </c>
      <c r="AL20" s="122">
        <f>AL21+AL22+359+1270+3424+3076</f>
        <v>15793</v>
      </c>
      <c r="AM20" s="97">
        <f t="shared" si="41"/>
        <v>469</v>
      </c>
      <c r="AN20" s="68">
        <v>11855</v>
      </c>
      <c r="AO20" s="71"/>
      <c r="AP20" s="68"/>
      <c r="AQ20" s="123">
        <f>AQ21+AQ22+394+1397+3424+3076</f>
        <v>16458</v>
      </c>
      <c r="AR20" s="68">
        <f t="shared" si="72"/>
        <v>665</v>
      </c>
      <c r="AS20" s="119">
        <f t="shared" si="73"/>
        <v>1.0421072627113277</v>
      </c>
    </row>
    <row r="21" spans="2:45" ht="54">
      <c r="B21" s="79" t="s">
        <v>88</v>
      </c>
      <c r="C21" s="81">
        <v>2716</v>
      </c>
      <c r="D21" s="81">
        <v>3144</v>
      </c>
      <c r="E21" s="75">
        <f t="shared" si="23"/>
        <v>428</v>
      </c>
      <c r="F21" s="81">
        <v>4282</v>
      </c>
      <c r="G21" s="75">
        <f t="shared" si="24"/>
        <v>1566</v>
      </c>
      <c r="H21" s="81">
        <v>3384</v>
      </c>
      <c r="I21" s="75">
        <f t="shared" si="25"/>
        <v>668</v>
      </c>
      <c r="J21" s="68">
        <v>3362</v>
      </c>
      <c r="K21" s="69">
        <f t="shared" si="26"/>
        <v>646</v>
      </c>
      <c r="L21" s="68">
        <v>3690</v>
      </c>
      <c r="M21" s="70">
        <f t="shared" si="28"/>
        <v>328</v>
      </c>
      <c r="N21" s="68">
        <v>5260</v>
      </c>
      <c r="O21" s="70">
        <f t="shared" si="29"/>
        <v>1898</v>
      </c>
      <c r="P21" s="68">
        <v>4895</v>
      </c>
      <c r="Q21" s="70">
        <f t="shared" si="44"/>
        <v>1533</v>
      </c>
      <c r="R21" s="68">
        <v>5268</v>
      </c>
      <c r="S21" s="68">
        <f t="shared" si="48"/>
        <v>1906</v>
      </c>
      <c r="T21" s="80">
        <f>P21+50</f>
        <v>4945</v>
      </c>
      <c r="U21" s="71">
        <f t="shared" si="69"/>
        <v>323</v>
      </c>
      <c r="V21" s="68">
        <v>6288</v>
      </c>
      <c r="W21" s="100">
        <f t="shared" si="32"/>
        <v>1020</v>
      </c>
      <c r="X21" s="68">
        <v>6329</v>
      </c>
      <c r="Y21" s="97">
        <f t="shared" si="70"/>
        <v>1061</v>
      </c>
      <c r="Z21" s="68">
        <v>7037</v>
      </c>
      <c r="AA21" s="97">
        <f t="shared" si="59"/>
        <v>1769</v>
      </c>
      <c r="AB21" s="109">
        <v>6613</v>
      </c>
      <c r="AC21" s="97">
        <f t="shared" si="71"/>
        <v>1345</v>
      </c>
      <c r="AD21" s="68">
        <f>T21+300</f>
        <v>5245</v>
      </c>
      <c r="AE21" s="71">
        <f t="shared" si="36"/>
        <v>1368</v>
      </c>
      <c r="AF21" s="68">
        <v>5850</v>
      </c>
      <c r="AG21" s="100">
        <f t="shared" si="50"/>
        <v>-763</v>
      </c>
      <c r="AH21" s="68">
        <v>7413</v>
      </c>
      <c r="AI21" s="97">
        <f t="shared" si="39"/>
        <v>800</v>
      </c>
      <c r="AJ21" s="68">
        <v>6280</v>
      </c>
      <c r="AK21" s="97">
        <f t="shared" si="66"/>
        <v>-333</v>
      </c>
      <c r="AL21" s="68">
        <v>6364</v>
      </c>
      <c r="AM21" s="97">
        <f t="shared" si="41"/>
        <v>-249</v>
      </c>
      <c r="AN21" s="68">
        <v>5000</v>
      </c>
      <c r="AO21" s="71"/>
      <c r="AP21" s="68"/>
      <c r="AQ21" s="80">
        <v>6847</v>
      </c>
      <c r="AR21" s="68">
        <f t="shared" si="72"/>
        <v>483</v>
      </c>
      <c r="AS21" s="119">
        <f t="shared" si="73"/>
        <v>1.0758956631049654</v>
      </c>
    </row>
    <row r="22" spans="2:45" ht="54">
      <c r="B22" s="79" t="s">
        <v>89</v>
      </c>
      <c r="C22" s="81">
        <v>910</v>
      </c>
      <c r="D22" s="81">
        <v>1657</v>
      </c>
      <c r="E22" s="75">
        <f t="shared" si="23"/>
        <v>747</v>
      </c>
      <c r="F22" s="81">
        <v>2318</v>
      </c>
      <c r="G22" s="75">
        <f t="shared" si="24"/>
        <v>1408</v>
      </c>
      <c r="H22" s="81">
        <v>785</v>
      </c>
      <c r="I22" s="75">
        <f t="shared" si="25"/>
        <v>-125</v>
      </c>
      <c r="J22" s="68">
        <v>1207</v>
      </c>
      <c r="K22" s="69">
        <f t="shared" si="26"/>
        <v>297</v>
      </c>
      <c r="L22" s="68">
        <v>853</v>
      </c>
      <c r="M22" s="70">
        <f t="shared" si="28"/>
        <v>-354</v>
      </c>
      <c r="N22" s="68">
        <v>953</v>
      </c>
      <c r="O22" s="70">
        <f t="shared" si="29"/>
        <v>-254</v>
      </c>
      <c r="P22" s="68">
        <v>839</v>
      </c>
      <c r="Q22" s="70">
        <f t="shared" si="44"/>
        <v>-368</v>
      </c>
      <c r="R22" s="68">
        <v>979</v>
      </c>
      <c r="S22" s="68">
        <f t="shared" si="48"/>
        <v>-228</v>
      </c>
      <c r="T22" s="80">
        <f>P22-400+1+100</f>
        <v>540</v>
      </c>
      <c r="U22" s="71">
        <f t="shared" si="69"/>
        <v>439</v>
      </c>
      <c r="V22" s="68">
        <v>995</v>
      </c>
      <c r="W22" s="100">
        <f t="shared" si="32"/>
        <v>16</v>
      </c>
      <c r="X22" s="68">
        <v>930</v>
      </c>
      <c r="Y22" s="97">
        <f t="shared" si="70"/>
        <v>-49</v>
      </c>
      <c r="Z22" s="68">
        <v>976</v>
      </c>
      <c r="AA22" s="97">
        <f t="shared" si="59"/>
        <v>-3</v>
      </c>
      <c r="AB22" s="109">
        <v>1196</v>
      </c>
      <c r="AC22" s="97">
        <f t="shared" si="71"/>
        <v>217</v>
      </c>
      <c r="AD22" s="68">
        <f>T22-200</f>
        <v>340</v>
      </c>
      <c r="AE22" s="71">
        <f t="shared" si="36"/>
        <v>856</v>
      </c>
      <c r="AF22" s="68">
        <v>1712</v>
      </c>
      <c r="AG22" s="100">
        <f t="shared" si="50"/>
        <v>516</v>
      </c>
      <c r="AH22" s="68">
        <v>1263</v>
      </c>
      <c r="AI22" s="97">
        <f t="shared" si="39"/>
        <v>67</v>
      </c>
      <c r="AJ22" s="68">
        <v>1320</v>
      </c>
      <c r="AK22" s="97">
        <f t="shared" si="66"/>
        <v>124</v>
      </c>
      <c r="AL22" s="68">
        <v>1300</v>
      </c>
      <c r="AM22" s="97">
        <f t="shared" si="41"/>
        <v>104</v>
      </c>
      <c r="AN22" s="68">
        <v>1000</v>
      </c>
      <c r="AO22" s="71"/>
      <c r="AP22" s="68"/>
      <c r="AQ22" s="80">
        <v>1320</v>
      </c>
      <c r="AR22" s="68">
        <f t="shared" si="72"/>
        <v>20</v>
      </c>
      <c r="AS22" s="119">
        <f t="shared" si="73"/>
        <v>1.0153846153846153</v>
      </c>
    </row>
    <row r="23" spans="2:45" ht="34.799999999999997">
      <c r="B23" s="88" t="s">
        <v>90</v>
      </c>
      <c r="C23" s="89">
        <v>7887</v>
      </c>
      <c r="D23" s="89">
        <v>9632</v>
      </c>
      <c r="E23" s="75">
        <f t="shared" si="23"/>
        <v>1745</v>
      </c>
      <c r="F23" s="89">
        <v>12497</v>
      </c>
      <c r="G23" s="75">
        <f t="shared" si="24"/>
        <v>4610</v>
      </c>
      <c r="H23" s="89">
        <v>9161</v>
      </c>
      <c r="I23" s="75">
        <f t="shared" si="25"/>
        <v>1274</v>
      </c>
      <c r="J23" s="68">
        <v>10303</v>
      </c>
      <c r="K23" s="69">
        <f t="shared" si="26"/>
        <v>2416</v>
      </c>
      <c r="L23" s="68">
        <v>10251</v>
      </c>
      <c r="M23" s="70">
        <f t="shared" si="28"/>
        <v>-52</v>
      </c>
      <c r="N23" s="68">
        <v>11713</v>
      </c>
      <c r="O23" s="70">
        <f t="shared" si="29"/>
        <v>1410</v>
      </c>
      <c r="P23" s="68">
        <v>10821</v>
      </c>
      <c r="Q23" s="70">
        <f t="shared" si="44"/>
        <v>518</v>
      </c>
      <c r="R23" s="68">
        <v>12386</v>
      </c>
      <c r="S23" s="68">
        <f t="shared" si="48"/>
        <v>2083</v>
      </c>
      <c r="T23" s="80">
        <f>T18+T20</f>
        <v>10870</v>
      </c>
      <c r="U23" s="71">
        <f t="shared" si="69"/>
        <v>1516</v>
      </c>
      <c r="V23" s="68">
        <v>13625</v>
      </c>
      <c r="W23" s="100">
        <f t="shared" si="32"/>
        <v>1239</v>
      </c>
      <c r="X23" s="68">
        <v>13349</v>
      </c>
      <c r="Y23" s="97">
        <f t="shared" si="70"/>
        <v>963</v>
      </c>
      <c r="Z23" s="68">
        <v>13516</v>
      </c>
      <c r="AA23" s="97">
        <f t="shared" si="59"/>
        <v>1130</v>
      </c>
      <c r="AB23" s="109">
        <v>15324</v>
      </c>
      <c r="AC23" s="97">
        <f t="shared" si="71"/>
        <v>2938</v>
      </c>
      <c r="AD23" s="68">
        <f>AD18+AD20</f>
        <v>11370</v>
      </c>
      <c r="AE23" s="71">
        <f t="shared" si="36"/>
        <v>3954</v>
      </c>
      <c r="AF23" s="68">
        <v>15921</v>
      </c>
      <c r="AG23" s="100">
        <f t="shared" si="50"/>
        <v>597</v>
      </c>
      <c r="AH23" s="68">
        <v>17036</v>
      </c>
      <c r="AI23" s="97">
        <f t="shared" si="39"/>
        <v>1712</v>
      </c>
      <c r="AJ23" s="68">
        <v>15729</v>
      </c>
      <c r="AK23" s="97">
        <f t="shared" si="66"/>
        <v>405</v>
      </c>
      <c r="AL23" s="68">
        <f>AL18+AL20</f>
        <v>15793</v>
      </c>
      <c r="AM23" s="97">
        <f t="shared" si="41"/>
        <v>469</v>
      </c>
      <c r="AN23" s="68">
        <v>11855</v>
      </c>
      <c r="AO23" s="71"/>
      <c r="AP23" s="68"/>
      <c r="AQ23" s="80">
        <f>AQ18+AQ20</f>
        <v>16458</v>
      </c>
      <c r="AR23" s="68">
        <f t="shared" si="72"/>
        <v>665</v>
      </c>
      <c r="AS23" s="119">
        <f t="shared" si="73"/>
        <v>1.0421072627113277</v>
      </c>
    </row>
    <row r="24" spans="2:45" ht="18">
      <c r="B24" s="79" t="s">
        <v>91</v>
      </c>
      <c r="C24" s="81"/>
      <c r="D24" s="81"/>
      <c r="E24" s="75">
        <f t="shared" si="23"/>
        <v>0</v>
      </c>
      <c r="F24" s="81"/>
      <c r="G24" s="75">
        <f t="shared" si="24"/>
        <v>0</v>
      </c>
      <c r="H24" s="81"/>
      <c r="I24" s="75">
        <f t="shared" si="25"/>
        <v>0</v>
      </c>
      <c r="J24" s="68"/>
      <c r="K24" s="69">
        <f t="shared" si="26"/>
        <v>0</v>
      </c>
      <c r="L24" s="68"/>
      <c r="M24" s="70">
        <f t="shared" si="28"/>
        <v>0</v>
      </c>
      <c r="N24" s="68"/>
      <c r="O24" s="70">
        <f t="shared" si="29"/>
        <v>0</v>
      </c>
      <c r="P24" s="68"/>
      <c r="Q24" s="70">
        <f t="shared" si="44"/>
        <v>0</v>
      </c>
      <c r="R24" s="68"/>
      <c r="S24" s="68">
        <f t="shared" si="48"/>
        <v>0</v>
      </c>
      <c r="T24" s="80"/>
      <c r="U24" s="71">
        <f t="shared" si="69"/>
        <v>0</v>
      </c>
      <c r="V24" s="68">
        <v>0</v>
      </c>
      <c r="W24" s="100">
        <f t="shared" si="32"/>
        <v>0</v>
      </c>
      <c r="X24" s="68">
        <v>0</v>
      </c>
      <c r="Y24" s="97">
        <f t="shared" si="70"/>
        <v>0</v>
      </c>
      <c r="Z24" s="68">
        <v>0</v>
      </c>
      <c r="AA24" s="97">
        <f t="shared" si="59"/>
        <v>0</v>
      </c>
      <c r="AB24" s="109">
        <v>0</v>
      </c>
      <c r="AC24" s="97">
        <f t="shared" si="71"/>
        <v>0</v>
      </c>
      <c r="AD24" s="68"/>
      <c r="AE24" s="71">
        <f t="shared" si="36"/>
        <v>0</v>
      </c>
      <c r="AF24" s="68">
        <v>0</v>
      </c>
      <c r="AG24" s="100">
        <f t="shared" si="50"/>
        <v>0</v>
      </c>
      <c r="AH24" s="68">
        <v>0</v>
      </c>
      <c r="AI24" s="97">
        <f t="shared" si="39"/>
        <v>0</v>
      </c>
      <c r="AJ24" s="68">
        <v>0</v>
      </c>
      <c r="AK24" s="97">
        <f t="shared" si="66"/>
        <v>0</v>
      </c>
      <c r="AL24" s="68">
        <v>0</v>
      </c>
      <c r="AM24" s="97">
        <f t="shared" si="41"/>
        <v>0</v>
      </c>
      <c r="AN24" s="68">
        <v>0</v>
      </c>
      <c r="AO24" s="71"/>
      <c r="AP24" s="68"/>
      <c r="AQ24" s="80">
        <v>0</v>
      </c>
      <c r="AR24" s="68">
        <f t="shared" si="72"/>
        <v>0</v>
      </c>
      <c r="AS24" s="119" t="e">
        <f t="shared" si="73"/>
        <v>#DIV/0!</v>
      </c>
    </row>
    <row r="25" spans="2:45" ht="18">
      <c r="B25" s="79" t="s">
        <v>92</v>
      </c>
      <c r="C25" s="81"/>
      <c r="D25" s="81"/>
      <c r="E25" s="75">
        <f t="shared" si="23"/>
        <v>0</v>
      </c>
      <c r="F25" s="81"/>
      <c r="G25" s="75">
        <f t="shared" si="24"/>
        <v>0</v>
      </c>
      <c r="H25" s="81"/>
      <c r="I25" s="75">
        <f t="shared" si="25"/>
        <v>0</v>
      </c>
      <c r="J25" s="68"/>
      <c r="K25" s="69">
        <f t="shared" si="26"/>
        <v>0</v>
      </c>
      <c r="L25" s="68"/>
      <c r="M25" s="70">
        <f t="shared" si="28"/>
        <v>0</v>
      </c>
      <c r="N25" s="68"/>
      <c r="O25" s="70">
        <f t="shared" si="29"/>
        <v>0</v>
      </c>
      <c r="P25" s="68"/>
      <c r="Q25" s="70">
        <f t="shared" si="44"/>
        <v>0</v>
      </c>
      <c r="R25" s="68"/>
      <c r="S25" s="68">
        <f t="shared" si="48"/>
        <v>0</v>
      </c>
      <c r="T25" s="80"/>
      <c r="U25" s="71">
        <f t="shared" si="69"/>
        <v>0</v>
      </c>
      <c r="V25" s="68">
        <v>0</v>
      </c>
      <c r="W25" s="100">
        <f t="shared" si="32"/>
        <v>0</v>
      </c>
      <c r="X25" s="68">
        <v>0</v>
      </c>
      <c r="Y25" s="97">
        <f t="shared" si="70"/>
        <v>0</v>
      </c>
      <c r="Z25" s="68">
        <v>0</v>
      </c>
      <c r="AA25" s="97">
        <f t="shared" si="59"/>
        <v>0</v>
      </c>
      <c r="AB25" s="109">
        <v>0</v>
      </c>
      <c r="AC25" s="97">
        <f t="shared" si="71"/>
        <v>0</v>
      </c>
      <c r="AD25" s="68"/>
      <c r="AE25" s="71">
        <f t="shared" si="36"/>
        <v>0</v>
      </c>
      <c r="AF25" s="68">
        <v>0</v>
      </c>
      <c r="AG25" s="100">
        <f t="shared" si="50"/>
        <v>0</v>
      </c>
      <c r="AH25" s="68">
        <v>0</v>
      </c>
      <c r="AI25" s="97">
        <f t="shared" si="39"/>
        <v>0</v>
      </c>
      <c r="AJ25" s="68">
        <v>0</v>
      </c>
      <c r="AK25" s="97">
        <f t="shared" si="66"/>
        <v>0</v>
      </c>
      <c r="AL25" s="68">
        <v>0</v>
      </c>
      <c r="AM25" s="97">
        <f t="shared" si="41"/>
        <v>0</v>
      </c>
      <c r="AN25" s="68">
        <v>0</v>
      </c>
      <c r="AO25" s="71"/>
      <c r="AP25" s="68"/>
      <c r="AQ25" s="80">
        <v>0</v>
      </c>
      <c r="AR25" s="68">
        <f t="shared" si="72"/>
        <v>0</v>
      </c>
      <c r="AS25" s="119" t="e">
        <f t="shared" si="73"/>
        <v>#DIV/0!</v>
      </c>
    </row>
    <row r="26" spans="2:45" ht="17.399999999999999">
      <c r="B26" s="88" t="s">
        <v>93</v>
      </c>
      <c r="C26" s="89">
        <v>35621</v>
      </c>
      <c r="D26" s="89">
        <v>34881</v>
      </c>
      <c r="E26" s="75">
        <f t="shared" si="23"/>
        <v>-740</v>
      </c>
      <c r="F26" s="89">
        <v>37786</v>
      </c>
      <c r="G26" s="75">
        <f t="shared" si="24"/>
        <v>2165</v>
      </c>
      <c r="H26" s="89">
        <v>39289</v>
      </c>
      <c r="I26" s="75">
        <f t="shared" si="25"/>
        <v>3668</v>
      </c>
      <c r="J26" s="68">
        <v>40522</v>
      </c>
      <c r="K26" s="69">
        <f t="shared" si="26"/>
        <v>4901</v>
      </c>
      <c r="L26" s="68">
        <v>36169</v>
      </c>
      <c r="M26" s="70">
        <f t="shared" si="28"/>
        <v>-4353</v>
      </c>
      <c r="N26" s="68">
        <v>35467</v>
      </c>
      <c r="O26" s="70">
        <f t="shared" si="29"/>
        <v>-5055</v>
      </c>
      <c r="P26" s="68">
        <v>37601</v>
      </c>
      <c r="Q26" s="70">
        <f t="shared" si="44"/>
        <v>-2921</v>
      </c>
      <c r="R26" s="68">
        <v>36100</v>
      </c>
      <c r="S26" s="68">
        <f t="shared" si="48"/>
        <v>-4422</v>
      </c>
      <c r="T26" s="80">
        <v>37050</v>
      </c>
      <c r="U26" s="71">
        <f t="shared" si="69"/>
        <v>-950</v>
      </c>
      <c r="V26" s="68">
        <v>35580</v>
      </c>
      <c r="W26" s="100">
        <f t="shared" si="32"/>
        <v>-520</v>
      </c>
      <c r="X26" s="68">
        <v>35237</v>
      </c>
      <c r="Y26" s="97">
        <f t="shared" si="70"/>
        <v>-863</v>
      </c>
      <c r="Z26" s="68">
        <v>36951</v>
      </c>
      <c r="AA26" s="97">
        <f t="shared" si="59"/>
        <v>851</v>
      </c>
      <c r="AB26" s="109">
        <v>38175</v>
      </c>
      <c r="AC26" s="97">
        <f t="shared" si="71"/>
        <v>2075</v>
      </c>
      <c r="AD26" s="68">
        <v>35450</v>
      </c>
      <c r="AE26" s="71">
        <f t="shared" si="36"/>
        <v>2725</v>
      </c>
      <c r="AF26" s="68">
        <v>40078</v>
      </c>
      <c r="AG26" s="100">
        <f t="shared" si="50"/>
        <v>1903</v>
      </c>
      <c r="AH26" s="68">
        <v>38885</v>
      </c>
      <c r="AI26" s="97">
        <f t="shared" si="39"/>
        <v>710</v>
      </c>
      <c r="AJ26" s="68">
        <v>39189</v>
      </c>
      <c r="AK26" s="97">
        <f t="shared" si="66"/>
        <v>1014</v>
      </c>
      <c r="AL26" s="126">
        <v>39200</v>
      </c>
      <c r="AM26" s="97">
        <f t="shared" si="41"/>
        <v>1025</v>
      </c>
      <c r="AN26" s="68">
        <v>38290</v>
      </c>
      <c r="AO26" s="71"/>
      <c r="AP26" s="68"/>
      <c r="AQ26" s="127">
        <f>38308+300</f>
        <v>38608</v>
      </c>
      <c r="AR26" s="68">
        <f t="shared" si="72"/>
        <v>-592</v>
      </c>
      <c r="AS26" s="119">
        <f t="shared" si="73"/>
        <v>0.98489795918367351</v>
      </c>
    </row>
    <row r="27" spans="2:45" ht="18">
      <c r="B27" s="90" t="s">
        <v>407</v>
      </c>
      <c r="C27" s="65">
        <f t="shared" ref="C27:Q27" si="74">C26+C18+C20</f>
        <v>43508</v>
      </c>
      <c r="D27" s="65">
        <f t="shared" si="74"/>
        <v>44513</v>
      </c>
      <c r="E27" s="65">
        <f t="shared" si="74"/>
        <v>1005</v>
      </c>
      <c r="F27" s="65">
        <f t="shared" si="74"/>
        <v>50283</v>
      </c>
      <c r="G27" s="65">
        <f t="shared" si="74"/>
        <v>6775</v>
      </c>
      <c r="H27" s="65">
        <f t="shared" si="74"/>
        <v>48450</v>
      </c>
      <c r="I27" s="65">
        <f t="shared" si="74"/>
        <v>4942</v>
      </c>
      <c r="J27" s="65">
        <f t="shared" si="74"/>
        <v>50825</v>
      </c>
      <c r="K27" s="65">
        <f t="shared" si="74"/>
        <v>7317</v>
      </c>
      <c r="L27" s="65">
        <f t="shared" si="74"/>
        <v>46420</v>
      </c>
      <c r="M27" s="65">
        <f t="shared" si="74"/>
        <v>-4405</v>
      </c>
      <c r="N27" s="65">
        <f t="shared" si="74"/>
        <v>47180</v>
      </c>
      <c r="O27" s="65">
        <f t="shared" si="74"/>
        <v>-3645</v>
      </c>
      <c r="P27" s="65">
        <f t="shared" si="74"/>
        <v>48422</v>
      </c>
      <c r="Q27" s="65">
        <f t="shared" si="74"/>
        <v>-2403</v>
      </c>
      <c r="R27" s="65">
        <f t="shared" ref="R27:S27" si="75">R26+R18+R20</f>
        <v>48486</v>
      </c>
      <c r="S27" s="65">
        <f t="shared" si="75"/>
        <v>-2339</v>
      </c>
      <c r="T27" s="65">
        <f>T26+T18+T20</f>
        <v>47920</v>
      </c>
      <c r="U27" s="65">
        <f>U26+U18+U20</f>
        <v>566</v>
      </c>
      <c r="V27" s="65">
        <f>V26+V18+V20</f>
        <v>49205</v>
      </c>
      <c r="W27" s="98">
        <f>W26+W18+W20</f>
        <v>719</v>
      </c>
      <c r="X27" s="65">
        <f t="shared" ref="X27:AC27" si="76">X26+X18+X20</f>
        <v>48586</v>
      </c>
      <c r="Y27" s="104">
        <f t="shared" si="76"/>
        <v>100</v>
      </c>
      <c r="Z27" s="65">
        <f t="shared" si="76"/>
        <v>50467</v>
      </c>
      <c r="AA27" s="104">
        <f t="shared" si="76"/>
        <v>1981</v>
      </c>
      <c r="AB27" s="108">
        <f t="shared" si="76"/>
        <v>53499</v>
      </c>
      <c r="AC27" s="104">
        <f t="shared" si="76"/>
        <v>5013</v>
      </c>
      <c r="AD27" s="65">
        <f>AD26+AD18+AD20</f>
        <v>46820</v>
      </c>
      <c r="AE27" s="65">
        <f>AE26+AE18+AE20</f>
        <v>6679</v>
      </c>
      <c r="AF27" s="65">
        <f>AF26+AF18+AF20</f>
        <v>55999</v>
      </c>
      <c r="AG27" s="98">
        <f>AG26+AG18+AG20</f>
        <v>2500</v>
      </c>
      <c r="AH27" s="65">
        <f t="shared" ref="AH27" si="77">AH26+AH18+AH20</f>
        <v>55921</v>
      </c>
      <c r="AI27" s="104">
        <f t="shared" ref="AI27" si="78">AI26+AI18+AI20</f>
        <v>2422</v>
      </c>
      <c r="AJ27" s="65">
        <f>AJ26+AJ18+AJ20</f>
        <v>54918</v>
      </c>
      <c r="AK27" s="104">
        <f t="shared" ref="AK27" si="79">AK26+AK18+AK20</f>
        <v>1419</v>
      </c>
      <c r="AL27" s="65">
        <f t="shared" ref="AL27" si="80">AL26+AL18+AL20</f>
        <v>54993</v>
      </c>
      <c r="AM27" s="104">
        <f t="shared" ref="AM27" si="81">AM26+AM18+AM20</f>
        <v>1494</v>
      </c>
      <c r="AN27" s="65">
        <f>AN26+AN18+AN20</f>
        <v>50145</v>
      </c>
      <c r="AO27" s="65">
        <f>AO26+AO18+AO20</f>
        <v>0</v>
      </c>
      <c r="AP27" s="65">
        <f t="shared" ref="AP27:AS27" si="82">AP26+AP18+AP20</f>
        <v>0</v>
      </c>
      <c r="AQ27" s="114">
        <f t="shared" si="82"/>
        <v>55066</v>
      </c>
      <c r="AR27" s="65">
        <f t="shared" si="82"/>
        <v>73</v>
      </c>
      <c r="AS27" s="120" t="e">
        <f t="shared" si="82"/>
        <v>#DIV/0!</v>
      </c>
    </row>
    <row r="28" spans="2:45" ht="13.8">
      <c r="C28" s="65">
        <f t="shared" ref="C28:Q28" si="83">C16-C27</f>
        <v>0</v>
      </c>
      <c r="D28" s="65">
        <f t="shared" si="83"/>
        <v>0</v>
      </c>
      <c r="E28" s="65">
        <f t="shared" si="83"/>
        <v>0</v>
      </c>
      <c r="F28" s="65">
        <f t="shared" si="83"/>
        <v>0</v>
      </c>
      <c r="G28" s="65">
        <f t="shared" si="83"/>
        <v>0</v>
      </c>
      <c r="H28" s="65">
        <f t="shared" si="83"/>
        <v>0</v>
      </c>
      <c r="I28" s="65">
        <f t="shared" si="83"/>
        <v>0</v>
      </c>
      <c r="J28" s="65">
        <f t="shared" si="83"/>
        <v>0</v>
      </c>
      <c r="K28" s="65">
        <f t="shared" si="83"/>
        <v>0</v>
      </c>
      <c r="L28" s="65">
        <f t="shared" si="83"/>
        <v>0</v>
      </c>
      <c r="M28" s="65">
        <f t="shared" si="83"/>
        <v>0</v>
      </c>
      <c r="N28" s="65">
        <f t="shared" si="83"/>
        <v>0</v>
      </c>
      <c r="O28" s="65">
        <f t="shared" si="83"/>
        <v>0</v>
      </c>
      <c r="P28" s="65">
        <f t="shared" si="83"/>
        <v>0</v>
      </c>
      <c r="Q28" s="65">
        <f t="shared" si="83"/>
        <v>0</v>
      </c>
      <c r="R28" s="65">
        <f t="shared" ref="R28:S28" si="84">R16-R27</f>
        <v>0</v>
      </c>
      <c r="S28" s="65">
        <f t="shared" si="84"/>
        <v>0</v>
      </c>
      <c r="T28" s="65">
        <f>T16-T27</f>
        <v>0</v>
      </c>
      <c r="U28" s="65">
        <f>U16-U27</f>
        <v>0</v>
      </c>
      <c r="V28" s="65">
        <f t="shared" ref="V28:AC28" si="85">V16-V27</f>
        <v>0</v>
      </c>
      <c r="W28" s="65">
        <f t="shared" si="85"/>
        <v>0</v>
      </c>
      <c r="X28" s="65">
        <f t="shared" si="85"/>
        <v>0</v>
      </c>
      <c r="Y28" s="104">
        <f t="shared" si="85"/>
        <v>0</v>
      </c>
      <c r="Z28" s="65">
        <f t="shared" si="85"/>
        <v>0</v>
      </c>
      <c r="AA28" s="104">
        <f t="shared" si="85"/>
        <v>0</v>
      </c>
      <c r="AB28" s="108">
        <f t="shared" si="85"/>
        <v>0</v>
      </c>
      <c r="AC28" s="104">
        <f t="shared" si="85"/>
        <v>0</v>
      </c>
      <c r="AD28" s="65">
        <f>AD16-AD27</f>
        <v>0</v>
      </c>
      <c r="AE28" s="65">
        <f>AE16-AE27</f>
        <v>0</v>
      </c>
      <c r="AF28" s="65">
        <f t="shared" ref="AF28" si="86">AF16-AF27</f>
        <v>0</v>
      </c>
      <c r="AG28" s="65">
        <f t="shared" ref="AG28" si="87">AG16-AG27</f>
        <v>0</v>
      </c>
      <c r="AH28" s="65">
        <f t="shared" ref="AH28" si="88">AH16-AH27</f>
        <v>0</v>
      </c>
      <c r="AI28" s="104">
        <f t="shared" ref="AI28" si="89">AI16-AI27</f>
        <v>0</v>
      </c>
      <c r="AJ28" s="65">
        <f t="shared" ref="AJ28" si="90">AJ16-AJ27</f>
        <v>0</v>
      </c>
      <c r="AK28" s="104">
        <f t="shared" ref="AK28" si="91">AK16-AK27</f>
        <v>0</v>
      </c>
      <c r="AL28" s="65">
        <f t="shared" ref="AL28" si="92">AL16-AL27</f>
        <v>0</v>
      </c>
      <c r="AM28" s="104">
        <f t="shared" ref="AM28" si="93">AM16-AM27</f>
        <v>0</v>
      </c>
      <c r="AN28" s="107">
        <f>AN16-AN27</f>
        <v>2875</v>
      </c>
      <c r="AO28" s="65">
        <f>AO16-AO27</f>
        <v>0</v>
      </c>
      <c r="AP28" s="65">
        <f t="shared" ref="AP28:AS28" si="94">AP16-AP27</f>
        <v>0</v>
      </c>
      <c r="AQ28" s="114">
        <f t="shared" si="94"/>
        <v>0</v>
      </c>
      <c r="AR28" s="65">
        <f t="shared" si="94"/>
        <v>0</v>
      </c>
      <c r="AS28" s="120" t="e">
        <f t="shared" si="94"/>
        <v>#VALUE!</v>
      </c>
    </row>
    <row r="31" spans="2:45">
      <c r="AK31" s="106" t="s">
        <v>424</v>
      </c>
      <c r="AL31" s="124">
        <v>40043</v>
      </c>
    </row>
  </sheetData>
  <pageMargins left="0.70866141732283472" right="0.70866141732283472" top="0.74803149606299213" bottom="0.74803149606299213" header="0.31496062992125984" footer="0.31496062992125984"/>
  <pageSetup paperSize="9" scale="61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1940B2-812C-4CBC-BB03-EF7757820DBA}">
  <sheetPr>
    <pageSetUpPr fitToPage="1"/>
  </sheetPr>
  <dimension ref="A1:O256"/>
  <sheetViews>
    <sheetView topLeftCell="A70" zoomScale="80" zoomScaleNormal="80" zoomScaleSheetLayoutView="80" workbookViewId="0">
      <selection activeCell="A100" sqref="A100:XFD108"/>
    </sheetView>
  </sheetViews>
  <sheetFormatPr defaultColWidth="9.109375" defaultRowHeight="18"/>
  <cols>
    <col min="1" max="1" width="89.88671875" style="1" customWidth="1"/>
    <col min="2" max="2" width="14.88671875" style="2" customWidth="1"/>
    <col min="3" max="5" width="15.44140625" style="2" customWidth="1"/>
    <col min="6" max="6" width="15.44140625" style="1" customWidth="1"/>
    <col min="7" max="9" width="13.88671875" style="1" customWidth="1"/>
    <col min="10" max="10" width="15" style="1" customWidth="1"/>
    <col min="11" max="15" width="12.88671875" style="1" customWidth="1"/>
    <col min="16" max="16" width="9.109375" style="1" customWidth="1"/>
    <col min="17" max="16384" width="9.109375" style="1"/>
  </cols>
  <sheetData>
    <row r="1" spans="1:15">
      <c r="A1" s="337" t="s">
        <v>147</v>
      </c>
      <c r="B1" s="337"/>
      <c r="C1" s="337"/>
      <c r="D1" s="337"/>
      <c r="E1" s="337"/>
      <c r="F1" s="337"/>
      <c r="G1" s="337"/>
      <c r="H1" s="337"/>
      <c r="I1" s="337"/>
      <c r="J1" s="337"/>
      <c r="K1" s="337"/>
      <c r="L1" s="338"/>
      <c r="M1" s="338"/>
      <c r="N1" s="338"/>
    </row>
    <row r="2" spans="1:15" ht="13.5" customHeight="1"/>
    <row r="3" spans="1:15">
      <c r="A3" s="333" t="s">
        <v>148</v>
      </c>
      <c r="B3" s="334"/>
      <c r="C3" s="334"/>
      <c r="D3" s="334"/>
      <c r="E3" s="334"/>
      <c r="F3" s="334"/>
      <c r="G3" s="334"/>
      <c r="H3" s="334"/>
      <c r="I3" s="334"/>
      <c r="J3" s="334"/>
      <c r="K3" s="334"/>
      <c r="L3" s="334"/>
      <c r="M3" s="334"/>
      <c r="N3" s="334"/>
      <c r="O3" s="334"/>
    </row>
    <row r="4" spans="1:15" ht="9" customHeight="1">
      <c r="B4" s="7"/>
      <c r="C4" s="1"/>
      <c r="D4" s="1"/>
      <c r="E4" s="1"/>
    </row>
    <row r="5" spans="1:15" ht="18.75" customHeight="1">
      <c r="A5" s="130" t="s">
        <v>149</v>
      </c>
      <c r="B5" s="326" t="s">
        <v>150</v>
      </c>
      <c r="C5" s="327"/>
      <c r="D5" s="327"/>
      <c r="E5" s="327"/>
      <c r="F5" s="287" t="s">
        <v>151</v>
      </c>
      <c r="G5" s="287"/>
      <c r="H5" s="287"/>
      <c r="I5" s="287"/>
      <c r="J5" s="287"/>
      <c r="K5" s="287"/>
      <c r="L5" s="287"/>
      <c r="M5" s="287"/>
      <c r="N5" s="287"/>
      <c r="O5" s="287"/>
    </row>
    <row r="6" spans="1:15" ht="18.75" customHeight="1">
      <c r="A6" s="130">
        <v>1</v>
      </c>
      <c r="B6" s="326">
        <v>2</v>
      </c>
      <c r="C6" s="327"/>
      <c r="D6" s="327"/>
      <c r="E6" s="327"/>
      <c r="F6" s="287">
        <v>3</v>
      </c>
      <c r="G6" s="287"/>
      <c r="H6" s="287"/>
      <c r="I6" s="287"/>
      <c r="J6" s="287"/>
      <c r="K6" s="287"/>
      <c r="L6" s="287"/>
      <c r="M6" s="287"/>
      <c r="N6" s="287"/>
      <c r="O6" s="287"/>
    </row>
    <row r="7" spans="1:15" ht="18.75" customHeight="1">
      <c r="A7" s="48">
        <v>14252113</v>
      </c>
      <c r="B7" s="339" t="s">
        <v>380</v>
      </c>
      <c r="C7" s="340"/>
      <c r="D7" s="340"/>
      <c r="E7" s="340"/>
      <c r="F7" s="341" t="s">
        <v>381</v>
      </c>
      <c r="G7" s="341"/>
      <c r="H7" s="341"/>
      <c r="I7" s="341"/>
      <c r="J7" s="341"/>
      <c r="K7" s="341"/>
      <c r="L7" s="341"/>
      <c r="M7" s="341"/>
      <c r="N7" s="341"/>
      <c r="O7" s="341"/>
    </row>
    <row r="8" spans="1:15">
      <c r="A8" s="9"/>
      <c r="F8" s="2"/>
      <c r="G8" s="2"/>
      <c r="H8" s="2"/>
      <c r="I8" s="2"/>
      <c r="J8" s="2"/>
      <c r="K8" s="2"/>
      <c r="L8" s="2"/>
      <c r="M8" s="2"/>
      <c r="N8" s="2"/>
      <c r="O8" s="2"/>
    </row>
    <row r="9" spans="1:15" ht="18.75" customHeight="1">
      <c r="A9" s="335" t="s">
        <v>152</v>
      </c>
      <c r="B9" s="336"/>
      <c r="C9" s="336"/>
      <c r="D9" s="336"/>
      <c r="E9" s="336"/>
      <c r="F9" s="336"/>
      <c r="G9" s="336"/>
      <c r="H9" s="336"/>
      <c r="I9" s="336"/>
      <c r="J9" s="336"/>
    </row>
    <row r="10" spans="1:15" ht="7.5" customHeight="1">
      <c r="A10" s="6"/>
      <c r="B10" s="7"/>
      <c r="C10" s="1"/>
      <c r="D10" s="1"/>
      <c r="E10" s="1"/>
    </row>
    <row r="11" spans="1:15" ht="67.5" customHeight="1">
      <c r="A11" s="309" t="s">
        <v>153</v>
      </c>
      <c r="B11" s="294" t="s">
        <v>154</v>
      </c>
      <c r="C11" s="296"/>
      <c r="D11" s="284" t="s">
        <v>388</v>
      </c>
      <c r="E11" s="284"/>
      <c r="F11" s="284"/>
      <c r="G11" s="284" t="s">
        <v>389</v>
      </c>
      <c r="H11" s="284"/>
      <c r="I11" s="284"/>
      <c r="J11" s="294" t="s">
        <v>456</v>
      </c>
      <c r="K11" s="295"/>
      <c r="L11" s="296"/>
      <c r="M11" s="284" t="s">
        <v>390</v>
      </c>
      <c r="N11" s="284"/>
      <c r="O11" s="284"/>
    </row>
    <row r="12" spans="1:15" ht="150" customHeight="1">
      <c r="A12" s="310"/>
      <c r="B12" s="128" t="s">
        <v>155</v>
      </c>
      <c r="C12" s="128" t="s">
        <v>156</v>
      </c>
      <c r="D12" s="128" t="s">
        <v>157</v>
      </c>
      <c r="E12" s="128" t="s">
        <v>158</v>
      </c>
      <c r="F12" s="128" t="s">
        <v>159</v>
      </c>
      <c r="G12" s="128" t="s">
        <v>157</v>
      </c>
      <c r="H12" s="128" t="s">
        <v>158</v>
      </c>
      <c r="I12" s="128" t="s">
        <v>159</v>
      </c>
      <c r="J12" s="128" t="s">
        <v>157</v>
      </c>
      <c r="K12" s="128" t="s">
        <v>158</v>
      </c>
      <c r="L12" s="128" t="s">
        <v>159</v>
      </c>
      <c r="M12" s="128" t="s">
        <v>157</v>
      </c>
      <c r="N12" s="128" t="s">
        <v>158</v>
      </c>
      <c r="O12" s="128" t="s">
        <v>159</v>
      </c>
    </row>
    <row r="13" spans="1:15">
      <c r="A13" s="128">
        <v>1</v>
      </c>
      <c r="B13" s="128">
        <v>2</v>
      </c>
      <c r="C13" s="128">
        <v>3</v>
      </c>
      <c r="D13" s="128">
        <v>4</v>
      </c>
      <c r="E13" s="128">
        <v>5</v>
      </c>
      <c r="F13" s="128">
        <v>6</v>
      </c>
      <c r="G13" s="128">
        <v>7</v>
      </c>
      <c r="H13" s="129">
        <v>8</v>
      </c>
      <c r="I13" s="129">
        <v>9</v>
      </c>
      <c r="J13" s="129">
        <v>10</v>
      </c>
      <c r="K13" s="129">
        <v>11</v>
      </c>
      <c r="L13" s="129">
        <v>12</v>
      </c>
      <c r="M13" s="129">
        <v>13</v>
      </c>
      <c r="N13" s="129">
        <v>14</v>
      </c>
      <c r="O13" s="129">
        <v>15</v>
      </c>
    </row>
    <row r="14" spans="1:15">
      <c r="A14" s="3" t="s">
        <v>379</v>
      </c>
      <c r="B14" s="5">
        <v>100</v>
      </c>
      <c r="C14" s="5">
        <v>100</v>
      </c>
      <c r="D14" s="10">
        <f>C23</f>
        <v>61919</v>
      </c>
      <c r="E14" s="10"/>
      <c r="F14" s="12"/>
      <c r="G14" s="10">
        <f>D23</f>
        <v>82307</v>
      </c>
      <c r="H14" s="10"/>
      <c r="I14" s="12"/>
      <c r="J14" s="10">
        <f>E23</f>
        <v>80162</v>
      </c>
      <c r="K14" s="10"/>
      <c r="L14" s="12"/>
      <c r="M14" s="10">
        <f>F23</f>
        <v>75080</v>
      </c>
      <c r="N14" s="10"/>
      <c r="O14" s="12"/>
    </row>
    <row r="15" spans="1:15">
      <c r="A15" s="3"/>
      <c r="B15" s="5"/>
      <c r="C15" s="5"/>
      <c r="D15" s="10"/>
      <c r="E15" s="10"/>
      <c r="F15" s="12"/>
      <c r="G15" s="10"/>
      <c r="H15" s="10"/>
      <c r="I15" s="12"/>
      <c r="J15" s="10"/>
      <c r="K15" s="10"/>
      <c r="L15" s="12"/>
      <c r="M15" s="10"/>
      <c r="N15" s="10"/>
      <c r="O15" s="12"/>
    </row>
    <row r="16" spans="1:15">
      <c r="A16" s="4" t="s">
        <v>160</v>
      </c>
      <c r="B16" s="14">
        <v>100</v>
      </c>
      <c r="C16" s="14">
        <v>100</v>
      </c>
      <c r="D16" s="11">
        <f>SUM(D14:D15)</f>
        <v>61919</v>
      </c>
      <c r="E16" s="11"/>
      <c r="F16" s="13"/>
      <c r="G16" s="11">
        <f>SUM(G14:G15)</f>
        <v>82307</v>
      </c>
      <c r="H16" s="11"/>
      <c r="I16" s="13"/>
      <c r="J16" s="11">
        <f>SUM(J14:J15)</f>
        <v>80162</v>
      </c>
      <c r="K16" s="11"/>
      <c r="L16" s="13"/>
      <c r="M16" s="11">
        <f>SUM(M14:M15)</f>
        <v>75080</v>
      </c>
      <c r="N16" s="11"/>
      <c r="O16" s="13"/>
    </row>
    <row r="18" spans="1:15">
      <c r="A18" s="333" t="s">
        <v>161</v>
      </c>
      <c r="B18" s="345"/>
      <c r="C18" s="345"/>
      <c r="D18" s="345"/>
      <c r="E18" s="345"/>
      <c r="F18" s="345"/>
      <c r="G18" s="345"/>
      <c r="H18" s="345"/>
      <c r="I18" s="345"/>
      <c r="J18" s="345"/>
      <c r="K18" s="345"/>
    </row>
    <row r="19" spans="1:15" ht="11.25" customHeight="1">
      <c r="A19" s="131"/>
      <c r="B19" s="132"/>
      <c r="C19" s="132"/>
      <c r="D19" s="132"/>
      <c r="E19" s="132"/>
      <c r="F19" s="132"/>
      <c r="G19" s="132"/>
      <c r="H19" s="132"/>
      <c r="I19" s="132"/>
      <c r="J19" s="132"/>
      <c r="K19" s="132"/>
    </row>
    <row r="20" spans="1:15" ht="44.25" customHeight="1">
      <c r="A20" s="346" t="s">
        <v>23</v>
      </c>
      <c r="B20" s="309" t="s">
        <v>24</v>
      </c>
      <c r="C20" s="309" t="s">
        <v>384</v>
      </c>
      <c r="D20" s="309" t="s">
        <v>385</v>
      </c>
      <c r="E20" s="314" t="s">
        <v>386</v>
      </c>
      <c r="F20" s="309" t="s">
        <v>387</v>
      </c>
      <c r="G20" s="294" t="s">
        <v>163</v>
      </c>
      <c r="H20" s="295"/>
      <c r="I20" s="295"/>
      <c r="J20" s="296"/>
      <c r="K20" s="324" t="s">
        <v>164</v>
      </c>
      <c r="L20" s="325"/>
      <c r="M20" s="325"/>
      <c r="N20" s="325"/>
      <c r="O20" s="325"/>
    </row>
    <row r="21" spans="1:15" ht="52.5" customHeight="1">
      <c r="A21" s="347"/>
      <c r="B21" s="310"/>
      <c r="C21" s="310"/>
      <c r="D21" s="310"/>
      <c r="E21" s="315"/>
      <c r="F21" s="310"/>
      <c r="G21" s="24" t="s">
        <v>165</v>
      </c>
      <c r="H21" s="24" t="s">
        <v>166</v>
      </c>
      <c r="I21" s="24" t="s">
        <v>167</v>
      </c>
      <c r="J21" s="24" t="s">
        <v>168</v>
      </c>
      <c r="K21" s="284"/>
      <c r="L21" s="325"/>
      <c r="M21" s="325"/>
      <c r="N21" s="325"/>
      <c r="O21" s="325"/>
    </row>
    <row r="22" spans="1:15">
      <c r="A22" s="129">
        <v>1</v>
      </c>
      <c r="B22" s="128">
        <v>2</v>
      </c>
      <c r="C22" s="128">
        <v>3</v>
      </c>
      <c r="D22" s="128">
        <v>4</v>
      </c>
      <c r="E22" s="128">
        <v>5</v>
      </c>
      <c r="F22" s="128">
        <v>6</v>
      </c>
      <c r="G22" s="128">
        <v>7</v>
      </c>
      <c r="H22" s="128">
        <v>8</v>
      </c>
      <c r="I22" s="128">
        <v>9</v>
      </c>
      <c r="J22" s="128">
        <v>10</v>
      </c>
      <c r="K22" s="326">
        <v>11</v>
      </c>
      <c r="L22" s="327"/>
      <c r="M22" s="327"/>
      <c r="N22" s="327"/>
      <c r="O22" s="327"/>
    </row>
    <row r="23" spans="1:15" s="52" customFormat="1" ht="27" customHeight="1">
      <c r="A23" s="50" t="s">
        <v>35</v>
      </c>
      <c r="B23" s="51">
        <v>1000</v>
      </c>
      <c r="C23" s="39">
        <v>61919</v>
      </c>
      <c r="D23" s="39">
        <v>82307</v>
      </c>
      <c r="E23" s="39">
        <v>80162</v>
      </c>
      <c r="F23" s="39">
        <f>SUM(G23:J23)</f>
        <v>75080</v>
      </c>
      <c r="G23" s="39">
        <v>18770</v>
      </c>
      <c r="H23" s="39">
        <v>18770</v>
      </c>
      <c r="I23" s="39">
        <v>18770</v>
      </c>
      <c r="J23" s="39">
        <v>18770</v>
      </c>
      <c r="K23" s="323"/>
      <c r="L23" s="323"/>
      <c r="M23" s="323"/>
      <c r="N23" s="323"/>
      <c r="O23" s="323"/>
    </row>
    <row r="24" spans="1:15" s="52" customFormat="1" ht="40.799999999999997">
      <c r="A24" s="50" t="s">
        <v>383</v>
      </c>
      <c r="B24" s="51">
        <v>1010</v>
      </c>
      <c r="C24" s="39">
        <f>SUM(C25:C33)</f>
        <v>-53747</v>
      </c>
      <c r="D24" s="39">
        <f>SUM(D25:D33)</f>
        <v>-70803</v>
      </c>
      <c r="E24" s="39">
        <f>SUM(E25:E33)</f>
        <v>-67495</v>
      </c>
      <c r="F24" s="39">
        <f>SUM(G24:J24)</f>
        <v>-64920</v>
      </c>
      <c r="G24" s="39">
        <f>SUM(G25:G33)</f>
        <v>-16577</v>
      </c>
      <c r="H24" s="39">
        <f>SUM(H25:H33)</f>
        <v>-16352</v>
      </c>
      <c r="I24" s="39">
        <f>SUM(I25:I33)</f>
        <v>-16393</v>
      </c>
      <c r="J24" s="39">
        <f>SUM(J25:J33)</f>
        <v>-15598</v>
      </c>
      <c r="K24" s="323"/>
      <c r="L24" s="323"/>
      <c r="M24" s="323"/>
      <c r="N24" s="323"/>
      <c r="O24" s="323"/>
    </row>
    <row r="25" spans="1:15" s="49" customFormat="1" ht="22.8">
      <c r="A25" s="53" t="s">
        <v>169</v>
      </c>
      <c r="B25" s="134">
        <v>1011</v>
      </c>
      <c r="C25" s="31">
        <v>-20476</v>
      </c>
      <c r="D25" s="31">
        <v>-26302</v>
      </c>
      <c r="E25" s="31">
        <v>-30310</v>
      </c>
      <c r="F25" s="39">
        <f t="shared" ref="F25:F76" si="0">SUM(G25:J25)</f>
        <v>-23992</v>
      </c>
      <c r="G25" s="31">
        <v>-5533</v>
      </c>
      <c r="H25" s="31">
        <v>-6464</v>
      </c>
      <c r="I25" s="31">
        <v>-6462</v>
      </c>
      <c r="J25" s="31">
        <v>-5533</v>
      </c>
      <c r="K25" s="323"/>
      <c r="L25" s="323"/>
      <c r="M25" s="323"/>
      <c r="N25" s="323"/>
      <c r="O25" s="323"/>
    </row>
    <row r="26" spans="1:15" s="49" customFormat="1" ht="22.8">
      <c r="A26" s="53" t="s">
        <v>170</v>
      </c>
      <c r="B26" s="134">
        <v>1012</v>
      </c>
      <c r="C26" s="31">
        <v>-2602</v>
      </c>
      <c r="D26" s="31">
        <v>-4460</v>
      </c>
      <c r="E26" s="31">
        <v>-2450</v>
      </c>
      <c r="F26" s="39">
        <f>SUM(G26:J26)</f>
        <v>-2960</v>
      </c>
      <c r="G26" s="31">
        <v>-790</v>
      </c>
      <c r="H26" s="31">
        <v>-690</v>
      </c>
      <c r="I26" s="31">
        <v>-690</v>
      </c>
      <c r="J26" s="31">
        <v>-790</v>
      </c>
      <c r="K26" s="323"/>
      <c r="L26" s="323"/>
      <c r="M26" s="323"/>
      <c r="N26" s="323"/>
      <c r="O26" s="323"/>
    </row>
    <row r="27" spans="1:15" s="49" customFormat="1" ht="22.8">
      <c r="A27" s="53" t="s">
        <v>171</v>
      </c>
      <c r="B27" s="134">
        <v>1013</v>
      </c>
      <c r="C27" s="31">
        <v>-3292</v>
      </c>
      <c r="D27" s="31">
        <v>-5000</v>
      </c>
      <c r="E27" s="31">
        <v>-3662</v>
      </c>
      <c r="F27" s="39">
        <f t="shared" si="0"/>
        <v>-3246</v>
      </c>
      <c r="G27" s="31">
        <v>-850</v>
      </c>
      <c r="H27" s="31">
        <v>-748</v>
      </c>
      <c r="I27" s="31">
        <v>-748</v>
      </c>
      <c r="J27" s="31">
        <v>-900</v>
      </c>
      <c r="K27" s="323"/>
      <c r="L27" s="323"/>
      <c r="M27" s="323"/>
      <c r="N27" s="323"/>
      <c r="O27" s="323"/>
    </row>
    <row r="28" spans="1:15" s="49" customFormat="1" ht="22.8">
      <c r="A28" s="53" t="s">
        <v>122</v>
      </c>
      <c r="B28" s="134">
        <v>1014</v>
      </c>
      <c r="C28" s="31">
        <v>-20926</v>
      </c>
      <c r="D28" s="31">
        <v>-26739</v>
      </c>
      <c r="E28" s="31">
        <v>-23654</v>
      </c>
      <c r="F28" s="39">
        <f t="shared" si="0"/>
        <v>-26609</v>
      </c>
      <c r="G28" s="31">
        <v>-7267</v>
      </c>
      <c r="H28" s="31">
        <v>-6459</v>
      </c>
      <c r="I28" s="31">
        <v>-6494</v>
      </c>
      <c r="J28" s="31">
        <v>-6389</v>
      </c>
      <c r="K28" s="323"/>
      <c r="L28" s="323"/>
      <c r="M28" s="323"/>
      <c r="N28" s="323"/>
      <c r="O28" s="323"/>
    </row>
    <row r="29" spans="1:15" s="49" customFormat="1" ht="22.8">
      <c r="A29" s="53" t="s">
        <v>172</v>
      </c>
      <c r="B29" s="134">
        <v>1015</v>
      </c>
      <c r="C29" s="31">
        <v>-4488</v>
      </c>
      <c r="D29" s="31">
        <v>-5776</v>
      </c>
      <c r="E29" s="31">
        <v>-5020</v>
      </c>
      <c r="F29" s="39">
        <f t="shared" si="0"/>
        <v>-5590</v>
      </c>
      <c r="G29" s="31">
        <v>-1501</v>
      </c>
      <c r="H29" s="31">
        <v>-1366</v>
      </c>
      <c r="I29" s="31">
        <v>-1373</v>
      </c>
      <c r="J29" s="31">
        <v>-1350</v>
      </c>
      <c r="K29" s="323"/>
      <c r="L29" s="323"/>
      <c r="M29" s="323"/>
      <c r="N29" s="323"/>
      <c r="O29" s="323"/>
    </row>
    <row r="30" spans="1:15" s="49" customFormat="1" ht="66" customHeight="1">
      <c r="A30" s="53" t="s">
        <v>173</v>
      </c>
      <c r="B30" s="134">
        <v>1016</v>
      </c>
      <c r="C30" s="31">
        <v>0</v>
      </c>
      <c r="D30" s="31">
        <v>0</v>
      </c>
      <c r="E30" s="31">
        <v>0</v>
      </c>
      <c r="F30" s="39">
        <f t="shared" si="0"/>
        <v>0</v>
      </c>
      <c r="G30" s="31">
        <v>0</v>
      </c>
      <c r="H30" s="31">
        <v>0</v>
      </c>
      <c r="I30" s="31">
        <v>0</v>
      </c>
      <c r="J30" s="31">
        <v>0</v>
      </c>
      <c r="K30" s="323"/>
      <c r="L30" s="323"/>
      <c r="M30" s="323"/>
      <c r="N30" s="323"/>
      <c r="O30" s="323"/>
    </row>
    <row r="31" spans="1:15" s="49" customFormat="1" ht="22.8">
      <c r="A31" s="53" t="s">
        <v>174</v>
      </c>
      <c r="B31" s="134">
        <v>1017</v>
      </c>
      <c r="C31" s="31">
        <v>-760</v>
      </c>
      <c r="D31" s="31">
        <v>-1090</v>
      </c>
      <c r="E31" s="31">
        <v>-1116</v>
      </c>
      <c r="F31" s="39">
        <f t="shared" si="0"/>
        <v>-1120</v>
      </c>
      <c r="G31" s="31">
        <v>-280</v>
      </c>
      <c r="H31" s="31">
        <v>-280</v>
      </c>
      <c r="I31" s="31">
        <v>-280</v>
      </c>
      <c r="J31" s="31">
        <v>-280</v>
      </c>
      <c r="K31" s="323"/>
      <c r="L31" s="323"/>
      <c r="M31" s="323"/>
      <c r="N31" s="323"/>
      <c r="O31" s="323"/>
    </row>
    <row r="32" spans="1:15" s="49" customFormat="1" ht="22.8">
      <c r="A32" s="53" t="s">
        <v>452</v>
      </c>
      <c r="B32" s="134">
        <v>1018</v>
      </c>
      <c r="C32" s="31">
        <v>0</v>
      </c>
      <c r="D32" s="31">
        <v>0</v>
      </c>
      <c r="E32" s="31">
        <v>0</v>
      </c>
      <c r="F32" s="39">
        <f t="shared" si="0"/>
        <v>0</v>
      </c>
      <c r="G32" s="31">
        <v>0</v>
      </c>
      <c r="H32" s="31">
        <v>0</v>
      </c>
      <c r="I32" s="31">
        <v>0</v>
      </c>
      <c r="J32" s="31">
        <v>0</v>
      </c>
      <c r="K32" s="342"/>
      <c r="L32" s="343"/>
      <c r="M32" s="343"/>
      <c r="N32" s="343"/>
      <c r="O32" s="344"/>
    </row>
    <row r="33" spans="1:15" s="49" customFormat="1" ht="22.8">
      <c r="A33" s="53" t="s">
        <v>448</v>
      </c>
      <c r="B33" s="134">
        <v>1019</v>
      </c>
      <c r="C33" s="31">
        <v>-1203</v>
      </c>
      <c r="D33" s="31">
        <v>-1436</v>
      </c>
      <c r="E33" s="31">
        <v>-1283</v>
      </c>
      <c r="F33" s="39">
        <f t="shared" si="0"/>
        <v>-1403</v>
      </c>
      <c r="G33" s="31">
        <v>-356</v>
      </c>
      <c r="H33" s="31">
        <v>-345</v>
      </c>
      <c r="I33" s="31">
        <v>-346</v>
      </c>
      <c r="J33" s="31">
        <v>-356</v>
      </c>
      <c r="K33" s="323"/>
      <c r="L33" s="323"/>
      <c r="M33" s="323"/>
      <c r="N33" s="323"/>
      <c r="O33" s="323"/>
    </row>
    <row r="34" spans="1:15" s="49" customFormat="1" ht="22.8">
      <c r="A34" s="50" t="s">
        <v>175</v>
      </c>
      <c r="B34" s="51">
        <v>1020</v>
      </c>
      <c r="C34" s="39">
        <f>SUM(C23,C24)</f>
        <v>8172</v>
      </c>
      <c r="D34" s="39">
        <f>SUM(D23,D24)</f>
        <v>11504</v>
      </c>
      <c r="E34" s="39">
        <f>SUM(E23,E24)</f>
        <v>12667</v>
      </c>
      <c r="F34" s="39">
        <f t="shared" si="0"/>
        <v>10160</v>
      </c>
      <c r="G34" s="39">
        <f>SUM(G23,G24)</f>
        <v>2193</v>
      </c>
      <c r="H34" s="39">
        <f>SUM(H23,H24)</f>
        <v>2418</v>
      </c>
      <c r="I34" s="39">
        <f>SUM(I23,I24)</f>
        <v>2377</v>
      </c>
      <c r="J34" s="39">
        <f>SUM(J23,J24)</f>
        <v>3172</v>
      </c>
      <c r="K34" s="323"/>
      <c r="L34" s="323"/>
      <c r="M34" s="323"/>
      <c r="N34" s="323"/>
      <c r="O34" s="323"/>
    </row>
    <row r="35" spans="1:15" s="52" customFormat="1" ht="22.8">
      <c r="A35" s="50" t="s">
        <v>176</v>
      </c>
      <c r="B35" s="51">
        <v>1030</v>
      </c>
      <c r="C35" s="39">
        <f>SUM(C36:C55,C57)</f>
        <v>-8326</v>
      </c>
      <c r="D35" s="39">
        <f>SUM(D36:D55,D57)</f>
        <v>-9852</v>
      </c>
      <c r="E35" s="39">
        <f>SUM(E36:E55,E57)</f>
        <v>-9805</v>
      </c>
      <c r="F35" s="39">
        <f t="shared" si="0"/>
        <v>-11293</v>
      </c>
      <c r="G35" s="39">
        <f>SUM(G36:G55,G57)</f>
        <v>-2856</v>
      </c>
      <c r="H35" s="39">
        <f>SUM(H36:H55,H57)</f>
        <v>-2788</v>
      </c>
      <c r="I35" s="39">
        <f>SUM(I36:I55,I57)</f>
        <v>-2789</v>
      </c>
      <c r="J35" s="39">
        <f>SUM(J36:J55,J57)</f>
        <v>-2860</v>
      </c>
      <c r="K35" s="323"/>
      <c r="L35" s="323"/>
      <c r="M35" s="323"/>
      <c r="N35" s="323"/>
      <c r="O35" s="323"/>
    </row>
    <row r="36" spans="1:15" s="49" customFormat="1" ht="22.8">
      <c r="A36" s="53" t="s">
        <v>177</v>
      </c>
      <c r="B36" s="54">
        <v>1031</v>
      </c>
      <c r="C36" s="31">
        <v>-333</v>
      </c>
      <c r="D36" s="31">
        <v>-442</v>
      </c>
      <c r="E36" s="31">
        <v>-384</v>
      </c>
      <c r="F36" s="39">
        <f t="shared" si="0"/>
        <v>-424</v>
      </c>
      <c r="G36" s="31">
        <v>-106</v>
      </c>
      <c r="H36" s="31">
        <v>-106</v>
      </c>
      <c r="I36" s="31">
        <v>-106</v>
      </c>
      <c r="J36" s="31">
        <v>-106</v>
      </c>
      <c r="K36" s="323"/>
      <c r="L36" s="323"/>
      <c r="M36" s="323"/>
      <c r="N36" s="323"/>
      <c r="O36" s="323"/>
    </row>
    <row r="37" spans="1:15" s="49" customFormat="1" ht="22.8">
      <c r="A37" s="53" t="s">
        <v>178</v>
      </c>
      <c r="B37" s="54">
        <v>1032</v>
      </c>
      <c r="C37" s="31">
        <v>0</v>
      </c>
      <c r="D37" s="31">
        <v>0</v>
      </c>
      <c r="E37" s="31">
        <v>0</v>
      </c>
      <c r="F37" s="39">
        <f t="shared" si="0"/>
        <v>0</v>
      </c>
      <c r="G37" s="31">
        <v>0</v>
      </c>
      <c r="H37" s="31">
        <v>0</v>
      </c>
      <c r="I37" s="31">
        <v>0</v>
      </c>
      <c r="J37" s="31">
        <v>0</v>
      </c>
      <c r="K37" s="323"/>
      <c r="L37" s="323"/>
      <c r="M37" s="323"/>
      <c r="N37" s="323"/>
      <c r="O37" s="323"/>
    </row>
    <row r="38" spans="1:15" s="49" customFormat="1" ht="23.4" customHeight="1">
      <c r="A38" s="53" t="s">
        <v>179</v>
      </c>
      <c r="B38" s="54">
        <v>1033</v>
      </c>
      <c r="C38" s="31">
        <v>0</v>
      </c>
      <c r="D38" s="31">
        <v>0</v>
      </c>
      <c r="E38" s="31">
        <v>0</v>
      </c>
      <c r="F38" s="39">
        <f t="shared" si="0"/>
        <v>0</v>
      </c>
      <c r="G38" s="31">
        <v>0</v>
      </c>
      <c r="H38" s="31">
        <v>0</v>
      </c>
      <c r="I38" s="31">
        <v>0</v>
      </c>
      <c r="J38" s="31">
        <v>0</v>
      </c>
      <c r="K38" s="323"/>
      <c r="L38" s="323"/>
      <c r="M38" s="323"/>
      <c r="N38" s="323"/>
      <c r="O38" s="323"/>
    </row>
    <row r="39" spans="1:15" s="49" customFormat="1" ht="23.4" customHeight="1">
      <c r="A39" s="53" t="s">
        <v>180</v>
      </c>
      <c r="B39" s="54">
        <v>1034</v>
      </c>
      <c r="C39" s="31">
        <v>0</v>
      </c>
      <c r="D39" s="31">
        <v>0</v>
      </c>
      <c r="E39" s="31">
        <v>0</v>
      </c>
      <c r="F39" s="39">
        <f t="shared" si="0"/>
        <v>0</v>
      </c>
      <c r="G39" s="31">
        <v>0</v>
      </c>
      <c r="H39" s="31">
        <v>0</v>
      </c>
      <c r="I39" s="31">
        <v>0</v>
      </c>
      <c r="J39" s="31">
        <v>0</v>
      </c>
      <c r="K39" s="323"/>
      <c r="L39" s="323"/>
      <c r="M39" s="323"/>
      <c r="N39" s="323"/>
      <c r="O39" s="323"/>
    </row>
    <row r="40" spans="1:15" s="49" customFormat="1" ht="23.4" customHeight="1">
      <c r="A40" s="53" t="s">
        <v>181</v>
      </c>
      <c r="B40" s="54">
        <v>1035</v>
      </c>
      <c r="C40" s="31">
        <v>0</v>
      </c>
      <c r="D40" s="31">
        <v>0</v>
      </c>
      <c r="E40" s="31">
        <v>0</v>
      </c>
      <c r="F40" s="39">
        <f t="shared" si="0"/>
        <v>0</v>
      </c>
      <c r="G40" s="31">
        <v>0</v>
      </c>
      <c r="H40" s="31">
        <v>0</v>
      </c>
      <c r="I40" s="31">
        <v>0</v>
      </c>
      <c r="J40" s="31">
        <v>0</v>
      </c>
      <c r="K40" s="323"/>
      <c r="L40" s="323"/>
      <c r="M40" s="323"/>
      <c r="N40" s="323"/>
      <c r="O40" s="323"/>
    </row>
    <row r="41" spans="1:15" s="49" customFormat="1" ht="23.4" customHeight="1">
      <c r="A41" s="53" t="s">
        <v>182</v>
      </c>
      <c r="B41" s="54">
        <v>1036</v>
      </c>
      <c r="C41" s="31">
        <v>0</v>
      </c>
      <c r="D41" s="31">
        <v>-5</v>
      </c>
      <c r="E41" s="31">
        <v>0</v>
      </c>
      <c r="F41" s="39">
        <f t="shared" si="0"/>
        <v>-4</v>
      </c>
      <c r="G41" s="31">
        <v>-1</v>
      </c>
      <c r="H41" s="31">
        <v>-1</v>
      </c>
      <c r="I41" s="31">
        <v>-1</v>
      </c>
      <c r="J41" s="31">
        <v>-1</v>
      </c>
      <c r="K41" s="323"/>
      <c r="L41" s="323"/>
      <c r="M41" s="323"/>
      <c r="N41" s="323"/>
      <c r="O41" s="323"/>
    </row>
    <row r="42" spans="1:15" s="49" customFormat="1" ht="23.4" customHeight="1">
      <c r="A42" s="53" t="s">
        <v>183</v>
      </c>
      <c r="B42" s="54">
        <v>1037</v>
      </c>
      <c r="C42" s="31">
        <v>-43</v>
      </c>
      <c r="D42" s="31">
        <v>-54</v>
      </c>
      <c r="E42" s="31">
        <v>-52</v>
      </c>
      <c r="F42" s="39">
        <f t="shared" si="0"/>
        <v>-57</v>
      </c>
      <c r="G42" s="31">
        <v>-14</v>
      </c>
      <c r="H42" s="31">
        <v>-14</v>
      </c>
      <c r="I42" s="31">
        <v>-14</v>
      </c>
      <c r="J42" s="31">
        <v>-15</v>
      </c>
      <c r="K42" s="323"/>
      <c r="L42" s="323"/>
      <c r="M42" s="323"/>
      <c r="N42" s="323"/>
      <c r="O42" s="323"/>
    </row>
    <row r="43" spans="1:15" s="49" customFormat="1" ht="23.4" customHeight="1">
      <c r="A43" s="53" t="s">
        <v>184</v>
      </c>
      <c r="B43" s="54">
        <v>1038</v>
      </c>
      <c r="C43" s="31">
        <v>-5519</v>
      </c>
      <c r="D43" s="31">
        <v>-6265</v>
      </c>
      <c r="E43" s="31">
        <v>-6308</v>
      </c>
      <c r="F43" s="39">
        <f t="shared" si="0"/>
        <v>-7425</v>
      </c>
      <c r="G43" s="31">
        <v>-1855</v>
      </c>
      <c r="H43" s="31">
        <v>-1856</v>
      </c>
      <c r="I43" s="31">
        <v>-1857</v>
      </c>
      <c r="J43" s="31">
        <v>-1857</v>
      </c>
      <c r="K43" s="323"/>
      <c r="L43" s="323"/>
      <c r="M43" s="323"/>
      <c r="N43" s="323"/>
      <c r="O43" s="323"/>
    </row>
    <row r="44" spans="1:15" s="49" customFormat="1" ht="25.2" customHeight="1">
      <c r="A44" s="53" t="s">
        <v>185</v>
      </c>
      <c r="B44" s="54">
        <v>1039</v>
      </c>
      <c r="C44" s="31">
        <v>-1201</v>
      </c>
      <c r="D44" s="31">
        <v>-1363</v>
      </c>
      <c r="E44" s="31">
        <v>-1365</v>
      </c>
      <c r="F44" s="39">
        <f t="shared" si="0"/>
        <v>-1607</v>
      </c>
      <c r="G44" s="31">
        <v>-401</v>
      </c>
      <c r="H44" s="31">
        <v>-402</v>
      </c>
      <c r="I44" s="31">
        <v>-402</v>
      </c>
      <c r="J44" s="31">
        <v>-402</v>
      </c>
      <c r="K44" s="323"/>
      <c r="L44" s="323"/>
      <c r="M44" s="323"/>
      <c r="N44" s="323"/>
      <c r="O44" s="323"/>
    </row>
    <row r="45" spans="1:15" s="49" customFormat="1" ht="42">
      <c r="A45" s="53" t="s">
        <v>186</v>
      </c>
      <c r="B45" s="54">
        <v>1040</v>
      </c>
      <c r="C45" s="31">
        <v>-159</v>
      </c>
      <c r="D45" s="31">
        <v>-160</v>
      </c>
      <c r="E45" s="31">
        <v>-196</v>
      </c>
      <c r="F45" s="39">
        <f t="shared" si="0"/>
        <v>-200</v>
      </c>
      <c r="G45" s="31">
        <v>-50</v>
      </c>
      <c r="H45" s="31">
        <v>-50</v>
      </c>
      <c r="I45" s="31">
        <v>-50</v>
      </c>
      <c r="J45" s="31">
        <v>-50</v>
      </c>
      <c r="K45" s="323"/>
      <c r="L45" s="323"/>
      <c r="M45" s="323"/>
      <c r="N45" s="323"/>
      <c r="O45" s="323"/>
    </row>
    <row r="46" spans="1:15" s="49" customFormat="1" ht="42">
      <c r="A46" s="53" t="s">
        <v>187</v>
      </c>
      <c r="B46" s="54">
        <v>1041</v>
      </c>
      <c r="C46" s="31">
        <v>0</v>
      </c>
      <c r="D46" s="31">
        <v>0</v>
      </c>
      <c r="E46" s="31">
        <v>0</v>
      </c>
      <c r="F46" s="39">
        <f t="shared" si="0"/>
        <v>0</v>
      </c>
      <c r="G46" s="31">
        <v>0</v>
      </c>
      <c r="H46" s="31">
        <v>0</v>
      </c>
      <c r="I46" s="31">
        <v>0</v>
      </c>
      <c r="J46" s="31">
        <v>0</v>
      </c>
      <c r="K46" s="323"/>
      <c r="L46" s="323"/>
      <c r="M46" s="323"/>
      <c r="N46" s="323"/>
      <c r="O46" s="323"/>
    </row>
    <row r="47" spans="1:15" s="49" customFormat="1" ht="27.6" customHeight="1">
      <c r="A47" s="53" t="s">
        <v>188</v>
      </c>
      <c r="B47" s="54">
        <v>1042</v>
      </c>
      <c r="C47" s="31">
        <v>0</v>
      </c>
      <c r="D47" s="31">
        <v>0</v>
      </c>
      <c r="E47" s="31">
        <v>0</v>
      </c>
      <c r="F47" s="39">
        <f t="shared" si="0"/>
        <v>0</v>
      </c>
      <c r="G47" s="31">
        <v>0</v>
      </c>
      <c r="H47" s="31">
        <v>0</v>
      </c>
      <c r="I47" s="31">
        <v>0</v>
      </c>
      <c r="J47" s="31">
        <v>0</v>
      </c>
      <c r="K47" s="323"/>
      <c r="L47" s="323"/>
      <c r="M47" s="323"/>
      <c r="N47" s="323"/>
      <c r="O47" s="323"/>
    </row>
    <row r="48" spans="1:15" s="49" customFormat="1" ht="27.6" customHeight="1">
      <c r="A48" s="53" t="s">
        <v>189</v>
      </c>
      <c r="B48" s="54">
        <v>1043</v>
      </c>
      <c r="C48" s="31">
        <v>0</v>
      </c>
      <c r="D48" s="31">
        <v>0</v>
      </c>
      <c r="E48" s="31">
        <v>0</v>
      </c>
      <c r="F48" s="39">
        <f t="shared" si="0"/>
        <v>0</v>
      </c>
      <c r="G48" s="31">
        <v>0</v>
      </c>
      <c r="H48" s="31">
        <v>0</v>
      </c>
      <c r="I48" s="31">
        <v>0</v>
      </c>
      <c r="J48" s="31">
        <v>0</v>
      </c>
      <c r="K48" s="323"/>
      <c r="L48" s="323"/>
      <c r="M48" s="323"/>
      <c r="N48" s="323"/>
      <c r="O48" s="323"/>
    </row>
    <row r="49" spans="1:15" s="49" customFormat="1" ht="27.6" customHeight="1">
      <c r="A49" s="53" t="s">
        <v>190</v>
      </c>
      <c r="B49" s="54">
        <v>1044</v>
      </c>
      <c r="C49" s="31">
        <v>0</v>
      </c>
      <c r="D49" s="31">
        <v>0</v>
      </c>
      <c r="E49" s="31">
        <v>0</v>
      </c>
      <c r="F49" s="39">
        <f t="shared" si="0"/>
        <v>0</v>
      </c>
      <c r="G49" s="31">
        <v>0</v>
      </c>
      <c r="H49" s="31">
        <v>0</v>
      </c>
      <c r="I49" s="31">
        <v>0</v>
      </c>
      <c r="J49" s="31">
        <v>0</v>
      </c>
      <c r="K49" s="323"/>
      <c r="L49" s="323"/>
      <c r="M49" s="323"/>
      <c r="N49" s="323"/>
      <c r="O49" s="323"/>
    </row>
    <row r="50" spans="1:15" s="49" customFormat="1" ht="27.6" customHeight="1">
      <c r="A50" s="53" t="s">
        <v>191</v>
      </c>
      <c r="B50" s="54">
        <v>1045</v>
      </c>
      <c r="C50" s="31">
        <v>0</v>
      </c>
      <c r="D50" s="31">
        <v>0</v>
      </c>
      <c r="E50" s="31">
        <v>0</v>
      </c>
      <c r="F50" s="39">
        <f t="shared" si="0"/>
        <v>0</v>
      </c>
      <c r="G50" s="31">
        <v>0</v>
      </c>
      <c r="H50" s="31">
        <v>0</v>
      </c>
      <c r="I50" s="31">
        <v>0</v>
      </c>
      <c r="J50" s="31">
        <v>0</v>
      </c>
      <c r="K50" s="323"/>
      <c r="L50" s="323"/>
      <c r="M50" s="323"/>
      <c r="N50" s="323"/>
      <c r="O50" s="323"/>
    </row>
    <row r="51" spans="1:15" s="49" customFormat="1" ht="27.6" customHeight="1">
      <c r="A51" s="53" t="s">
        <v>192</v>
      </c>
      <c r="B51" s="54">
        <v>1046</v>
      </c>
      <c r="C51" s="31">
        <v>0</v>
      </c>
      <c r="D51" s="31">
        <v>0</v>
      </c>
      <c r="E51" s="31">
        <v>0</v>
      </c>
      <c r="F51" s="39">
        <f t="shared" si="0"/>
        <v>0</v>
      </c>
      <c r="G51" s="31">
        <v>0</v>
      </c>
      <c r="H51" s="31">
        <v>0</v>
      </c>
      <c r="I51" s="31">
        <v>0</v>
      </c>
      <c r="J51" s="31">
        <v>0</v>
      </c>
      <c r="K51" s="323"/>
      <c r="L51" s="323"/>
      <c r="M51" s="323"/>
      <c r="N51" s="323"/>
      <c r="O51" s="323"/>
    </row>
    <row r="52" spans="1:15" s="49" customFormat="1" ht="27.6" customHeight="1">
      <c r="A52" s="53" t="s">
        <v>193</v>
      </c>
      <c r="B52" s="54">
        <v>1047</v>
      </c>
      <c r="C52" s="31">
        <v>0</v>
      </c>
      <c r="D52" s="31">
        <v>0</v>
      </c>
      <c r="E52" s="31">
        <v>0</v>
      </c>
      <c r="F52" s="39">
        <f t="shared" si="0"/>
        <v>0</v>
      </c>
      <c r="G52" s="31">
        <v>0</v>
      </c>
      <c r="H52" s="31">
        <v>0</v>
      </c>
      <c r="I52" s="31">
        <v>0</v>
      </c>
      <c r="J52" s="31">
        <v>0</v>
      </c>
      <c r="K52" s="323"/>
      <c r="L52" s="323"/>
      <c r="M52" s="323"/>
      <c r="N52" s="323"/>
      <c r="O52" s="323"/>
    </row>
    <row r="53" spans="1:15" s="49" customFormat="1" ht="27.6" customHeight="1">
      <c r="A53" s="53" t="s">
        <v>194</v>
      </c>
      <c r="B53" s="54">
        <v>1048</v>
      </c>
      <c r="C53" s="31">
        <v>-9</v>
      </c>
      <c r="D53" s="31">
        <v>-12</v>
      </c>
      <c r="E53" s="31">
        <v>-5</v>
      </c>
      <c r="F53" s="39">
        <f t="shared" si="0"/>
        <v>-6</v>
      </c>
      <c r="G53" s="31">
        <v>-1</v>
      </c>
      <c r="H53" s="31">
        <v>-2</v>
      </c>
      <c r="I53" s="31">
        <v>-2</v>
      </c>
      <c r="J53" s="31">
        <v>-1</v>
      </c>
      <c r="K53" s="323"/>
      <c r="L53" s="323"/>
      <c r="M53" s="323"/>
      <c r="N53" s="323"/>
      <c r="O53" s="323"/>
    </row>
    <row r="54" spans="1:15" s="49" customFormat="1" ht="27.6" customHeight="1">
      <c r="A54" s="53" t="s">
        <v>195</v>
      </c>
      <c r="B54" s="54">
        <v>1049</v>
      </c>
      <c r="C54" s="31">
        <v>-14</v>
      </c>
      <c r="D54" s="31">
        <v>-24</v>
      </c>
      <c r="E54" s="31">
        <v>-17</v>
      </c>
      <c r="F54" s="39">
        <f t="shared" si="0"/>
        <v>-20</v>
      </c>
      <c r="G54" s="31">
        <v>-5</v>
      </c>
      <c r="H54" s="31">
        <v>-5</v>
      </c>
      <c r="I54" s="31">
        <v>-5</v>
      </c>
      <c r="J54" s="31">
        <v>-5</v>
      </c>
      <c r="K54" s="323"/>
      <c r="L54" s="323"/>
      <c r="M54" s="323"/>
      <c r="N54" s="323"/>
      <c r="O54" s="323"/>
    </row>
    <row r="55" spans="1:15" s="49" customFormat="1" ht="42">
      <c r="A55" s="53" t="s">
        <v>196</v>
      </c>
      <c r="B55" s="54">
        <v>1050</v>
      </c>
      <c r="C55" s="31">
        <v>-23</v>
      </c>
      <c r="D55" s="31">
        <v>-34</v>
      </c>
      <c r="E55" s="31">
        <v>-30</v>
      </c>
      <c r="F55" s="39">
        <f t="shared" si="0"/>
        <v>-34</v>
      </c>
      <c r="G55" s="31">
        <v>-9</v>
      </c>
      <c r="H55" s="31">
        <v>-8</v>
      </c>
      <c r="I55" s="31">
        <v>-8</v>
      </c>
      <c r="J55" s="31">
        <v>-9</v>
      </c>
      <c r="K55" s="323"/>
      <c r="L55" s="323"/>
      <c r="M55" s="323"/>
      <c r="N55" s="323"/>
      <c r="O55" s="323"/>
    </row>
    <row r="56" spans="1:15" s="49" customFormat="1" ht="22.8">
      <c r="A56" s="53" t="s">
        <v>197</v>
      </c>
      <c r="B56" s="56" t="s">
        <v>198</v>
      </c>
      <c r="C56" s="31">
        <v>0</v>
      </c>
      <c r="D56" s="31">
        <v>0</v>
      </c>
      <c r="E56" s="31">
        <v>0</v>
      </c>
      <c r="F56" s="39">
        <f t="shared" si="0"/>
        <v>0</v>
      </c>
      <c r="G56" s="31">
        <v>0</v>
      </c>
      <c r="H56" s="31">
        <v>0</v>
      </c>
      <c r="I56" s="31">
        <v>0</v>
      </c>
      <c r="J56" s="31">
        <v>0</v>
      </c>
      <c r="K56" s="323"/>
      <c r="L56" s="323"/>
      <c r="M56" s="323"/>
      <c r="N56" s="323"/>
      <c r="O56" s="323"/>
    </row>
    <row r="57" spans="1:15" s="49" customFormat="1" ht="22.8">
      <c r="A57" s="53" t="s">
        <v>449</v>
      </c>
      <c r="B57" s="54">
        <v>1051</v>
      </c>
      <c r="C57" s="31">
        <v>-1025</v>
      </c>
      <c r="D57" s="31">
        <v>-1493</v>
      </c>
      <c r="E57" s="31">
        <v>-1448</v>
      </c>
      <c r="F57" s="39">
        <f t="shared" si="0"/>
        <v>-1516</v>
      </c>
      <c r="G57" s="31">
        <v>-414</v>
      </c>
      <c r="H57" s="31">
        <v>-344</v>
      </c>
      <c r="I57" s="31">
        <v>-344</v>
      </c>
      <c r="J57" s="31">
        <v>-414</v>
      </c>
      <c r="K57" s="323"/>
      <c r="L57" s="323"/>
      <c r="M57" s="323"/>
      <c r="N57" s="323"/>
      <c r="O57" s="323"/>
    </row>
    <row r="58" spans="1:15" s="52" customFormat="1" ht="25.8" customHeight="1">
      <c r="A58" s="50" t="s">
        <v>199</v>
      </c>
      <c r="B58" s="51">
        <v>1060</v>
      </c>
      <c r="C58" s="39">
        <f>SUM(C59:C65)</f>
        <v>0</v>
      </c>
      <c r="D58" s="39">
        <f>SUM(D59:D65)</f>
        <v>0</v>
      </c>
      <c r="E58" s="39">
        <f>SUM(E59:E65)</f>
        <v>0</v>
      </c>
      <c r="F58" s="39">
        <f t="shared" si="0"/>
        <v>0</v>
      </c>
      <c r="G58" s="39">
        <f>SUM(G59:G65)</f>
        <v>0</v>
      </c>
      <c r="H58" s="39">
        <f>SUM(H59:H65)</f>
        <v>0</v>
      </c>
      <c r="I58" s="39">
        <f>SUM(I59:I65)</f>
        <v>0</v>
      </c>
      <c r="J58" s="39">
        <f>SUM(J59:J65)</f>
        <v>0</v>
      </c>
      <c r="K58" s="323"/>
      <c r="L58" s="323"/>
      <c r="M58" s="323"/>
      <c r="N58" s="323"/>
      <c r="O58" s="323"/>
    </row>
    <row r="59" spans="1:15" s="49" customFormat="1" ht="25.8" customHeight="1">
      <c r="A59" s="53" t="s">
        <v>200</v>
      </c>
      <c r="B59" s="54">
        <v>1061</v>
      </c>
      <c r="C59" s="31">
        <v>0</v>
      </c>
      <c r="D59" s="31">
        <v>0</v>
      </c>
      <c r="E59" s="31">
        <v>0</v>
      </c>
      <c r="F59" s="39">
        <f t="shared" si="0"/>
        <v>0</v>
      </c>
      <c r="G59" s="31">
        <v>0</v>
      </c>
      <c r="H59" s="31">
        <v>0</v>
      </c>
      <c r="I59" s="31">
        <v>0</v>
      </c>
      <c r="J59" s="31">
        <v>0</v>
      </c>
      <c r="K59" s="323"/>
      <c r="L59" s="323"/>
      <c r="M59" s="323"/>
      <c r="N59" s="323"/>
      <c r="O59" s="323"/>
    </row>
    <row r="60" spans="1:15" s="49" customFormat="1" ht="25.8" customHeight="1">
      <c r="A60" s="53" t="s">
        <v>201</v>
      </c>
      <c r="B60" s="54">
        <v>1062</v>
      </c>
      <c r="C60" s="31">
        <v>0</v>
      </c>
      <c r="D60" s="31">
        <v>0</v>
      </c>
      <c r="E60" s="31">
        <v>0</v>
      </c>
      <c r="F60" s="39">
        <f t="shared" si="0"/>
        <v>0</v>
      </c>
      <c r="G60" s="31">
        <v>0</v>
      </c>
      <c r="H60" s="31">
        <v>0</v>
      </c>
      <c r="I60" s="31">
        <v>0</v>
      </c>
      <c r="J60" s="31">
        <v>0</v>
      </c>
      <c r="K60" s="323"/>
      <c r="L60" s="323"/>
      <c r="M60" s="323"/>
      <c r="N60" s="323"/>
      <c r="O60" s="323"/>
    </row>
    <row r="61" spans="1:15" s="49" customFormat="1" ht="25.8" customHeight="1">
      <c r="A61" s="53" t="s">
        <v>184</v>
      </c>
      <c r="B61" s="54">
        <v>1063</v>
      </c>
      <c r="C61" s="31">
        <v>0</v>
      </c>
      <c r="D61" s="31">
        <v>0</v>
      </c>
      <c r="E61" s="31">
        <v>0</v>
      </c>
      <c r="F61" s="39">
        <f t="shared" si="0"/>
        <v>0</v>
      </c>
      <c r="G61" s="31">
        <v>0</v>
      </c>
      <c r="H61" s="31">
        <v>0</v>
      </c>
      <c r="I61" s="31">
        <v>0</v>
      </c>
      <c r="J61" s="31">
        <v>0</v>
      </c>
      <c r="K61" s="323"/>
      <c r="L61" s="323"/>
      <c r="M61" s="323"/>
      <c r="N61" s="323"/>
      <c r="O61" s="323"/>
    </row>
    <row r="62" spans="1:15" s="49" customFormat="1" ht="25.8" customHeight="1">
      <c r="A62" s="53" t="s">
        <v>185</v>
      </c>
      <c r="B62" s="54">
        <v>1064</v>
      </c>
      <c r="C62" s="31">
        <v>0</v>
      </c>
      <c r="D62" s="31">
        <v>0</v>
      </c>
      <c r="E62" s="31">
        <v>0</v>
      </c>
      <c r="F62" s="39">
        <f t="shared" si="0"/>
        <v>0</v>
      </c>
      <c r="G62" s="31">
        <v>0</v>
      </c>
      <c r="H62" s="31">
        <v>0</v>
      </c>
      <c r="I62" s="31">
        <v>0</v>
      </c>
      <c r="J62" s="31">
        <v>0</v>
      </c>
      <c r="K62" s="323"/>
      <c r="L62" s="323"/>
      <c r="M62" s="323"/>
      <c r="N62" s="323"/>
      <c r="O62" s="323"/>
    </row>
    <row r="63" spans="1:15" s="49" customFormat="1" ht="25.8" customHeight="1">
      <c r="A63" s="53" t="s">
        <v>202</v>
      </c>
      <c r="B63" s="54">
        <v>1065</v>
      </c>
      <c r="C63" s="31">
        <v>0</v>
      </c>
      <c r="D63" s="31">
        <v>0</v>
      </c>
      <c r="E63" s="31">
        <v>0</v>
      </c>
      <c r="F63" s="39">
        <f t="shared" si="0"/>
        <v>0</v>
      </c>
      <c r="G63" s="31">
        <v>0</v>
      </c>
      <c r="H63" s="31">
        <v>0</v>
      </c>
      <c r="I63" s="31">
        <v>0</v>
      </c>
      <c r="J63" s="31">
        <v>0</v>
      </c>
      <c r="K63" s="323"/>
      <c r="L63" s="323"/>
      <c r="M63" s="323"/>
      <c r="N63" s="323"/>
      <c r="O63" s="323"/>
    </row>
    <row r="64" spans="1:15" s="49" customFormat="1" ht="25.8" customHeight="1">
      <c r="A64" s="53" t="s">
        <v>203</v>
      </c>
      <c r="B64" s="54">
        <v>1066</v>
      </c>
      <c r="C64" s="31">
        <v>0</v>
      </c>
      <c r="D64" s="31">
        <v>0</v>
      </c>
      <c r="E64" s="31">
        <v>0</v>
      </c>
      <c r="F64" s="39">
        <f t="shared" si="0"/>
        <v>0</v>
      </c>
      <c r="G64" s="31">
        <v>0</v>
      </c>
      <c r="H64" s="31">
        <v>0</v>
      </c>
      <c r="I64" s="31">
        <v>0</v>
      </c>
      <c r="J64" s="31">
        <v>0</v>
      </c>
      <c r="K64" s="323"/>
      <c r="L64" s="323"/>
      <c r="M64" s="323"/>
      <c r="N64" s="323"/>
      <c r="O64" s="323"/>
    </row>
    <row r="65" spans="1:15" s="49" customFormat="1" ht="25.8" customHeight="1">
      <c r="A65" s="53" t="s">
        <v>457</v>
      </c>
      <c r="B65" s="54">
        <v>1067</v>
      </c>
      <c r="C65" s="31">
        <v>0</v>
      </c>
      <c r="D65" s="31">
        <v>0</v>
      </c>
      <c r="E65" s="31">
        <v>0</v>
      </c>
      <c r="F65" s="39">
        <f t="shared" si="0"/>
        <v>0</v>
      </c>
      <c r="G65" s="31">
        <v>0</v>
      </c>
      <c r="H65" s="31">
        <v>0</v>
      </c>
      <c r="I65" s="31">
        <v>0</v>
      </c>
      <c r="J65" s="31">
        <v>0</v>
      </c>
      <c r="K65" s="323"/>
      <c r="L65" s="323"/>
      <c r="M65" s="323"/>
      <c r="N65" s="323"/>
      <c r="O65" s="323"/>
    </row>
    <row r="66" spans="1:15" s="52" customFormat="1" ht="25.2" customHeight="1">
      <c r="A66" s="50" t="s">
        <v>204</v>
      </c>
      <c r="B66" s="51">
        <v>1070</v>
      </c>
      <c r="C66" s="39">
        <f>SUM(C67:C69)</f>
        <v>1020</v>
      </c>
      <c r="D66" s="39">
        <f>SUM(D67:D69)</f>
        <v>936</v>
      </c>
      <c r="E66" s="39">
        <f>SUM(E67:E69)</f>
        <v>2134</v>
      </c>
      <c r="F66" s="39">
        <f>SUM(G66:J66)</f>
        <v>1665</v>
      </c>
      <c r="G66" s="39">
        <f>SUM(G67:G69)</f>
        <v>416</v>
      </c>
      <c r="H66" s="39">
        <f>SUM(H67:H69)</f>
        <v>416</v>
      </c>
      <c r="I66" s="39">
        <f>SUM(I67:I69)</f>
        <v>416</v>
      </c>
      <c r="J66" s="39">
        <f>SUM(J67:J69)</f>
        <v>417</v>
      </c>
      <c r="K66" s="323"/>
      <c r="L66" s="323"/>
      <c r="M66" s="323"/>
      <c r="N66" s="323"/>
      <c r="O66" s="323"/>
    </row>
    <row r="67" spans="1:15" s="49" customFormat="1" ht="22.8">
      <c r="A67" s="53" t="s">
        <v>205</v>
      </c>
      <c r="B67" s="54">
        <v>1071</v>
      </c>
      <c r="C67" s="31">
        <v>0</v>
      </c>
      <c r="D67" s="31">
        <v>0</v>
      </c>
      <c r="E67" s="31">
        <v>0</v>
      </c>
      <c r="F67" s="39">
        <f t="shared" ref="F67:F69" si="1">SUM(G67:J67)</f>
        <v>0</v>
      </c>
      <c r="G67" s="31">
        <v>0</v>
      </c>
      <c r="H67" s="31">
        <v>0</v>
      </c>
      <c r="I67" s="31">
        <v>0</v>
      </c>
      <c r="J67" s="31">
        <v>0</v>
      </c>
      <c r="K67" s="323"/>
      <c r="L67" s="323"/>
      <c r="M67" s="323"/>
      <c r="N67" s="323"/>
      <c r="O67" s="323"/>
    </row>
    <row r="68" spans="1:15" s="49" customFormat="1" ht="22.8">
      <c r="A68" s="53" t="s">
        <v>451</v>
      </c>
      <c r="B68" s="54">
        <v>1072</v>
      </c>
      <c r="C68" s="31">
        <v>0</v>
      </c>
      <c r="D68" s="31">
        <v>0</v>
      </c>
      <c r="E68" s="31">
        <v>0</v>
      </c>
      <c r="F68" s="39">
        <f t="shared" si="1"/>
        <v>0</v>
      </c>
      <c r="G68" s="31">
        <v>0</v>
      </c>
      <c r="H68" s="31">
        <v>0</v>
      </c>
      <c r="I68" s="31">
        <v>0</v>
      </c>
      <c r="J68" s="31">
        <v>0</v>
      </c>
      <c r="K68" s="323"/>
      <c r="L68" s="323"/>
      <c r="M68" s="323"/>
      <c r="N68" s="323"/>
      <c r="O68" s="323"/>
    </row>
    <row r="69" spans="1:15" s="49" customFormat="1" ht="22.8">
      <c r="A69" s="53" t="s">
        <v>450</v>
      </c>
      <c r="B69" s="54">
        <v>1073</v>
      </c>
      <c r="C69" s="31">
        <v>1020</v>
      </c>
      <c r="D69" s="31">
        <v>936</v>
      </c>
      <c r="E69" s="31">
        <v>2134</v>
      </c>
      <c r="F69" s="39">
        <f t="shared" si="1"/>
        <v>1665</v>
      </c>
      <c r="G69" s="31">
        <v>416</v>
      </c>
      <c r="H69" s="31">
        <v>416</v>
      </c>
      <c r="I69" s="31">
        <v>416</v>
      </c>
      <c r="J69" s="31">
        <v>417</v>
      </c>
      <c r="K69" s="323"/>
      <c r="L69" s="323"/>
      <c r="M69" s="323"/>
      <c r="N69" s="323"/>
      <c r="O69" s="323"/>
    </row>
    <row r="70" spans="1:15" s="52" customFormat="1" ht="22.8">
      <c r="A70" s="55" t="s">
        <v>206</v>
      </c>
      <c r="B70" s="51">
        <v>1080</v>
      </c>
      <c r="C70" s="39">
        <f>SUM(C71:C76)</f>
        <v>-1087</v>
      </c>
      <c r="D70" s="39">
        <f>SUM(D71:D76)</f>
        <v>-1148</v>
      </c>
      <c r="E70" s="39">
        <f>SUM(E71:E76)</f>
        <v>-1232</v>
      </c>
      <c r="F70" s="39">
        <f t="shared" si="0"/>
        <v>-1244</v>
      </c>
      <c r="G70" s="39">
        <f>SUM(G71:G76)</f>
        <v>-419</v>
      </c>
      <c r="H70" s="39">
        <f>SUM(H71:H76)</f>
        <v>-224</v>
      </c>
      <c r="I70" s="39">
        <f>SUM(I71:I76)</f>
        <v>-224</v>
      </c>
      <c r="J70" s="39">
        <f>SUM(J71:J76)</f>
        <v>-377</v>
      </c>
      <c r="K70" s="323"/>
      <c r="L70" s="323"/>
      <c r="M70" s="323"/>
      <c r="N70" s="323"/>
      <c r="O70" s="323"/>
    </row>
    <row r="71" spans="1:15" s="49" customFormat="1" ht="22.8">
      <c r="A71" s="53" t="s">
        <v>205</v>
      </c>
      <c r="B71" s="54">
        <v>1081</v>
      </c>
      <c r="C71" s="31">
        <v>0</v>
      </c>
      <c r="D71" s="31">
        <v>0</v>
      </c>
      <c r="E71" s="31">
        <v>0</v>
      </c>
      <c r="F71" s="39">
        <f t="shared" si="0"/>
        <v>0</v>
      </c>
      <c r="G71" s="31">
        <v>0</v>
      </c>
      <c r="H71" s="31">
        <v>0</v>
      </c>
      <c r="I71" s="31">
        <v>0</v>
      </c>
      <c r="J71" s="31">
        <v>0</v>
      </c>
      <c r="K71" s="323"/>
      <c r="L71" s="323"/>
      <c r="M71" s="323"/>
      <c r="N71" s="323"/>
      <c r="O71" s="323"/>
    </row>
    <row r="72" spans="1:15" s="49" customFormat="1" ht="22.8">
      <c r="A72" s="53" t="s">
        <v>458</v>
      </c>
      <c r="B72" s="54">
        <v>1082</v>
      </c>
      <c r="C72" s="31">
        <v>0</v>
      </c>
      <c r="D72" s="31">
        <v>0</v>
      </c>
      <c r="E72" s="31">
        <v>0</v>
      </c>
      <c r="F72" s="39">
        <f t="shared" si="0"/>
        <v>0</v>
      </c>
      <c r="G72" s="31">
        <v>0</v>
      </c>
      <c r="H72" s="31">
        <v>0</v>
      </c>
      <c r="I72" s="31">
        <v>0</v>
      </c>
      <c r="J72" s="31">
        <v>0</v>
      </c>
      <c r="K72" s="323"/>
      <c r="L72" s="323"/>
      <c r="M72" s="323"/>
      <c r="N72" s="323"/>
      <c r="O72" s="323"/>
    </row>
    <row r="73" spans="1:15" s="49" customFormat="1" ht="22.8">
      <c r="A73" s="53" t="s">
        <v>207</v>
      </c>
      <c r="B73" s="54">
        <v>1083</v>
      </c>
      <c r="C73" s="31">
        <v>0</v>
      </c>
      <c r="D73" s="31">
        <v>0</v>
      </c>
      <c r="E73" s="31">
        <v>0</v>
      </c>
      <c r="F73" s="39">
        <f t="shared" si="0"/>
        <v>0</v>
      </c>
      <c r="G73" s="31">
        <v>0</v>
      </c>
      <c r="H73" s="31">
        <v>0</v>
      </c>
      <c r="I73" s="31">
        <v>0</v>
      </c>
      <c r="J73" s="31">
        <v>0</v>
      </c>
      <c r="K73" s="323"/>
      <c r="L73" s="323"/>
      <c r="M73" s="323"/>
      <c r="N73" s="323"/>
      <c r="O73" s="323"/>
    </row>
    <row r="74" spans="1:15" s="49" customFormat="1" ht="22.8">
      <c r="A74" s="53" t="s">
        <v>208</v>
      </c>
      <c r="B74" s="54">
        <v>1084</v>
      </c>
      <c r="C74" s="31">
        <v>0</v>
      </c>
      <c r="D74" s="31">
        <v>0</v>
      </c>
      <c r="E74" s="31">
        <v>0</v>
      </c>
      <c r="F74" s="39">
        <f t="shared" si="0"/>
        <v>0</v>
      </c>
      <c r="G74" s="31">
        <v>0</v>
      </c>
      <c r="H74" s="31">
        <v>0</v>
      </c>
      <c r="I74" s="31">
        <v>0</v>
      </c>
      <c r="J74" s="31">
        <v>0</v>
      </c>
      <c r="K74" s="323"/>
      <c r="L74" s="323"/>
      <c r="M74" s="323"/>
      <c r="N74" s="323"/>
      <c r="O74" s="323"/>
    </row>
    <row r="75" spans="1:15" s="49" customFormat="1" ht="22.8">
      <c r="A75" s="53" t="s">
        <v>209</v>
      </c>
      <c r="B75" s="54">
        <v>1085</v>
      </c>
      <c r="C75" s="31">
        <v>0</v>
      </c>
      <c r="D75" s="31">
        <v>0</v>
      </c>
      <c r="E75" s="31">
        <v>0</v>
      </c>
      <c r="F75" s="39">
        <f t="shared" si="0"/>
        <v>0</v>
      </c>
      <c r="G75" s="31">
        <v>0</v>
      </c>
      <c r="H75" s="31">
        <v>0</v>
      </c>
      <c r="I75" s="31">
        <v>0</v>
      </c>
      <c r="J75" s="31">
        <v>0</v>
      </c>
      <c r="K75" s="323"/>
      <c r="L75" s="323"/>
      <c r="M75" s="323"/>
      <c r="N75" s="323"/>
      <c r="O75" s="323"/>
    </row>
    <row r="76" spans="1:15" s="49" customFormat="1" ht="22.8">
      <c r="A76" s="53" t="s">
        <v>453</v>
      </c>
      <c r="B76" s="54">
        <v>1086</v>
      </c>
      <c r="C76" s="31">
        <v>-1087</v>
      </c>
      <c r="D76" s="31">
        <v>-1148</v>
      </c>
      <c r="E76" s="31">
        <v>-1232</v>
      </c>
      <c r="F76" s="39">
        <f t="shared" si="0"/>
        <v>-1244</v>
      </c>
      <c r="G76" s="31">
        <v>-419</v>
      </c>
      <c r="H76" s="31">
        <v>-224</v>
      </c>
      <c r="I76" s="31">
        <v>-224</v>
      </c>
      <c r="J76" s="31">
        <v>-377</v>
      </c>
      <c r="K76" s="323"/>
      <c r="L76" s="323"/>
      <c r="M76" s="323"/>
      <c r="N76" s="323"/>
      <c r="O76" s="323"/>
    </row>
    <row r="77" spans="1:15" s="52" customFormat="1" ht="22.8">
      <c r="A77" s="50" t="s">
        <v>210</v>
      </c>
      <c r="B77" s="51">
        <v>1100</v>
      </c>
      <c r="C77" s="39">
        <f t="shared" ref="C77:J77" si="2">SUM(C34,C35,C58,C66,C70)</f>
        <v>-221</v>
      </c>
      <c r="D77" s="39">
        <f t="shared" si="2"/>
        <v>1440</v>
      </c>
      <c r="E77" s="39">
        <f t="shared" si="2"/>
        <v>3764</v>
      </c>
      <c r="F77" s="39">
        <f t="shared" si="2"/>
        <v>-712</v>
      </c>
      <c r="G77" s="39">
        <f t="shared" si="2"/>
        <v>-666</v>
      </c>
      <c r="H77" s="39">
        <f t="shared" si="2"/>
        <v>-178</v>
      </c>
      <c r="I77" s="39">
        <f t="shared" si="2"/>
        <v>-220</v>
      </c>
      <c r="J77" s="39">
        <f t="shared" si="2"/>
        <v>352</v>
      </c>
      <c r="K77" s="323"/>
      <c r="L77" s="323"/>
      <c r="M77" s="323"/>
      <c r="N77" s="323"/>
      <c r="O77" s="323"/>
    </row>
    <row r="78" spans="1:15" s="52" customFormat="1" ht="22.8">
      <c r="A78" s="50" t="s">
        <v>459</v>
      </c>
      <c r="B78" s="51">
        <v>1110</v>
      </c>
      <c r="C78" s="39">
        <v>0</v>
      </c>
      <c r="D78" s="39">
        <v>0</v>
      </c>
      <c r="E78" s="39">
        <v>0</v>
      </c>
      <c r="F78" s="39">
        <f t="shared" ref="F78:F87" si="3">SUM(G78:J78)</f>
        <v>0</v>
      </c>
      <c r="G78" s="39">
        <v>0</v>
      </c>
      <c r="H78" s="39">
        <v>0</v>
      </c>
      <c r="I78" s="39">
        <v>0</v>
      </c>
      <c r="J78" s="39">
        <v>0</v>
      </c>
      <c r="K78" s="323"/>
      <c r="L78" s="323"/>
      <c r="M78" s="323"/>
      <c r="N78" s="323"/>
      <c r="O78" s="323"/>
    </row>
    <row r="79" spans="1:15" s="52" customFormat="1" ht="22.8">
      <c r="A79" s="50" t="s">
        <v>460</v>
      </c>
      <c r="B79" s="51">
        <v>1120</v>
      </c>
      <c r="C79" s="39">
        <v>0</v>
      </c>
      <c r="D79" s="39">
        <v>0</v>
      </c>
      <c r="E79" s="39">
        <v>0</v>
      </c>
      <c r="F79" s="39">
        <f t="shared" si="3"/>
        <v>0</v>
      </c>
      <c r="G79" s="39">
        <v>0</v>
      </c>
      <c r="H79" s="39">
        <v>0</v>
      </c>
      <c r="I79" s="39">
        <v>0</v>
      </c>
      <c r="J79" s="39">
        <v>0</v>
      </c>
      <c r="K79" s="323"/>
      <c r="L79" s="323"/>
      <c r="M79" s="323"/>
      <c r="N79" s="323"/>
      <c r="O79" s="323"/>
    </row>
    <row r="80" spans="1:15" s="52" customFormat="1" ht="22.8">
      <c r="A80" s="50" t="s">
        <v>461</v>
      </c>
      <c r="B80" s="51">
        <v>1130</v>
      </c>
      <c r="C80" s="39">
        <v>0</v>
      </c>
      <c r="D80" s="39">
        <v>0</v>
      </c>
      <c r="E80" s="39">
        <v>0</v>
      </c>
      <c r="F80" s="39">
        <f t="shared" si="3"/>
        <v>0</v>
      </c>
      <c r="G80" s="39">
        <v>0</v>
      </c>
      <c r="H80" s="39">
        <v>0</v>
      </c>
      <c r="I80" s="39">
        <v>0</v>
      </c>
      <c r="J80" s="39">
        <v>0</v>
      </c>
      <c r="K80" s="323"/>
      <c r="L80" s="323"/>
      <c r="M80" s="323"/>
      <c r="N80" s="323"/>
      <c r="O80" s="323"/>
    </row>
    <row r="81" spans="1:15" s="52" customFormat="1" ht="22.8">
      <c r="A81" s="50" t="s">
        <v>462</v>
      </c>
      <c r="B81" s="51">
        <v>1140</v>
      </c>
      <c r="C81" s="39">
        <v>-3</v>
      </c>
      <c r="D81" s="39">
        <v>-21</v>
      </c>
      <c r="E81" s="39">
        <v>-1</v>
      </c>
      <c r="F81" s="39">
        <f t="shared" si="3"/>
        <v>0</v>
      </c>
      <c r="G81" s="39">
        <v>0</v>
      </c>
      <c r="H81" s="39">
        <v>0</v>
      </c>
      <c r="I81" s="39">
        <v>0</v>
      </c>
      <c r="J81" s="39">
        <v>0</v>
      </c>
      <c r="K81" s="323"/>
      <c r="L81" s="323"/>
      <c r="M81" s="323"/>
      <c r="N81" s="323"/>
      <c r="O81" s="323"/>
    </row>
    <row r="82" spans="1:15" s="52" customFormat="1" ht="22.8">
      <c r="A82" s="50" t="s">
        <v>211</v>
      </c>
      <c r="B82" s="51">
        <v>1150</v>
      </c>
      <c r="C82" s="39">
        <f>SUM(C83:C84)</f>
        <v>770</v>
      </c>
      <c r="D82" s="39">
        <f t="shared" ref="D82:J82" si="4">SUM(D83:D84)</f>
        <v>887</v>
      </c>
      <c r="E82" s="39">
        <f t="shared" si="4"/>
        <v>1050</v>
      </c>
      <c r="F82" s="39">
        <f t="shared" si="3"/>
        <v>982</v>
      </c>
      <c r="G82" s="39">
        <f t="shared" si="4"/>
        <v>258</v>
      </c>
      <c r="H82" s="39">
        <f t="shared" si="4"/>
        <v>233</v>
      </c>
      <c r="I82" s="39">
        <f t="shared" si="4"/>
        <v>233</v>
      </c>
      <c r="J82" s="39">
        <f t="shared" si="4"/>
        <v>258</v>
      </c>
      <c r="K82" s="323"/>
      <c r="L82" s="323"/>
      <c r="M82" s="323"/>
      <c r="N82" s="323"/>
      <c r="O82" s="323"/>
    </row>
    <row r="83" spans="1:15" s="49" customFormat="1" ht="22.8">
      <c r="A83" s="53" t="s">
        <v>205</v>
      </c>
      <c r="B83" s="54">
        <v>1151</v>
      </c>
      <c r="C83" s="31">
        <v>0</v>
      </c>
      <c r="D83" s="31">
        <v>0</v>
      </c>
      <c r="E83" s="31">
        <v>0</v>
      </c>
      <c r="F83" s="39">
        <f t="shared" si="3"/>
        <v>0</v>
      </c>
      <c r="G83" s="31">
        <v>0</v>
      </c>
      <c r="H83" s="31">
        <v>0</v>
      </c>
      <c r="I83" s="31">
        <v>0</v>
      </c>
      <c r="J83" s="31">
        <v>0</v>
      </c>
      <c r="K83" s="323"/>
      <c r="L83" s="323"/>
      <c r="M83" s="323"/>
      <c r="N83" s="323"/>
      <c r="O83" s="323"/>
    </row>
    <row r="84" spans="1:15" s="49" customFormat="1" ht="22.8">
      <c r="A84" s="53" t="s">
        <v>454</v>
      </c>
      <c r="B84" s="54">
        <v>1152</v>
      </c>
      <c r="C84" s="31">
        <v>770</v>
      </c>
      <c r="D84" s="31">
        <v>887</v>
      </c>
      <c r="E84" s="31">
        <v>1050</v>
      </c>
      <c r="F84" s="39">
        <f>SUM(G84:J84)</f>
        <v>982</v>
      </c>
      <c r="G84" s="31">
        <v>258</v>
      </c>
      <c r="H84" s="31">
        <v>233</v>
      </c>
      <c r="I84" s="31">
        <v>233</v>
      </c>
      <c r="J84" s="31">
        <v>258</v>
      </c>
      <c r="K84" s="323"/>
      <c r="L84" s="323"/>
      <c r="M84" s="323"/>
      <c r="N84" s="323"/>
      <c r="O84" s="323"/>
    </row>
    <row r="85" spans="1:15" s="52" customFormat="1" ht="22.8">
      <c r="A85" s="50" t="s">
        <v>212</v>
      </c>
      <c r="B85" s="51">
        <v>1160</v>
      </c>
      <c r="C85" s="39">
        <f>SUM(C86:C87)</f>
        <v>0</v>
      </c>
      <c r="D85" s="39">
        <f t="shared" ref="D85:J85" si="5">SUM(D86:D87)</f>
        <v>0</v>
      </c>
      <c r="E85" s="39">
        <f t="shared" si="5"/>
        <v>-243</v>
      </c>
      <c r="F85" s="39">
        <f t="shared" si="3"/>
        <v>-270</v>
      </c>
      <c r="G85" s="39">
        <f t="shared" si="5"/>
        <v>-80</v>
      </c>
      <c r="H85" s="39">
        <f t="shared" si="5"/>
        <v>-55</v>
      </c>
      <c r="I85" s="39">
        <f t="shared" si="5"/>
        <v>-55</v>
      </c>
      <c r="J85" s="39">
        <f t="shared" si="5"/>
        <v>-80</v>
      </c>
      <c r="K85" s="323"/>
      <c r="L85" s="323"/>
      <c r="M85" s="323"/>
      <c r="N85" s="323"/>
      <c r="O85" s="323"/>
    </row>
    <row r="86" spans="1:15" s="49" customFormat="1" ht="22.8">
      <c r="A86" s="53" t="s">
        <v>205</v>
      </c>
      <c r="B86" s="54">
        <v>1161</v>
      </c>
      <c r="C86" s="31">
        <v>0</v>
      </c>
      <c r="D86" s="31">
        <v>0</v>
      </c>
      <c r="E86" s="31">
        <v>0</v>
      </c>
      <c r="F86" s="39">
        <f t="shared" si="3"/>
        <v>0</v>
      </c>
      <c r="G86" s="31">
        <v>0</v>
      </c>
      <c r="H86" s="31">
        <v>0</v>
      </c>
      <c r="I86" s="31">
        <v>0</v>
      </c>
      <c r="J86" s="31">
        <v>0</v>
      </c>
      <c r="K86" s="323"/>
      <c r="L86" s="323"/>
      <c r="M86" s="323"/>
      <c r="N86" s="323"/>
      <c r="O86" s="323"/>
    </row>
    <row r="87" spans="1:15" s="49" customFormat="1" ht="22.8">
      <c r="A87" s="53" t="s">
        <v>455</v>
      </c>
      <c r="B87" s="54">
        <v>1162</v>
      </c>
      <c r="C87" s="31">
        <v>0</v>
      </c>
      <c r="D87" s="31">
        <v>0</v>
      </c>
      <c r="E87" s="31">
        <v>-243</v>
      </c>
      <c r="F87" s="39">
        <f t="shared" si="3"/>
        <v>-270</v>
      </c>
      <c r="G87" s="31">
        <v>-80</v>
      </c>
      <c r="H87" s="31">
        <v>-55</v>
      </c>
      <c r="I87" s="31">
        <v>-55</v>
      </c>
      <c r="J87" s="31">
        <v>-80</v>
      </c>
      <c r="K87" s="323"/>
      <c r="L87" s="323"/>
      <c r="M87" s="323"/>
      <c r="N87" s="323"/>
      <c r="O87" s="323"/>
    </row>
    <row r="88" spans="1:15" s="49" customFormat="1" ht="22.8">
      <c r="A88" s="50" t="s">
        <v>213</v>
      </c>
      <c r="B88" s="51">
        <v>1170</v>
      </c>
      <c r="C88" s="39">
        <f t="shared" ref="C88:J88" si="6">SUM(C77,C78,C79,C80,C81,C82,C85)</f>
        <v>546</v>
      </c>
      <c r="D88" s="39">
        <f t="shared" si="6"/>
        <v>2306</v>
      </c>
      <c r="E88" s="39">
        <f t="shared" si="6"/>
        <v>4570</v>
      </c>
      <c r="F88" s="39">
        <f t="shared" si="6"/>
        <v>0</v>
      </c>
      <c r="G88" s="39">
        <f t="shared" si="6"/>
        <v>-488</v>
      </c>
      <c r="H88" s="39">
        <f t="shared" si="6"/>
        <v>0</v>
      </c>
      <c r="I88" s="39">
        <f t="shared" si="6"/>
        <v>-42</v>
      </c>
      <c r="J88" s="39">
        <f t="shared" si="6"/>
        <v>530</v>
      </c>
      <c r="K88" s="323"/>
      <c r="L88" s="323"/>
      <c r="M88" s="323"/>
      <c r="N88" s="323"/>
      <c r="O88" s="323"/>
    </row>
    <row r="89" spans="1:15" s="49" customFormat="1" ht="22.8">
      <c r="A89" s="53" t="s">
        <v>214</v>
      </c>
      <c r="B89" s="134">
        <v>1180</v>
      </c>
      <c r="C89" s="31">
        <v>-119</v>
      </c>
      <c r="D89" s="31">
        <v>-415</v>
      </c>
      <c r="E89" s="31">
        <v>-823</v>
      </c>
      <c r="F89" s="39">
        <f>SUM(G89:J89)</f>
        <v>0</v>
      </c>
      <c r="G89" s="31">
        <v>87</v>
      </c>
      <c r="H89" s="31">
        <v>0</v>
      </c>
      <c r="I89" s="31">
        <v>8</v>
      </c>
      <c r="J89" s="31">
        <v>-95</v>
      </c>
      <c r="K89" s="323"/>
      <c r="L89" s="323"/>
      <c r="M89" s="323"/>
      <c r="N89" s="323"/>
      <c r="O89" s="323"/>
    </row>
    <row r="90" spans="1:15" s="49" customFormat="1" ht="22.8">
      <c r="A90" s="53" t="s">
        <v>215</v>
      </c>
      <c r="B90" s="134">
        <v>1181</v>
      </c>
      <c r="C90" s="31">
        <v>0</v>
      </c>
      <c r="D90" s="31">
        <v>0</v>
      </c>
      <c r="E90" s="31">
        <v>0</v>
      </c>
      <c r="F90" s="39">
        <f t="shared" ref="F90:F92" si="7">SUM(G90:J90)</f>
        <v>0</v>
      </c>
      <c r="G90" s="31">
        <v>0</v>
      </c>
      <c r="H90" s="31">
        <v>0</v>
      </c>
      <c r="I90" s="31">
        <v>0</v>
      </c>
      <c r="J90" s="31">
        <v>0</v>
      </c>
      <c r="K90" s="323"/>
      <c r="L90" s="323"/>
      <c r="M90" s="323"/>
      <c r="N90" s="323"/>
      <c r="O90" s="323"/>
    </row>
    <row r="91" spans="1:15" s="49" customFormat="1" ht="22.8">
      <c r="A91" s="53" t="s">
        <v>216</v>
      </c>
      <c r="B91" s="54">
        <v>1190</v>
      </c>
      <c r="C91" s="31">
        <v>0</v>
      </c>
      <c r="D91" s="31">
        <v>0</v>
      </c>
      <c r="E91" s="31">
        <v>0</v>
      </c>
      <c r="F91" s="39">
        <f t="shared" si="7"/>
        <v>0</v>
      </c>
      <c r="G91" s="31">
        <v>0</v>
      </c>
      <c r="H91" s="31">
        <v>0</v>
      </c>
      <c r="I91" s="31">
        <v>0</v>
      </c>
      <c r="J91" s="31">
        <v>0</v>
      </c>
      <c r="K91" s="323"/>
      <c r="L91" s="323"/>
      <c r="M91" s="323"/>
      <c r="N91" s="323"/>
      <c r="O91" s="323"/>
    </row>
    <row r="92" spans="1:15" s="49" customFormat="1" ht="22.8">
      <c r="A92" s="53" t="s">
        <v>217</v>
      </c>
      <c r="B92" s="56">
        <v>1191</v>
      </c>
      <c r="C92" s="31">
        <v>0</v>
      </c>
      <c r="D92" s="31">
        <v>0</v>
      </c>
      <c r="E92" s="31">
        <v>0</v>
      </c>
      <c r="F92" s="39">
        <f t="shared" si="7"/>
        <v>0</v>
      </c>
      <c r="G92" s="31">
        <v>0</v>
      </c>
      <c r="H92" s="31">
        <v>0</v>
      </c>
      <c r="I92" s="31">
        <v>0</v>
      </c>
      <c r="J92" s="31">
        <v>0</v>
      </c>
      <c r="K92" s="323"/>
      <c r="L92" s="323"/>
      <c r="M92" s="323"/>
      <c r="N92" s="323"/>
      <c r="O92" s="323"/>
    </row>
    <row r="93" spans="1:15" s="49" customFormat="1" ht="22.8">
      <c r="A93" s="50" t="s">
        <v>218</v>
      </c>
      <c r="B93" s="51">
        <v>1200</v>
      </c>
      <c r="C93" s="39">
        <f>SUM(C88,C89,C90,C91,C92)</f>
        <v>427</v>
      </c>
      <c r="D93" s="39">
        <f t="shared" ref="D93:I93" si="8">SUM(D88,D89,D90,D91,D92)</f>
        <v>1891</v>
      </c>
      <c r="E93" s="39">
        <f t="shared" si="8"/>
        <v>3747</v>
      </c>
      <c r="F93" s="39">
        <f>SUM(F88,F89,F90,F91,F92)</f>
        <v>0</v>
      </c>
      <c r="G93" s="39">
        <f t="shared" si="8"/>
        <v>-401</v>
      </c>
      <c r="H93" s="39">
        <f t="shared" si="8"/>
        <v>0</v>
      </c>
      <c r="I93" s="39">
        <f t="shared" si="8"/>
        <v>-34</v>
      </c>
      <c r="J93" s="39">
        <f>SUM(J88,J89,J90,J91,J92)</f>
        <v>435</v>
      </c>
      <c r="K93" s="323"/>
      <c r="L93" s="323"/>
      <c r="M93" s="323"/>
      <c r="N93" s="323"/>
      <c r="O93" s="323"/>
    </row>
    <row r="94" spans="1:15" s="49" customFormat="1" ht="22.8">
      <c r="A94" s="53" t="s">
        <v>219</v>
      </c>
      <c r="B94" s="56">
        <v>1201</v>
      </c>
      <c r="C94" s="61">
        <f t="shared" ref="C94:J94" si="9">IF(C93&gt;0,C93,0)</f>
        <v>427</v>
      </c>
      <c r="D94" s="61">
        <f t="shared" si="9"/>
        <v>1891</v>
      </c>
      <c r="E94" s="61">
        <f t="shared" si="9"/>
        <v>3747</v>
      </c>
      <c r="F94" s="275">
        <f>G94+H94+I94+J94</f>
        <v>435</v>
      </c>
      <c r="G94" s="61">
        <f t="shared" si="9"/>
        <v>0</v>
      </c>
      <c r="H94" s="61">
        <f t="shared" si="9"/>
        <v>0</v>
      </c>
      <c r="I94" s="61">
        <f t="shared" si="9"/>
        <v>0</v>
      </c>
      <c r="J94" s="61">
        <f t="shared" si="9"/>
        <v>435</v>
      </c>
      <c r="K94" s="323"/>
      <c r="L94" s="323"/>
      <c r="M94" s="323"/>
      <c r="N94" s="323"/>
      <c r="O94" s="323"/>
    </row>
    <row r="95" spans="1:15" s="49" customFormat="1" ht="22.8">
      <c r="A95" s="53" t="s">
        <v>220</v>
      </c>
      <c r="B95" s="56">
        <v>1202</v>
      </c>
      <c r="C95" s="61">
        <f t="shared" ref="C95:J95" si="10">IF(C93&lt;0,C93,0)</f>
        <v>0</v>
      </c>
      <c r="D95" s="61">
        <f t="shared" si="10"/>
        <v>0</v>
      </c>
      <c r="E95" s="61">
        <f t="shared" si="10"/>
        <v>0</v>
      </c>
      <c r="F95" s="275">
        <f>G95+H95+I95+J95</f>
        <v>-435</v>
      </c>
      <c r="G95" s="61">
        <f t="shared" si="10"/>
        <v>-401</v>
      </c>
      <c r="H95" s="61">
        <f t="shared" si="10"/>
        <v>0</v>
      </c>
      <c r="I95" s="61">
        <f t="shared" si="10"/>
        <v>-34</v>
      </c>
      <c r="J95" s="61">
        <f t="shared" si="10"/>
        <v>0</v>
      </c>
      <c r="K95" s="323"/>
      <c r="L95" s="323"/>
      <c r="M95" s="323"/>
      <c r="N95" s="323"/>
      <c r="O95" s="323"/>
    </row>
    <row r="96" spans="1:15" s="49" customFormat="1" ht="22.8">
      <c r="A96" s="50" t="s">
        <v>221</v>
      </c>
      <c r="B96" s="54">
        <v>1210</v>
      </c>
      <c r="C96" s="39">
        <f t="shared" ref="C96:J96" si="11">SUM(C23,C66,C78,C80,C82,C90,C91)</f>
        <v>63709</v>
      </c>
      <c r="D96" s="39">
        <f t="shared" si="11"/>
        <v>84130</v>
      </c>
      <c r="E96" s="39">
        <f t="shared" si="11"/>
        <v>83346</v>
      </c>
      <c r="F96" s="39">
        <f t="shared" si="11"/>
        <v>77727</v>
      </c>
      <c r="G96" s="39">
        <f t="shared" si="11"/>
        <v>19444</v>
      </c>
      <c r="H96" s="39">
        <f t="shared" si="11"/>
        <v>19419</v>
      </c>
      <c r="I96" s="39">
        <f t="shared" si="11"/>
        <v>19419</v>
      </c>
      <c r="J96" s="39">
        <f t="shared" si="11"/>
        <v>19445</v>
      </c>
      <c r="K96" s="323"/>
      <c r="L96" s="323"/>
      <c r="M96" s="323"/>
      <c r="N96" s="323"/>
      <c r="O96" s="323"/>
    </row>
    <row r="97" spans="1:15" s="49" customFormat="1" ht="22.8">
      <c r="A97" s="50" t="s">
        <v>222</v>
      </c>
      <c r="B97" s="54">
        <v>1220</v>
      </c>
      <c r="C97" s="39">
        <f t="shared" ref="C97:J97" si="12">SUM(C24,C35,C58,C70,C79,C81,C85,C89,C92)</f>
        <v>-63282</v>
      </c>
      <c r="D97" s="39">
        <f t="shared" si="12"/>
        <v>-82239</v>
      </c>
      <c r="E97" s="39">
        <f t="shared" si="12"/>
        <v>-79599</v>
      </c>
      <c r="F97" s="39">
        <f t="shared" si="12"/>
        <v>-77727</v>
      </c>
      <c r="G97" s="39">
        <f t="shared" si="12"/>
        <v>-19845</v>
      </c>
      <c r="H97" s="39">
        <f t="shared" si="12"/>
        <v>-19419</v>
      </c>
      <c r="I97" s="39">
        <f t="shared" si="12"/>
        <v>-19453</v>
      </c>
      <c r="J97" s="39">
        <f t="shared" si="12"/>
        <v>-19010</v>
      </c>
      <c r="K97" s="323"/>
      <c r="L97" s="323"/>
      <c r="M97" s="323"/>
      <c r="N97" s="323"/>
      <c r="O97" s="323"/>
    </row>
    <row r="98" spans="1:15" s="49" customFormat="1" ht="22.8">
      <c r="A98" s="53" t="s">
        <v>223</v>
      </c>
      <c r="B98" s="54">
        <v>1230</v>
      </c>
      <c r="C98" s="31"/>
      <c r="D98" s="31"/>
      <c r="E98" s="31"/>
      <c r="F98" s="39">
        <f>SUM(G98:J98)</f>
        <v>0</v>
      </c>
      <c r="G98" s="31"/>
      <c r="H98" s="31"/>
      <c r="I98" s="31"/>
      <c r="J98" s="31"/>
      <c r="K98" s="323"/>
      <c r="L98" s="323"/>
      <c r="M98" s="323"/>
      <c r="N98" s="323"/>
      <c r="O98" s="323"/>
    </row>
    <row r="99" spans="1:15" s="49" customFormat="1" ht="40.200000000000003" customHeight="1">
      <c r="A99" s="50" t="s">
        <v>382</v>
      </c>
      <c r="B99" s="51">
        <v>1300</v>
      </c>
      <c r="C99" s="39">
        <f>C77-C106</f>
        <v>1170</v>
      </c>
      <c r="D99" s="39">
        <f>D77-D106</f>
        <v>3276</v>
      </c>
      <c r="E99" s="39">
        <f>E77-E106</f>
        <v>5642</v>
      </c>
      <c r="F99" s="39">
        <f>SUM(G99:J99)</f>
        <v>1184</v>
      </c>
      <c r="G99" s="39">
        <f>G77-G106</f>
        <v>-192</v>
      </c>
      <c r="H99" s="39">
        <f>H77-H106</f>
        <v>296</v>
      </c>
      <c r="I99" s="39">
        <f>I77-I106</f>
        <v>254</v>
      </c>
      <c r="J99" s="39">
        <f>J77-J106</f>
        <v>826</v>
      </c>
      <c r="K99" s="328"/>
      <c r="L99" s="329"/>
      <c r="M99" s="329"/>
      <c r="N99" s="329"/>
      <c r="O99" s="330"/>
    </row>
    <row r="100" spans="1:15" s="49" customFormat="1" ht="24.6" customHeight="1">
      <c r="A100" s="328" t="s">
        <v>224</v>
      </c>
      <c r="B100" s="331"/>
      <c r="C100" s="331"/>
      <c r="D100" s="331"/>
      <c r="E100" s="331"/>
      <c r="F100" s="331"/>
      <c r="G100" s="331"/>
      <c r="H100" s="331"/>
      <c r="I100" s="331"/>
      <c r="J100" s="331"/>
      <c r="K100" s="331"/>
      <c r="L100" s="331"/>
      <c r="M100" s="331"/>
      <c r="N100" s="331"/>
      <c r="O100" s="332"/>
    </row>
    <row r="101" spans="1:15" s="49" customFormat="1" ht="24.6" customHeight="1">
      <c r="A101" s="53" t="s">
        <v>225</v>
      </c>
      <c r="B101" s="54">
        <v>1400</v>
      </c>
      <c r="C101" s="31">
        <v>-26970</v>
      </c>
      <c r="D101" s="31">
        <v>-36579</v>
      </c>
      <c r="E101" s="31">
        <v>-37140</v>
      </c>
      <c r="F101" s="39">
        <f t="shared" ref="F101:F108" si="13">SUM(G101:J101)</f>
        <v>-31024</v>
      </c>
      <c r="G101" s="31">
        <v>-7415</v>
      </c>
      <c r="H101" s="31">
        <v>-8073</v>
      </c>
      <c r="I101" s="31">
        <v>-8071</v>
      </c>
      <c r="J101" s="31">
        <v>-7465</v>
      </c>
      <c r="K101" s="323"/>
      <c r="L101" s="323"/>
      <c r="M101" s="323"/>
      <c r="N101" s="323"/>
      <c r="O101" s="323"/>
    </row>
    <row r="102" spans="1:15" s="49" customFormat="1" ht="24.6" customHeight="1">
      <c r="A102" s="53" t="s">
        <v>226</v>
      </c>
      <c r="B102" s="57">
        <v>1401</v>
      </c>
      <c r="C102" s="31">
        <v>-20273</v>
      </c>
      <c r="D102" s="31">
        <v>-26053</v>
      </c>
      <c r="E102" s="31">
        <v>-30149</v>
      </c>
      <c r="F102" s="39">
        <f t="shared" si="13"/>
        <v>-23784</v>
      </c>
      <c r="G102" s="31">
        <v>-5402</v>
      </c>
      <c r="H102" s="31">
        <v>-6491</v>
      </c>
      <c r="I102" s="31">
        <v>-6489</v>
      </c>
      <c r="J102" s="31">
        <v>-5402</v>
      </c>
      <c r="K102" s="323"/>
      <c r="L102" s="323"/>
      <c r="M102" s="323"/>
      <c r="N102" s="323"/>
      <c r="O102" s="323"/>
    </row>
    <row r="103" spans="1:15" s="49" customFormat="1" ht="24.6" customHeight="1">
      <c r="A103" s="53" t="s">
        <v>227</v>
      </c>
      <c r="B103" s="57">
        <v>1402</v>
      </c>
      <c r="C103" s="31">
        <v>-6697</v>
      </c>
      <c r="D103" s="31">
        <v>-10526</v>
      </c>
      <c r="E103" s="31">
        <v>-6991</v>
      </c>
      <c r="F103" s="39">
        <f t="shared" si="13"/>
        <v>-7240</v>
      </c>
      <c r="G103" s="31">
        <v>-2013</v>
      </c>
      <c r="H103" s="31">
        <v>-1582</v>
      </c>
      <c r="I103" s="31">
        <v>-1582</v>
      </c>
      <c r="J103" s="31">
        <v>-2063</v>
      </c>
      <c r="K103" s="323"/>
      <c r="L103" s="323"/>
      <c r="M103" s="323"/>
      <c r="N103" s="323"/>
      <c r="O103" s="323"/>
    </row>
    <row r="104" spans="1:15" s="49" customFormat="1" ht="24.6" customHeight="1">
      <c r="A104" s="53" t="s">
        <v>122</v>
      </c>
      <c r="B104" s="58">
        <v>1410</v>
      </c>
      <c r="C104" s="31">
        <v>-26708</v>
      </c>
      <c r="D104" s="31">
        <v>-33299</v>
      </c>
      <c r="E104" s="31">
        <v>-30341</v>
      </c>
      <c r="F104" s="39">
        <f t="shared" si="13"/>
        <v>-34458</v>
      </c>
      <c r="G104" s="31">
        <v>-9306</v>
      </c>
      <c r="H104" s="31">
        <v>-8360</v>
      </c>
      <c r="I104" s="31">
        <v>-8396</v>
      </c>
      <c r="J104" s="31">
        <v>-8396</v>
      </c>
      <c r="K104" s="323"/>
      <c r="L104" s="323"/>
      <c r="M104" s="323"/>
      <c r="N104" s="323"/>
      <c r="O104" s="323"/>
    </row>
    <row r="105" spans="1:15" s="49" customFormat="1" ht="24.6" customHeight="1">
      <c r="A105" s="53" t="s">
        <v>172</v>
      </c>
      <c r="B105" s="58">
        <v>1420</v>
      </c>
      <c r="C105" s="31">
        <v>-5841</v>
      </c>
      <c r="D105" s="31">
        <v>-7326</v>
      </c>
      <c r="E105" s="31">
        <v>-6568</v>
      </c>
      <c r="F105" s="39">
        <f t="shared" si="13"/>
        <v>-7401</v>
      </c>
      <c r="G105" s="31">
        <v>-1983</v>
      </c>
      <c r="H105" s="31">
        <v>-1793</v>
      </c>
      <c r="I105" s="31">
        <v>-1800</v>
      </c>
      <c r="J105" s="31">
        <v>-1825</v>
      </c>
      <c r="K105" s="323"/>
      <c r="L105" s="323"/>
      <c r="M105" s="323"/>
      <c r="N105" s="323"/>
      <c r="O105" s="323"/>
    </row>
    <row r="106" spans="1:15" s="49" customFormat="1" ht="24.6" customHeight="1">
      <c r="A106" s="53" t="s">
        <v>228</v>
      </c>
      <c r="B106" s="58">
        <v>1430</v>
      </c>
      <c r="C106" s="31">
        <v>-1391</v>
      </c>
      <c r="D106" s="31">
        <v>-1836</v>
      </c>
      <c r="E106" s="31">
        <v>-1878</v>
      </c>
      <c r="F106" s="39">
        <f t="shared" si="13"/>
        <v>-1896</v>
      </c>
      <c r="G106" s="31">
        <v>-474</v>
      </c>
      <c r="H106" s="31">
        <v>-474</v>
      </c>
      <c r="I106" s="31">
        <v>-474</v>
      </c>
      <c r="J106" s="31">
        <v>-474</v>
      </c>
      <c r="K106" s="323"/>
      <c r="L106" s="323"/>
      <c r="M106" s="323"/>
      <c r="N106" s="323"/>
      <c r="O106" s="323"/>
    </row>
    <row r="107" spans="1:15" s="49" customFormat="1" ht="24.6" customHeight="1">
      <c r="A107" s="53" t="s">
        <v>229</v>
      </c>
      <c r="B107" s="58">
        <v>1440</v>
      </c>
      <c r="C107" s="31">
        <v>-2250</v>
      </c>
      <c r="D107" s="31">
        <v>-2759</v>
      </c>
      <c r="E107" s="31">
        <v>-2603</v>
      </c>
      <c r="F107" s="39">
        <f t="shared" si="13"/>
        <v>-2674</v>
      </c>
      <c r="G107" s="31">
        <v>-673</v>
      </c>
      <c r="H107" s="31">
        <v>-663</v>
      </c>
      <c r="I107" s="31">
        <v>-664</v>
      </c>
      <c r="J107" s="31">
        <v>-674</v>
      </c>
      <c r="K107" s="323"/>
      <c r="L107" s="323"/>
      <c r="M107" s="323"/>
      <c r="N107" s="323"/>
      <c r="O107" s="323"/>
    </row>
    <row r="108" spans="1:15" s="49" customFormat="1" ht="24.6" customHeight="1">
      <c r="A108" s="50" t="s">
        <v>160</v>
      </c>
      <c r="B108" s="59">
        <v>1450</v>
      </c>
      <c r="C108" s="39">
        <f>SUM(C101,C104:C107)</f>
        <v>-63160</v>
      </c>
      <c r="D108" s="39">
        <f>SUM(D101,D104:D107)</f>
        <v>-81799</v>
      </c>
      <c r="E108" s="39">
        <f>SUM(E101,E104:E107)</f>
        <v>-78530</v>
      </c>
      <c r="F108" s="39">
        <f t="shared" si="13"/>
        <v>-77453</v>
      </c>
      <c r="G108" s="39">
        <f>SUM(G101,G104:G107)</f>
        <v>-19851</v>
      </c>
      <c r="H108" s="39">
        <f>SUM(H101,H104:H107)</f>
        <v>-19363</v>
      </c>
      <c r="I108" s="39">
        <f>SUM(I101,I104:I107)</f>
        <v>-19405</v>
      </c>
      <c r="J108" s="39">
        <f>SUM(J101,J104:J107)</f>
        <v>-18834</v>
      </c>
      <c r="K108" s="323"/>
      <c r="L108" s="323"/>
      <c r="M108" s="323"/>
      <c r="N108" s="323"/>
      <c r="O108" s="323"/>
    </row>
    <row r="109" spans="1:15" s="132" customFormat="1" ht="18.75" customHeight="1">
      <c r="A109" s="60"/>
      <c r="B109" s="60"/>
      <c r="C109" s="60"/>
      <c r="D109" s="60"/>
      <c r="E109" s="60"/>
      <c r="F109" s="60"/>
      <c r="G109" s="60"/>
      <c r="H109" s="60"/>
      <c r="I109" s="60"/>
      <c r="J109" s="60"/>
      <c r="K109" s="60"/>
      <c r="L109" s="60"/>
      <c r="M109" s="60"/>
      <c r="N109" s="60"/>
      <c r="O109" s="60"/>
    </row>
    <row r="110" spans="1:15" s="26" customFormat="1" ht="18.75" customHeight="1">
      <c r="A110" s="135" t="s">
        <v>376</v>
      </c>
      <c r="B110" s="136"/>
      <c r="C110" s="281" t="s">
        <v>377</v>
      </c>
      <c r="D110" s="281"/>
      <c r="E110" s="137"/>
      <c r="F110" s="137"/>
      <c r="G110" s="138"/>
    </row>
    <row r="111" spans="1:15" s="26" customFormat="1" ht="18.75" customHeight="1">
      <c r="A111" s="139"/>
      <c r="B111" s="140"/>
      <c r="C111" s="140"/>
      <c r="D111" s="140"/>
      <c r="E111" s="140"/>
      <c r="F111" s="140"/>
      <c r="G111" s="141"/>
      <c r="H111" s="282"/>
      <c r="I111" s="282"/>
      <c r="J111" s="282"/>
    </row>
    <row r="112" spans="1:15">
      <c r="A112" s="8"/>
    </row>
    <row r="113" spans="1:1">
      <c r="A113" s="8"/>
    </row>
    <row r="114" spans="1:1">
      <c r="A114" s="8"/>
    </row>
    <row r="115" spans="1:1">
      <c r="A115" s="8"/>
    </row>
    <row r="116" spans="1:1">
      <c r="A116" s="8"/>
    </row>
    <row r="117" spans="1:1">
      <c r="A117" s="8"/>
    </row>
    <row r="118" spans="1:1">
      <c r="A118" s="8"/>
    </row>
    <row r="119" spans="1:1">
      <c r="A119" s="8"/>
    </row>
    <row r="120" spans="1:1">
      <c r="A120" s="8"/>
    </row>
    <row r="121" spans="1:1">
      <c r="A121" s="8"/>
    </row>
    <row r="122" spans="1:1">
      <c r="A122" s="8"/>
    </row>
    <row r="123" spans="1:1">
      <c r="A123" s="8"/>
    </row>
    <row r="124" spans="1:1">
      <c r="A124" s="8"/>
    </row>
    <row r="125" spans="1:1">
      <c r="A125" s="8"/>
    </row>
    <row r="126" spans="1:1">
      <c r="A126" s="8"/>
    </row>
    <row r="127" spans="1:1">
      <c r="A127" s="8"/>
    </row>
    <row r="128" spans="1:1">
      <c r="A128" s="8"/>
    </row>
    <row r="129" spans="1:1">
      <c r="A129" s="8"/>
    </row>
    <row r="130" spans="1:1">
      <c r="A130" s="8"/>
    </row>
    <row r="131" spans="1:1">
      <c r="A131" s="8"/>
    </row>
    <row r="132" spans="1:1">
      <c r="A132" s="8"/>
    </row>
    <row r="133" spans="1:1">
      <c r="A133" s="8"/>
    </row>
    <row r="134" spans="1:1">
      <c r="A134" s="8"/>
    </row>
    <row r="135" spans="1:1">
      <c r="A135" s="8"/>
    </row>
    <row r="136" spans="1:1">
      <c r="A136" s="8"/>
    </row>
    <row r="137" spans="1:1">
      <c r="A137" s="8"/>
    </row>
    <row r="138" spans="1:1">
      <c r="A138" s="8"/>
    </row>
    <row r="139" spans="1:1">
      <c r="A139" s="8"/>
    </row>
    <row r="140" spans="1:1">
      <c r="A140" s="8"/>
    </row>
    <row r="141" spans="1:1">
      <c r="A141" s="8"/>
    </row>
    <row r="142" spans="1:1">
      <c r="A142" s="8"/>
    </row>
    <row r="143" spans="1:1">
      <c r="A143" s="8"/>
    </row>
    <row r="144" spans="1:1">
      <c r="A144" s="8"/>
    </row>
    <row r="145" spans="1:1">
      <c r="A145" s="8"/>
    </row>
    <row r="146" spans="1:1">
      <c r="A146" s="8"/>
    </row>
    <row r="147" spans="1:1">
      <c r="A147" s="8"/>
    </row>
    <row r="148" spans="1:1">
      <c r="A148" s="8"/>
    </row>
    <row r="149" spans="1:1">
      <c r="A149" s="8"/>
    </row>
    <row r="150" spans="1:1">
      <c r="A150" s="8"/>
    </row>
    <row r="151" spans="1:1">
      <c r="A151" s="8"/>
    </row>
    <row r="152" spans="1:1">
      <c r="A152" s="8"/>
    </row>
    <row r="153" spans="1:1">
      <c r="A153" s="8"/>
    </row>
    <row r="154" spans="1:1">
      <c r="A154" s="8"/>
    </row>
    <row r="155" spans="1:1">
      <c r="A155" s="8"/>
    </row>
    <row r="156" spans="1:1">
      <c r="A156" s="8"/>
    </row>
    <row r="157" spans="1:1">
      <c r="A157" s="8"/>
    </row>
    <row r="158" spans="1:1">
      <c r="A158" s="8"/>
    </row>
    <row r="159" spans="1:1">
      <c r="A159" s="8"/>
    </row>
    <row r="160" spans="1:1">
      <c r="A160" s="8"/>
    </row>
    <row r="161" spans="1:1">
      <c r="A161" s="8"/>
    </row>
    <row r="162" spans="1:1">
      <c r="A162" s="8"/>
    </row>
    <row r="163" spans="1:1">
      <c r="A163" s="8"/>
    </row>
    <row r="164" spans="1:1">
      <c r="A164" s="8"/>
    </row>
    <row r="165" spans="1:1">
      <c r="A165" s="8"/>
    </row>
    <row r="166" spans="1:1">
      <c r="A166" s="8"/>
    </row>
    <row r="167" spans="1:1">
      <c r="A167" s="8"/>
    </row>
    <row r="168" spans="1:1">
      <c r="A168" s="8"/>
    </row>
    <row r="169" spans="1:1">
      <c r="A169" s="8"/>
    </row>
    <row r="170" spans="1:1">
      <c r="A170" s="8"/>
    </row>
    <row r="171" spans="1:1">
      <c r="A171" s="8"/>
    </row>
    <row r="172" spans="1:1">
      <c r="A172" s="8"/>
    </row>
    <row r="173" spans="1:1">
      <c r="A173" s="8"/>
    </row>
    <row r="174" spans="1:1">
      <c r="A174" s="8"/>
    </row>
    <row r="175" spans="1:1">
      <c r="A175" s="8"/>
    </row>
    <row r="176" spans="1:1">
      <c r="A176" s="8"/>
    </row>
    <row r="177" spans="1:1">
      <c r="A177" s="8"/>
    </row>
    <row r="178" spans="1:1">
      <c r="A178" s="8"/>
    </row>
    <row r="179" spans="1:1">
      <c r="A179" s="8"/>
    </row>
    <row r="180" spans="1:1">
      <c r="A180" s="8"/>
    </row>
    <row r="181" spans="1:1">
      <c r="A181" s="8"/>
    </row>
    <row r="182" spans="1:1">
      <c r="A182" s="8"/>
    </row>
    <row r="183" spans="1:1">
      <c r="A183" s="8"/>
    </row>
    <row r="184" spans="1:1">
      <c r="A184" s="8"/>
    </row>
    <row r="185" spans="1:1">
      <c r="A185" s="8"/>
    </row>
    <row r="186" spans="1:1">
      <c r="A186" s="8"/>
    </row>
    <row r="187" spans="1:1">
      <c r="A187" s="8"/>
    </row>
    <row r="188" spans="1:1">
      <c r="A188" s="8"/>
    </row>
    <row r="189" spans="1:1">
      <c r="A189" s="8"/>
    </row>
    <row r="190" spans="1:1">
      <c r="A190" s="8"/>
    </row>
    <row r="191" spans="1:1">
      <c r="A191" s="8"/>
    </row>
    <row r="192" spans="1:1">
      <c r="A192" s="8"/>
    </row>
    <row r="193" spans="1:1">
      <c r="A193" s="8"/>
    </row>
    <row r="194" spans="1:1">
      <c r="A194" s="8"/>
    </row>
    <row r="195" spans="1:1">
      <c r="A195" s="8"/>
    </row>
    <row r="196" spans="1:1">
      <c r="A196" s="8"/>
    </row>
    <row r="197" spans="1:1">
      <c r="A197" s="8"/>
    </row>
    <row r="198" spans="1:1">
      <c r="A198" s="8"/>
    </row>
    <row r="199" spans="1:1">
      <c r="A199" s="8"/>
    </row>
    <row r="200" spans="1:1">
      <c r="A200" s="8"/>
    </row>
    <row r="201" spans="1:1">
      <c r="A201" s="8"/>
    </row>
    <row r="202" spans="1:1">
      <c r="A202" s="8"/>
    </row>
    <row r="203" spans="1:1">
      <c r="A203" s="8"/>
    </row>
    <row r="204" spans="1:1">
      <c r="A204" s="8"/>
    </row>
    <row r="205" spans="1:1">
      <c r="A205" s="8"/>
    </row>
    <row r="206" spans="1:1">
      <c r="A206" s="8"/>
    </row>
    <row r="207" spans="1:1">
      <c r="A207" s="8"/>
    </row>
    <row r="208" spans="1:1">
      <c r="A208" s="8"/>
    </row>
    <row r="209" spans="1:1">
      <c r="A209" s="8"/>
    </row>
    <row r="210" spans="1:1">
      <c r="A210" s="8"/>
    </row>
    <row r="211" spans="1:1">
      <c r="A211" s="8"/>
    </row>
    <row r="212" spans="1:1">
      <c r="A212" s="8"/>
    </row>
    <row r="213" spans="1:1">
      <c r="A213" s="8"/>
    </row>
    <row r="214" spans="1:1">
      <c r="A214" s="8"/>
    </row>
    <row r="215" spans="1:1">
      <c r="A215" s="8"/>
    </row>
    <row r="216" spans="1:1">
      <c r="A216" s="8"/>
    </row>
    <row r="217" spans="1:1">
      <c r="A217" s="8"/>
    </row>
    <row r="218" spans="1:1">
      <c r="A218" s="8"/>
    </row>
    <row r="219" spans="1:1">
      <c r="A219" s="8"/>
    </row>
    <row r="220" spans="1:1">
      <c r="A220" s="8"/>
    </row>
    <row r="221" spans="1:1">
      <c r="A221" s="8"/>
    </row>
    <row r="222" spans="1:1">
      <c r="A222" s="8"/>
    </row>
    <row r="223" spans="1:1">
      <c r="A223" s="8"/>
    </row>
    <row r="224" spans="1:1">
      <c r="A224" s="8"/>
    </row>
    <row r="225" spans="1:1">
      <c r="A225" s="8"/>
    </row>
    <row r="226" spans="1:1">
      <c r="A226" s="8"/>
    </row>
    <row r="227" spans="1:1">
      <c r="A227" s="8"/>
    </row>
    <row r="228" spans="1:1">
      <c r="A228" s="8"/>
    </row>
    <row r="229" spans="1:1">
      <c r="A229" s="8"/>
    </row>
    <row r="230" spans="1:1">
      <c r="A230" s="8"/>
    </row>
    <row r="231" spans="1:1">
      <c r="A231" s="8"/>
    </row>
    <row r="232" spans="1:1">
      <c r="A232" s="8"/>
    </row>
    <row r="233" spans="1:1">
      <c r="A233" s="8"/>
    </row>
    <row r="234" spans="1:1">
      <c r="A234" s="8"/>
    </row>
    <row r="235" spans="1:1">
      <c r="A235" s="8"/>
    </row>
    <row r="236" spans="1:1">
      <c r="A236" s="8"/>
    </row>
    <row r="237" spans="1:1">
      <c r="A237" s="8"/>
    </row>
    <row r="238" spans="1:1">
      <c r="A238" s="8"/>
    </row>
    <row r="239" spans="1:1">
      <c r="A239" s="8"/>
    </row>
    <row r="240" spans="1:1">
      <c r="A240" s="8"/>
    </row>
    <row r="241" spans="1:1">
      <c r="A241" s="8"/>
    </row>
    <row r="242" spans="1:1">
      <c r="A242" s="8"/>
    </row>
    <row r="243" spans="1:1">
      <c r="A243" s="8"/>
    </row>
    <row r="244" spans="1:1">
      <c r="A244" s="8"/>
    </row>
    <row r="245" spans="1:1">
      <c r="A245" s="8"/>
    </row>
    <row r="246" spans="1:1">
      <c r="A246" s="8"/>
    </row>
    <row r="247" spans="1:1">
      <c r="A247" s="8"/>
    </row>
    <row r="248" spans="1:1">
      <c r="A248" s="8"/>
    </row>
    <row r="249" spans="1:1">
      <c r="A249" s="8"/>
    </row>
    <row r="250" spans="1:1">
      <c r="A250" s="8"/>
    </row>
    <row r="251" spans="1:1">
      <c r="A251" s="8"/>
    </row>
    <row r="252" spans="1:1">
      <c r="A252" s="8"/>
    </row>
    <row r="253" spans="1:1">
      <c r="A253" s="8"/>
    </row>
    <row r="254" spans="1:1">
      <c r="A254" s="8"/>
    </row>
    <row r="255" spans="1:1">
      <c r="A255" s="8"/>
    </row>
    <row r="256" spans="1:1">
      <c r="A256" s="8"/>
    </row>
  </sheetData>
  <mergeCells count="113">
    <mergeCell ref="A18:K18"/>
    <mergeCell ref="D11:F11"/>
    <mergeCell ref="M11:O11"/>
    <mergeCell ref="G11:I11"/>
    <mergeCell ref="B11:C11"/>
    <mergeCell ref="A20:A21"/>
    <mergeCell ref="K30:O30"/>
    <mergeCell ref="K26:O26"/>
    <mergeCell ref="K79:O79"/>
    <mergeCell ref="K80:O80"/>
    <mergeCell ref="A3:O3"/>
    <mergeCell ref="B5:E5"/>
    <mergeCell ref="F5:O5"/>
    <mergeCell ref="A9:J9"/>
    <mergeCell ref="A1:N1"/>
    <mergeCell ref="B6:E6"/>
    <mergeCell ref="F6:O6"/>
    <mergeCell ref="B7:E7"/>
    <mergeCell ref="F7:O7"/>
    <mergeCell ref="K32:O32"/>
    <mergeCell ref="B20:B21"/>
    <mergeCell ref="C20:C21"/>
    <mergeCell ref="D20:D21"/>
    <mergeCell ref="K31:O31"/>
    <mergeCell ref="J11:L11"/>
    <mergeCell ref="A11:A12"/>
    <mergeCell ref="K23:O23"/>
    <mergeCell ref="K24:O24"/>
    <mergeCell ref="K25:O25"/>
    <mergeCell ref="K27:O27"/>
    <mergeCell ref="K28:O28"/>
    <mergeCell ref="K29:O29"/>
    <mergeCell ref="K70:O70"/>
    <mergeCell ref="K71:O71"/>
    <mergeCell ref="K72:O72"/>
    <mergeCell ref="K73:O73"/>
    <mergeCell ref="K74:O74"/>
    <mergeCell ref="K75:O75"/>
    <mergeCell ref="K76:O76"/>
    <mergeCell ref="K77:O77"/>
    <mergeCell ref="K78:O78"/>
    <mergeCell ref="K91:O91"/>
    <mergeCell ref="K98:O98"/>
    <mergeCell ref="K92:O92"/>
    <mergeCell ref="K93:O93"/>
    <mergeCell ref="K97:O97"/>
    <mergeCell ref="K81:O81"/>
    <mergeCell ref="K82:O82"/>
    <mergeCell ref="K83:O83"/>
    <mergeCell ref="K84:O84"/>
    <mergeCell ref="K85:O85"/>
    <mergeCell ref="K86:O86"/>
    <mergeCell ref="C110:D110"/>
    <mergeCell ref="H111:J111"/>
    <mergeCell ref="E20:E21"/>
    <mergeCell ref="K94:O94"/>
    <mergeCell ref="G20:J20"/>
    <mergeCell ref="K87:O87"/>
    <mergeCell ref="K88:O88"/>
    <mergeCell ref="K89:O89"/>
    <mergeCell ref="K20:O21"/>
    <mergeCell ref="K22:O22"/>
    <mergeCell ref="F20:F21"/>
    <mergeCell ref="K61:O61"/>
    <mergeCell ref="K62:O62"/>
    <mergeCell ref="K51:O51"/>
    <mergeCell ref="K52:O52"/>
    <mergeCell ref="K53:O53"/>
    <mergeCell ref="K54:O54"/>
    <mergeCell ref="K55:O55"/>
    <mergeCell ref="K56:O56"/>
    <mergeCell ref="K45:O45"/>
    <mergeCell ref="K107:O107"/>
    <mergeCell ref="K104:O104"/>
    <mergeCell ref="K99:O99"/>
    <mergeCell ref="K95:O95"/>
    <mergeCell ref="K33:O33"/>
    <mergeCell ref="K34:O34"/>
    <mergeCell ref="K35:O35"/>
    <mergeCell ref="K36:O36"/>
    <mergeCell ref="K37:O37"/>
    <mergeCell ref="K38:O38"/>
    <mergeCell ref="K57:O57"/>
    <mergeCell ref="K64:O64"/>
    <mergeCell ref="K58:O58"/>
    <mergeCell ref="K59:O59"/>
    <mergeCell ref="K60:O60"/>
    <mergeCell ref="K63:O63"/>
    <mergeCell ref="K49:O49"/>
    <mergeCell ref="K50:O50"/>
    <mergeCell ref="K39:O39"/>
    <mergeCell ref="K46:O46"/>
    <mergeCell ref="K47:O47"/>
    <mergeCell ref="K48:O48"/>
    <mergeCell ref="K40:O40"/>
    <mergeCell ref="K41:O41"/>
    <mergeCell ref="K108:O108"/>
    <mergeCell ref="K105:O105"/>
    <mergeCell ref="K106:O106"/>
    <mergeCell ref="K42:O42"/>
    <mergeCell ref="K43:O43"/>
    <mergeCell ref="K44:O44"/>
    <mergeCell ref="K65:O65"/>
    <mergeCell ref="K66:O66"/>
    <mergeCell ref="K67:O67"/>
    <mergeCell ref="K68:O68"/>
    <mergeCell ref="K69:O69"/>
    <mergeCell ref="K101:O101"/>
    <mergeCell ref="K102:O102"/>
    <mergeCell ref="K103:O103"/>
    <mergeCell ref="A100:O100"/>
    <mergeCell ref="K96:O96"/>
    <mergeCell ref="K90:O90"/>
  </mergeCells>
  <phoneticPr fontId="3" type="noConversion"/>
  <pageMargins left="0.78740157480314965" right="0.19685039370078741" top="0.78740157480314965" bottom="0.78740157480314965" header="0.51181102362204722" footer="0.39370078740157483"/>
  <pageSetup paperSize="9" scale="48" fitToHeight="7" orientation="landscape" horizontalDpi="300" verticalDpi="300" r:id="rId1"/>
  <headerFooter>
    <oddHeader xml:space="preserve">&amp;C
&amp;RПродовження додатка 1
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4436E5-D751-41D6-868F-C3F4543FD601}">
  <sheetPr>
    <pageSetUpPr fitToPage="1"/>
  </sheetPr>
  <dimension ref="A1:M52"/>
  <sheetViews>
    <sheetView topLeftCell="A34" zoomScale="60" zoomScaleNormal="60" zoomScaleSheetLayoutView="52" workbookViewId="0">
      <selection activeCell="A43" sqref="A43:D43"/>
    </sheetView>
  </sheetViews>
  <sheetFormatPr defaultRowHeight="13.2"/>
  <cols>
    <col min="1" max="1" width="86.5546875" customWidth="1"/>
    <col min="2" max="3" width="15.109375" customWidth="1"/>
    <col min="4" max="4" width="31.21875" customWidth="1"/>
    <col min="5" max="5" width="14" customWidth="1"/>
    <col min="6" max="8" width="20.109375" customWidth="1"/>
    <col min="9" max="12" width="20.109375" style="172" customWidth="1"/>
    <col min="13" max="13" width="19.21875" style="172" customWidth="1"/>
    <col min="14" max="14" width="4.109375" style="172" customWidth="1"/>
    <col min="15" max="16384" width="8.88671875" style="172"/>
  </cols>
  <sheetData>
    <row r="1" spans="1:13" ht="3.75" customHeight="1"/>
    <row r="2" spans="1:13" s="184" customFormat="1" ht="27.75" customHeight="1">
      <c r="A2" s="372" t="s">
        <v>230</v>
      </c>
      <c r="B2" s="372"/>
      <c r="C2" s="372"/>
      <c r="D2" s="372"/>
      <c r="E2" s="372"/>
      <c r="F2" s="372"/>
      <c r="G2" s="372"/>
      <c r="H2" s="372"/>
      <c r="I2" s="372"/>
      <c r="J2" s="372"/>
      <c r="K2" s="372"/>
      <c r="L2" s="372"/>
      <c r="M2" s="372"/>
    </row>
    <row r="3" spans="1:13" ht="13.5" customHeight="1">
      <c r="A3" s="186"/>
      <c r="B3" s="186"/>
      <c r="C3" s="186"/>
      <c r="D3" s="186"/>
      <c r="E3" s="186"/>
      <c r="F3" s="186"/>
      <c r="G3" s="186"/>
      <c r="H3" s="186"/>
      <c r="I3" s="173"/>
      <c r="J3" s="173"/>
      <c r="K3" s="173"/>
      <c r="L3" s="173"/>
      <c r="M3" s="173"/>
    </row>
    <row r="4" spans="1:13" customFormat="1" ht="41.25" customHeight="1">
      <c r="A4" s="376" t="s">
        <v>23</v>
      </c>
      <c r="B4" s="377"/>
      <c r="C4" s="377"/>
      <c r="D4" s="378"/>
      <c r="E4" s="373" t="s">
        <v>24</v>
      </c>
      <c r="F4" s="373" t="s">
        <v>231</v>
      </c>
      <c r="G4" s="373" t="s">
        <v>232</v>
      </c>
      <c r="H4" s="374" t="s">
        <v>27</v>
      </c>
      <c r="I4" s="375" t="s">
        <v>162</v>
      </c>
      <c r="J4" s="375" t="s">
        <v>163</v>
      </c>
      <c r="K4" s="375"/>
      <c r="L4" s="375"/>
      <c r="M4" s="375"/>
    </row>
    <row r="5" spans="1:13" customFormat="1" ht="48.6" customHeight="1">
      <c r="A5" s="379"/>
      <c r="B5" s="380"/>
      <c r="C5" s="380"/>
      <c r="D5" s="381"/>
      <c r="E5" s="373"/>
      <c r="F5" s="373"/>
      <c r="G5" s="373"/>
      <c r="H5" s="374"/>
      <c r="I5" s="375"/>
      <c r="J5" s="165" t="s">
        <v>165</v>
      </c>
      <c r="K5" s="165" t="s">
        <v>166</v>
      </c>
      <c r="L5" s="165" t="s">
        <v>167</v>
      </c>
      <c r="M5" s="165" t="s">
        <v>168</v>
      </c>
    </row>
    <row r="6" spans="1:13" customFormat="1" ht="22.8">
      <c r="A6" s="359">
        <v>1</v>
      </c>
      <c r="B6" s="360"/>
      <c r="C6" s="360"/>
      <c r="D6" s="361"/>
      <c r="E6" s="185">
        <v>2</v>
      </c>
      <c r="F6" s="185">
        <v>3</v>
      </c>
      <c r="G6" s="185">
        <v>4</v>
      </c>
      <c r="H6" s="185">
        <v>5</v>
      </c>
      <c r="I6" s="185">
        <v>6</v>
      </c>
      <c r="J6" s="185">
        <v>7</v>
      </c>
      <c r="K6" s="185">
        <v>8</v>
      </c>
      <c r="L6" s="185">
        <v>9</v>
      </c>
      <c r="M6" s="185">
        <v>10</v>
      </c>
    </row>
    <row r="7" spans="1:13" s="184" customFormat="1" ht="22.8">
      <c r="A7" s="371" t="s">
        <v>233</v>
      </c>
      <c r="B7" s="371"/>
      <c r="C7" s="371"/>
      <c r="D7" s="371"/>
      <c r="E7" s="371"/>
      <c r="F7" s="371"/>
      <c r="G7" s="371"/>
      <c r="H7" s="371"/>
      <c r="I7" s="371"/>
      <c r="J7" s="371"/>
      <c r="K7" s="371"/>
      <c r="L7" s="371"/>
      <c r="M7" s="371"/>
    </row>
    <row r="8" spans="1:13" s="191" customFormat="1" ht="22.8">
      <c r="A8" s="362" t="s">
        <v>40</v>
      </c>
      <c r="B8" s="363"/>
      <c r="C8" s="363"/>
      <c r="D8" s="364"/>
      <c r="E8" s="187">
        <v>1200</v>
      </c>
      <c r="F8" s="39">
        <f>'I. Інф. до фін.плану'!C93</f>
        <v>427</v>
      </c>
      <c r="G8" s="39">
        <f>'I. Інф. до фін.плану'!D93</f>
        <v>1891</v>
      </c>
      <c r="H8" s="39">
        <f>'I. Інф. до фін.плану'!E93</f>
        <v>3747</v>
      </c>
      <c r="I8" s="39">
        <f>'I. Інф. до фін.плану'!F93</f>
        <v>0</v>
      </c>
      <c r="J8" s="39">
        <f>'I. Інф. до фін.плану'!G93</f>
        <v>-401</v>
      </c>
      <c r="K8" s="39">
        <f>'I. Інф. до фін.плану'!H93</f>
        <v>0</v>
      </c>
      <c r="L8" s="39">
        <f>'I. Інф. до фін.плану'!I93</f>
        <v>-34</v>
      </c>
      <c r="M8" s="39">
        <f>'I. Інф. до фін.плану'!J93</f>
        <v>435</v>
      </c>
    </row>
    <row r="9" spans="1:13" s="191" customFormat="1" ht="22.8">
      <c r="A9" s="352" t="s">
        <v>234</v>
      </c>
      <c r="B9" s="353"/>
      <c r="C9" s="353"/>
      <c r="D9" s="354"/>
      <c r="E9" s="188">
        <v>2000</v>
      </c>
      <c r="F9" s="39"/>
      <c r="G9" s="39"/>
      <c r="H9" s="39"/>
      <c r="I9" s="39"/>
      <c r="J9" s="39"/>
      <c r="K9" s="39"/>
      <c r="L9" s="39"/>
      <c r="M9" s="39"/>
    </row>
    <row r="10" spans="1:13" s="184" customFormat="1" ht="22.8">
      <c r="A10" s="368" t="s">
        <v>235</v>
      </c>
      <c r="B10" s="369"/>
      <c r="C10" s="369"/>
      <c r="D10" s="370"/>
      <c r="E10" s="33">
        <v>2005</v>
      </c>
      <c r="F10" s="31">
        <v>-9012</v>
      </c>
      <c r="G10" s="31">
        <v>-9412</v>
      </c>
      <c r="H10" s="31">
        <v>-8593</v>
      </c>
      <c r="I10" s="31">
        <f>H22</f>
        <v>-5338</v>
      </c>
      <c r="J10" s="31">
        <f>H22</f>
        <v>-5338</v>
      </c>
      <c r="K10" s="31">
        <f>J22</f>
        <v>-5739</v>
      </c>
      <c r="L10" s="31">
        <f>K22</f>
        <v>-5739</v>
      </c>
      <c r="M10" s="31">
        <f>L22</f>
        <v>-5773</v>
      </c>
    </row>
    <row r="11" spans="1:13" s="191" customFormat="1" ht="45.6" customHeight="1">
      <c r="A11" s="365" t="s">
        <v>236</v>
      </c>
      <c r="B11" s="366"/>
      <c r="C11" s="366"/>
      <c r="D11" s="367"/>
      <c r="E11" s="188">
        <v>2009</v>
      </c>
      <c r="F11" s="39">
        <f>SUM(F9:F10)</f>
        <v>-9012</v>
      </c>
      <c r="G11" s="39">
        <f t="shared" ref="G11:M11" si="0">SUM(G9:G10)</f>
        <v>-9412</v>
      </c>
      <c r="H11" s="39">
        <f t="shared" si="0"/>
        <v>-8593</v>
      </c>
      <c r="I11" s="39">
        <f t="shared" si="0"/>
        <v>-5338</v>
      </c>
      <c r="J11" s="39">
        <f t="shared" si="0"/>
        <v>-5338</v>
      </c>
      <c r="K11" s="39">
        <f t="shared" si="0"/>
        <v>-5739</v>
      </c>
      <c r="L11" s="39">
        <f t="shared" si="0"/>
        <v>-5739</v>
      </c>
      <c r="M11" s="39">
        <f t="shared" si="0"/>
        <v>-5773</v>
      </c>
    </row>
    <row r="12" spans="1:13" s="191" customFormat="1" ht="22.8">
      <c r="A12" s="352" t="s">
        <v>237</v>
      </c>
      <c r="B12" s="353"/>
      <c r="C12" s="353"/>
      <c r="D12" s="354"/>
      <c r="E12" s="188">
        <v>2010</v>
      </c>
      <c r="F12" s="39">
        <f>SUM(F13:F14)</f>
        <v>0</v>
      </c>
      <c r="G12" s="39">
        <f>SUM(G13:G14)</f>
        <v>0</v>
      </c>
      <c r="H12" s="39">
        <f>SUM(H13:H14)</f>
        <v>0</v>
      </c>
      <c r="I12" s="39">
        <f t="shared" ref="I12:I47" si="1">SUM(J12:M12)</f>
        <v>0</v>
      </c>
      <c r="J12" s="39">
        <f>SUM(J13:J14)</f>
        <v>0</v>
      </c>
      <c r="K12" s="39">
        <f>SUM(K13:K14)</f>
        <v>0</v>
      </c>
      <c r="L12" s="39">
        <f>SUM(L13:L14)</f>
        <v>0</v>
      </c>
      <c r="M12" s="39">
        <f>SUM(M13:M14)</f>
        <v>0</v>
      </c>
    </row>
    <row r="13" spans="1:13" s="184" customFormat="1" ht="22.8">
      <c r="A13" s="356" t="s">
        <v>238</v>
      </c>
      <c r="B13" s="357"/>
      <c r="C13" s="357"/>
      <c r="D13" s="358"/>
      <c r="E13" s="33">
        <v>2011</v>
      </c>
      <c r="F13" s="31">
        <v>0</v>
      </c>
      <c r="G13" s="31">
        <v>0</v>
      </c>
      <c r="H13" s="31">
        <v>0</v>
      </c>
      <c r="I13" s="31">
        <f>SUM(J13:M13)</f>
        <v>0</v>
      </c>
      <c r="J13" s="31">
        <v>0</v>
      </c>
      <c r="K13" s="31">
        <v>0</v>
      </c>
      <c r="L13" s="31">
        <v>0</v>
      </c>
      <c r="M13" s="31">
        <v>0</v>
      </c>
    </row>
    <row r="14" spans="1:13" s="184" customFormat="1" ht="44.4" customHeight="1">
      <c r="A14" s="356" t="s">
        <v>239</v>
      </c>
      <c r="B14" s="357"/>
      <c r="C14" s="357"/>
      <c r="D14" s="358"/>
      <c r="E14" s="33">
        <v>2012</v>
      </c>
      <c r="F14" s="31">
        <v>0</v>
      </c>
      <c r="G14" s="31">
        <v>0</v>
      </c>
      <c r="H14" s="31">
        <v>0</v>
      </c>
      <c r="I14" s="31">
        <f t="shared" si="1"/>
        <v>0</v>
      </c>
      <c r="J14" s="31">
        <v>0</v>
      </c>
      <c r="K14" s="31">
        <v>0</v>
      </c>
      <c r="L14" s="31">
        <v>0</v>
      </c>
      <c r="M14" s="31">
        <v>0</v>
      </c>
    </row>
    <row r="15" spans="1:13" s="184" customFormat="1" ht="22.8">
      <c r="A15" s="356" t="s">
        <v>240</v>
      </c>
      <c r="B15" s="357"/>
      <c r="C15" s="357"/>
      <c r="D15" s="358"/>
      <c r="E15" s="33" t="s">
        <v>241</v>
      </c>
      <c r="F15" s="31">
        <v>0</v>
      </c>
      <c r="G15" s="31">
        <v>0</v>
      </c>
      <c r="H15" s="31">
        <v>0</v>
      </c>
      <c r="I15" s="31">
        <f t="shared" si="1"/>
        <v>0</v>
      </c>
      <c r="J15" s="31">
        <v>0</v>
      </c>
      <c r="K15" s="31">
        <v>0</v>
      </c>
      <c r="L15" s="31">
        <v>0</v>
      </c>
      <c r="M15" s="31">
        <v>0</v>
      </c>
    </row>
    <row r="16" spans="1:13" s="184" customFormat="1" ht="22.8">
      <c r="A16" s="356" t="s">
        <v>242</v>
      </c>
      <c r="B16" s="357"/>
      <c r="C16" s="357"/>
      <c r="D16" s="358"/>
      <c r="E16" s="33">
        <v>2020</v>
      </c>
      <c r="F16" s="31"/>
      <c r="G16" s="31"/>
      <c r="H16" s="31"/>
      <c r="I16" s="31">
        <f t="shared" si="1"/>
        <v>0</v>
      </c>
      <c r="J16" s="31"/>
      <c r="K16" s="31"/>
      <c r="L16" s="31"/>
      <c r="M16" s="31"/>
    </row>
    <row r="17" spans="1:13" s="184" customFormat="1" ht="22.8">
      <c r="A17" s="349" t="s">
        <v>243</v>
      </c>
      <c r="B17" s="350"/>
      <c r="C17" s="350"/>
      <c r="D17" s="351"/>
      <c r="E17" s="33">
        <v>2030</v>
      </c>
      <c r="F17" s="31">
        <v>0</v>
      </c>
      <c r="G17" s="31">
        <v>0</v>
      </c>
      <c r="H17" s="31">
        <v>0</v>
      </c>
      <c r="I17" s="31">
        <f t="shared" si="1"/>
        <v>0</v>
      </c>
      <c r="J17" s="31">
        <v>0</v>
      </c>
      <c r="K17" s="31">
        <v>0</v>
      </c>
      <c r="L17" s="31">
        <v>0</v>
      </c>
      <c r="M17" s="31">
        <v>0</v>
      </c>
    </row>
    <row r="18" spans="1:13" s="184" customFormat="1" ht="22.8">
      <c r="A18" s="349" t="s">
        <v>244</v>
      </c>
      <c r="B18" s="350"/>
      <c r="C18" s="350"/>
      <c r="D18" s="351"/>
      <c r="E18" s="33">
        <v>2031</v>
      </c>
      <c r="F18" s="31">
        <v>0</v>
      </c>
      <c r="G18" s="31">
        <v>0</v>
      </c>
      <c r="H18" s="31">
        <v>0</v>
      </c>
      <c r="I18" s="31">
        <f t="shared" si="1"/>
        <v>0</v>
      </c>
      <c r="J18" s="31">
        <v>0</v>
      </c>
      <c r="K18" s="31">
        <v>0</v>
      </c>
      <c r="L18" s="31">
        <v>0</v>
      </c>
      <c r="M18" s="31">
        <v>0</v>
      </c>
    </row>
    <row r="19" spans="1:13" s="184" customFormat="1" ht="22.8">
      <c r="A19" s="349" t="s">
        <v>245</v>
      </c>
      <c r="B19" s="350"/>
      <c r="C19" s="350"/>
      <c r="D19" s="351"/>
      <c r="E19" s="33">
        <v>2040</v>
      </c>
      <c r="F19" s="31">
        <v>0</v>
      </c>
      <c r="G19" s="31">
        <v>0</v>
      </c>
      <c r="H19" s="31">
        <v>0</v>
      </c>
      <c r="I19" s="31">
        <f t="shared" si="1"/>
        <v>0</v>
      </c>
      <c r="J19" s="31">
        <v>0</v>
      </c>
      <c r="K19" s="31">
        <v>0</v>
      </c>
      <c r="L19" s="31">
        <v>0</v>
      </c>
      <c r="M19" s="31">
        <v>0</v>
      </c>
    </row>
    <row r="20" spans="1:13" s="184" customFormat="1" ht="22.8">
      <c r="A20" s="349" t="s">
        <v>445</v>
      </c>
      <c r="B20" s="350"/>
      <c r="C20" s="350"/>
      <c r="D20" s="351"/>
      <c r="E20" s="33">
        <v>2050</v>
      </c>
      <c r="F20" s="31">
        <v>0</v>
      </c>
      <c r="G20" s="31">
        <v>0</v>
      </c>
      <c r="H20" s="31">
        <v>-492</v>
      </c>
      <c r="I20" s="31">
        <f t="shared" si="1"/>
        <v>0</v>
      </c>
      <c r="J20" s="31">
        <v>0</v>
      </c>
      <c r="K20" s="31">
        <v>0</v>
      </c>
      <c r="L20" s="31">
        <v>0</v>
      </c>
      <c r="M20" s="31">
        <v>0</v>
      </c>
    </row>
    <row r="21" spans="1:13" s="184" customFormat="1" ht="22.8">
      <c r="A21" s="349" t="s">
        <v>446</v>
      </c>
      <c r="B21" s="350"/>
      <c r="C21" s="350"/>
      <c r="D21" s="351"/>
      <c r="E21" s="33">
        <v>2060</v>
      </c>
      <c r="F21" s="31">
        <v>-8</v>
      </c>
      <c r="G21" s="31">
        <v>0</v>
      </c>
      <c r="H21" s="31">
        <v>0</v>
      </c>
      <c r="I21" s="31">
        <f t="shared" si="1"/>
        <v>0</v>
      </c>
      <c r="J21" s="31">
        <v>0</v>
      </c>
      <c r="K21" s="31">
        <v>0</v>
      </c>
      <c r="L21" s="31">
        <v>0</v>
      </c>
      <c r="M21" s="31">
        <v>0</v>
      </c>
    </row>
    <row r="22" spans="1:13" s="191" customFormat="1" ht="22.8">
      <c r="A22" s="352" t="s">
        <v>246</v>
      </c>
      <c r="B22" s="353"/>
      <c r="C22" s="353"/>
      <c r="D22" s="354"/>
      <c r="E22" s="188">
        <v>2070</v>
      </c>
      <c r="F22" s="39">
        <f t="shared" ref="F22:M22" si="2">SUM(F8,F11:F12,F16:F17,F19:F21)</f>
        <v>-8593</v>
      </c>
      <c r="G22" s="39">
        <f t="shared" si="2"/>
        <v>-7521</v>
      </c>
      <c r="H22" s="39">
        <f t="shared" si="2"/>
        <v>-5338</v>
      </c>
      <c r="I22" s="39">
        <f t="shared" si="2"/>
        <v>-5338</v>
      </c>
      <c r="J22" s="39">
        <f t="shared" si="2"/>
        <v>-5739</v>
      </c>
      <c r="K22" s="39">
        <f t="shared" si="2"/>
        <v>-5739</v>
      </c>
      <c r="L22" s="39">
        <f t="shared" si="2"/>
        <v>-5773</v>
      </c>
      <c r="M22" s="39">
        <f t="shared" si="2"/>
        <v>-5338</v>
      </c>
    </row>
    <row r="23" spans="1:13" ht="22.8">
      <c r="A23" s="371" t="s">
        <v>247</v>
      </c>
      <c r="B23" s="371"/>
      <c r="C23" s="371"/>
      <c r="D23" s="371"/>
      <c r="E23" s="371"/>
      <c r="F23" s="371"/>
      <c r="G23" s="371"/>
      <c r="H23" s="371"/>
      <c r="I23" s="371"/>
      <c r="J23" s="371"/>
      <c r="K23" s="371"/>
      <c r="L23" s="371"/>
      <c r="M23" s="371"/>
    </row>
    <row r="24" spans="1:13" ht="42.6" customHeight="1">
      <c r="A24" s="352" t="s">
        <v>248</v>
      </c>
      <c r="B24" s="353"/>
      <c r="C24" s="353"/>
      <c r="D24" s="354"/>
      <c r="E24" s="188">
        <v>2110</v>
      </c>
      <c r="F24" s="39">
        <f>SUM(F25:F32)</f>
        <v>-8612</v>
      </c>
      <c r="G24" s="39">
        <f>SUM(G25:G32)</f>
        <v>-11996</v>
      </c>
      <c r="H24" s="39">
        <f>SUM(H25:H32)</f>
        <v>-11510</v>
      </c>
      <c r="I24" s="39">
        <f t="shared" si="1"/>
        <v>-10377</v>
      </c>
      <c r="J24" s="39">
        <f>SUM(J25:J32)</f>
        <v>-2749</v>
      </c>
      <c r="K24" s="39">
        <f>SUM(K25:K32)</f>
        <v>-2457</v>
      </c>
      <c r="L24" s="39">
        <f>SUM(L25:L32)</f>
        <v>-2544</v>
      </c>
      <c r="M24" s="39">
        <f>SUM(M25:M32)</f>
        <v>-2627</v>
      </c>
    </row>
    <row r="25" spans="1:13" ht="22.8">
      <c r="A25" s="356" t="s">
        <v>42</v>
      </c>
      <c r="B25" s="357"/>
      <c r="C25" s="357"/>
      <c r="D25" s="358"/>
      <c r="E25" s="33">
        <v>2111</v>
      </c>
      <c r="F25" s="31">
        <v>0</v>
      </c>
      <c r="G25" s="31">
        <v>-415</v>
      </c>
      <c r="H25" s="31">
        <v>-688</v>
      </c>
      <c r="I25" s="39">
        <f>SUM(J25:M25)</f>
        <v>-11</v>
      </c>
      <c r="J25" s="31">
        <v>-106</v>
      </c>
      <c r="K25" s="31">
        <v>87</v>
      </c>
      <c r="L25" s="31">
        <v>0</v>
      </c>
      <c r="M25" s="31">
        <v>8</v>
      </c>
    </row>
    <row r="26" spans="1:13" ht="22.8">
      <c r="A26" s="356" t="s">
        <v>43</v>
      </c>
      <c r="B26" s="357"/>
      <c r="C26" s="357"/>
      <c r="D26" s="358"/>
      <c r="E26" s="33">
        <v>2112</v>
      </c>
      <c r="F26" s="31">
        <v>-8612</v>
      </c>
      <c r="G26" s="31">
        <v>-11581</v>
      </c>
      <c r="H26" s="31">
        <v>-10822</v>
      </c>
      <c r="I26" s="39">
        <f>SUM(J26:M26)</f>
        <v>-10366</v>
      </c>
      <c r="J26" s="31">
        <v>-2643</v>
      </c>
      <c r="K26" s="31">
        <v>-2544</v>
      </c>
      <c r="L26" s="31">
        <v>-2544</v>
      </c>
      <c r="M26" s="31">
        <v>-2635</v>
      </c>
    </row>
    <row r="27" spans="1:13" ht="22.8">
      <c r="A27" s="349" t="s">
        <v>44</v>
      </c>
      <c r="B27" s="350"/>
      <c r="C27" s="350"/>
      <c r="D27" s="351"/>
      <c r="E27" s="189">
        <v>2113</v>
      </c>
      <c r="F27" s="31">
        <v>0</v>
      </c>
      <c r="G27" s="31">
        <v>0</v>
      </c>
      <c r="H27" s="31">
        <v>0</v>
      </c>
      <c r="I27" s="39">
        <f t="shared" si="1"/>
        <v>0</v>
      </c>
      <c r="J27" s="31">
        <v>0</v>
      </c>
      <c r="K27" s="31">
        <v>0</v>
      </c>
      <c r="L27" s="31">
        <v>0</v>
      </c>
      <c r="M27" s="31">
        <v>0</v>
      </c>
    </row>
    <row r="28" spans="1:13" ht="22.8">
      <c r="A28" s="349" t="s">
        <v>249</v>
      </c>
      <c r="B28" s="350"/>
      <c r="C28" s="350"/>
      <c r="D28" s="351"/>
      <c r="E28" s="189">
        <v>2114</v>
      </c>
      <c r="F28" s="31">
        <v>0</v>
      </c>
      <c r="G28" s="31">
        <v>0</v>
      </c>
      <c r="H28" s="31">
        <v>0</v>
      </c>
      <c r="I28" s="31">
        <f t="shared" si="1"/>
        <v>0</v>
      </c>
      <c r="J28" s="31">
        <v>0</v>
      </c>
      <c r="K28" s="31">
        <v>0</v>
      </c>
      <c r="L28" s="31">
        <v>0</v>
      </c>
      <c r="M28" s="31">
        <v>0</v>
      </c>
    </row>
    <row r="29" spans="1:13" ht="22.8">
      <c r="A29" s="349" t="s">
        <v>250</v>
      </c>
      <c r="B29" s="350"/>
      <c r="C29" s="350"/>
      <c r="D29" s="351"/>
      <c r="E29" s="189">
        <v>2115</v>
      </c>
      <c r="F29" s="31">
        <v>0</v>
      </c>
      <c r="G29" s="31">
        <v>0</v>
      </c>
      <c r="H29" s="31">
        <v>0</v>
      </c>
      <c r="I29" s="31">
        <f t="shared" si="1"/>
        <v>0</v>
      </c>
      <c r="J29" s="31">
        <v>0</v>
      </c>
      <c r="K29" s="31">
        <v>0</v>
      </c>
      <c r="L29" s="31">
        <v>0</v>
      </c>
      <c r="M29" s="31">
        <v>0</v>
      </c>
    </row>
    <row r="30" spans="1:13" ht="22.8">
      <c r="A30" s="349" t="s">
        <v>251</v>
      </c>
      <c r="B30" s="350"/>
      <c r="C30" s="350"/>
      <c r="D30" s="351"/>
      <c r="E30" s="189">
        <v>2116</v>
      </c>
      <c r="F30" s="31">
        <v>0</v>
      </c>
      <c r="G30" s="31">
        <v>0</v>
      </c>
      <c r="H30" s="31">
        <v>0</v>
      </c>
      <c r="I30" s="31">
        <f t="shared" si="1"/>
        <v>0</v>
      </c>
      <c r="J30" s="31">
        <v>0</v>
      </c>
      <c r="K30" s="31">
        <v>0</v>
      </c>
      <c r="L30" s="31">
        <v>0</v>
      </c>
      <c r="M30" s="31">
        <v>0</v>
      </c>
    </row>
    <row r="31" spans="1:13" ht="22.8">
      <c r="A31" s="349" t="s">
        <v>252</v>
      </c>
      <c r="B31" s="350"/>
      <c r="C31" s="350"/>
      <c r="D31" s="351"/>
      <c r="E31" s="189">
        <v>2117</v>
      </c>
      <c r="F31" s="31">
        <v>0</v>
      </c>
      <c r="G31" s="31">
        <v>0</v>
      </c>
      <c r="H31" s="31">
        <v>0</v>
      </c>
      <c r="I31" s="31">
        <f t="shared" si="1"/>
        <v>0</v>
      </c>
      <c r="J31" s="31">
        <v>0</v>
      </c>
      <c r="K31" s="31">
        <v>0</v>
      </c>
      <c r="L31" s="31">
        <v>0</v>
      </c>
      <c r="M31" s="31">
        <v>0</v>
      </c>
    </row>
    <row r="32" spans="1:13" ht="22.8">
      <c r="A32" s="349" t="s">
        <v>447</v>
      </c>
      <c r="B32" s="350"/>
      <c r="C32" s="350"/>
      <c r="D32" s="351"/>
      <c r="E32" s="189">
        <v>2118</v>
      </c>
      <c r="F32" s="31">
        <v>0</v>
      </c>
      <c r="G32" s="31">
        <v>0</v>
      </c>
      <c r="H32" s="31">
        <v>0</v>
      </c>
      <c r="I32" s="31">
        <f t="shared" si="1"/>
        <v>0</v>
      </c>
      <c r="J32" s="31">
        <v>0</v>
      </c>
      <c r="K32" s="31">
        <v>0</v>
      </c>
      <c r="L32" s="31">
        <v>0</v>
      </c>
      <c r="M32" s="31">
        <v>0</v>
      </c>
    </row>
    <row r="33" spans="1:13" ht="22.8">
      <c r="A33" s="352" t="s">
        <v>253</v>
      </c>
      <c r="B33" s="353"/>
      <c r="C33" s="353"/>
      <c r="D33" s="354"/>
      <c r="E33" s="190">
        <v>2120</v>
      </c>
      <c r="F33" s="39">
        <f>SUM(F34:F37)</f>
        <v>-5641</v>
      </c>
      <c r="G33" s="39">
        <f>SUM(G34:G37)</f>
        <v>-8035</v>
      </c>
      <c r="H33" s="39">
        <f>SUM(H34:H37)</f>
        <v>-7358</v>
      </c>
      <c r="I33" s="39">
        <f t="shared" si="1"/>
        <v>-8341</v>
      </c>
      <c r="J33" s="39">
        <f>SUM(J34:J37)</f>
        <v>-2244</v>
      </c>
      <c r="K33" s="39">
        <f>SUM(K34:K37)</f>
        <v>-2027</v>
      </c>
      <c r="L33" s="39">
        <f>SUM(L34:L37)</f>
        <v>-2035</v>
      </c>
      <c r="M33" s="39">
        <f>SUM(M34:M37)</f>
        <v>-2035</v>
      </c>
    </row>
    <row r="34" spans="1:13" ht="22.8">
      <c r="A34" s="349" t="s">
        <v>252</v>
      </c>
      <c r="B34" s="350"/>
      <c r="C34" s="350"/>
      <c r="D34" s="351"/>
      <c r="E34" s="189">
        <v>2121</v>
      </c>
      <c r="F34" s="31">
        <v>-4841</v>
      </c>
      <c r="G34" s="31">
        <v>-5994</v>
      </c>
      <c r="H34" s="31">
        <v>-5461</v>
      </c>
      <c r="I34" s="31">
        <f t="shared" si="1"/>
        <v>-6202</v>
      </c>
      <c r="J34" s="31">
        <v>-1675</v>
      </c>
      <c r="K34" s="31">
        <v>-1505</v>
      </c>
      <c r="L34" s="31">
        <v>-1511</v>
      </c>
      <c r="M34" s="31">
        <v>-1511</v>
      </c>
    </row>
    <row r="35" spans="1:13" ht="22.8">
      <c r="A35" s="349" t="s">
        <v>254</v>
      </c>
      <c r="B35" s="350"/>
      <c r="C35" s="350"/>
      <c r="D35" s="351"/>
      <c r="E35" s="189">
        <v>2122</v>
      </c>
      <c r="F35" s="31">
        <v>-356</v>
      </c>
      <c r="G35" s="31">
        <v>-376</v>
      </c>
      <c r="H35" s="31">
        <v>-380</v>
      </c>
      <c r="I35" s="31">
        <f t="shared" si="1"/>
        <v>-416</v>
      </c>
      <c r="J35" s="31">
        <v>-104</v>
      </c>
      <c r="K35" s="31">
        <v>-104</v>
      </c>
      <c r="L35" s="31">
        <v>-104</v>
      </c>
      <c r="M35" s="31">
        <v>-104</v>
      </c>
    </row>
    <row r="36" spans="1:13" ht="22.8">
      <c r="A36" s="349" t="s">
        <v>255</v>
      </c>
      <c r="B36" s="350"/>
      <c r="C36" s="350"/>
      <c r="D36" s="351"/>
      <c r="E36" s="189">
        <v>2123</v>
      </c>
      <c r="F36" s="31">
        <v>0</v>
      </c>
      <c r="G36" s="31">
        <v>0</v>
      </c>
      <c r="H36" s="31">
        <v>0</v>
      </c>
      <c r="I36" s="31">
        <f t="shared" si="1"/>
        <v>0</v>
      </c>
      <c r="J36" s="31">
        <v>0</v>
      </c>
      <c r="K36" s="31">
        <v>0</v>
      </c>
      <c r="L36" s="31">
        <v>0</v>
      </c>
      <c r="M36" s="31">
        <v>0</v>
      </c>
    </row>
    <row r="37" spans="1:13" ht="22.8">
      <c r="A37" s="349" t="s">
        <v>447</v>
      </c>
      <c r="B37" s="350"/>
      <c r="C37" s="350"/>
      <c r="D37" s="351"/>
      <c r="E37" s="189">
        <v>2124</v>
      </c>
      <c r="F37" s="31">
        <v>-444</v>
      </c>
      <c r="G37" s="31">
        <v>-1665</v>
      </c>
      <c r="H37" s="31">
        <v>-1517</v>
      </c>
      <c r="I37" s="31">
        <f t="shared" si="1"/>
        <v>-1723</v>
      </c>
      <c r="J37" s="31">
        <v>-465</v>
      </c>
      <c r="K37" s="31">
        <v>-418</v>
      </c>
      <c r="L37" s="31">
        <v>-420</v>
      </c>
      <c r="M37" s="31">
        <v>-420</v>
      </c>
    </row>
    <row r="38" spans="1:13" ht="22.8">
      <c r="A38" s="352" t="s">
        <v>256</v>
      </c>
      <c r="B38" s="353"/>
      <c r="C38" s="353"/>
      <c r="D38" s="354"/>
      <c r="E38" s="190">
        <v>2130</v>
      </c>
      <c r="F38" s="39">
        <f>SUM(F39:F43)</f>
        <v>-5786</v>
      </c>
      <c r="G38" s="39">
        <f>SUM(G39:G43)</f>
        <v>-7326</v>
      </c>
      <c r="H38" s="39">
        <f>SUM(H39:H43)</f>
        <v>-6568</v>
      </c>
      <c r="I38" s="39">
        <f t="shared" si="1"/>
        <v>-7401</v>
      </c>
      <c r="J38" s="39">
        <f>SUM(J39:J43)</f>
        <v>-1983</v>
      </c>
      <c r="K38" s="39">
        <f>SUM(K39:K43)</f>
        <v>-1793</v>
      </c>
      <c r="L38" s="39">
        <f>SUM(L39:L43)</f>
        <v>-1800</v>
      </c>
      <c r="M38" s="39">
        <f>SUM(M39:M43)</f>
        <v>-1825</v>
      </c>
    </row>
    <row r="39" spans="1:13" ht="22.8">
      <c r="A39" s="349" t="s">
        <v>45</v>
      </c>
      <c r="B39" s="350"/>
      <c r="C39" s="350"/>
      <c r="D39" s="351"/>
      <c r="E39" s="189">
        <v>2131</v>
      </c>
      <c r="F39" s="31">
        <v>0</v>
      </c>
      <c r="G39" s="31">
        <v>0</v>
      </c>
      <c r="H39" s="31">
        <v>0</v>
      </c>
      <c r="I39" s="31">
        <f>SUM(J39:M39)</f>
        <v>0</v>
      </c>
      <c r="J39" s="31">
        <v>0</v>
      </c>
      <c r="K39" s="31">
        <v>0</v>
      </c>
      <c r="L39" s="31">
        <v>0</v>
      </c>
      <c r="M39" s="31">
        <v>0</v>
      </c>
    </row>
    <row r="40" spans="1:13" ht="45.6" customHeight="1">
      <c r="A40" s="349" t="s">
        <v>46</v>
      </c>
      <c r="B40" s="350"/>
      <c r="C40" s="350"/>
      <c r="D40" s="351"/>
      <c r="E40" s="189">
        <v>2132</v>
      </c>
      <c r="F40" s="31">
        <v>0</v>
      </c>
      <c r="G40" s="31">
        <v>0</v>
      </c>
      <c r="H40" s="31">
        <v>0</v>
      </c>
      <c r="I40" s="31">
        <f t="shared" si="1"/>
        <v>0</v>
      </c>
      <c r="J40" s="31">
        <v>0</v>
      </c>
      <c r="K40" s="31">
        <v>0</v>
      </c>
      <c r="L40" s="31">
        <v>0</v>
      </c>
      <c r="M40" s="31">
        <v>0</v>
      </c>
    </row>
    <row r="41" spans="1:13" ht="22.8">
      <c r="A41" s="349" t="s">
        <v>257</v>
      </c>
      <c r="B41" s="350"/>
      <c r="C41" s="350"/>
      <c r="D41" s="351"/>
      <c r="E41" s="189">
        <v>2133</v>
      </c>
      <c r="F41" s="31">
        <v>0</v>
      </c>
      <c r="G41" s="31">
        <v>0</v>
      </c>
      <c r="H41" s="31">
        <v>0</v>
      </c>
      <c r="I41" s="31">
        <f t="shared" si="1"/>
        <v>0</v>
      </c>
      <c r="J41" s="31">
        <v>0</v>
      </c>
      <c r="K41" s="31">
        <v>0</v>
      </c>
      <c r="L41" s="31">
        <v>0</v>
      </c>
      <c r="M41" s="31">
        <v>0</v>
      </c>
    </row>
    <row r="42" spans="1:13" ht="22.8">
      <c r="A42" s="349" t="s">
        <v>258</v>
      </c>
      <c r="B42" s="350"/>
      <c r="C42" s="350"/>
      <c r="D42" s="351"/>
      <c r="E42" s="189">
        <v>2134</v>
      </c>
      <c r="F42" s="31">
        <v>-5786</v>
      </c>
      <c r="G42" s="31">
        <v>-7326</v>
      </c>
      <c r="H42" s="31">
        <v>-6568</v>
      </c>
      <c r="I42" s="31">
        <f t="shared" si="1"/>
        <v>-7401</v>
      </c>
      <c r="J42" s="31">
        <v>-1983</v>
      </c>
      <c r="K42" s="31">
        <v>-1793</v>
      </c>
      <c r="L42" s="31">
        <v>-1800</v>
      </c>
      <c r="M42" s="31">
        <v>-1825</v>
      </c>
    </row>
    <row r="43" spans="1:13" ht="22.8">
      <c r="A43" s="349" t="s">
        <v>463</v>
      </c>
      <c r="B43" s="350"/>
      <c r="C43" s="350"/>
      <c r="D43" s="351"/>
      <c r="E43" s="189">
        <v>2135</v>
      </c>
      <c r="F43" s="31">
        <v>0</v>
      </c>
      <c r="G43" s="31">
        <v>0</v>
      </c>
      <c r="H43" s="31">
        <v>0</v>
      </c>
      <c r="I43" s="31">
        <f t="shared" si="1"/>
        <v>0</v>
      </c>
      <c r="J43" s="31">
        <v>0</v>
      </c>
      <c r="K43" s="31">
        <v>0</v>
      </c>
      <c r="L43" s="31">
        <v>0</v>
      </c>
      <c r="M43" s="31">
        <v>0</v>
      </c>
    </row>
    <row r="44" spans="1:13" ht="22.8">
      <c r="A44" s="352" t="s">
        <v>259</v>
      </c>
      <c r="B44" s="353"/>
      <c r="C44" s="353"/>
      <c r="D44" s="354"/>
      <c r="E44" s="190">
        <v>2140</v>
      </c>
      <c r="F44" s="39">
        <f>SUM(F45,F46)</f>
        <v>0</v>
      </c>
      <c r="G44" s="39">
        <f>SUM(G45,G46)</f>
        <v>0</v>
      </c>
      <c r="H44" s="39">
        <f>SUM(H45,H46)</f>
        <v>0</v>
      </c>
      <c r="I44" s="39">
        <f t="shared" si="1"/>
        <v>0</v>
      </c>
      <c r="J44" s="39">
        <v>0</v>
      </c>
      <c r="K44" s="39">
        <v>0</v>
      </c>
      <c r="L44" s="39">
        <v>0</v>
      </c>
      <c r="M44" s="39">
        <v>0</v>
      </c>
    </row>
    <row r="45" spans="1:13" ht="46.2" customHeight="1">
      <c r="A45" s="349" t="s">
        <v>260</v>
      </c>
      <c r="B45" s="350"/>
      <c r="C45" s="350"/>
      <c r="D45" s="351"/>
      <c r="E45" s="189">
        <v>2141</v>
      </c>
      <c r="F45" s="31">
        <v>0</v>
      </c>
      <c r="G45" s="31">
        <v>0</v>
      </c>
      <c r="H45" s="31">
        <v>0</v>
      </c>
      <c r="I45" s="31">
        <f t="shared" si="1"/>
        <v>0</v>
      </c>
      <c r="J45" s="31">
        <v>0</v>
      </c>
      <c r="K45" s="31">
        <v>0</v>
      </c>
      <c r="L45" s="31">
        <v>0</v>
      </c>
      <c r="M45" s="31">
        <v>0</v>
      </c>
    </row>
    <row r="46" spans="1:13" ht="22.8">
      <c r="A46" s="349" t="s">
        <v>464</v>
      </c>
      <c r="B46" s="350"/>
      <c r="C46" s="350"/>
      <c r="D46" s="351"/>
      <c r="E46" s="189">
        <v>2142</v>
      </c>
      <c r="F46" s="31">
        <v>0</v>
      </c>
      <c r="G46" s="31">
        <v>0</v>
      </c>
      <c r="H46" s="31">
        <v>0</v>
      </c>
      <c r="I46" s="31">
        <f t="shared" si="1"/>
        <v>0</v>
      </c>
      <c r="J46" s="31">
        <v>0</v>
      </c>
      <c r="K46" s="31">
        <v>0</v>
      </c>
      <c r="L46" s="31">
        <v>0</v>
      </c>
      <c r="M46" s="31">
        <v>0</v>
      </c>
    </row>
    <row r="47" spans="1:13" ht="26.25" customHeight="1">
      <c r="A47" s="352" t="s">
        <v>47</v>
      </c>
      <c r="B47" s="353"/>
      <c r="C47" s="353"/>
      <c r="D47" s="354"/>
      <c r="E47" s="190">
        <v>2200</v>
      </c>
      <c r="F47" s="39">
        <f>SUM(F24,F33,F38,F44)</f>
        <v>-20039</v>
      </c>
      <c r="G47" s="39">
        <f>SUM(G24,G33,G38,G44)</f>
        <v>-27357</v>
      </c>
      <c r="H47" s="39">
        <f>SUM(H24,H33,H38,H44)</f>
        <v>-25436</v>
      </c>
      <c r="I47" s="39">
        <f t="shared" si="1"/>
        <v>-26119</v>
      </c>
      <c r="J47" s="39">
        <f>SUM(J24,J33,J38,J44)</f>
        <v>-6976</v>
      </c>
      <c r="K47" s="39">
        <f>SUM(K24,K33,K38,K44)</f>
        <v>-6277</v>
      </c>
      <c r="L47" s="39">
        <f>SUM(L24,L33,L38,L44)</f>
        <v>-6379</v>
      </c>
      <c r="M47" s="39">
        <f>SUM(M24,M33,M38,M44)</f>
        <v>-6487</v>
      </c>
    </row>
    <row r="48" spans="1:13" ht="15" customHeight="1">
      <c r="A48" s="34"/>
      <c r="B48" s="34"/>
      <c r="C48" s="34"/>
      <c r="D48" s="34"/>
      <c r="E48" s="35"/>
      <c r="F48" s="36"/>
      <c r="G48" s="37"/>
      <c r="H48" s="37"/>
      <c r="I48" s="174"/>
      <c r="J48" s="175"/>
      <c r="K48" s="175"/>
      <c r="L48" s="175"/>
      <c r="M48" s="175"/>
    </row>
    <row r="49" spans="1:13" ht="11.25" customHeight="1">
      <c r="A49" s="34"/>
      <c r="B49" s="34"/>
      <c r="C49" s="34"/>
      <c r="D49" s="34"/>
      <c r="E49" s="35"/>
      <c r="F49" s="36"/>
      <c r="G49" s="37"/>
      <c r="H49" s="37"/>
      <c r="I49" s="174"/>
      <c r="J49" s="175"/>
      <c r="K49" s="175"/>
      <c r="L49" s="175"/>
      <c r="M49" s="175"/>
    </row>
    <row r="50" spans="1:13" ht="22.8">
      <c r="A50" s="142"/>
      <c r="B50" s="142"/>
      <c r="C50" s="142"/>
      <c r="D50" s="142"/>
      <c r="E50" s="142"/>
      <c r="F50" s="142"/>
      <c r="G50" s="142"/>
      <c r="H50" s="142"/>
      <c r="I50" s="176"/>
      <c r="J50" s="176"/>
      <c r="K50" s="176"/>
      <c r="L50" s="176"/>
      <c r="M50" s="176"/>
    </row>
    <row r="51" spans="1:13" s="171" customFormat="1" ht="27.6" customHeight="1">
      <c r="A51" s="143" t="s">
        <v>376</v>
      </c>
      <c r="B51" s="144"/>
      <c r="C51" s="355" t="s">
        <v>377</v>
      </c>
      <c r="D51" s="355"/>
      <c r="E51" s="145"/>
      <c r="F51" s="145"/>
      <c r="G51" s="146"/>
      <c r="H51" s="147"/>
      <c r="I51" s="177"/>
      <c r="J51" s="177"/>
      <c r="K51" s="177"/>
      <c r="L51" s="177"/>
      <c r="M51" s="177"/>
    </row>
    <row r="52" spans="1:13" s="171" customFormat="1" ht="13.8" customHeight="1">
      <c r="A52" s="148"/>
      <c r="B52" s="149"/>
      <c r="C52" s="149"/>
      <c r="D52" s="149"/>
      <c r="E52" s="149"/>
      <c r="F52" s="149"/>
      <c r="G52" s="150"/>
      <c r="H52" s="348"/>
      <c r="I52" s="348"/>
      <c r="J52" s="348"/>
      <c r="K52" s="177"/>
      <c r="L52" s="177"/>
      <c r="M52" s="177"/>
    </row>
  </sheetData>
  <mergeCells count="52">
    <mergeCell ref="A2:M2"/>
    <mergeCell ref="E4:E5"/>
    <mergeCell ref="F4:F5"/>
    <mergeCell ref="G4:G5"/>
    <mergeCell ref="H4:H5"/>
    <mergeCell ref="I4:I5"/>
    <mergeCell ref="J4:M4"/>
    <mergeCell ref="A4:D5"/>
    <mergeCell ref="A19:D19"/>
    <mergeCell ref="A20:D20"/>
    <mergeCell ref="A21:D21"/>
    <mergeCell ref="A22:D22"/>
    <mergeCell ref="A24:D24"/>
    <mergeCell ref="A23:M23"/>
    <mergeCell ref="A18:D18"/>
    <mergeCell ref="A7:M7"/>
    <mergeCell ref="A14:D14"/>
    <mergeCell ref="A15:D15"/>
    <mergeCell ref="A16:D16"/>
    <mergeCell ref="A17:D17"/>
    <mergeCell ref="A6:D6"/>
    <mergeCell ref="A8:D8"/>
    <mergeCell ref="A9:D9"/>
    <mergeCell ref="A12:D12"/>
    <mergeCell ref="A13:D13"/>
    <mergeCell ref="A11:D11"/>
    <mergeCell ref="A10:D10"/>
    <mergeCell ref="A39:D39"/>
    <mergeCell ref="C51:D51"/>
    <mergeCell ref="A29:D29"/>
    <mergeCell ref="A30:D30"/>
    <mergeCell ref="A25:D25"/>
    <mergeCell ref="A26:D26"/>
    <mergeCell ref="A38:D38"/>
    <mergeCell ref="A33:D33"/>
    <mergeCell ref="A34:D34"/>
    <mergeCell ref="A35:D35"/>
    <mergeCell ref="A36:D36"/>
    <mergeCell ref="A27:D27"/>
    <mergeCell ref="A28:D28"/>
    <mergeCell ref="A37:D37"/>
    <mergeCell ref="A31:D31"/>
    <mergeCell ref="A32:D32"/>
    <mergeCell ref="H52:J52"/>
    <mergeCell ref="A40:D40"/>
    <mergeCell ref="A41:D41"/>
    <mergeCell ref="A42:D42"/>
    <mergeCell ref="A43:D43"/>
    <mergeCell ref="A47:D47"/>
    <mergeCell ref="A44:D44"/>
    <mergeCell ref="A45:D45"/>
    <mergeCell ref="A46:D46"/>
  </mergeCells>
  <pageMargins left="0.9055118110236221" right="0.31496062992125984" top="0.70866141732283472" bottom="0.35433070866141736" header="0.51181102362204722" footer="0.31496062992125984"/>
  <pageSetup paperSize="9" scale="42" orientation="landscape" r:id="rId1"/>
  <headerFooter alignWithMargins="0">
    <oddHeader>&amp;RПродовження додатка 1
Таблиця 2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85D933-88B5-4FB8-8839-4B76949079ED}">
  <sheetPr>
    <pageSetUpPr fitToPage="1"/>
  </sheetPr>
  <dimension ref="A1:J90"/>
  <sheetViews>
    <sheetView zoomScale="65" zoomScaleNormal="65" zoomScaleSheetLayoutView="56" workbookViewId="0">
      <selection activeCell="H88" sqref="H88"/>
    </sheetView>
  </sheetViews>
  <sheetFormatPr defaultRowHeight="13.2"/>
  <cols>
    <col min="1" max="1" width="99.44140625" customWidth="1"/>
    <col min="2" max="2" width="13.33203125" customWidth="1"/>
    <col min="3" max="5" width="18" customWidth="1"/>
    <col min="6" max="10" width="18" style="172" customWidth="1"/>
    <col min="11" max="16384" width="8.88671875" style="172"/>
  </cols>
  <sheetData>
    <row r="1" spans="1:10" customFormat="1" ht="42" customHeight="1">
      <c r="A1" s="384" t="s">
        <v>261</v>
      </c>
      <c r="B1" s="384"/>
      <c r="C1" s="384"/>
      <c r="D1" s="384"/>
      <c r="E1" s="384"/>
      <c r="F1" s="384"/>
      <c r="G1" s="384"/>
      <c r="H1" s="384"/>
      <c r="I1" s="384"/>
      <c r="J1" s="384"/>
    </row>
    <row r="2" spans="1:10" customFormat="1" ht="17.399999999999999">
      <c r="A2" s="26"/>
      <c r="B2" s="26"/>
      <c r="C2" s="26"/>
      <c r="D2" s="26"/>
      <c r="E2" s="26"/>
      <c r="F2" s="26"/>
      <c r="G2" s="26"/>
      <c r="H2" s="26"/>
      <c r="I2" s="26"/>
      <c r="J2" s="26"/>
    </row>
    <row r="3" spans="1:10" customFormat="1" ht="41.25" customHeight="1">
      <c r="A3" s="385" t="s">
        <v>23</v>
      </c>
      <c r="B3" s="387" t="s">
        <v>262</v>
      </c>
      <c r="C3" s="387" t="s">
        <v>231</v>
      </c>
      <c r="D3" s="387" t="s">
        <v>232</v>
      </c>
      <c r="E3" s="387" t="s">
        <v>27</v>
      </c>
      <c r="F3" s="304" t="s">
        <v>263</v>
      </c>
      <c r="G3" s="304" t="s">
        <v>163</v>
      </c>
      <c r="H3" s="304"/>
      <c r="I3" s="304"/>
      <c r="J3" s="304"/>
    </row>
    <row r="4" spans="1:10" customFormat="1" ht="45.75" customHeight="1">
      <c r="A4" s="386"/>
      <c r="B4" s="387"/>
      <c r="C4" s="387"/>
      <c r="D4" s="387"/>
      <c r="E4" s="387"/>
      <c r="F4" s="304"/>
      <c r="G4" s="192" t="s">
        <v>165</v>
      </c>
      <c r="H4" s="192" t="s">
        <v>166</v>
      </c>
      <c r="I4" s="192" t="s">
        <v>167</v>
      </c>
      <c r="J4" s="192" t="s">
        <v>168</v>
      </c>
    </row>
    <row r="5" spans="1:10" customFormat="1" ht="18.75" customHeight="1">
      <c r="A5" s="134">
        <v>1</v>
      </c>
      <c r="B5" s="192">
        <v>2</v>
      </c>
      <c r="C5" s="192">
        <v>3</v>
      </c>
      <c r="D5" s="192">
        <v>4</v>
      </c>
      <c r="E5" s="192">
        <v>5</v>
      </c>
      <c r="F5" s="192">
        <v>6</v>
      </c>
      <c r="G5" s="192">
        <v>7</v>
      </c>
      <c r="H5" s="192">
        <v>8</v>
      </c>
      <c r="I5" s="192">
        <v>9</v>
      </c>
      <c r="J5" s="192">
        <v>10</v>
      </c>
    </row>
    <row r="6" spans="1:10" customFormat="1" ht="20.399999999999999">
      <c r="A6" s="193" t="s">
        <v>264</v>
      </c>
      <c r="B6" s="194"/>
      <c r="C6" s="388"/>
      <c r="D6" s="388"/>
      <c r="E6" s="388"/>
      <c r="F6" s="388"/>
      <c r="G6" s="388"/>
      <c r="H6" s="388"/>
      <c r="I6" s="388"/>
      <c r="J6" s="388"/>
    </row>
    <row r="7" spans="1:10" ht="20.399999999999999">
      <c r="A7" s="195" t="s">
        <v>265</v>
      </c>
      <c r="B7" s="196">
        <v>3000</v>
      </c>
      <c r="C7" s="197">
        <f>SUM(C8:C9,C11,C14:C15,C19)</f>
        <v>75786</v>
      </c>
      <c r="D7" s="197">
        <f>SUM(D8:D9,D11,D14:D15,D19)</f>
        <v>99875</v>
      </c>
      <c r="E7" s="197">
        <f>SUM(E8:E9,E11,E14:E15,E19)</f>
        <v>97497</v>
      </c>
      <c r="F7" s="197">
        <f>SUM(G7:J7)</f>
        <v>91069</v>
      </c>
      <c r="G7" s="197">
        <f>SUM(G8:G9,G11,G14:G15,G19)</f>
        <v>22782</v>
      </c>
      <c r="H7" s="197">
        <f>SUM(H8:H9,H11,H14:H15,H19)</f>
        <v>22752</v>
      </c>
      <c r="I7" s="197">
        <f>SUM(I8:I9,I11,I14:I15,I19)</f>
        <v>22752</v>
      </c>
      <c r="J7" s="197">
        <f>SUM(J8:J9,J11,J14:J15,J19)</f>
        <v>22783</v>
      </c>
    </row>
    <row r="8" spans="1:10" ht="21">
      <c r="A8" s="53" t="s">
        <v>266</v>
      </c>
      <c r="B8" s="54">
        <v>3010</v>
      </c>
      <c r="C8" s="198">
        <v>71271</v>
      </c>
      <c r="D8" s="198">
        <v>98767</v>
      </c>
      <c r="E8" s="198">
        <v>94751</v>
      </c>
      <c r="F8" s="198">
        <f>SUM(G8:J8)</f>
        <v>88744</v>
      </c>
      <c r="G8" s="198">
        <v>22186</v>
      </c>
      <c r="H8" s="198">
        <v>22186</v>
      </c>
      <c r="I8" s="198">
        <v>22186</v>
      </c>
      <c r="J8" s="198">
        <v>22186</v>
      </c>
    </row>
    <row r="9" spans="1:10" ht="21">
      <c r="A9" s="53" t="s">
        <v>267</v>
      </c>
      <c r="B9" s="54">
        <v>3020</v>
      </c>
      <c r="C9" s="198">
        <v>0</v>
      </c>
      <c r="D9" s="198">
        <v>0</v>
      </c>
      <c r="E9" s="198">
        <v>0</v>
      </c>
      <c r="F9" s="198">
        <f t="shared" ref="F9:F73" si="0">SUM(G9:J9)</f>
        <v>0</v>
      </c>
      <c r="G9" s="198">
        <v>0</v>
      </c>
      <c r="H9" s="198">
        <v>0</v>
      </c>
      <c r="I9" s="198">
        <v>0</v>
      </c>
      <c r="J9" s="198">
        <v>0</v>
      </c>
    </row>
    <row r="10" spans="1:10" ht="21">
      <c r="A10" s="53" t="s">
        <v>268</v>
      </c>
      <c r="B10" s="54">
        <v>3030</v>
      </c>
      <c r="C10" s="198">
        <v>0</v>
      </c>
      <c r="D10" s="198">
        <v>0</v>
      </c>
      <c r="E10" s="198">
        <v>0</v>
      </c>
      <c r="F10" s="198">
        <f t="shared" si="0"/>
        <v>0</v>
      </c>
      <c r="G10" s="198">
        <v>0</v>
      </c>
      <c r="H10" s="198">
        <v>0</v>
      </c>
      <c r="I10" s="198">
        <v>0</v>
      </c>
      <c r="J10" s="198">
        <v>0</v>
      </c>
    </row>
    <row r="11" spans="1:10" ht="21">
      <c r="A11" s="53" t="s">
        <v>269</v>
      </c>
      <c r="B11" s="54">
        <v>3040</v>
      </c>
      <c r="C11" s="198">
        <v>502</v>
      </c>
      <c r="D11" s="198">
        <v>0</v>
      </c>
      <c r="E11" s="198">
        <v>546</v>
      </c>
      <c r="F11" s="198">
        <f t="shared" si="0"/>
        <v>0</v>
      </c>
      <c r="G11" s="198">
        <v>0</v>
      </c>
      <c r="H11" s="198">
        <v>0</v>
      </c>
      <c r="I11" s="198">
        <v>0</v>
      </c>
      <c r="J11" s="198">
        <v>0</v>
      </c>
    </row>
    <row r="12" spans="1:10" ht="21">
      <c r="A12" s="53" t="s">
        <v>435</v>
      </c>
      <c r="B12" s="54">
        <v>3041</v>
      </c>
      <c r="C12" s="199">
        <v>485</v>
      </c>
      <c r="D12" s="199">
        <v>0</v>
      </c>
      <c r="E12" s="199">
        <v>0</v>
      </c>
      <c r="F12" s="198">
        <f t="shared" si="0"/>
        <v>0</v>
      </c>
      <c r="G12" s="199">
        <v>0</v>
      </c>
      <c r="H12" s="199">
        <v>0</v>
      </c>
      <c r="I12" s="199">
        <v>0</v>
      </c>
      <c r="J12" s="199">
        <v>0</v>
      </c>
    </row>
    <row r="13" spans="1:10" ht="21">
      <c r="A13" s="53" t="s">
        <v>434</v>
      </c>
      <c r="B13" s="54">
        <v>3042</v>
      </c>
      <c r="C13" s="199">
        <v>17</v>
      </c>
      <c r="D13" s="199">
        <v>0</v>
      </c>
      <c r="E13" s="199">
        <v>546</v>
      </c>
      <c r="F13" s="198">
        <f t="shared" si="0"/>
        <v>0</v>
      </c>
      <c r="G13" s="199">
        <v>0</v>
      </c>
      <c r="H13" s="199">
        <v>0</v>
      </c>
      <c r="I13" s="199">
        <v>0</v>
      </c>
      <c r="J13" s="199">
        <v>0</v>
      </c>
    </row>
    <row r="14" spans="1:10" ht="21">
      <c r="A14" s="53" t="s">
        <v>270</v>
      </c>
      <c r="B14" s="54">
        <v>3050</v>
      </c>
      <c r="C14" s="198">
        <v>0</v>
      </c>
      <c r="D14" s="198">
        <v>0</v>
      </c>
      <c r="E14" s="198">
        <v>0</v>
      </c>
      <c r="F14" s="198">
        <f t="shared" si="0"/>
        <v>0</v>
      </c>
      <c r="G14" s="198">
        <v>0</v>
      </c>
      <c r="H14" s="198">
        <v>0</v>
      </c>
      <c r="I14" s="198">
        <v>0</v>
      </c>
      <c r="J14" s="198">
        <v>0</v>
      </c>
    </row>
    <row r="15" spans="1:10" ht="21">
      <c r="A15" s="53" t="s">
        <v>271</v>
      </c>
      <c r="B15" s="54">
        <v>3060</v>
      </c>
      <c r="C15" s="198">
        <v>0</v>
      </c>
      <c r="D15" s="198">
        <v>0</v>
      </c>
      <c r="E15" s="198">
        <v>0</v>
      </c>
      <c r="F15" s="198">
        <f t="shared" si="0"/>
        <v>0</v>
      </c>
      <c r="G15" s="198">
        <v>0</v>
      </c>
      <c r="H15" s="198">
        <v>0</v>
      </c>
      <c r="I15" s="198">
        <v>0</v>
      </c>
      <c r="J15" s="198">
        <v>0</v>
      </c>
    </row>
    <row r="16" spans="1:10" ht="21">
      <c r="A16" s="53" t="s">
        <v>272</v>
      </c>
      <c r="B16" s="56">
        <v>3061</v>
      </c>
      <c r="C16" s="198">
        <v>0</v>
      </c>
      <c r="D16" s="198">
        <v>0</v>
      </c>
      <c r="E16" s="198">
        <v>0</v>
      </c>
      <c r="F16" s="198">
        <f t="shared" si="0"/>
        <v>0</v>
      </c>
      <c r="G16" s="198">
        <v>0</v>
      </c>
      <c r="H16" s="198">
        <v>0</v>
      </c>
      <c r="I16" s="198">
        <v>0</v>
      </c>
      <c r="J16" s="198">
        <v>0</v>
      </c>
    </row>
    <row r="17" spans="1:10" ht="21">
      <c r="A17" s="53" t="s">
        <v>273</v>
      </c>
      <c r="B17" s="56">
        <v>3062</v>
      </c>
      <c r="C17" s="198">
        <v>0</v>
      </c>
      <c r="D17" s="198">
        <v>0</v>
      </c>
      <c r="E17" s="198">
        <v>0</v>
      </c>
      <c r="F17" s="198">
        <f t="shared" si="0"/>
        <v>0</v>
      </c>
      <c r="G17" s="198">
        <v>0</v>
      </c>
      <c r="H17" s="198">
        <v>0</v>
      </c>
      <c r="I17" s="198">
        <v>0</v>
      </c>
      <c r="J17" s="198">
        <v>0</v>
      </c>
    </row>
    <row r="18" spans="1:10" ht="21">
      <c r="A18" s="53" t="s">
        <v>274</v>
      </c>
      <c r="B18" s="56">
        <v>3063</v>
      </c>
      <c r="C18" s="198">
        <v>0</v>
      </c>
      <c r="D18" s="198">
        <v>0</v>
      </c>
      <c r="E18" s="198">
        <v>0</v>
      </c>
      <c r="F18" s="198">
        <f t="shared" si="0"/>
        <v>0</v>
      </c>
      <c r="G18" s="198">
        <v>0</v>
      </c>
      <c r="H18" s="198">
        <v>0</v>
      </c>
      <c r="I18" s="198">
        <v>0</v>
      </c>
      <c r="J18" s="198">
        <v>0</v>
      </c>
    </row>
    <row r="19" spans="1:10" ht="21">
      <c r="A19" s="53" t="s">
        <v>433</v>
      </c>
      <c r="B19" s="54">
        <v>3070</v>
      </c>
      <c r="C19" s="198">
        <v>4013</v>
      </c>
      <c r="D19" s="198">
        <v>1108</v>
      </c>
      <c r="E19" s="198">
        <v>2200</v>
      </c>
      <c r="F19" s="198">
        <f>SUM(G19:J19)</f>
        <v>2325</v>
      </c>
      <c r="G19" s="198">
        <v>596</v>
      </c>
      <c r="H19" s="198">
        <v>566</v>
      </c>
      <c r="I19" s="198">
        <v>566</v>
      </c>
      <c r="J19" s="198">
        <v>597</v>
      </c>
    </row>
    <row r="20" spans="1:10" ht="20.399999999999999">
      <c r="A20" s="50" t="s">
        <v>275</v>
      </c>
      <c r="B20" s="51">
        <v>3100</v>
      </c>
      <c r="C20" s="197">
        <f>SUM(C21:C24,C28,C38,C39)</f>
        <v>-75106</v>
      </c>
      <c r="D20" s="197">
        <f>SUM(D21:D24,D28,D38,D39)</f>
        <v>-98518</v>
      </c>
      <c r="E20" s="197">
        <f>SUM(E21:E24,E28,E38,E39)</f>
        <v>-95235</v>
      </c>
      <c r="F20" s="197">
        <f t="shared" si="0"/>
        <v>-90679</v>
      </c>
      <c r="G20" s="197">
        <f>SUM(G21:G24,G28,G38,G39)</f>
        <v>-22687</v>
      </c>
      <c r="H20" s="197">
        <f>SUM(H21:H24,H28,H38,H39)</f>
        <v>-22652</v>
      </c>
      <c r="I20" s="197">
        <f>SUM(I21:I24,I28,I38,I39)</f>
        <v>-22652</v>
      </c>
      <c r="J20" s="197">
        <f>SUM(J21:J24,J28,J38,J39)</f>
        <v>-22688</v>
      </c>
    </row>
    <row r="21" spans="1:10" ht="21">
      <c r="A21" s="53" t="s">
        <v>276</v>
      </c>
      <c r="B21" s="54">
        <v>3110</v>
      </c>
      <c r="C21" s="198">
        <v>-32591</v>
      </c>
      <c r="D21" s="198">
        <v>-45521</v>
      </c>
      <c r="E21" s="198">
        <v>-45837</v>
      </c>
      <c r="F21" s="198">
        <f t="shared" si="0"/>
        <v>-37887</v>
      </c>
      <c r="G21" s="198">
        <v>-8510</v>
      </c>
      <c r="H21" s="198">
        <v>-9903</v>
      </c>
      <c r="I21" s="198">
        <v>-9773</v>
      </c>
      <c r="J21" s="198">
        <v>-9701</v>
      </c>
    </row>
    <row r="22" spans="1:10" ht="21">
      <c r="A22" s="53" t="s">
        <v>277</v>
      </c>
      <c r="B22" s="54">
        <v>3120</v>
      </c>
      <c r="C22" s="198">
        <v>-21292</v>
      </c>
      <c r="D22" s="198">
        <v>-25640</v>
      </c>
      <c r="E22" s="198">
        <v>-23363</v>
      </c>
      <c r="F22" s="198">
        <f t="shared" si="0"/>
        <v>-26533</v>
      </c>
      <c r="G22" s="198">
        <v>-7166</v>
      </c>
      <c r="H22" s="198">
        <v>-6437</v>
      </c>
      <c r="I22" s="198">
        <v>-6465</v>
      </c>
      <c r="J22" s="198">
        <v>-6465</v>
      </c>
    </row>
    <row r="23" spans="1:10" ht="21">
      <c r="A23" s="53" t="s">
        <v>172</v>
      </c>
      <c r="B23" s="54">
        <v>3130</v>
      </c>
      <c r="C23" s="198">
        <v>-5786</v>
      </c>
      <c r="D23" s="198">
        <v>-7326</v>
      </c>
      <c r="E23" s="198">
        <v>-6568</v>
      </c>
      <c r="F23" s="198">
        <f t="shared" si="0"/>
        <v>-7401</v>
      </c>
      <c r="G23" s="198">
        <v>-1983</v>
      </c>
      <c r="H23" s="198">
        <v>-1793</v>
      </c>
      <c r="I23" s="198">
        <v>-1800</v>
      </c>
      <c r="J23" s="198">
        <v>-1825</v>
      </c>
    </row>
    <row r="24" spans="1:10" ht="21">
      <c r="A24" s="53" t="s">
        <v>278</v>
      </c>
      <c r="B24" s="54">
        <v>3140</v>
      </c>
      <c r="C24" s="198">
        <v>0</v>
      </c>
      <c r="D24" s="198">
        <v>0</v>
      </c>
      <c r="E24" s="198">
        <v>0</v>
      </c>
      <c r="F24" s="198">
        <f t="shared" si="0"/>
        <v>0</v>
      </c>
      <c r="G24" s="198">
        <v>0</v>
      </c>
      <c r="H24" s="198">
        <v>0</v>
      </c>
      <c r="I24" s="198">
        <v>0</v>
      </c>
      <c r="J24" s="198">
        <v>0</v>
      </c>
    </row>
    <row r="25" spans="1:10" ht="21">
      <c r="A25" s="53" t="s">
        <v>272</v>
      </c>
      <c r="B25" s="56">
        <v>3141</v>
      </c>
      <c r="C25" s="198">
        <v>0</v>
      </c>
      <c r="D25" s="198">
        <v>0</v>
      </c>
      <c r="E25" s="198">
        <v>0</v>
      </c>
      <c r="F25" s="198">
        <f t="shared" si="0"/>
        <v>0</v>
      </c>
      <c r="G25" s="198">
        <v>0</v>
      </c>
      <c r="H25" s="198">
        <v>0</v>
      </c>
      <c r="I25" s="198">
        <v>0</v>
      </c>
      <c r="J25" s="198">
        <v>0</v>
      </c>
    </row>
    <row r="26" spans="1:10" ht="21">
      <c r="A26" s="53" t="s">
        <v>273</v>
      </c>
      <c r="B26" s="56">
        <v>3142</v>
      </c>
      <c r="C26" s="198">
        <v>0</v>
      </c>
      <c r="D26" s="198">
        <v>0</v>
      </c>
      <c r="E26" s="198">
        <v>0</v>
      </c>
      <c r="F26" s="198">
        <f t="shared" si="0"/>
        <v>0</v>
      </c>
      <c r="G26" s="198">
        <v>0</v>
      </c>
      <c r="H26" s="198">
        <v>0</v>
      </c>
      <c r="I26" s="198">
        <v>0</v>
      </c>
      <c r="J26" s="198">
        <v>0</v>
      </c>
    </row>
    <row r="27" spans="1:10" ht="21">
      <c r="A27" s="53" t="s">
        <v>274</v>
      </c>
      <c r="B27" s="56">
        <v>3143</v>
      </c>
      <c r="C27" s="198">
        <v>0</v>
      </c>
      <c r="D27" s="198">
        <v>0</v>
      </c>
      <c r="E27" s="198">
        <v>0</v>
      </c>
      <c r="F27" s="198">
        <f t="shared" si="0"/>
        <v>0</v>
      </c>
      <c r="G27" s="198">
        <v>0</v>
      </c>
      <c r="H27" s="198">
        <v>0</v>
      </c>
      <c r="I27" s="198">
        <v>0</v>
      </c>
      <c r="J27" s="198">
        <v>0</v>
      </c>
    </row>
    <row r="28" spans="1:10" ht="42">
      <c r="A28" s="53" t="s">
        <v>279</v>
      </c>
      <c r="B28" s="54">
        <v>3150</v>
      </c>
      <c r="C28" s="198">
        <f>SUM(C29:C34,C37)</f>
        <v>-14253</v>
      </c>
      <c r="D28" s="198">
        <f>SUM(D29:D34,D37)</f>
        <v>-20031</v>
      </c>
      <c r="E28" s="198">
        <f>SUM(E29:E34,E37)</f>
        <v>-18868</v>
      </c>
      <c r="F28" s="198">
        <f t="shared" si="0"/>
        <v>-18718</v>
      </c>
      <c r="G28" s="198">
        <f>SUM(G29:G34,G37)</f>
        <v>-4993</v>
      </c>
      <c r="H28" s="198">
        <f>SUM(H29:H34,H37)</f>
        <v>-4484</v>
      </c>
      <c r="I28" s="198">
        <f>SUM(I29:I34,I37)</f>
        <v>-4579</v>
      </c>
      <c r="J28" s="198">
        <f>SUM(J29:J34,J37)</f>
        <v>-4662</v>
      </c>
    </row>
    <row r="29" spans="1:10" ht="21">
      <c r="A29" s="53" t="s">
        <v>42</v>
      </c>
      <c r="B29" s="56">
        <v>3151</v>
      </c>
      <c r="C29" s="198">
        <v>0</v>
      </c>
      <c r="D29" s="198">
        <v>-415</v>
      </c>
      <c r="E29" s="198">
        <v>-688</v>
      </c>
      <c r="F29" s="198">
        <f t="shared" si="0"/>
        <v>-11</v>
      </c>
      <c r="G29" s="198">
        <v>-106</v>
      </c>
      <c r="H29" s="198">
        <v>87</v>
      </c>
      <c r="I29" s="198">
        <v>0</v>
      </c>
      <c r="J29" s="198">
        <v>8</v>
      </c>
    </row>
    <row r="30" spans="1:10" ht="21">
      <c r="A30" s="53" t="s">
        <v>280</v>
      </c>
      <c r="B30" s="56">
        <v>3152</v>
      </c>
      <c r="C30" s="198">
        <v>-8612</v>
      </c>
      <c r="D30" s="198">
        <v>-11581</v>
      </c>
      <c r="E30" s="198">
        <v>-10822</v>
      </c>
      <c r="F30" s="198">
        <f t="shared" si="0"/>
        <v>-10366</v>
      </c>
      <c r="G30" s="198">
        <v>-2643</v>
      </c>
      <c r="H30" s="198">
        <v>-2544</v>
      </c>
      <c r="I30" s="198">
        <v>-2544</v>
      </c>
      <c r="J30" s="198">
        <v>-2635</v>
      </c>
    </row>
    <row r="31" spans="1:10" ht="21">
      <c r="A31" s="53" t="s">
        <v>249</v>
      </c>
      <c r="B31" s="56">
        <v>3153</v>
      </c>
      <c r="C31" s="198">
        <v>0</v>
      </c>
      <c r="D31" s="198">
        <v>0</v>
      </c>
      <c r="E31" s="198">
        <v>0</v>
      </c>
      <c r="F31" s="198">
        <f t="shared" si="0"/>
        <v>0</v>
      </c>
      <c r="G31" s="198">
        <v>0</v>
      </c>
      <c r="H31" s="198">
        <v>0</v>
      </c>
      <c r="I31" s="198">
        <v>0</v>
      </c>
      <c r="J31" s="198">
        <v>0</v>
      </c>
    </row>
    <row r="32" spans="1:10" ht="21">
      <c r="A32" s="53" t="s">
        <v>281</v>
      </c>
      <c r="B32" s="56">
        <v>3154</v>
      </c>
      <c r="C32" s="198">
        <v>0</v>
      </c>
      <c r="D32" s="198">
        <v>0</v>
      </c>
      <c r="E32" s="198">
        <v>0</v>
      </c>
      <c r="F32" s="198">
        <f t="shared" si="0"/>
        <v>0</v>
      </c>
      <c r="G32" s="198">
        <v>0</v>
      </c>
      <c r="H32" s="198">
        <v>0</v>
      </c>
      <c r="I32" s="198">
        <v>0</v>
      </c>
      <c r="J32" s="198">
        <v>0</v>
      </c>
    </row>
    <row r="33" spans="1:10" ht="21">
      <c r="A33" s="53" t="s">
        <v>252</v>
      </c>
      <c r="B33" s="56">
        <v>3155</v>
      </c>
      <c r="C33" s="198">
        <v>-4841</v>
      </c>
      <c r="D33" s="198">
        <v>-5994</v>
      </c>
      <c r="E33" s="198">
        <v>-5461</v>
      </c>
      <c r="F33" s="198">
        <f>SUM(G33:J33)</f>
        <v>-6202</v>
      </c>
      <c r="G33" s="198">
        <v>-1675</v>
      </c>
      <c r="H33" s="198">
        <v>-1505</v>
      </c>
      <c r="I33" s="198">
        <v>-1511</v>
      </c>
      <c r="J33" s="198">
        <v>-1511</v>
      </c>
    </row>
    <row r="34" spans="1:10" ht="26.4" customHeight="1">
      <c r="A34" s="200" t="s">
        <v>282</v>
      </c>
      <c r="B34" s="56">
        <v>3156</v>
      </c>
      <c r="C34" s="198">
        <v>0</v>
      </c>
      <c r="D34" s="198">
        <v>0</v>
      </c>
      <c r="E34" s="198">
        <v>0</v>
      </c>
      <c r="F34" s="198">
        <f t="shared" si="0"/>
        <v>0</v>
      </c>
      <c r="G34" s="198">
        <v>0</v>
      </c>
      <c r="H34" s="198">
        <v>0</v>
      </c>
      <c r="I34" s="198">
        <v>0</v>
      </c>
      <c r="J34" s="198">
        <v>0</v>
      </c>
    </row>
    <row r="35" spans="1:10" ht="42">
      <c r="A35" s="53" t="s">
        <v>45</v>
      </c>
      <c r="B35" s="56" t="s">
        <v>283</v>
      </c>
      <c r="C35" s="198">
        <v>0</v>
      </c>
      <c r="D35" s="198">
        <v>0</v>
      </c>
      <c r="E35" s="198">
        <v>0</v>
      </c>
      <c r="F35" s="198">
        <f t="shared" si="0"/>
        <v>0</v>
      </c>
      <c r="G35" s="198">
        <v>0</v>
      </c>
      <c r="H35" s="198">
        <v>0</v>
      </c>
      <c r="I35" s="198">
        <v>0</v>
      </c>
      <c r="J35" s="198">
        <v>0</v>
      </c>
    </row>
    <row r="36" spans="1:10" ht="63">
      <c r="A36" s="53" t="s">
        <v>46</v>
      </c>
      <c r="B36" s="54" t="s">
        <v>284</v>
      </c>
      <c r="C36" s="198">
        <v>0</v>
      </c>
      <c r="D36" s="198">
        <v>0</v>
      </c>
      <c r="E36" s="198">
        <v>0</v>
      </c>
      <c r="F36" s="198">
        <f t="shared" si="0"/>
        <v>0</v>
      </c>
      <c r="G36" s="198">
        <v>0</v>
      </c>
      <c r="H36" s="198">
        <v>0</v>
      </c>
      <c r="I36" s="198">
        <v>0</v>
      </c>
      <c r="J36" s="198">
        <v>0</v>
      </c>
    </row>
    <row r="37" spans="1:10" ht="21">
      <c r="A37" s="53" t="s">
        <v>436</v>
      </c>
      <c r="B37" s="54">
        <v>3157</v>
      </c>
      <c r="C37" s="198">
        <v>-800</v>
      </c>
      <c r="D37" s="198">
        <v>-2041</v>
      </c>
      <c r="E37" s="198">
        <v>-1897</v>
      </c>
      <c r="F37" s="198">
        <f t="shared" si="0"/>
        <v>-2139</v>
      </c>
      <c r="G37" s="198">
        <v>-569</v>
      </c>
      <c r="H37" s="198">
        <v>-522</v>
      </c>
      <c r="I37" s="198">
        <v>-524</v>
      </c>
      <c r="J37" s="198">
        <v>-524</v>
      </c>
    </row>
    <row r="38" spans="1:10" ht="21">
      <c r="A38" s="53" t="s">
        <v>285</v>
      </c>
      <c r="B38" s="54">
        <v>3160</v>
      </c>
      <c r="C38" s="198">
        <v>0</v>
      </c>
      <c r="D38" s="198">
        <v>0</v>
      </c>
      <c r="E38" s="198">
        <v>0</v>
      </c>
      <c r="F38" s="198">
        <f t="shared" si="0"/>
        <v>0</v>
      </c>
      <c r="G38" s="198">
        <v>0</v>
      </c>
      <c r="H38" s="198">
        <v>0</v>
      </c>
      <c r="I38" s="198">
        <v>0</v>
      </c>
      <c r="J38" s="198">
        <v>0</v>
      </c>
    </row>
    <row r="39" spans="1:10" ht="23.4" customHeight="1">
      <c r="A39" s="53" t="s">
        <v>437</v>
      </c>
      <c r="B39" s="38">
        <v>3170</v>
      </c>
      <c r="C39" s="198">
        <v>-1184</v>
      </c>
      <c r="D39" s="198">
        <v>0</v>
      </c>
      <c r="E39" s="198">
        <v>-599</v>
      </c>
      <c r="F39" s="198">
        <f>SUM(G39:J39)</f>
        <v>-140</v>
      </c>
      <c r="G39" s="198">
        <v>-35</v>
      </c>
      <c r="H39" s="198">
        <v>-35</v>
      </c>
      <c r="I39" s="198">
        <v>-35</v>
      </c>
      <c r="J39" s="198">
        <v>-35</v>
      </c>
    </row>
    <row r="40" spans="1:10" ht="20.399999999999999">
      <c r="A40" s="50" t="s">
        <v>286</v>
      </c>
      <c r="B40" s="196">
        <v>3195</v>
      </c>
      <c r="C40" s="197">
        <f>SUM(C7,C20)</f>
        <v>680</v>
      </c>
      <c r="D40" s="197">
        <f>SUM(D7,D20)</f>
        <v>1357</v>
      </c>
      <c r="E40" s="197">
        <f>SUM(E7,E20)</f>
        <v>2262</v>
      </c>
      <c r="F40" s="197">
        <f t="shared" si="0"/>
        <v>390</v>
      </c>
      <c r="G40" s="197">
        <f>SUM(G7,G20)</f>
        <v>95</v>
      </c>
      <c r="H40" s="197">
        <f>SUM(H7,H20)</f>
        <v>100</v>
      </c>
      <c r="I40" s="197">
        <f>SUM(I7,I20)</f>
        <v>100</v>
      </c>
      <c r="J40" s="197">
        <f>SUM(J7,J20)</f>
        <v>95</v>
      </c>
    </row>
    <row r="41" spans="1:10" ht="21">
      <c r="A41" s="193" t="s">
        <v>287</v>
      </c>
      <c r="B41" s="56"/>
      <c r="C41" s="389"/>
      <c r="D41" s="390"/>
      <c r="E41" s="390"/>
      <c r="F41" s="390"/>
      <c r="G41" s="390"/>
      <c r="H41" s="390"/>
      <c r="I41" s="390"/>
      <c r="J41" s="391"/>
    </row>
    <row r="42" spans="1:10" ht="20.399999999999999">
      <c r="A42" s="195" t="s">
        <v>288</v>
      </c>
      <c r="B42" s="167">
        <v>3200</v>
      </c>
      <c r="C42" s="197">
        <f>SUM(C43,C45:C49)</f>
        <v>148</v>
      </c>
      <c r="D42" s="197">
        <f>SUM(D43,D45:D49)</f>
        <v>16</v>
      </c>
      <c r="E42" s="197">
        <f>SUM(E43,E45:E49)</f>
        <v>20</v>
      </c>
      <c r="F42" s="197">
        <f>SUM(G42:J42)</f>
        <v>20</v>
      </c>
      <c r="G42" s="197">
        <f>SUM(G43,G45:G49)</f>
        <v>5</v>
      </c>
      <c r="H42" s="197">
        <f>SUM(H43,H45:H49)</f>
        <v>5</v>
      </c>
      <c r="I42" s="197">
        <f>SUM(I43,I45:I49)</f>
        <v>5</v>
      </c>
      <c r="J42" s="197">
        <f>SUM(J43,J45:J49)</f>
        <v>5</v>
      </c>
    </row>
    <row r="43" spans="1:10" ht="21">
      <c r="A43" s="53" t="s">
        <v>289</v>
      </c>
      <c r="B43" s="54">
        <v>3210</v>
      </c>
      <c r="C43" s="198">
        <v>0</v>
      </c>
      <c r="D43" s="198">
        <v>0</v>
      </c>
      <c r="E43" s="198">
        <v>0</v>
      </c>
      <c r="F43" s="197">
        <f t="shared" ref="F43:F48" si="1">SUM(G43:J43)</f>
        <v>0</v>
      </c>
      <c r="G43" s="198">
        <v>0</v>
      </c>
      <c r="H43" s="198">
        <v>0</v>
      </c>
      <c r="I43" s="198">
        <v>0</v>
      </c>
      <c r="J43" s="198">
        <v>0</v>
      </c>
    </row>
    <row r="44" spans="1:10" ht="21">
      <c r="A44" s="53" t="s">
        <v>290</v>
      </c>
      <c r="B44" s="54">
        <v>3215</v>
      </c>
      <c r="C44" s="198">
        <v>0</v>
      </c>
      <c r="D44" s="198">
        <v>0</v>
      </c>
      <c r="E44" s="198">
        <v>0</v>
      </c>
      <c r="F44" s="197">
        <f t="shared" si="1"/>
        <v>0</v>
      </c>
      <c r="G44" s="198">
        <v>0</v>
      </c>
      <c r="H44" s="198">
        <v>0</v>
      </c>
      <c r="I44" s="198">
        <v>0</v>
      </c>
      <c r="J44" s="198">
        <v>0</v>
      </c>
    </row>
    <row r="45" spans="1:10" ht="21">
      <c r="A45" s="53" t="s">
        <v>291</v>
      </c>
      <c r="B45" s="54">
        <v>3220</v>
      </c>
      <c r="C45" s="198">
        <v>0</v>
      </c>
      <c r="D45" s="198">
        <v>4</v>
      </c>
      <c r="E45" s="198">
        <v>0</v>
      </c>
      <c r="F45" s="197">
        <f t="shared" si="1"/>
        <v>0</v>
      </c>
      <c r="G45" s="198">
        <v>0</v>
      </c>
      <c r="H45" s="198">
        <v>0</v>
      </c>
      <c r="I45" s="198">
        <v>0</v>
      </c>
      <c r="J45" s="198">
        <v>0</v>
      </c>
    </row>
    <row r="46" spans="1:10" ht="21">
      <c r="A46" s="53" t="s">
        <v>292</v>
      </c>
      <c r="B46" s="54">
        <v>3225</v>
      </c>
      <c r="C46" s="198">
        <v>1</v>
      </c>
      <c r="D46" s="198">
        <v>12</v>
      </c>
      <c r="E46" s="198"/>
      <c r="F46" s="197">
        <f t="shared" si="1"/>
        <v>0</v>
      </c>
      <c r="G46" s="198"/>
      <c r="H46" s="198"/>
      <c r="I46" s="198"/>
      <c r="J46" s="198"/>
    </row>
    <row r="47" spans="1:10" ht="21">
      <c r="A47" s="53" t="s">
        <v>293</v>
      </c>
      <c r="B47" s="54">
        <v>3230</v>
      </c>
      <c r="C47" s="198">
        <v>0</v>
      </c>
      <c r="D47" s="198">
        <v>0</v>
      </c>
      <c r="E47" s="198">
        <v>0</v>
      </c>
      <c r="F47" s="197">
        <f t="shared" si="1"/>
        <v>0</v>
      </c>
      <c r="G47" s="198">
        <v>0</v>
      </c>
      <c r="H47" s="198">
        <v>0</v>
      </c>
      <c r="I47" s="198">
        <v>0</v>
      </c>
      <c r="J47" s="198">
        <v>0</v>
      </c>
    </row>
    <row r="48" spans="1:10" ht="21">
      <c r="A48" s="53" t="s">
        <v>294</v>
      </c>
      <c r="B48" s="54">
        <v>3235</v>
      </c>
      <c r="C48" s="198">
        <v>0</v>
      </c>
      <c r="D48" s="198">
        <v>0</v>
      </c>
      <c r="E48" s="198">
        <v>0</v>
      </c>
      <c r="F48" s="197">
        <f t="shared" si="1"/>
        <v>0</v>
      </c>
      <c r="G48" s="198">
        <v>0</v>
      </c>
      <c r="H48" s="198">
        <v>0</v>
      </c>
      <c r="I48" s="198">
        <v>0</v>
      </c>
      <c r="J48" s="198">
        <v>0</v>
      </c>
    </row>
    <row r="49" spans="1:10" ht="21">
      <c r="A49" s="53" t="s">
        <v>438</v>
      </c>
      <c r="B49" s="54">
        <v>3240</v>
      </c>
      <c r="C49" s="198">
        <v>147</v>
      </c>
      <c r="D49" s="198">
        <v>0</v>
      </c>
      <c r="E49" s="198">
        <v>20</v>
      </c>
      <c r="F49" s="198">
        <f>SUM(G49:J49)</f>
        <v>20</v>
      </c>
      <c r="G49" s="198">
        <v>5</v>
      </c>
      <c r="H49" s="198">
        <v>5</v>
      </c>
      <c r="I49" s="198">
        <v>5</v>
      </c>
      <c r="J49" s="198">
        <v>5</v>
      </c>
    </row>
    <row r="50" spans="1:10" ht="20.399999999999999">
      <c r="A50" s="50" t="s">
        <v>295</v>
      </c>
      <c r="B50" s="51">
        <v>3255</v>
      </c>
      <c r="C50" s="197">
        <f>SUM(C51,C53,C58,C59)</f>
        <v>-397</v>
      </c>
      <c r="D50" s="197">
        <f>SUM(D51,D53,D58,D59)</f>
        <v>-1320</v>
      </c>
      <c r="E50" s="197">
        <f>SUM(E51,E53,E58,E59)</f>
        <v>-950</v>
      </c>
      <c r="F50" s="197">
        <f t="shared" si="0"/>
        <v>-410</v>
      </c>
      <c r="G50" s="197">
        <f>SUM(G51,G53,G58,G59)</f>
        <v>-100</v>
      </c>
      <c r="H50" s="197">
        <f>SUM(H51,H53,H58,H59)</f>
        <v>-105</v>
      </c>
      <c r="I50" s="197">
        <f>SUM(I51,I53,I58,I59)</f>
        <v>-105</v>
      </c>
      <c r="J50" s="197">
        <f>SUM(J51,J53,J58,J59)</f>
        <v>-100</v>
      </c>
    </row>
    <row r="51" spans="1:10" ht="21">
      <c r="A51" s="53" t="s">
        <v>296</v>
      </c>
      <c r="B51" s="54">
        <v>3260</v>
      </c>
      <c r="C51" s="198">
        <v>0</v>
      </c>
      <c r="D51" s="198">
        <v>0</v>
      </c>
      <c r="E51" s="198">
        <v>0</v>
      </c>
      <c r="F51" s="198">
        <f t="shared" si="0"/>
        <v>0</v>
      </c>
      <c r="G51" s="198">
        <v>0</v>
      </c>
      <c r="H51" s="198">
        <v>0</v>
      </c>
      <c r="I51" s="198">
        <v>0</v>
      </c>
      <c r="J51" s="198">
        <v>0</v>
      </c>
    </row>
    <row r="52" spans="1:10" ht="21">
      <c r="A52" s="53" t="s">
        <v>297</v>
      </c>
      <c r="B52" s="54">
        <v>3265</v>
      </c>
      <c r="C52" s="198">
        <v>0</v>
      </c>
      <c r="D52" s="198">
        <v>0</v>
      </c>
      <c r="E52" s="198">
        <v>0</v>
      </c>
      <c r="F52" s="198">
        <f t="shared" si="0"/>
        <v>0</v>
      </c>
      <c r="G52" s="198">
        <v>0</v>
      </c>
      <c r="H52" s="198">
        <v>0</v>
      </c>
      <c r="I52" s="198">
        <v>0</v>
      </c>
      <c r="J52" s="198">
        <v>0</v>
      </c>
    </row>
    <row r="53" spans="1:10" ht="21">
      <c r="A53" s="53" t="s">
        <v>298</v>
      </c>
      <c r="B53" s="54">
        <v>3270</v>
      </c>
      <c r="C53" s="198">
        <f>SUM(C54:C57)</f>
        <v>-397</v>
      </c>
      <c r="D53" s="198">
        <f>SUM(D54:D57)</f>
        <v>-1320</v>
      </c>
      <c r="E53" s="198">
        <f>SUM(E54:E57)</f>
        <v>-950</v>
      </c>
      <c r="F53" s="198">
        <f t="shared" si="0"/>
        <v>-410</v>
      </c>
      <c r="G53" s="198">
        <f>SUM(G54:G57)</f>
        <v>-100</v>
      </c>
      <c r="H53" s="198">
        <f>SUM(H54:H57)</f>
        <v>-105</v>
      </c>
      <c r="I53" s="198">
        <f>SUM(I54:I57)</f>
        <v>-105</v>
      </c>
      <c r="J53" s="198">
        <f>SUM(J54:J57)</f>
        <v>-100</v>
      </c>
    </row>
    <row r="54" spans="1:10" ht="18" customHeight="1">
      <c r="A54" s="53" t="s">
        <v>439</v>
      </c>
      <c r="B54" s="54">
        <v>3271</v>
      </c>
      <c r="C54" s="198">
        <v>-52</v>
      </c>
      <c r="D54" s="198">
        <v>-1120</v>
      </c>
      <c r="E54" s="198">
        <v>-93</v>
      </c>
      <c r="F54" s="198">
        <f t="shared" si="0"/>
        <v>-90</v>
      </c>
      <c r="G54" s="198">
        <v>-20</v>
      </c>
      <c r="H54" s="198">
        <v>-25</v>
      </c>
      <c r="I54" s="198">
        <v>-25</v>
      </c>
      <c r="J54" s="198">
        <v>-20</v>
      </c>
    </row>
    <row r="55" spans="1:10" ht="21">
      <c r="A55" s="53" t="s">
        <v>441</v>
      </c>
      <c r="B55" s="54">
        <v>3272</v>
      </c>
      <c r="C55" s="198">
        <v>0</v>
      </c>
      <c r="D55" s="198">
        <v>0</v>
      </c>
      <c r="E55" s="198">
        <v>0</v>
      </c>
      <c r="F55" s="198">
        <f t="shared" si="0"/>
        <v>0</v>
      </c>
      <c r="G55" s="198">
        <v>0</v>
      </c>
      <c r="H55" s="198">
        <v>0</v>
      </c>
      <c r="I55" s="198">
        <v>0</v>
      </c>
      <c r="J55" s="198">
        <v>0</v>
      </c>
    </row>
    <row r="56" spans="1:10" ht="21">
      <c r="A56" s="53" t="s">
        <v>442</v>
      </c>
      <c r="B56" s="56">
        <v>3273</v>
      </c>
      <c r="C56" s="198">
        <v>0</v>
      </c>
      <c r="D56" s="198">
        <v>0</v>
      </c>
      <c r="E56" s="198">
        <v>0</v>
      </c>
      <c r="F56" s="198">
        <f t="shared" si="0"/>
        <v>0</v>
      </c>
      <c r="G56" s="198">
        <v>0</v>
      </c>
      <c r="H56" s="198">
        <v>0</v>
      </c>
      <c r="I56" s="198">
        <v>0</v>
      </c>
      <c r="J56" s="198">
        <v>0</v>
      </c>
    </row>
    <row r="57" spans="1:10" ht="21">
      <c r="A57" s="53" t="s">
        <v>440</v>
      </c>
      <c r="B57" s="201">
        <v>3274</v>
      </c>
      <c r="C57" s="198">
        <v>-345</v>
      </c>
      <c r="D57" s="198">
        <v>-200</v>
      </c>
      <c r="E57" s="198">
        <v>-857</v>
      </c>
      <c r="F57" s="198">
        <f t="shared" si="0"/>
        <v>-320</v>
      </c>
      <c r="G57" s="198">
        <v>-80</v>
      </c>
      <c r="H57" s="198">
        <v>-80</v>
      </c>
      <c r="I57" s="198">
        <v>-80</v>
      </c>
      <c r="J57" s="198">
        <v>-80</v>
      </c>
    </row>
    <row r="58" spans="1:10" ht="21">
      <c r="A58" s="53" t="s">
        <v>299</v>
      </c>
      <c r="B58" s="202">
        <v>3280</v>
      </c>
      <c r="C58" s="198">
        <v>0</v>
      </c>
      <c r="D58" s="198">
        <v>0</v>
      </c>
      <c r="E58" s="198">
        <v>0</v>
      </c>
      <c r="F58" s="198">
        <f t="shared" si="0"/>
        <v>0</v>
      </c>
      <c r="G58" s="198">
        <v>0</v>
      </c>
      <c r="H58" s="198">
        <v>0</v>
      </c>
      <c r="I58" s="198">
        <v>0</v>
      </c>
      <c r="J58" s="198">
        <v>0</v>
      </c>
    </row>
    <row r="59" spans="1:10" ht="21">
      <c r="A59" s="53" t="s">
        <v>443</v>
      </c>
      <c r="B59" s="38">
        <v>3290</v>
      </c>
      <c r="C59" s="198">
        <v>0</v>
      </c>
      <c r="D59" s="198">
        <v>0</v>
      </c>
      <c r="E59" s="198">
        <v>0</v>
      </c>
      <c r="F59" s="198">
        <f t="shared" si="0"/>
        <v>0</v>
      </c>
      <c r="G59" s="198">
        <v>0</v>
      </c>
      <c r="H59" s="198">
        <v>0</v>
      </c>
      <c r="I59" s="198">
        <v>0</v>
      </c>
      <c r="J59" s="198">
        <v>0</v>
      </c>
    </row>
    <row r="60" spans="1:10" ht="20.399999999999999">
      <c r="A60" s="203" t="s">
        <v>300</v>
      </c>
      <c r="B60" s="51">
        <v>3295</v>
      </c>
      <c r="C60" s="197">
        <f>SUM(C42,C50)</f>
        <v>-249</v>
      </c>
      <c r="D60" s="197">
        <f>SUM(D42,D50)</f>
        <v>-1304</v>
      </c>
      <c r="E60" s="197">
        <f>SUM(E42,E50)</f>
        <v>-930</v>
      </c>
      <c r="F60" s="197">
        <f>SUM(G60:J60)</f>
        <v>-390</v>
      </c>
      <c r="G60" s="197">
        <f>SUM(G42,G50)</f>
        <v>-95</v>
      </c>
      <c r="H60" s="197">
        <f>SUM(H42,H50)</f>
        <v>-100</v>
      </c>
      <c r="I60" s="197">
        <f>SUM(I42,I50)</f>
        <v>-100</v>
      </c>
      <c r="J60" s="197">
        <f>SUM(J42,J50)</f>
        <v>-95</v>
      </c>
    </row>
    <row r="61" spans="1:10" ht="20.399999999999999">
      <c r="A61" s="193" t="s">
        <v>301</v>
      </c>
      <c r="B61" s="51"/>
      <c r="C61" s="389"/>
      <c r="D61" s="390"/>
      <c r="E61" s="390"/>
      <c r="F61" s="390"/>
      <c r="G61" s="390"/>
      <c r="H61" s="390"/>
      <c r="I61" s="390"/>
      <c r="J61" s="391"/>
    </row>
    <row r="62" spans="1:10" ht="20.399999999999999">
      <c r="A62" s="50" t="s">
        <v>302</v>
      </c>
      <c r="B62" s="51">
        <v>3300</v>
      </c>
      <c r="C62" s="197">
        <f>SUM(C63,C64,C68)</f>
        <v>0</v>
      </c>
      <c r="D62" s="197">
        <f>SUM(D63,D64,D68)</f>
        <v>0</v>
      </c>
      <c r="E62" s="197">
        <f>SUM(E63,E64,E68)</f>
        <v>0</v>
      </c>
      <c r="F62" s="197">
        <f t="shared" si="0"/>
        <v>0</v>
      </c>
      <c r="G62" s="197">
        <f>SUM(G63,G64,G68)</f>
        <v>0</v>
      </c>
      <c r="H62" s="197">
        <f>SUM(H63,H64,H68)</f>
        <v>0</v>
      </c>
      <c r="I62" s="197">
        <f>SUM(I63,I64,I68)</f>
        <v>0</v>
      </c>
      <c r="J62" s="197">
        <f>SUM(J63,J64,J68)</f>
        <v>0</v>
      </c>
    </row>
    <row r="63" spans="1:10" ht="21">
      <c r="A63" s="53" t="s">
        <v>303</v>
      </c>
      <c r="B63" s="56">
        <v>3305</v>
      </c>
      <c r="C63" s="198">
        <v>0</v>
      </c>
      <c r="D63" s="198">
        <v>0</v>
      </c>
      <c r="E63" s="198">
        <v>0</v>
      </c>
      <c r="F63" s="197">
        <f t="shared" si="0"/>
        <v>0</v>
      </c>
      <c r="G63" s="198">
        <v>0</v>
      </c>
      <c r="H63" s="198">
        <v>0</v>
      </c>
      <c r="I63" s="198">
        <v>0</v>
      </c>
      <c r="J63" s="198">
        <v>0</v>
      </c>
    </row>
    <row r="64" spans="1:10" ht="21">
      <c r="A64" s="53" t="s">
        <v>304</v>
      </c>
      <c r="B64" s="56">
        <v>3310</v>
      </c>
      <c r="C64" s="198">
        <f>SUM(C65:C67)</f>
        <v>0</v>
      </c>
      <c r="D64" s="198">
        <f>SUM(D65:D67)</f>
        <v>0</v>
      </c>
      <c r="E64" s="198">
        <f>SUM(E65:E67)</f>
        <v>0</v>
      </c>
      <c r="F64" s="197">
        <f t="shared" si="0"/>
        <v>0</v>
      </c>
      <c r="G64" s="198">
        <f>SUM(G65:G67)</f>
        <v>0</v>
      </c>
      <c r="H64" s="198">
        <f>SUM(H65:H67)</f>
        <v>0</v>
      </c>
      <c r="I64" s="198">
        <f>SUM(I65:I67)</f>
        <v>0</v>
      </c>
      <c r="J64" s="198">
        <f>SUM(J65:J67)</f>
        <v>0</v>
      </c>
    </row>
    <row r="65" spans="1:10" ht="21">
      <c r="A65" s="53" t="s">
        <v>272</v>
      </c>
      <c r="B65" s="56">
        <v>3311</v>
      </c>
      <c r="C65" s="198">
        <v>0</v>
      </c>
      <c r="D65" s="198">
        <v>0</v>
      </c>
      <c r="E65" s="198">
        <v>0</v>
      </c>
      <c r="F65" s="197">
        <f t="shared" si="0"/>
        <v>0</v>
      </c>
      <c r="G65" s="198">
        <v>0</v>
      </c>
      <c r="H65" s="198">
        <v>0</v>
      </c>
      <c r="I65" s="198">
        <v>0</v>
      </c>
      <c r="J65" s="198">
        <v>0</v>
      </c>
    </row>
    <row r="66" spans="1:10" ht="21">
      <c r="A66" s="53" t="s">
        <v>273</v>
      </c>
      <c r="B66" s="54">
        <v>3312</v>
      </c>
      <c r="C66" s="198">
        <v>0</v>
      </c>
      <c r="D66" s="198">
        <v>0</v>
      </c>
      <c r="E66" s="198">
        <v>0</v>
      </c>
      <c r="F66" s="197">
        <f t="shared" si="0"/>
        <v>0</v>
      </c>
      <c r="G66" s="198">
        <v>0</v>
      </c>
      <c r="H66" s="198">
        <v>0</v>
      </c>
      <c r="I66" s="198">
        <v>0</v>
      </c>
      <c r="J66" s="198">
        <v>0</v>
      </c>
    </row>
    <row r="67" spans="1:10" ht="21">
      <c r="A67" s="53" t="s">
        <v>274</v>
      </c>
      <c r="B67" s="54">
        <v>3313</v>
      </c>
      <c r="C67" s="198">
        <v>0</v>
      </c>
      <c r="D67" s="198">
        <v>0</v>
      </c>
      <c r="E67" s="198">
        <v>0</v>
      </c>
      <c r="F67" s="197">
        <f t="shared" si="0"/>
        <v>0</v>
      </c>
      <c r="G67" s="198">
        <v>0</v>
      </c>
      <c r="H67" s="198">
        <v>0</v>
      </c>
      <c r="I67" s="198">
        <v>0</v>
      </c>
      <c r="J67" s="198">
        <v>0</v>
      </c>
    </row>
    <row r="68" spans="1:10" ht="21">
      <c r="A68" s="53" t="s">
        <v>444</v>
      </c>
      <c r="B68" s="54">
        <v>3320</v>
      </c>
      <c r="C68" s="198">
        <v>0</v>
      </c>
      <c r="D68" s="198">
        <v>0</v>
      </c>
      <c r="E68" s="198">
        <v>0</v>
      </c>
      <c r="F68" s="197">
        <f t="shared" si="0"/>
        <v>0</v>
      </c>
      <c r="G68" s="198">
        <v>0</v>
      </c>
      <c r="H68" s="198">
        <v>0</v>
      </c>
      <c r="I68" s="198">
        <v>0</v>
      </c>
      <c r="J68" s="198">
        <v>0</v>
      </c>
    </row>
    <row r="69" spans="1:10" ht="20.399999999999999">
      <c r="A69" s="50" t="s">
        <v>305</v>
      </c>
      <c r="B69" s="51">
        <v>3330</v>
      </c>
      <c r="C69" s="197">
        <f>SUM(C70:C71,C75:C78)</f>
        <v>-89</v>
      </c>
      <c r="D69" s="197">
        <f>SUM(D70:D71,D75:D78)</f>
        <v>-53</v>
      </c>
      <c r="E69" s="197">
        <f>SUM(E70:E71,E75:E78)</f>
        <v>-1</v>
      </c>
      <c r="F69" s="197">
        <f t="shared" si="0"/>
        <v>0</v>
      </c>
      <c r="G69" s="197">
        <f>SUM(G70:G71,G75:G78)</f>
        <v>0</v>
      </c>
      <c r="H69" s="197">
        <f>SUM(H70:H71,H75:H78)</f>
        <v>0</v>
      </c>
      <c r="I69" s="197">
        <f>SUM(I70:I71,I75:I78)</f>
        <v>0</v>
      </c>
      <c r="J69" s="197">
        <f>SUM(J70:J71,J75:J78)</f>
        <v>0</v>
      </c>
    </row>
    <row r="70" spans="1:10" ht="21">
      <c r="A70" s="53" t="s">
        <v>306</v>
      </c>
      <c r="B70" s="56">
        <v>3335</v>
      </c>
      <c r="C70" s="198">
        <v>0</v>
      </c>
      <c r="D70" s="198">
        <v>0</v>
      </c>
      <c r="E70" s="198">
        <v>0</v>
      </c>
      <c r="F70" s="197">
        <f t="shared" si="0"/>
        <v>0</v>
      </c>
      <c r="G70" s="198">
        <v>0</v>
      </c>
      <c r="H70" s="198">
        <v>0</v>
      </c>
      <c r="I70" s="198">
        <v>0</v>
      </c>
      <c r="J70" s="198">
        <v>0</v>
      </c>
    </row>
    <row r="71" spans="1:10" ht="21">
      <c r="A71" s="53" t="s">
        <v>307</v>
      </c>
      <c r="B71" s="56">
        <v>3340</v>
      </c>
      <c r="C71" s="198">
        <f>SUM(C72:C74)</f>
        <v>-86</v>
      </c>
      <c r="D71" s="198">
        <f>SUM(D72:D74)</f>
        <v>-32</v>
      </c>
      <c r="E71" s="198">
        <f>SUM(E72:E74)</f>
        <v>0</v>
      </c>
      <c r="F71" s="197">
        <f t="shared" si="0"/>
        <v>0</v>
      </c>
      <c r="G71" s="198">
        <f>SUM(G72:G74)</f>
        <v>0</v>
      </c>
      <c r="H71" s="198">
        <f>SUM(H72:H74)</f>
        <v>0</v>
      </c>
      <c r="I71" s="198">
        <f>SUM(I72:I74)</f>
        <v>0</v>
      </c>
      <c r="J71" s="198">
        <f>SUM(J72:J74)</f>
        <v>0</v>
      </c>
    </row>
    <row r="72" spans="1:10" ht="21">
      <c r="A72" s="53" t="s">
        <v>272</v>
      </c>
      <c r="B72" s="56">
        <v>3341</v>
      </c>
      <c r="C72" s="198">
        <v>-86</v>
      </c>
      <c r="D72" s="198">
        <v>-32</v>
      </c>
      <c r="E72" s="198">
        <v>0</v>
      </c>
      <c r="F72" s="197">
        <f t="shared" si="0"/>
        <v>0</v>
      </c>
      <c r="G72" s="198">
        <v>0</v>
      </c>
      <c r="H72" s="198">
        <v>0</v>
      </c>
      <c r="I72" s="198">
        <v>0</v>
      </c>
      <c r="J72" s="198">
        <v>0</v>
      </c>
    </row>
    <row r="73" spans="1:10" ht="21">
      <c r="A73" s="53" t="s">
        <v>273</v>
      </c>
      <c r="B73" s="56">
        <v>3342</v>
      </c>
      <c r="C73" s="198">
        <v>0</v>
      </c>
      <c r="D73" s="198">
        <v>0</v>
      </c>
      <c r="E73" s="198">
        <v>0</v>
      </c>
      <c r="F73" s="197">
        <f t="shared" si="0"/>
        <v>0</v>
      </c>
      <c r="G73" s="198">
        <v>0</v>
      </c>
      <c r="H73" s="198">
        <v>0</v>
      </c>
      <c r="I73" s="198">
        <v>0</v>
      </c>
      <c r="J73" s="198">
        <v>0</v>
      </c>
    </row>
    <row r="74" spans="1:10" ht="21">
      <c r="A74" s="53" t="s">
        <v>274</v>
      </c>
      <c r="B74" s="56">
        <v>3343</v>
      </c>
      <c r="C74" s="198">
        <v>0</v>
      </c>
      <c r="D74" s="198">
        <v>0</v>
      </c>
      <c r="E74" s="198">
        <v>0</v>
      </c>
      <c r="F74" s="197">
        <f t="shared" ref="F74:F78" si="2">SUM(G74:J74)</f>
        <v>0</v>
      </c>
      <c r="G74" s="198">
        <v>0</v>
      </c>
      <c r="H74" s="198">
        <v>0</v>
      </c>
      <c r="I74" s="198">
        <v>0</v>
      </c>
      <c r="J74" s="198">
        <v>0</v>
      </c>
    </row>
    <row r="75" spans="1:10" customFormat="1" ht="21">
      <c r="A75" s="53" t="s">
        <v>308</v>
      </c>
      <c r="B75" s="56">
        <v>3350</v>
      </c>
      <c r="C75" s="198">
        <v>0</v>
      </c>
      <c r="D75" s="198">
        <v>0</v>
      </c>
      <c r="E75" s="198">
        <v>0</v>
      </c>
      <c r="F75" s="197">
        <f t="shared" si="2"/>
        <v>0</v>
      </c>
      <c r="G75" s="198">
        <v>0</v>
      </c>
      <c r="H75" s="198">
        <v>0</v>
      </c>
      <c r="I75" s="198">
        <v>0</v>
      </c>
      <c r="J75" s="198">
        <v>0</v>
      </c>
    </row>
    <row r="76" spans="1:10" customFormat="1" ht="21">
      <c r="A76" s="53" t="s">
        <v>309</v>
      </c>
      <c r="B76" s="54">
        <v>3360</v>
      </c>
      <c r="C76" s="198">
        <v>-3</v>
      </c>
      <c r="D76" s="198">
        <v>-21</v>
      </c>
      <c r="E76" s="198">
        <v>-1</v>
      </c>
      <c r="F76" s="197">
        <f t="shared" si="2"/>
        <v>0</v>
      </c>
      <c r="G76" s="198">
        <f>'I. Інф. до фін.плану'!G81</f>
        <v>0</v>
      </c>
      <c r="H76" s="198">
        <f>'I. Інф. до фін.плану'!H81</f>
        <v>0</v>
      </c>
      <c r="I76" s="198">
        <f>'I. Інф. до фін.плану'!I81</f>
        <v>0</v>
      </c>
      <c r="J76" s="198">
        <f>'I. Інф. до фін.плану'!J81</f>
        <v>0</v>
      </c>
    </row>
    <row r="77" spans="1:10" customFormat="1" ht="21">
      <c r="A77" s="53" t="s">
        <v>310</v>
      </c>
      <c r="B77" s="54">
        <v>3370</v>
      </c>
      <c r="C77" s="198">
        <v>0</v>
      </c>
      <c r="D77" s="198">
        <v>0</v>
      </c>
      <c r="E77" s="198">
        <v>0</v>
      </c>
      <c r="F77" s="197">
        <f t="shared" si="2"/>
        <v>0</v>
      </c>
      <c r="G77" s="198">
        <v>0</v>
      </c>
      <c r="H77" s="198">
        <v>0</v>
      </c>
      <c r="I77" s="198">
        <v>0</v>
      </c>
      <c r="J77" s="198">
        <v>0</v>
      </c>
    </row>
    <row r="78" spans="1:10" customFormat="1" ht="21">
      <c r="A78" s="53" t="s">
        <v>443</v>
      </c>
      <c r="B78" s="54">
        <v>3380</v>
      </c>
      <c r="C78" s="198">
        <v>0</v>
      </c>
      <c r="D78" s="198">
        <v>0</v>
      </c>
      <c r="E78" s="198">
        <v>0</v>
      </c>
      <c r="F78" s="197">
        <f t="shared" si="2"/>
        <v>0</v>
      </c>
      <c r="G78" s="198">
        <v>0</v>
      </c>
      <c r="H78" s="198">
        <v>0</v>
      </c>
      <c r="I78" s="198">
        <v>0</v>
      </c>
      <c r="J78" s="198">
        <v>0</v>
      </c>
    </row>
    <row r="79" spans="1:10" customFormat="1" ht="20.399999999999999">
      <c r="A79" s="50" t="s">
        <v>311</v>
      </c>
      <c r="B79" s="51">
        <v>3395</v>
      </c>
      <c r="C79" s="197">
        <f>SUM(C62,C69)</f>
        <v>-89</v>
      </c>
      <c r="D79" s="197">
        <f t="shared" ref="D79:J79" si="3">SUM(D62,D69)</f>
        <v>-53</v>
      </c>
      <c r="E79" s="197">
        <f t="shared" si="3"/>
        <v>-1</v>
      </c>
      <c r="F79" s="197">
        <f t="shared" ref="F79:F82" si="4">SUM(G79:J79)</f>
        <v>0</v>
      </c>
      <c r="G79" s="197">
        <f t="shared" si="3"/>
        <v>0</v>
      </c>
      <c r="H79" s="197">
        <f t="shared" si="3"/>
        <v>0</v>
      </c>
      <c r="I79" s="197">
        <f t="shared" si="3"/>
        <v>0</v>
      </c>
      <c r="J79" s="197">
        <f t="shared" si="3"/>
        <v>0</v>
      </c>
    </row>
    <row r="80" spans="1:10" customFormat="1" ht="20.399999999999999">
      <c r="A80" s="50" t="s">
        <v>312</v>
      </c>
      <c r="B80" s="51">
        <v>3400</v>
      </c>
      <c r="C80" s="197">
        <f t="shared" ref="C80:J80" si="5">SUM(C40,C60,C79)</f>
        <v>342</v>
      </c>
      <c r="D80" s="197">
        <f t="shared" si="5"/>
        <v>0</v>
      </c>
      <c r="E80" s="197">
        <f t="shared" si="5"/>
        <v>1331</v>
      </c>
      <c r="F80" s="197">
        <f t="shared" si="5"/>
        <v>0</v>
      </c>
      <c r="G80" s="197">
        <f t="shared" si="5"/>
        <v>0</v>
      </c>
      <c r="H80" s="197">
        <f t="shared" si="5"/>
        <v>0</v>
      </c>
      <c r="I80" s="197">
        <f t="shared" si="5"/>
        <v>0</v>
      </c>
      <c r="J80" s="197">
        <f t="shared" si="5"/>
        <v>0</v>
      </c>
    </row>
    <row r="81" spans="1:10" customFormat="1" ht="21">
      <c r="A81" s="53" t="s">
        <v>313</v>
      </c>
      <c r="B81" s="54">
        <v>3405</v>
      </c>
      <c r="C81" s="204">
        <v>1327</v>
      </c>
      <c r="D81" s="205">
        <v>1800</v>
      </c>
      <c r="E81" s="204">
        <v>1669</v>
      </c>
      <c r="F81" s="204">
        <f>E83</f>
        <v>3000</v>
      </c>
      <c r="G81" s="204">
        <f>E83</f>
        <v>3000</v>
      </c>
      <c r="H81" s="204">
        <f>G83</f>
        <v>3000</v>
      </c>
      <c r="I81" s="204">
        <f>H83</f>
        <v>3000</v>
      </c>
      <c r="J81" s="204">
        <f>I83</f>
        <v>3000</v>
      </c>
    </row>
    <row r="82" spans="1:10" customFormat="1" ht="21">
      <c r="A82" s="206" t="s">
        <v>314</v>
      </c>
      <c r="B82" s="54">
        <v>3410</v>
      </c>
      <c r="C82" s="198">
        <v>0</v>
      </c>
      <c r="D82" s="198">
        <v>0</v>
      </c>
      <c r="E82" s="198">
        <v>0</v>
      </c>
      <c r="F82" s="198">
        <f t="shared" si="4"/>
        <v>0</v>
      </c>
      <c r="G82" s="198">
        <v>0</v>
      </c>
      <c r="H82" s="198">
        <v>0</v>
      </c>
      <c r="I82" s="198">
        <v>0</v>
      </c>
      <c r="J82" s="198">
        <v>0</v>
      </c>
    </row>
    <row r="83" spans="1:10" s="154" customFormat="1" ht="21">
      <c r="A83" s="53" t="s">
        <v>315</v>
      </c>
      <c r="B83" s="54">
        <v>3415</v>
      </c>
      <c r="C83" s="198">
        <f t="shared" ref="C83:J83" si="6">SUM(C81,C80,C82)</f>
        <v>1669</v>
      </c>
      <c r="D83" s="198">
        <f t="shared" si="6"/>
        <v>1800</v>
      </c>
      <c r="E83" s="198">
        <f t="shared" si="6"/>
        <v>3000</v>
      </c>
      <c r="F83" s="198">
        <f t="shared" si="6"/>
        <v>3000</v>
      </c>
      <c r="G83" s="198">
        <f t="shared" si="6"/>
        <v>3000</v>
      </c>
      <c r="H83" s="198">
        <f t="shared" si="6"/>
        <v>3000</v>
      </c>
      <c r="I83" s="198">
        <f t="shared" si="6"/>
        <v>3000</v>
      </c>
      <c r="J83" s="198">
        <f t="shared" si="6"/>
        <v>3000</v>
      </c>
    </row>
    <row r="84" spans="1:10" s="154" customFormat="1" ht="7.8" customHeight="1">
      <c r="A84" s="49"/>
      <c r="B84" s="207"/>
      <c r="C84" s="208"/>
      <c r="D84" s="209"/>
      <c r="E84" s="209"/>
      <c r="F84" s="215"/>
      <c r="G84" s="209"/>
      <c r="H84" s="209"/>
      <c r="I84" s="209"/>
      <c r="J84" s="209"/>
    </row>
    <row r="85" spans="1:10" s="178" customFormat="1" ht="7.8" customHeight="1">
      <c r="A85" s="154"/>
      <c r="B85" s="154"/>
      <c r="C85" s="154"/>
      <c r="D85" s="154"/>
      <c r="E85" s="154"/>
    </row>
    <row r="86" spans="1:10" s="181" customFormat="1" ht="18.75" customHeight="1">
      <c r="A86" s="210" t="s">
        <v>376</v>
      </c>
      <c r="B86" s="211"/>
      <c r="C86" s="382" t="s">
        <v>377</v>
      </c>
      <c r="D86" s="382"/>
      <c r="E86" s="212"/>
      <c r="F86" s="179"/>
      <c r="G86" s="180"/>
    </row>
    <row r="87" spans="1:10" s="181" customFormat="1" ht="18.75" customHeight="1">
      <c r="A87" s="213"/>
      <c r="B87" s="214"/>
      <c r="C87" s="214"/>
      <c r="D87" s="214"/>
      <c r="E87" s="214"/>
      <c r="F87" s="182"/>
      <c r="G87" s="183"/>
      <c r="H87" s="383"/>
      <c r="I87" s="383"/>
      <c r="J87" s="383"/>
    </row>
    <row r="88" spans="1:10" s="178" customFormat="1" ht="20.399999999999999">
      <c r="A88" s="154"/>
      <c r="B88" s="154"/>
      <c r="C88" s="154"/>
      <c r="D88" s="154"/>
      <c r="E88" s="154"/>
    </row>
    <row r="89" spans="1:10" s="178" customFormat="1" ht="20.399999999999999">
      <c r="A89" s="154"/>
      <c r="B89" s="154"/>
      <c r="C89" s="154"/>
      <c r="D89" s="154"/>
      <c r="E89" s="154"/>
    </row>
    <row r="90" spans="1:10" s="178" customFormat="1" ht="20.399999999999999">
      <c r="A90" s="154"/>
      <c r="B90" s="154"/>
      <c r="C90" s="154"/>
      <c r="D90" s="154"/>
      <c r="E90" s="154"/>
    </row>
  </sheetData>
  <mergeCells count="13">
    <mergeCell ref="C86:D86"/>
    <mergeCell ref="H87:J87"/>
    <mergeCell ref="A1:J1"/>
    <mergeCell ref="A3:A4"/>
    <mergeCell ref="B3:B4"/>
    <mergeCell ref="C3:C4"/>
    <mergeCell ref="D3:D4"/>
    <mergeCell ref="E3:E4"/>
    <mergeCell ref="F3:F4"/>
    <mergeCell ref="G3:J3"/>
    <mergeCell ref="C6:J6"/>
    <mergeCell ref="C41:J41"/>
    <mergeCell ref="C61:J61"/>
  </mergeCells>
  <pageMargins left="1.1023622047244095" right="0.31496062992125984" top="0.59055118110236227" bottom="0.35433070866141736" header="0.31496062992125984" footer="0.31496062992125984"/>
  <pageSetup paperSize="9" scale="52" fitToHeight="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F706D0-9131-4733-98DA-CD02FDC88958}">
  <dimension ref="A1:M42"/>
  <sheetViews>
    <sheetView zoomScale="55" zoomScaleNormal="55" zoomScaleSheetLayoutView="48" workbookViewId="0">
      <selection activeCell="U6" sqref="U6"/>
    </sheetView>
  </sheetViews>
  <sheetFormatPr defaultRowHeight="13.2"/>
  <cols>
    <col min="1" max="1" width="57.44140625" style="172" customWidth="1"/>
    <col min="2" max="13" width="18" style="172" customWidth="1"/>
    <col min="14" max="16384" width="8.88671875" style="172"/>
  </cols>
  <sheetData>
    <row r="1" spans="1:13" s="142" customFormat="1" ht="22.8"/>
    <row r="2" spans="1:13" s="142" customFormat="1" ht="22.8">
      <c r="A2" s="298" t="s">
        <v>316</v>
      </c>
      <c r="B2" s="298"/>
      <c r="C2" s="298"/>
      <c r="D2" s="298"/>
      <c r="E2" s="298"/>
      <c r="F2" s="298"/>
      <c r="G2" s="298"/>
      <c r="H2" s="298"/>
      <c r="I2" s="298"/>
      <c r="J2" s="298"/>
      <c r="K2" s="298"/>
      <c r="L2" s="298"/>
      <c r="M2" s="298"/>
    </row>
    <row r="3" spans="1:13" s="142" customFormat="1" ht="18.75" customHeight="1">
      <c r="A3" s="28"/>
      <c r="B3" s="28"/>
      <c r="C3" s="28"/>
      <c r="D3" s="28"/>
      <c r="E3" s="28"/>
      <c r="F3" s="28"/>
      <c r="G3" s="28"/>
      <c r="H3" s="28"/>
      <c r="I3" s="28"/>
      <c r="J3" s="28"/>
      <c r="K3" s="28"/>
      <c r="L3" s="380" t="s">
        <v>317</v>
      </c>
      <c r="M3" s="380"/>
    </row>
    <row r="4" spans="1:13" s="142" customFormat="1" ht="27.75" customHeight="1">
      <c r="A4" s="376" t="s">
        <v>23</v>
      </c>
      <c r="B4" s="377"/>
      <c r="C4" s="377"/>
      <c r="D4" s="378"/>
      <c r="E4" s="375" t="s">
        <v>24</v>
      </c>
      <c r="F4" s="375" t="s">
        <v>231</v>
      </c>
      <c r="G4" s="375" t="s">
        <v>232</v>
      </c>
      <c r="H4" s="374" t="s">
        <v>27</v>
      </c>
      <c r="I4" s="375" t="s">
        <v>318</v>
      </c>
      <c r="J4" s="375" t="s">
        <v>163</v>
      </c>
      <c r="K4" s="375"/>
      <c r="L4" s="375"/>
      <c r="M4" s="375"/>
    </row>
    <row r="5" spans="1:13" s="142" customFormat="1" ht="64.5" customHeight="1">
      <c r="A5" s="379"/>
      <c r="B5" s="380"/>
      <c r="C5" s="380"/>
      <c r="D5" s="381"/>
      <c r="E5" s="375"/>
      <c r="F5" s="375"/>
      <c r="G5" s="375"/>
      <c r="H5" s="374"/>
      <c r="I5" s="375"/>
      <c r="J5" s="165" t="s">
        <v>165</v>
      </c>
      <c r="K5" s="165" t="s">
        <v>166</v>
      </c>
      <c r="L5" s="165" t="s">
        <v>167</v>
      </c>
      <c r="M5" s="165" t="s">
        <v>168</v>
      </c>
    </row>
    <row r="6" spans="1:13" s="155" customFormat="1" ht="18.75" customHeight="1">
      <c r="A6" s="400">
        <v>1</v>
      </c>
      <c r="B6" s="401"/>
      <c r="C6" s="401"/>
      <c r="D6" s="402"/>
      <c r="E6" s="30">
        <v>2</v>
      </c>
      <c r="F6" s="30">
        <v>3</v>
      </c>
      <c r="G6" s="30">
        <v>4</v>
      </c>
      <c r="H6" s="30">
        <v>5</v>
      </c>
      <c r="I6" s="30">
        <v>6</v>
      </c>
      <c r="J6" s="30">
        <v>7</v>
      </c>
      <c r="K6" s="30">
        <v>8</v>
      </c>
      <c r="L6" s="30">
        <v>9</v>
      </c>
      <c r="M6" s="30">
        <v>10</v>
      </c>
    </row>
    <row r="7" spans="1:13" s="142" customFormat="1" ht="64.8" customHeight="1">
      <c r="A7" s="362" t="s">
        <v>319</v>
      </c>
      <c r="B7" s="363"/>
      <c r="C7" s="363"/>
      <c r="D7" s="364"/>
      <c r="E7" s="29">
        <v>4000</v>
      </c>
      <c r="F7" s="39">
        <f>SUM(F8:F13)</f>
        <v>397</v>
      </c>
      <c r="G7" s="39">
        <f>SUM(G8:G13)</f>
        <v>1320</v>
      </c>
      <c r="H7" s="39">
        <f>SUM(H8:H13)</f>
        <v>950</v>
      </c>
      <c r="I7" s="39">
        <f t="shared" ref="I7:I13" si="0">SUM(J7:M7)</f>
        <v>410</v>
      </c>
      <c r="J7" s="39">
        <f>SUM(J8:J13)</f>
        <v>100</v>
      </c>
      <c r="K7" s="39">
        <f>SUM(K8:K13)</f>
        <v>105</v>
      </c>
      <c r="L7" s="39">
        <f>SUM(L8:L13)</f>
        <v>105</v>
      </c>
      <c r="M7" s="39">
        <f>SUM(M8:M13)</f>
        <v>100</v>
      </c>
    </row>
    <row r="8" spans="1:13" s="142" customFormat="1" ht="22.8">
      <c r="A8" s="356" t="s">
        <v>320</v>
      </c>
      <c r="B8" s="357"/>
      <c r="C8" s="357"/>
      <c r="D8" s="358"/>
      <c r="E8" s="30" t="s">
        <v>321</v>
      </c>
      <c r="F8" s="31">
        <v>0</v>
      </c>
      <c r="G8" s="31">
        <v>0</v>
      </c>
      <c r="H8" s="31">
        <v>0</v>
      </c>
      <c r="I8" s="39">
        <f t="shared" si="0"/>
        <v>0</v>
      </c>
      <c r="J8" s="31">
        <v>0</v>
      </c>
      <c r="K8" s="31">
        <v>0</v>
      </c>
      <c r="L8" s="31">
        <v>0</v>
      </c>
      <c r="M8" s="31">
        <v>0</v>
      </c>
    </row>
    <row r="9" spans="1:13" s="142" customFormat="1" ht="22.8">
      <c r="A9" s="356" t="s">
        <v>322</v>
      </c>
      <c r="B9" s="357"/>
      <c r="C9" s="357"/>
      <c r="D9" s="358"/>
      <c r="E9" s="32">
        <v>4020</v>
      </c>
      <c r="F9" s="31">
        <v>52</v>
      </c>
      <c r="G9" s="31">
        <v>1120</v>
      </c>
      <c r="H9" s="31">
        <v>93</v>
      </c>
      <c r="I9" s="39">
        <f t="shared" si="0"/>
        <v>90</v>
      </c>
      <c r="J9" s="31">
        <v>20</v>
      </c>
      <c r="K9" s="31">
        <v>25</v>
      </c>
      <c r="L9" s="31">
        <v>25</v>
      </c>
      <c r="M9" s="31">
        <v>20</v>
      </c>
    </row>
    <row r="10" spans="1:13" s="142" customFormat="1" ht="22.8">
      <c r="A10" s="356" t="s">
        <v>323</v>
      </c>
      <c r="B10" s="357"/>
      <c r="C10" s="357"/>
      <c r="D10" s="358"/>
      <c r="E10" s="30">
        <v>4030</v>
      </c>
      <c r="F10" s="31">
        <v>345</v>
      </c>
      <c r="G10" s="31">
        <v>200</v>
      </c>
      <c r="H10" s="31">
        <v>857</v>
      </c>
      <c r="I10" s="39">
        <f t="shared" si="0"/>
        <v>320</v>
      </c>
      <c r="J10" s="31">
        <v>80</v>
      </c>
      <c r="K10" s="31">
        <v>80</v>
      </c>
      <c r="L10" s="31">
        <v>80</v>
      </c>
      <c r="M10" s="31">
        <v>80</v>
      </c>
    </row>
    <row r="11" spans="1:13" s="142" customFormat="1" ht="22.8">
      <c r="A11" s="356" t="s">
        <v>324</v>
      </c>
      <c r="B11" s="357"/>
      <c r="C11" s="357"/>
      <c r="D11" s="358"/>
      <c r="E11" s="32">
        <v>4040</v>
      </c>
      <c r="F11" s="31">
        <v>0</v>
      </c>
      <c r="G11" s="31">
        <v>0</v>
      </c>
      <c r="H11" s="31">
        <v>0</v>
      </c>
      <c r="I11" s="31">
        <f t="shared" si="0"/>
        <v>0</v>
      </c>
      <c r="J11" s="31">
        <v>0</v>
      </c>
      <c r="K11" s="31">
        <v>0</v>
      </c>
      <c r="L11" s="31">
        <v>0</v>
      </c>
      <c r="M11" s="31">
        <v>0</v>
      </c>
    </row>
    <row r="12" spans="1:13" s="142" customFormat="1" ht="22.8">
      <c r="A12" s="356" t="s">
        <v>325</v>
      </c>
      <c r="B12" s="357"/>
      <c r="C12" s="357"/>
      <c r="D12" s="358"/>
      <c r="E12" s="30">
        <v>4050</v>
      </c>
      <c r="F12" s="31">
        <v>0</v>
      </c>
      <c r="G12" s="31">
        <v>0</v>
      </c>
      <c r="H12" s="31">
        <v>0</v>
      </c>
      <c r="I12" s="31">
        <f t="shared" si="0"/>
        <v>0</v>
      </c>
      <c r="J12" s="31">
        <v>0</v>
      </c>
      <c r="K12" s="31">
        <v>0</v>
      </c>
      <c r="L12" s="31">
        <v>0</v>
      </c>
      <c r="M12" s="31">
        <v>0</v>
      </c>
    </row>
    <row r="13" spans="1:13" s="142" customFormat="1" ht="22.8">
      <c r="A13" s="356" t="s">
        <v>326</v>
      </c>
      <c r="B13" s="357"/>
      <c r="C13" s="357"/>
      <c r="D13" s="358"/>
      <c r="E13" s="33">
        <v>4060</v>
      </c>
      <c r="F13" s="31">
        <v>0</v>
      </c>
      <c r="G13" s="31">
        <v>0</v>
      </c>
      <c r="H13" s="31">
        <v>0</v>
      </c>
      <c r="I13" s="31">
        <f t="shared" si="0"/>
        <v>0</v>
      </c>
      <c r="J13" s="31">
        <v>0</v>
      </c>
      <c r="K13" s="31">
        <v>0</v>
      </c>
      <c r="L13" s="31">
        <v>0</v>
      </c>
      <c r="M13" s="31">
        <v>0</v>
      </c>
    </row>
    <row r="14" spans="1:13" s="142" customFormat="1" ht="15" customHeight="1">
      <c r="A14" s="34"/>
      <c r="B14" s="34"/>
      <c r="C14" s="34"/>
      <c r="D14" s="34"/>
      <c r="E14" s="35"/>
      <c r="F14" s="36"/>
      <c r="G14" s="37"/>
      <c r="H14" s="37"/>
      <c r="I14" s="36"/>
      <c r="J14" s="37"/>
      <c r="K14" s="37"/>
      <c r="L14" s="37"/>
      <c r="M14" s="37"/>
    </row>
    <row r="15" spans="1:13" s="142" customFormat="1" ht="15" customHeight="1">
      <c r="A15" s="34"/>
      <c r="B15" s="34"/>
      <c r="C15" s="34"/>
      <c r="D15" s="34"/>
      <c r="E15" s="35"/>
      <c r="F15" s="36"/>
      <c r="G15" s="37"/>
      <c r="H15" s="37"/>
      <c r="I15" s="36"/>
      <c r="J15" s="37"/>
      <c r="K15" s="37"/>
      <c r="L15" s="37"/>
      <c r="M15" s="37"/>
    </row>
    <row r="16" spans="1:13" s="147" customFormat="1" ht="22.8">
      <c r="A16" s="143"/>
      <c r="B16" s="144"/>
      <c r="C16" s="156"/>
      <c r="D16" s="156"/>
      <c r="E16" s="145"/>
      <c r="F16" s="145"/>
      <c r="G16" s="146"/>
    </row>
    <row r="17" spans="1:13" s="147" customFormat="1" ht="22.8">
      <c r="A17" s="148"/>
      <c r="B17" s="149"/>
      <c r="C17" s="149"/>
      <c r="D17" s="149"/>
      <c r="E17" s="149"/>
      <c r="F17" s="149"/>
      <c r="G17" s="150"/>
      <c r="H17" s="392"/>
      <c r="I17" s="392"/>
      <c r="J17" s="392"/>
    </row>
    <row r="18" spans="1:13" s="147" customFormat="1" ht="22.8">
      <c r="A18" s="151"/>
      <c r="C18" s="152"/>
      <c r="F18" s="153"/>
      <c r="G18" s="153"/>
      <c r="H18" s="153"/>
      <c r="I18" s="153"/>
      <c r="J18" s="153"/>
    </row>
    <row r="19" spans="1:13" customFormat="1" ht="15" customHeight="1">
      <c r="A19" s="16"/>
      <c r="B19" s="16"/>
      <c r="C19" s="16"/>
      <c r="D19" s="16"/>
      <c r="E19" s="15"/>
      <c r="F19" s="17"/>
      <c r="G19" s="18"/>
      <c r="H19" s="18"/>
      <c r="I19" s="17"/>
      <c r="J19" s="18"/>
      <c r="K19" s="18"/>
      <c r="L19" s="18"/>
      <c r="M19" s="18"/>
    </row>
    <row r="20" spans="1:13" customFormat="1" ht="15" customHeight="1">
      <c r="A20" s="163"/>
      <c r="B20" s="163"/>
      <c r="C20" s="163"/>
      <c r="D20" s="163"/>
      <c r="E20" s="1"/>
      <c r="F20" s="163"/>
      <c r="G20" s="163"/>
      <c r="H20" s="163"/>
      <c r="I20" s="163"/>
      <c r="J20" s="163"/>
      <c r="K20" s="2"/>
      <c r="L20" s="2"/>
      <c r="M20" s="2"/>
    </row>
    <row r="21" spans="1:13" s="142" customFormat="1" ht="22.8">
      <c r="A21" s="393" t="s">
        <v>327</v>
      </c>
      <c r="B21" s="393"/>
      <c r="C21" s="393"/>
      <c r="D21" s="393"/>
      <c r="E21" s="393"/>
      <c r="F21" s="393"/>
      <c r="G21" s="393"/>
      <c r="H21" s="393"/>
      <c r="I21" s="393"/>
      <c r="J21" s="393"/>
      <c r="K21" s="393"/>
      <c r="L21" s="393"/>
      <c r="M21" s="393"/>
    </row>
    <row r="22" spans="1:13" s="142" customFormat="1" ht="22.8">
      <c r="A22" s="166"/>
      <c r="B22" s="166"/>
      <c r="C22" s="166"/>
      <c r="D22" s="166"/>
      <c r="E22" s="166"/>
      <c r="F22" s="166"/>
      <c r="G22" s="166"/>
      <c r="H22" s="166"/>
      <c r="I22" s="166"/>
      <c r="J22" s="166"/>
      <c r="K22" s="166"/>
      <c r="L22" s="166"/>
      <c r="M22" s="166"/>
    </row>
    <row r="23" spans="1:13" customFormat="1" ht="50.25" customHeight="1">
      <c r="A23" s="394" t="s">
        <v>328</v>
      </c>
      <c r="B23" s="397" t="s">
        <v>391</v>
      </c>
      <c r="C23" s="398"/>
      <c r="D23" s="399"/>
      <c r="E23" s="403" t="s">
        <v>329</v>
      </c>
      <c r="F23" s="397" t="s">
        <v>330</v>
      </c>
      <c r="G23" s="398"/>
      <c r="H23" s="398"/>
      <c r="I23" s="398"/>
      <c r="J23" s="399"/>
      <c r="K23" s="304" t="s">
        <v>392</v>
      </c>
      <c r="L23" s="304"/>
      <c r="M23" s="304"/>
    </row>
    <row r="24" spans="1:13" customFormat="1" ht="30" customHeight="1">
      <c r="A24" s="395"/>
      <c r="B24" s="403" t="s">
        <v>160</v>
      </c>
      <c r="C24" s="397" t="s">
        <v>331</v>
      </c>
      <c r="D24" s="399"/>
      <c r="E24" s="405"/>
      <c r="F24" s="403" t="s">
        <v>332</v>
      </c>
      <c r="G24" s="403" t="s">
        <v>333</v>
      </c>
      <c r="H24" s="403" t="s">
        <v>334</v>
      </c>
      <c r="I24" s="318" t="s">
        <v>335</v>
      </c>
      <c r="J24" s="403" t="s">
        <v>336</v>
      </c>
      <c r="K24" s="403" t="s">
        <v>160</v>
      </c>
      <c r="L24" s="397" t="s">
        <v>331</v>
      </c>
      <c r="M24" s="399"/>
    </row>
    <row r="25" spans="1:13" customFormat="1" ht="82.2" customHeight="1">
      <c r="A25" s="396"/>
      <c r="B25" s="404"/>
      <c r="C25" s="30" t="s">
        <v>332</v>
      </c>
      <c r="D25" s="30" t="s">
        <v>337</v>
      </c>
      <c r="E25" s="404"/>
      <c r="F25" s="404"/>
      <c r="G25" s="404"/>
      <c r="H25" s="404"/>
      <c r="I25" s="319"/>
      <c r="J25" s="404"/>
      <c r="K25" s="404"/>
      <c r="L25" s="30" t="s">
        <v>332</v>
      </c>
      <c r="M25" s="30" t="s">
        <v>337</v>
      </c>
    </row>
    <row r="26" spans="1:13" s="154" customFormat="1" ht="18.75" customHeight="1">
      <c r="A26" s="38">
        <v>1</v>
      </c>
      <c r="B26" s="134">
        <v>2</v>
      </c>
      <c r="C26" s="134">
        <v>3</v>
      </c>
      <c r="D26" s="134">
        <v>4</v>
      </c>
      <c r="E26" s="134">
        <v>5</v>
      </c>
      <c r="F26" s="134">
        <v>6</v>
      </c>
      <c r="G26" s="134">
        <v>7</v>
      </c>
      <c r="H26" s="134">
        <v>8</v>
      </c>
      <c r="I26" s="134">
        <v>9</v>
      </c>
      <c r="J26" s="134">
        <v>10</v>
      </c>
      <c r="K26" s="134">
        <v>11</v>
      </c>
      <c r="L26" s="134">
        <v>12</v>
      </c>
      <c r="M26" s="134">
        <v>13</v>
      </c>
    </row>
    <row r="27" spans="1:13" customFormat="1" ht="53.4" customHeight="1">
      <c r="A27" s="164" t="s">
        <v>430</v>
      </c>
      <c r="B27" s="39">
        <f>SUM(C27,D27)</f>
        <v>0</v>
      </c>
      <c r="C27" s="39">
        <f t="shared" ref="C27:M27" si="1">SUM(D27,E27)</f>
        <v>0</v>
      </c>
      <c r="D27" s="39">
        <f t="shared" si="1"/>
        <v>0</v>
      </c>
      <c r="E27" s="39">
        <f t="shared" si="1"/>
        <v>0</v>
      </c>
      <c r="F27" s="39">
        <f t="shared" si="1"/>
        <v>0</v>
      </c>
      <c r="G27" s="39">
        <f t="shared" si="1"/>
        <v>0</v>
      </c>
      <c r="H27" s="39">
        <f t="shared" si="1"/>
        <v>0</v>
      </c>
      <c r="I27" s="39">
        <f t="shared" si="1"/>
        <v>0</v>
      </c>
      <c r="J27" s="39">
        <f t="shared" si="1"/>
        <v>0</v>
      </c>
      <c r="K27" s="39">
        <f t="shared" si="1"/>
        <v>0</v>
      </c>
      <c r="L27" s="39">
        <f t="shared" si="1"/>
        <v>0</v>
      </c>
      <c r="M27" s="39">
        <f t="shared" si="1"/>
        <v>0</v>
      </c>
    </row>
    <row r="28" spans="1:13" customFormat="1" ht="12" customHeight="1">
      <c r="A28" s="40"/>
      <c r="B28" s="157"/>
      <c r="C28" s="157"/>
      <c r="D28" s="157"/>
      <c r="E28" s="157"/>
      <c r="F28" s="157"/>
      <c r="G28" s="157"/>
      <c r="H28" s="157"/>
      <c r="I28" s="157"/>
      <c r="J28" s="157"/>
      <c r="K28" s="157"/>
      <c r="L28" s="157"/>
      <c r="M28" s="157"/>
    </row>
    <row r="29" spans="1:13" customFormat="1" ht="22.8" hidden="1">
      <c r="A29" s="40"/>
      <c r="B29" s="157">
        <f t="shared" ref="B29:B34" si="2">SUM(C29,D29)</f>
        <v>0</v>
      </c>
      <c r="C29" s="157">
        <f t="shared" ref="C29:C30" si="3">SUM(D29,E29)</f>
        <v>0</v>
      </c>
      <c r="D29" s="157">
        <f t="shared" ref="D29:D30" si="4">SUM(E29,F29)</f>
        <v>0</v>
      </c>
      <c r="E29" s="157">
        <f t="shared" ref="E29:E30" si="5">SUM(F29,G29)</f>
        <v>0</v>
      </c>
      <c r="F29" s="157">
        <f t="shared" ref="F29:F30" si="6">SUM(G29,H29)</f>
        <v>0</v>
      </c>
      <c r="G29" s="157">
        <f t="shared" ref="G29:G30" si="7">SUM(H29,I29)</f>
        <v>0</v>
      </c>
      <c r="H29" s="157">
        <f t="shared" ref="H29:H30" si="8">SUM(I29,J29)</f>
        <v>0</v>
      </c>
      <c r="I29" s="157">
        <f t="shared" ref="I29:I30" si="9">SUM(J29,K29)</f>
        <v>0</v>
      </c>
      <c r="J29" s="157">
        <f t="shared" ref="J29:J30" si="10">SUM(K29,L29)</f>
        <v>0</v>
      </c>
      <c r="K29" s="157">
        <f t="shared" ref="K29:K30" si="11">SUM(L29,M29)</f>
        <v>0</v>
      </c>
      <c r="L29" s="157">
        <f t="shared" ref="L29:L30" si="12">SUM(M29,N29)</f>
        <v>0</v>
      </c>
      <c r="M29" s="157">
        <f t="shared" ref="M29:M30" si="13">SUM(N29,O29)</f>
        <v>0</v>
      </c>
    </row>
    <row r="30" spans="1:13" customFormat="1" ht="45.6">
      <c r="A30" s="164" t="s">
        <v>431</v>
      </c>
      <c r="B30" s="31">
        <f t="shared" si="2"/>
        <v>0</v>
      </c>
      <c r="C30" s="31">
        <f t="shared" si="3"/>
        <v>0</v>
      </c>
      <c r="D30" s="31">
        <f t="shared" si="4"/>
        <v>0</v>
      </c>
      <c r="E30" s="31">
        <f t="shared" si="5"/>
        <v>0</v>
      </c>
      <c r="F30" s="31">
        <f t="shared" si="6"/>
        <v>0</v>
      </c>
      <c r="G30" s="31">
        <f t="shared" si="7"/>
        <v>0</v>
      </c>
      <c r="H30" s="31">
        <f t="shared" si="8"/>
        <v>0</v>
      </c>
      <c r="I30" s="31">
        <f t="shared" si="9"/>
        <v>0</v>
      </c>
      <c r="J30" s="31">
        <f t="shared" si="10"/>
        <v>0</v>
      </c>
      <c r="K30" s="31">
        <f t="shared" si="11"/>
        <v>0</v>
      </c>
      <c r="L30" s="31">
        <f t="shared" si="12"/>
        <v>0</v>
      </c>
      <c r="M30" s="31">
        <f t="shared" si="13"/>
        <v>0</v>
      </c>
    </row>
    <row r="31" spans="1:13" customFormat="1" ht="10.8" customHeight="1">
      <c r="A31" s="40"/>
      <c r="B31" s="157"/>
      <c r="C31" s="157"/>
      <c r="D31" s="157"/>
      <c r="E31" s="157"/>
      <c r="F31" s="157"/>
      <c r="G31" s="157"/>
      <c r="H31" s="157"/>
      <c r="I31" s="157"/>
      <c r="J31" s="157"/>
      <c r="K31" s="157"/>
      <c r="L31" s="157"/>
      <c r="M31" s="157"/>
    </row>
    <row r="32" spans="1:13" customFormat="1" ht="22.8" hidden="1">
      <c r="A32" s="40"/>
      <c r="B32" s="157">
        <f t="shared" si="2"/>
        <v>0</v>
      </c>
      <c r="C32" s="157">
        <f t="shared" ref="C32:C34" si="14">SUM(D32,E32)</f>
        <v>0</v>
      </c>
      <c r="D32" s="157">
        <f t="shared" ref="D32:D34" si="15">SUM(E32,F32)</f>
        <v>0</v>
      </c>
      <c r="E32" s="157">
        <f t="shared" ref="E32:E34" si="16">SUM(F32,G32)</f>
        <v>0</v>
      </c>
      <c r="F32" s="157">
        <f t="shared" ref="F32:F34" si="17">SUM(G32,H32)</f>
        <v>0</v>
      </c>
      <c r="G32" s="157">
        <f t="shared" ref="G32:G34" si="18">SUM(H32,I32)</f>
        <v>0</v>
      </c>
      <c r="H32" s="157">
        <f t="shared" ref="H32:H34" si="19">SUM(I32,J32)</f>
        <v>0</v>
      </c>
      <c r="I32" s="157">
        <f t="shared" ref="I32:I34" si="20">SUM(J32,K32)</f>
        <v>0</v>
      </c>
      <c r="J32" s="157">
        <f t="shared" ref="J32:J34" si="21">SUM(K32,L32)</f>
        <v>0</v>
      </c>
      <c r="K32" s="157">
        <f t="shared" ref="K32:K34" si="22">SUM(L32,M32)</f>
        <v>0</v>
      </c>
      <c r="L32" s="157">
        <f t="shared" ref="L32:L34" si="23">SUM(M32,N32)</f>
        <v>0</v>
      </c>
      <c r="M32" s="157">
        <f t="shared" ref="M32:M34" si="24">SUM(N32,O32)</f>
        <v>0</v>
      </c>
    </row>
    <row r="33" spans="1:13" customFormat="1" ht="48" customHeight="1">
      <c r="A33" s="164" t="s">
        <v>432</v>
      </c>
      <c r="B33" s="39">
        <f t="shared" si="2"/>
        <v>0</v>
      </c>
      <c r="C33" s="39">
        <f t="shared" si="14"/>
        <v>0</v>
      </c>
      <c r="D33" s="39">
        <f t="shared" si="15"/>
        <v>0</v>
      </c>
      <c r="E33" s="39">
        <f t="shared" si="16"/>
        <v>0</v>
      </c>
      <c r="F33" s="39">
        <f t="shared" si="17"/>
        <v>0</v>
      </c>
      <c r="G33" s="39">
        <f t="shared" si="18"/>
        <v>0</v>
      </c>
      <c r="H33" s="39">
        <f t="shared" si="19"/>
        <v>0</v>
      </c>
      <c r="I33" s="39">
        <f t="shared" si="20"/>
        <v>0</v>
      </c>
      <c r="J33" s="39">
        <f t="shared" si="21"/>
        <v>0</v>
      </c>
      <c r="K33" s="39">
        <f t="shared" si="22"/>
        <v>0</v>
      </c>
      <c r="L33" s="39">
        <f t="shared" si="23"/>
        <v>0</v>
      </c>
      <c r="M33" s="39">
        <f t="shared" si="24"/>
        <v>0</v>
      </c>
    </row>
    <row r="34" spans="1:13" customFormat="1" ht="22.8" hidden="1">
      <c r="A34" s="40"/>
      <c r="B34" s="157">
        <f t="shared" si="2"/>
        <v>0</v>
      </c>
      <c r="C34" s="157">
        <f t="shared" si="14"/>
        <v>0</v>
      </c>
      <c r="D34" s="157">
        <f t="shared" si="15"/>
        <v>0</v>
      </c>
      <c r="E34" s="157">
        <f t="shared" si="16"/>
        <v>0</v>
      </c>
      <c r="F34" s="157">
        <f t="shared" si="17"/>
        <v>0</v>
      </c>
      <c r="G34" s="157">
        <f t="shared" si="18"/>
        <v>0</v>
      </c>
      <c r="H34" s="157">
        <f t="shared" si="19"/>
        <v>0</v>
      </c>
      <c r="I34" s="157">
        <f t="shared" si="20"/>
        <v>0</v>
      </c>
      <c r="J34" s="157">
        <f t="shared" si="21"/>
        <v>0</v>
      </c>
      <c r="K34" s="157">
        <f t="shared" si="22"/>
        <v>0</v>
      </c>
      <c r="L34" s="157">
        <f t="shared" si="23"/>
        <v>0</v>
      </c>
      <c r="M34" s="157">
        <f t="shared" si="24"/>
        <v>0</v>
      </c>
    </row>
    <row r="35" spans="1:13" customFormat="1" ht="13.2" customHeight="1">
      <c r="A35" s="40"/>
      <c r="B35" s="157"/>
      <c r="C35" s="157"/>
      <c r="D35" s="157"/>
      <c r="E35" s="157"/>
      <c r="F35" s="157"/>
      <c r="G35" s="157"/>
      <c r="H35" s="157"/>
      <c r="I35" s="157"/>
      <c r="J35" s="157"/>
      <c r="K35" s="157"/>
      <c r="L35" s="157"/>
      <c r="M35" s="157"/>
    </row>
    <row r="36" spans="1:13" customFormat="1" ht="25.5" customHeight="1">
      <c r="A36" s="164" t="s">
        <v>160</v>
      </c>
      <c r="B36" s="39">
        <f>SUM(B27,B30,B33)</f>
        <v>0</v>
      </c>
      <c r="C36" s="39">
        <f t="shared" ref="C36:M36" si="25">SUM(C27,C30,C33)</f>
        <v>0</v>
      </c>
      <c r="D36" s="39">
        <f t="shared" si="25"/>
        <v>0</v>
      </c>
      <c r="E36" s="39">
        <f t="shared" si="25"/>
        <v>0</v>
      </c>
      <c r="F36" s="39">
        <f t="shared" si="25"/>
        <v>0</v>
      </c>
      <c r="G36" s="39">
        <f t="shared" si="25"/>
        <v>0</v>
      </c>
      <c r="H36" s="39">
        <f t="shared" si="25"/>
        <v>0</v>
      </c>
      <c r="I36" s="39">
        <f t="shared" si="25"/>
        <v>0</v>
      </c>
      <c r="J36" s="39">
        <f t="shared" si="25"/>
        <v>0</v>
      </c>
      <c r="K36" s="39">
        <f t="shared" si="25"/>
        <v>0</v>
      </c>
      <c r="L36" s="39">
        <f t="shared" si="25"/>
        <v>0</v>
      </c>
      <c r="M36" s="39">
        <f t="shared" si="25"/>
        <v>0</v>
      </c>
    </row>
    <row r="37" spans="1:13" customFormat="1" ht="18.75" customHeight="1">
      <c r="A37" s="27"/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</row>
    <row r="38" spans="1:13" customFormat="1" ht="18.75" customHeight="1">
      <c r="A38" s="16"/>
      <c r="B38" s="16"/>
      <c r="C38" s="16"/>
      <c r="D38" s="16"/>
      <c r="E38" s="15"/>
      <c r="F38" s="17"/>
      <c r="G38" s="18"/>
      <c r="H38" s="18"/>
      <c r="I38" s="17"/>
      <c r="J38" s="18"/>
      <c r="K38" s="18"/>
      <c r="L38" s="18"/>
      <c r="M38" s="18"/>
    </row>
    <row r="39" spans="1:13" customFormat="1"/>
    <row r="40" spans="1:13" s="147" customFormat="1" ht="22.8">
      <c r="A40" s="143" t="s">
        <v>376</v>
      </c>
      <c r="B40" s="144"/>
      <c r="C40" s="156" t="s">
        <v>377</v>
      </c>
      <c r="D40" s="156"/>
      <c r="E40" s="145"/>
      <c r="F40" s="145"/>
      <c r="G40" s="146"/>
    </row>
    <row r="41" spans="1:13" s="147" customFormat="1" ht="18.75" customHeight="1">
      <c r="A41" s="148"/>
      <c r="B41" s="149"/>
      <c r="C41" s="149"/>
      <c r="D41" s="149"/>
      <c r="E41" s="149"/>
      <c r="F41" s="149"/>
      <c r="G41" s="150"/>
      <c r="H41" s="392"/>
      <c r="I41" s="392"/>
      <c r="J41" s="392"/>
    </row>
    <row r="42" spans="1:13" customFormat="1"/>
  </sheetData>
  <mergeCells count="34">
    <mergeCell ref="L24:M24"/>
    <mergeCell ref="E23:E25"/>
    <mergeCell ref="F23:J23"/>
    <mergeCell ref="K23:M23"/>
    <mergeCell ref="C24:D24"/>
    <mergeCell ref="F24:F25"/>
    <mergeCell ref="G24:G25"/>
    <mergeCell ref="H24:H25"/>
    <mergeCell ref="I24:I25"/>
    <mergeCell ref="J24:J25"/>
    <mergeCell ref="A2:M2"/>
    <mergeCell ref="A4:D5"/>
    <mergeCell ref="G4:G5"/>
    <mergeCell ref="H4:H5"/>
    <mergeCell ref="I4:I5"/>
    <mergeCell ref="J4:M4"/>
    <mergeCell ref="E4:E5"/>
    <mergeCell ref="L3:M3"/>
    <mergeCell ref="H41:J41"/>
    <mergeCell ref="H17:J17"/>
    <mergeCell ref="F4:F5"/>
    <mergeCell ref="A12:D12"/>
    <mergeCell ref="A13:D13"/>
    <mergeCell ref="A21:M21"/>
    <mergeCell ref="A23:A25"/>
    <mergeCell ref="B23:D23"/>
    <mergeCell ref="A6:D6"/>
    <mergeCell ref="A9:D9"/>
    <mergeCell ref="A10:D10"/>
    <mergeCell ref="A11:D11"/>
    <mergeCell ref="B24:B25"/>
    <mergeCell ref="K24:K25"/>
    <mergeCell ref="A7:D7"/>
    <mergeCell ref="A8:D8"/>
  </mergeCells>
  <pageMargins left="1.1811023622047245" right="0.19685039370078741" top="0.59055118110236227" bottom="0.55118110236220474" header="0.31496062992125984" footer="0.31496062992125984"/>
  <pageSetup paperSize="9" scale="4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0522B8-3DD7-4F26-B0E0-3310C93088C0}">
  <dimension ref="A2:AE40"/>
  <sheetViews>
    <sheetView view="pageBreakPreview" zoomScale="50" zoomScaleNormal="55" zoomScaleSheetLayoutView="50" workbookViewId="0">
      <selection activeCell="B9" sqref="B9:F9"/>
    </sheetView>
  </sheetViews>
  <sheetFormatPr defaultRowHeight="13.2"/>
  <cols>
    <col min="2" max="2" width="39.44140625" customWidth="1"/>
    <col min="3" max="3" width="10.33203125" customWidth="1"/>
    <col min="4" max="4" width="9.5546875" customWidth="1"/>
    <col min="5" max="5" width="10.44140625" customWidth="1"/>
    <col min="6" max="6" width="9.5546875" customWidth="1"/>
    <col min="7" max="7" width="12.33203125" customWidth="1"/>
    <col min="12" max="12" width="12" customWidth="1"/>
    <col min="17" max="17" width="12.5546875" customWidth="1"/>
    <col min="22" max="22" width="12.33203125" customWidth="1"/>
    <col min="27" max="27" width="12.5546875" customWidth="1"/>
  </cols>
  <sheetData>
    <row r="2" spans="1:31" ht="18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1"/>
      <c r="Q2" s="19"/>
      <c r="R2" s="19"/>
      <c r="S2" s="19"/>
      <c r="T2" s="19"/>
      <c r="U2" s="19"/>
      <c r="V2" s="1"/>
      <c r="W2" s="1"/>
      <c r="X2" s="1"/>
      <c r="Y2" s="1"/>
      <c r="Z2" s="1"/>
      <c r="AA2" s="1"/>
      <c r="AB2" s="1"/>
      <c r="AC2" s="1"/>
      <c r="AD2" s="1"/>
      <c r="AE2" s="19"/>
    </row>
    <row r="3" spans="1:31" s="142" customFormat="1" ht="22.8">
      <c r="A3" s="298" t="s">
        <v>338</v>
      </c>
      <c r="B3" s="298"/>
      <c r="C3" s="298"/>
      <c r="D3" s="298"/>
      <c r="E3" s="298"/>
      <c r="F3" s="298"/>
      <c r="G3" s="298"/>
      <c r="H3" s="298"/>
      <c r="I3" s="298"/>
      <c r="J3" s="298"/>
      <c r="K3" s="298"/>
      <c r="L3" s="298"/>
      <c r="M3" s="298"/>
      <c r="N3" s="298"/>
      <c r="O3" s="298"/>
      <c r="P3" s="298"/>
      <c r="Q3" s="298"/>
      <c r="R3" s="298"/>
      <c r="S3" s="298"/>
      <c r="T3" s="298"/>
      <c r="U3" s="298"/>
      <c r="V3" s="298"/>
      <c r="W3" s="298"/>
      <c r="X3" s="298"/>
      <c r="Y3" s="298"/>
      <c r="Z3" s="298"/>
      <c r="AA3" s="298"/>
      <c r="AB3" s="298"/>
      <c r="AC3" s="298"/>
      <c r="AD3" s="298"/>
      <c r="AE3" s="298"/>
    </row>
    <row r="4" spans="1:31" ht="17.399999999999999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</row>
    <row r="5" spans="1:31" ht="30.6">
      <c r="A5" s="20"/>
      <c r="B5" s="20"/>
      <c r="C5" s="20"/>
      <c r="D5" s="20"/>
      <c r="E5" s="20"/>
      <c r="F5" s="20"/>
      <c r="G5" s="20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0"/>
      <c r="W5" s="1"/>
      <c r="X5" s="1"/>
      <c r="Y5" s="1"/>
      <c r="Z5" s="1"/>
      <c r="AA5" s="1"/>
      <c r="AB5" s="1"/>
      <c r="AC5" s="1"/>
      <c r="AD5" s="46"/>
      <c r="AE5" s="47" t="s">
        <v>317</v>
      </c>
    </row>
    <row r="6" spans="1:31" ht="49.8" customHeight="1">
      <c r="A6" s="284" t="s">
        <v>339</v>
      </c>
      <c r="B6" s="422" t="s">
        <v>340</v>
      </c>
      <c r="C6" s="423"/>
      <c r="D6" s="423"/>
      <c r="E6" s="423"/>
      <c r="F6" s="424"/>
      <c r="G6" s="375" t="s">
        <v>341</v>
      </c>
      <c r="H6" s="375"/>
      <c r="I6" s="375"/>
      <c r="J6" s="375"/>
      <c r="K6" s="375"/>
      <c r="L6" s="375" t="s">
        <v>342</v>
      </c>
      <c r="M6" s="375"/>
      <c r="N6" s="375"/>
      <c r="O6" s="375"/>
      <c r="P6" s="375"/>
      <c r="Q6" s="375" t="s">
        <v>343</v>
      </c>
      <c r="R6" s="375"/>
      <c r="S6" s="375"/>
      <c r="T6" s="375"/>
      <c r="U6" s="375"/>
      <c r="V6" s="375" t="s">
        <v>393</v>
      </c>
      <c r="W6" s="375"/>
      <c r="X6" s="375"/>
      <c r="Y6" s="375"/>
      <c r="Z6" s="375"/>
      <c r="AA6" s="375" t="s">
        <v>160</v>
      </c>
      <c r="AB6" s="375"/>
      <c r="AC6" s="375"/>
      <c r="AD6" s="375"/>
      <c r="AE6" s="375"/>
    </row>
    <row r="7" spans="1:31" s="158" customFormat="1" ht="29.25" customHeight="1">
      <c r="A7" s="284"/>
      <c r="B7" s="425"/>
      <c r="C7" s="426"/>
      <c r="D7" s="426"/>
      <c r="E7" s="426"/>
      <c r="F7" s="427"/>
      <c r="G7" s="375" t="s">
        <v>344</v>
      </c>
      <c r="H7" s="284" t="s">
        <v>345</v>
      </c>
      <c r="I7" s="284"/>
      <c r="J7" s="284"/>
      <c r="K7" s="284"/>
      <c r="L7" s="375" t="s">
        <v>344</v>
      </c>
      <c r="M7" s="284" t="s">
        <v>345</v>
      </c>
      <c r="N7" s="284"/>
      <c r="O7" s="284"/>
      <c r="P7" s="284"/>
      <c r="Q7" s="375" t="s">
        <v>344</v>
      </c>
      <c r="R7" s="284" t="s">
        <v>345</v>
      </c>
      <c r="S7" s="284"/>
      <c r="T7" s="284"/>
      <c r="U7" s="284"/>
      <c r="V7" s="375" t="s">
        <v>344</v>
      </c>
      <c r="W7" s="284" t="s">
        <v>345</v>
      </c>
      <c r="X7" s="284"/>
      <c r="Y7" s="284"/>
      <c r="Z7" s="284"/>
      <c r="AA7" s="375" t="s">
        <v>344</v>
      </c>
      <c r="AB7" s="284" t="s">
        <v>345</v>
      </c>
      <c r="AC7" s="284"/>
      <c r="AD7" s="284"/>
      <c r="AE7" s="284"/>
    </row>
    <row r="8" spans="1:31" ht="26.25" customHeight="1">
      <c r="A8" s="284"/>
      <c r="B8" s="428"/>
      <c r="C8" s="429"/>
      <c r="D8" s="429"/>
      <c r="E8" s="429"/>
      <c r="F8" s="430"/>
      <c r="G8" s="375"/>
      <c r="H8" s="30" t="s">
        <v>346</v>
      </c>
      <c r="I8" s="30" t="s">
        <v>347</v>
      </c>
      <c r="J8" s="30" t="s">
        <v>348</v>
      </c>
      <c r="K8" s="30" t="s">
        <v>168</v>
      </c>
      <c r="L8" s="375"/>
      <c r="M8" s="30" t="s">
        <v>346</v>
      </c>
      <c r="N8" s="30" t="s">
        <v>347</v>
      </c>
      <c r="O8" s="30" t="s">
        <v>348</v>
      </c>
      <c r="P8" s="30" t="s">
        <v>168</v>
      </c>
      <c r="Q8" s="375"/>
      <c r="R8" s="30" t="s">
        <v>346</v>
      </c>
      <c r="S8" s="30" t="s">
        <v>347</v>
      </c>
      <c r="T8" s="30" t="s">
        <v>348</v>
      </c>
      <c r="U8" s="30" t="s">
        <v>168</v>
      </c>
      <c r="V8" s="375"/>
      <c r="W8" s="30" t="s">
        <v>346</v>
      </c>
      <c r="X8" s="30" t="s">
        <v>347</v>
      </c>
      <c r="Y8" s="30" t="s">
        <v>348</v>
      </c>
      <c r="Z8" s="30" t="s">
        <v>168</v>
      </c>
      <c r="AA8" s="375"/>
      <c r="AB8" s="30" t="s">
        <v>346</v>
      </c>
      <c r="AC8" s="30" t="s">
        <v>347</v>
      </c>
      <c r="AD8" s="30" t="s">
        <v>348</v>
      </c>
      <c r="AE8" s="30" t="s">
        <v>168</v>
      </c>
    </row>
    <row r="9" spans="1:31" ht="18.75" customHeight="1">
      <c r="A9" s="128">
        <v>1</v>
      </c>
      <c r="B9" s="284">
        <v>2</v>
      </c>
      <c r="C9" s="284"/>
      <c r="D9" s="284"/>
      <c r="E9" s="284"/>
      <c r="F9" s="284"/>
      <c r="G9" s="128">
        <v>3</v>
      </c>
      <c r="H9" s="128">
        <v>4</v>
      </c>
      <c r="I9" s="128">
        <v>5</v>
      </c>
      <c r="J9" s="128">
        <v>6</v>
      </c>
      <c r="K9" s="128">
        <v>7</v>
      </c>
      <c r="L9" s="128">
        <v>8</v>
      </c>
      <c r="M9" s="128">
        <v>9</v>
      </c>
      <c r="N9" s="128">
        <v>10</v>
      </c>
      <c r="O9" s="128">
        <v>11</v>
      </c>
      <c r="P9" s="128">
        <v>12</v>
      </c>
      <c r="Q9" s="128">
        <v>13</v>
      </c>
      <c r="R9" s="128">
        <v>14</v>
      </c>
      <c r="S9" s="128">
        <v>15</v>
      </c>
      <c r="T9" s="128">
        <v>16</v>
      </c>
      <c r="U9" s="128">
        <v>17</v>
      </c>
      <c r="V9" s="129">
        <v>18</v>
      </c>
      <c r="W9" s="129">
        <v>19</v>
      </c>
      <c r="X9" s="129">
        <v>20</v>
      </c>
      <c r="Y9" s="129">
        <v>21</v>
      </c>
      <c r="Z9" s="129">
        <v>22</v>
      </c>
      <c r="AA9" s="129">
        <v>23</v>
      </c>
      <c r="AB9" s="129">
        <v>24</v>
      </c>
      <c r="AC9" s="129">
        <v>25</v>
      </c>
      <c r="AD9" s="129">
        <v>26</v>
      </c>
      <c r="AE9" s="129">
        <v>27</v>
      </c>
    </row>
    <row r="10" spans="1:31" ht="22.8">
      <c r="A10" s="42">
        <v>1</v>
      </c>
      <c r="B10" s="419" t="s">
        <v>320</v>
      </c>
      <c r="C10" s="420"/>
      <c r="D10" s="420"/>
      <c r="E10" s="420"/>
      <c r="F10" s="421"/>
      <c r="G10" s="41">
        <f t="shared" ref="G10:G15" si="0">SUM(H10,I10,J10,K10)</f>
        <v>0</v>
      </c>
      <c r="H10" s="41"/>
      <c r="I10" s="41"/>
      <c r="J10" s="41"/>
      <c r="K10" s="41"/>
      <c r="L10" s="41">
        <f t="shared" ref="L10:L15" si="1">SUM(M10,N10,O10,P10)</f>
        <v>0</v>
      </c>
      <c r="M10" s="41"/>
      <c r="N10" s="41"/>
      <c r="O10" s="41"/>
      <c r="P10" s="41"/>
      <c r="Q10" s="41">
        <f t="shared" ref="Q10:Q15" si="2">SUM(R10,S10,T10,U10)</f>
        <v>0</v>
      </c>
      <c r="R10" s="41">
        <v>0</v>
      </c>
      <c r="S10" s="41">
        <v>0</v>
      </c>
      <c r="T10" s="41">
        <v>0</v>
      </c>
      <c r="U10" s="41">
        <v>0</v>
      </c>
      <c r="V10" s="41">
        <f t="shared" ref="V10:V15" si="3">SUM(W10,X10,Y10,Z10)</f>
        <v>0</v>
      </c>
      <c r="W10" s="41">
        <v>0</v>
      </c>
      <c r="X10" s="41">
        <v>0</v>
      </c>
      <c r="Y10" s="41">
        <v>0</v>
      </c>
      <c r="Z10" s="41">
        <v>0</v>
      </c>
      <c r="AA10" s="39">
        <f t="shared" ref="AA10:AA16" si="4">SUM(AB10,AC10,AD10,AE10)</f>
        <v>0</v>
      </c>
      <c r="AB10" s="41">
        <f t="shared" ref="AB10:AE15" si="5">SUM(H10,M10,R10,W10)</f>
        <v>0</v>
      </c>
      <c r="AC10" s="41">
        <f t="shared" si="5"/>
        <v>0</v>
      </c>
      <c r="AD10" s="41">
        <f t="shared" si="5"/>
        <v>0</v>
      </c>
      <c r="AE10" s="41">
        <f t="shared" si="5"/>
        <v>0</v>
      </c>
    </row>
    <row r="11" spans="1:31" ht="22.8">
      <c r="A11" s="42">
        <v>2</v>
      </c>
      <c r="B11" s="419" t="s">
        <v>428</v>
      </c>
      <c r="C11" s="420"/>
      <c r="D11" s="420"/>
      <c r="E11" s="420"/>
      <c r="F11" s="421"/>
      <c r="G11" s="41">
        <f t="shared" si="0"/>
        <v>0</v>
      </c>
      <c r="H11" s="41"/>
      <c r="I11" s="41"/>
      <c r="J11" s="41"/>
      <c r="K11" s="41"/>
      <c r="L11" s="41">
        <f t="shared" si="1"/>
        <v>0</v>
      </c>
      <c r="M11" s="41"/>
      <c r="N11" s="41"/>
      <c r="O11" s="41"/>
      <c r="P11" s="41"/>
      <c r="Q11" s="41">
        <f t="shared" si="2"/>
        <v>90</v>
      </c>
      <c r="R11" s="41">
        <v>20</v>
      </c>
      <c r="S11" s="41">
        <v>25</v>
      </c>
      <c r="T11" s="41">
        <v>25</v>
      </c>
      <c r="U11" s="41">
        <v>20</v>
      </c>
      <c r="V11" s="41">
        <f t="shared" si="3"/>
        <v>0</v>
      </c>
      <c r="W11" s="41">
        <v>0</v>
      </c>
      <c r="X11" s="41">
        <v>0</v>
      </c>
      <c r="Y11" s="41">
        <v>0</v>
      </c>
      <c r="Z11" s="41">
        <v>0</v>
      </c>
      <c r="AA11" s="39">
        <f t="shared" si="4"/>
        <v>90</v>
      </c>
      <c r="AB11" s="41">
        <f>SUM(H11,M11,R11,W11)</f>
        <v>20</v>
      </c>
      <c r="AC11" s="41">
        <f t="shared" si="5"/>
        <v>25</v>
      </c>
      <c r="AD11" s="41">
        <f t="shared" si="5"/>
        <v>25</v>
      </c>
      <c r="AE11" s="41">
        <f t="shared" si="5"/>
        <v>20</v>
      </c>
    </row>
    <row r="12" spans="1:31" ht="54" customHeight="1">
      <c r="A12" s="42">
        <v>3</v>
      </c>
      <c r="B12" s="419" t="s">
        <v>429</v>
      </c>
      <c r="C12" s="420"/>
      <c r="D12" s="420"/>
      <c r="E12" s="420"/>
      <c r="F12" s="421"/>
      <c r="G12" s="41">
        <f t="shared" si="0"/>
        <v>0</v>
      </c>
      <c r="H12" s="41"/>
      <c r="I12" s="41"/>
      <c r="J12" s="41"/>
      <c r="K12" s="41"/>
      <c r="L12" s="41">
        <f t="shared" si="1"/>
        <v>0</v>
      </c>
      <c r="M12" s="41"/>
      <c r="N12" s="41"/>
      <c r="O12" s="41"/>
      <c r="P12" s="41"/>
      <c r="Q12" s="41">
        <f t="shared" si="2"/>
        <v>300</v>
      </c>
      <c r="R12" s="41">
        <v>75</v>
      </c>
      <c r="S12" s="41">
        <v>75</v>
      </c>
      <c r="T12" s="41">
        <v>75</v>
      </c>
      <c r="U12" s="41">
        <v>75</v>
      </c>
      <c r="V12" s="41">
        <f t="shared" si="3"/>
        <v>20</v>
      </c>
      <c r="W12" s="41">
        <v>5</v>
      </c>
      <c r="X12" s="41">
        <v>5</v>
      </c>
      <c r="Y12" s="41">
        <v>5</v>
      </c>
      <c r="Z12" s="41">
        <v>5</v>
      </c>
      <c r="AA12" s="39">
        <f t="shared" si="4"/>
        <v>320</v>
      </c>
      <c r="AB12" s="41">
        <f t="shared" si="5"/>
        <v>80</v>
      </c>
      <c r="AC12" s="41">
        <f t="shared" si="5"/>
        <v>80</v>
      </c>
      <c r="AD12" s="41">
        <f t="shared" si="5"/>
        <v>80</v>
      </c>
      <c r="AE12" s="41">
        <f t="shared" si="5"/>
        <v>80</v>
      </c>
    </row>
    <row r="13" spans="1:31" ht="51.6" customHeight="1">
      <c r="A13" s="42">
        <v>4</v>
      </c>
      <c r="B13" s="419" t="s">
        <v>349</v>
      </c>
      <c r="C13" s="420"/>
      <c r="D13" s="420"/>
      <c r="E13" s="420"/>
      <c r="F13" s="421"/>
      <c r="G13" s="41">
        <f t="shared" si="0"/>
        <v>0</v>
      </c>
      <c r="H13" s="41"/>
      <c r="I13" s="41"/>
      <c r="J13" s="41"/>
      <c r="K13" s="41"/>
      <c r="L13" s="41">
        <f t="shared" si="1"/>
        <v>0</v>
      </c>
      <c r="M13" s="41"/>
      <c r="N13" s="41"/>
      <c r="O13" s="41"/>
      <c r="P13" s="41"/>
      <c r="Q13" s="41">
        <f t="shared" si="2"/>
        <v>0</v>
      </c>
      <c r="R13" s="41"/>
      <c r="S13" s="41"/>
      <c r="T13" s="41"/>
      <c r="U13" s="41"/>
      <c r="V13" s="41">
        <f t="shared" si="3"/>
        <v>0</v>
      </c>
      <c r="W13" s="41"/>
      <c r="X13" s="41"/>
      <c r="Y13" s="41"/>
      <c r="Z13" s="41"/>
      <c r="AA13" s="39">
        <f t="shared" si="4"/>
        <v>0</v>
      </c>
      <c r="AB13" s="41">
        <f t="shared" si="5"/>
        <v>0</v>
      </c>
      <c r="AC13" s="41">
        <f t="shared" si="5"/>
        <v>0</v>
      </c>
      <c r="AD13" s="41">
        <f t="shared" si="5"/>
        <v>0</v>
      </c>
      <c r="AE13" s="41">
        <f t="shared" si="5"/>
        <v>0</v>
      </c>
    </row>
    <row r="14" spans="1:31" ht="46.8" customHeight="1">
      <c r="A14" s="42">
        <v>5</v>
      </c>
      <c r="B14" s="419" t="s">
        <v>465</v>
      </c>
      <c r="C14" s="420"/>
      <c r="D14" s="420"/>
      <c r="E14" s="420"/>
      <c r="F14" s="421"/>
      <c r="G14" s="41">
        <f t="shared" si="0"/>
        <v>0</v>
      </c>
      <c r="H14" s="41"/>
      <c r="I14" s="41"/>
      <c r="J14" s="41"/>
      <c r="K14" s="41"/>
      <c r="L14" s="41">
        <f t="shared" si="1"/>
        <v>0</v>
      </c>
      <c r="M14" s="41"/>
      <c r="N14" s="41"/>
      <c r="O14" s="41"/>
      <c r="P14" s="41"/>
      <c r="Q14" s="41">
        <f t="shared" si="2"/>
        <v>0</v>
      </c>
      <c r="R14" s="41"/>
      <c r="S14" s="41"/>
      <c r="T14" s="41"/>
      <c r="U14" s="41"/>
      <c r="V14" s="41">
        <f t="shared" si="3"/>
        <v>0</v>
      </c>
      <c r="W14" s="41"/>
      <c r="X14" s="41"/>
      <c r="Y14" s="41"/>
      <c r="Z14" s="41"/>
      <c r="AA14" s="39">
        <f t="shared" si="4"/>
        <v>0</v>
      </c>
      <c r="AB14" s="41">
        <f t="shared" si="5"/>
        <v>0</v>
      </c>
      <c r="AC14" s="41">
        <f t="shared" si="5"/>
        <v>0</v>
      </c>
      <c r="AD14" s="41">
        <f t="shared" si="5"/>
        <v>0</v>
      </c>
      <c r="AE14" s="41">
        <f t="shared" si="5"/>
        <v>0</v>
      </c>
    </row>
    <row r="15" spans="1:31" ht="22.8">
      <c r="A15" s="42">
        <v>6</v>
      </c>
      <c r="B15" s="419" t="s">
        <v>326</v>
      </c>
      <c r="C15" s="420"/>
      <c r="D15" s="420"/>
      <c r="E15" s="420"/>
      <c r="F15" s="421"/>
      <c r="G15" s="41">
        <f t="shared" si="0"/>
        <v>0</v>
      </c>
      <c r="H15" s="41"/>
      <c r="I15" s="41"/>
      <c r="J15" s="41"/>
      <c r="K15" s="41"/>
      <c r="L15" s="41">
        <f t="shared" si="1"/>
        <v>0</v>
      </c>
      <c r="M15" s="41"/>
      <c r="N15" s="41"/>
      <c r="O15" s="41"/>
      <c r="P15" s="41"/>
      <c r="Q15" s="41">
        <f t="shared" si="2"/>
        <v>0</v>
      </c>
      <c r="R15" s="41"/>
      <c r="S15" s="41"/>
      <c r="T15" s="41"/>
      <c r="U15" s="41"/>
      <c r="V15" s="41">
        <f t="shared" si="3"/>
        <v>0</v>
      </c>
      <c r="W15" s="41"/>
      <c r="X15" s="41"/>
      <c r="Y15" s="41"/>
      <c r="Z15" s="41"/>
      <c r="AA15" s="39">
        <f t="shared" si="4"/>
        <v>0</v>
      </c>
      <c r="AB15" s="41">
        <f t="shared" si="5"/>
        <v>0</v>
      </c>
      <c r="AC15" s="41">
        <f t="shared" si="5"/>
        <v>0</v>
      </c>
      <c r="AD15" s="41">
        <f t="shared" si="5"/>
        <v>0</v>
      </c>
      <c r="AE15" s="41">
        <f t="shared" si="5"/>
        <v>0</v>
      </c>
    </row>
    <row r="16" spans="1:31" ht="22.8">
      <c r="A16" s="414" t="s">
        <v>160</v>
      </c>
      <c r="B16" s="415"/>
      <c r="C16" s="415"/>
      <c r="D16" s="415"/>
      <c r="E16" s="415"/>
      <c r="F16" s="416"/>
      <c r="G16" s="157">
        <f t="shared" ref="G16:AE16" si="6">SUM(G10:G15)</f>
        <v>0</v>
      </c>
      <c r="H16" s="157">
        <f t="shared" si="6"/>
        <v>0</v>
      </c>
      <c r="I16" s="157">
        <f t="shared" si="6"/>
        <v>0</v>
      </c>
      <c r="J16" s="157">
        <f t="shared" si="6"/>
        <v>0</v>
      </c>
      <c r="K16" s="157">
        <f t="shared" si="6"/>
        <v>0</v>
      </c>
      <c r="L16" s="157">
        <f t="shared" si="6"/>
        <v>0</v>
      </c>
      <c r="M16" s="157">
        <f t="shared" si="6"/>
        <v>0</v>
      </c>
      <c r="N16" s="157">
        <f t="shared" si="6"/>
        <v>0</v>
      </c>
      <c r="O16" s="157">
        <f t="shared" si="6"/>
        <v>0</v>
      </c>
      <c r="P16" s="157">
        <f t="shared" si="6"/>
        <v>0</v>
      </c>
      <c r="Q16" s="157">
        <f t="shared" si="6"/>
        <v>390</v>
      </c>
      <c r="R16" s="157">
        <f t="shared" si="6"/>
        <v>95</v>
      </c>
      <c r="S16" s="157">
        <f t="shared" si="6"/>
        <v>100</v>
      </c>
      <c r="T16" s="157">
        <f t="shared" si="6"/>
        <v>100</v>
      </c>
      <c r="U16" s="157">
        <f t="shared" si="6"/>
        <v>95</v>
      </c>
      <c r="V16" s="157">
        <f t="shared" si="6"/>
        <v>20</v>
      </c>
      <c r="W16" s="157">
        <f t="shared" si="6"/>
        <v>5</v>
      </c>
      <c r="X16" s="157">
        <f t="shared" si="6"/>
        <v>5</v>
      </c>
      <c r="Y16" s="157">
        <f t="shared" si="6"/>
        <v>5</v>
      </c>
      <c r="Z16" s="157">
        <f t="shared" si="6"/>
        <v>5</v>
      </c>
      <c r="AA16" s="39">
        <f t="shared" si="4"/>
        <v>410</v>
      </c>
      <c r="AB16" s="157">
        <f t="shared" si="6"/>
        <v>100</v>
      </c>
      <c r="AC16" s="157">
        <f t="shared" si="6"/>
        <v>105</v>
      </c>
      <c r="AD16" s="157">
        <f t="shared" si="6"/>
        <v>105</v>
      </c>
      <c r="AE16" s="157">
        <f t="shared" si="6"/>
        <v>100</v>
      </c>
    </row>
    <row r="17" spans="1:31" ht="22.8">
      <c r="A17" s="362" t="s">
        <v>350</v>
      </c>
      <c r="B17" s="363"/>
      <c r="C17" s="363"/>
      <c r="D17" s="363"/>
      <c r="E17" s="363"/>
      <c r="F17" s="364"/>
      <c r="G17" s="159">
        <f>G16/AA16*100</f>
        <v>0</v>
      </c>
      <c r="H17" s="44"/>
      <c r="I17" s="44"/>
      <c r="J17" s="44"/>
      <c r="K17" s="44"/>
      <c r="L17" s="159">
        <f>L16/AA16*100</f>
        <v>0</v>
      </c>
      <c r="M17" s="44"/>
      <c r="N17" s="44"/>
      <c r="O17" s="44"/>
      <c r="P17" s="44"/>
      <c r="Q17" s="159">
        <f>Q16/AA16*100</f>
        <v>95.121951219512198</v>
      </c>
      <c r="R17" s="44"/>
      <c r="S17" s="44"/>
      <c r="T17" s="44"/>
      <c r="U17" s="44"/>
      <c r="V17" s="159">
        <f>V16/AA16*100</f>
        <v>4.8780487804878048</v>
      </c>
      <c r="W17" s="43"/>
      <c r="X17" s="43"/>
      <c r="Y17" s="43"/>
      <c r="Z17" s="43"/>
      <c r="AA17" s="159">
        <f>SUM(G17,L17,Q17,V17)</f>
        <v>100</v>
      </c>
      <c r="AB17" s="45"/>
      <c r="AC17" s="45"/>
      <c r="AD17" s="45"/>
      <c r="AE17" s="45"/>
    </row>
    <row r="18" spans="1:31" ht="20.25" customHeight="1"/>
    <row r="19" spans="1:31" ht="20.25" customHeight="1"/>
    <row r="20" spans="1:31" ht="20.25" customHeight="1"/>
    <row r="21" spans="1:31" ht="20.25" customHeight="1"/>
    <row r="22" spans="1:31" ht="20.25" customHeight="1">
      <c r="A22" s="298" t="s">
        <v>351</v>
      </c>
      <c r="B22" s="298"/>
      <c r="C22" s="298"/>
      <c r="D22" s="298"/>
      <c r="E22" s="298"/>
      <c r="F22" s="298"/>
      <c r="G22" s="298"/>
      <c r="H22" s="298"/>
      <c r="I22" s="298"/>
      <c r="J22" s="298"/>
      <c r="K22" s="298"/>
      <c r="L22" s="298"/>
      <c r="M22" s="298"/>
      <c r="N22" s="298"/>
      <c r="O22" s="298"/>
      <c r="P22" s="298"/>
      <c r="Q22" s="298"/>
      <c r="R22" s="298"/>
      <c r="S22" s="298"/>
      <c r="T22" s="298"/>
      <c r="U22" s="298"/>
      <c r="V22" s="298"/>
      <c r="W22" s="298"/>
      <c r="X22" s="298"/>
      <c r="Y22" s="298"/>
      <c r="Z22" s="298"/>
      <c r="AA22" s="298"/>
      <c r="AB22" s="298"/>
      <c r="AC22" s="298"/>
      <c r="AD22" s="298"/>
      <c r="AE22" s="298"/>
    </row>
    <row r="23" spans="1:31" ht="20.25" customHeight="1"/>
    <row r="24" spans="1:31" ht="20.25" customHeight="1">
      <c r="AC24" s="418" t="s">
        <v>317</v>
      </c>
      <c r="AD24" s="418"/>
      <c r="AE24" s="418"/>
    </row>
    <row r="25" spans="1:31" ht="20.25" customHeight="1">
      <c r="A25" s="417" t="s">
        <v>339</v>
      </c>
      <c r="B25" s="375" t="s">
        <v>352</v>
      </c>
      <c r="C25" s="375" t="s">
        <v>353</v>
      </c>
      <c r="D25" s="375"/>
      <c r="E25" s="375" t="s">
        <v>354</v>
      </c>
      <c r="F25" s="375"/>
      <c r="G25" s="375" t="s">
        <v>355</v>
      </c>
      <c r="H25" s="375"/>
      <c r="I25" s="375" t="s">
        <v>356</v>
      </c>
      <c r="J25" s="375"/>
      <c r="K25" s="375" t="s">
        <v>357</v>
      </c>
      <c r="L25" s="375"/>
      <c r="M25" s="375"/>
      <c r="N25" s="375"/>
      <c r="O25" s="375"/>
      <c r="P25" s="375"/>
      <c r="Q25" s="375"/>
      <c r="R25" s="375"/>
      <c r="S25" s="375"/>
      <c r="T25" s="375"/>
      <c r="U25" s="375" t="s">
        <v>358</v>
      </c>
      <c r="V25" s="375"/>
      <c r="W25" s="375"/>
      <c r="X25" s="375"/>
      <c r="Y25" s="375"/>
      <c r="Z25" s="375" t="s">
        <v>359</v>
      </c>
      <c r="AA25" s="375"/>
      <c r="AB25" s="375"/>
      <c r="AC25" s="375"/>
      <c r="AD25" s="375"/>
      <c r="AE25" s="375"/>
    </row>
    <row r="26" spans="1:31" ht="20.25" customHeight="1">
      <c r="A26" s="417"/>
      <c r="B26" s="375"/>
      <c r="C26" s="375"/>
      <c r="D26" s="375"/>
      <c r="E26" s="375"/>
      <c r="F26" s="375"/>
      <c r="G26" s="375"/>
      <c r="H26" s="375"/>
      <c r="I26" s="375"/>
      <c r="J26" s="375"/>
      <c r="K26" s="375" t="s">
        <v>360</v>
      </c>
      <c r="L26" s="375"/>
      <c r="M26" s="304" t="s">
        <v>361</v>
      </c>
      <c r="N26" s="304"/>
      <c r="O26" s="375" t="s">
        <v>362</v>
      </c>
      <c r="P26" s="375"/>
      <c r="Q26" s="375"/>
      <c r="R26" s="375"/>
      <c r="S26" s="375"/>
      <c r="T26" s="375"/>
      <c r="U26" s="375"/>
      <c r="V26" s="375"/>
      <c r="W26" s="375"/>
      <c r="X26" s="375"/>
      <c r="Y26" s="375"/>
      <c r="Z26" s="375"/>
      <c r="AA26" s="375"/>
      <c r="AB26" s="375"/>
      <c r="AC26" s="375"/>
      <c r="AD26" s="375"/>
      <c r="AE26" s="375"/>
    </row>
    <row r="27" spans="1:31" ht="141" customHeight="1">
      <c r="A27" s="417"/>
      <c r="B27" s="375"/>
      <c r="C27" s="375"/>
      <c r="D27" s="375"/>
      <c r="E27" s="375"/>
      <c r="F27" s="375"/>
      <c r="G27" s="375"/>
      <c r="H27" s="375"/>
      <c r="I27" s="375"/>
      <c r="J27" s="375"/>
      <c r="K27" s="375"/>
      <c r="L27" s="375"/>
      <c r="M27" s="304"/>
      <c r="N27" s="304"/>
      <c r="O27" s="375" t="s">
        <v>363</v>
      </c>
      <c r="P27" s="375"/>
      <c r="Q27" s="375" t="s">
        <v>364</v>
      </c>
      <c r="R27" s="375"/>
      <c r="S27" s="375" t="s">
        <v>365</v>
      </c>
      <c r="T27" s="375"/>
      <c r="U27" s="375"/>
      <c r="V27" s="375"/>
      <c r="W27" s="375"/>
      <c r="X27" s="375"/>
      <c r="Y27" s="375"/>
      <c r="Z27" s="375"/>
      <c r="AA27" s="375"/>
      <c r="AB27" s="375"/>
      <c r="AC27" s="375"/>
      <c r="AD27" s="375"/>
      <c r="AE27" s="375"/>
    </row>
    <row r="28" spans="1:31" ht="20.25" customHeight="1">
      <c r="A28" s="129">
        <v>1</v>
      </c>
      <c r="B28" s="128">
        <v>2</v>
      </c>
      <c r="C28" s="284">
        <v>3</v>
      </c>
      <c r="D28" s="284"/>
      <c r="E28" s="284">
        <v>4</v>
      </c>
      <c r="F28" s="284"/>
      <c r="G28" s="284">
        <v>5</v>
      </c>
      <c r="H28" s="284"/>
      <c r="I28" s="284">
        <v>6</v>
      </c>
      <c r="J28" s="284"/>
      <c r="K28" s="294">
        <v>7</v>
      </c>
      <c r="L28" s="296"/>
      <c r="M28" s="294">
        <v>8</v>
      </c>
      <c r="N28" s="296"/>
      <c r="O28" s="284">
        <v>9</v>
      </c>
      <c r="P28" s="284"/>
      <c r="Q28" s="287">
        <v>10</v>
      </c>
      <c r="R28" s="287"/>
      <c r="S28" s="284">
        <v>11</v>
      </c>
      <c r="T28" s="284"/>
      <c r="U28" s="284">
        <v>12</v>
      </c>
      <c r="V28" s="284"/>
      <c r="W28" s="284"/>
      <c r="X28" s="284"/>
      <c r="Y28" s="284"/>
      <c r="Z28" s="284">
        <v>13</v>
      </c>
      <c r="AA28" s="284"/>
      <c r="AB28" s="284"/>
      <c r="AC28" s="284"/>
      <c r="AD28" s="284"/>
      <c r="AE28" s="284"/>
    </row>
    <row r="29" spans="1:31" ht="20.25" customHeight="1">
      <c r="A29" s="160"/>
      <c r="B29" s="161"/>
      <c r="C29" s="413"/>
      <c r="D29" s="413"/>
      <c r="E29" s="411"/>
      <c r="F29" s="411"/>
      <c r="G29" s="411"/>
      <c r="H29" s="411"/>
      <c r="I29" s="411"/>
      <c r="J29" s="411"/>
      <c r="K29" s="409"/>
      <c r="L29" s="410"/>
      <c r="M29" s="409">
        <f>SUM(O29,Q29,S29)</f>
        <v>0</v>
      </c>
      <c r="N29" s="410"/>
      <c r="O29" s="411"/>
      <c r="P29" s="411"/>
      <c r="Q29" s="411"/>
      <c r="R29" s="411"/>
      <c r="S29" s="411"/>
      <c r="T29" s="411"/>
      <c r="U29" s="341"/>
      <c r="V29" s="341"/>
      <c r="W29" s="341"/>
      <c r="X29" s="341"/>
      <c r="Y29" s="341"/>
      <c r="Z29" s="412"/>
      <c r="AA29" s="412"/>
      <c r="AB29" s="412"/>
      <c r="AC29" s="412"/>
      <c r="AD29" s="412"/>
      <c r="AE29" s="412"/>
    </row>
    <row r="30" spans="1:31" ht="20.25" customHeight="1">
      <c r="A30" s="160"/>
      <c r="B30" s="161"/>
      <c r="C30" s="413"/>
      <c r="D30" s="413"/>
      <c r="E30" s="411"/>
      <c r="F30" s="411"/>
      <c r="G30" s="411"/>
      <c r="H30" s="411"/>
      <c r="I30" s="411"/>
      <c r="J30" s="411"/>
      <c r="K30" s="409"/>
      <c r="L30" s="410"/>
      <c r="M30" s="409">
        <f t="shared" ref="M30:M35" si="7">SUM(O30,Q30,S30)</f>
        <v>0</v>
      </c>
      <c r="N30" s="410"/>
      <c r="O30" s="411"/>
      <c r="P30" s="411"/>
      <c r="Q30" s="411"/>
      <c r="R30" s="411"/>
      <c r="S30" s="411"/>
      <c r="T30" s="411"/>
      <c r="U30" s="341"/>
      <c r="V30" s="341"/>
      <c r="W30" s="341"/>
      <c r="X30" s="341"/>
      <c r="Y30" s="341"/>
      <c r="Z30" s="412"/>
      <c r="AA30" s="412"/>
      <c r="AB30" s="412"/>
      <c r="AC30" s="412"/>
      <c r="AD30" s="412"/>
      <c r="AE30" s="412"/>
    </row>
    <row r="31" spans="1:31" ht="20.25" customHeight="1">
      <c r="A31" s="160"/>
      <c r="B31" s="161"/>
      <c r="C31" s="413"/>
      <c r="D31" s="413"/>
      <c r="E31" s="411"/>
      <c r="F31" s="411"/>
      <c r="G31" s="411"/>
      <c r="H31" s="411"/>
      <c r="I31" s="411"/>
      <c r="J31" s="411"/>
      <c r="K31" s="409"/>
      <c r="L31" s="410"/>
      <c r="M31" s="409">
        <f t="shared" si="7"/>
        <v>0</v>
      </c>
      <c r="N31" s="410"/>
      <c r="O31" s="411"/>
      <c r="P31" s="411"/>
      <c r="Q31" s="411"/>
      <c r="R31" s="411"/>
      <c r="S31" s="411"/>
      <c r="T31" s="411"/>
      <c r="U31" s="341"/>
      <c r="V31" s="341"/>
      <c r="W31" s="341"/>
      <c r="X31" s="341"/>
      <c r="Y31" s="341"/>
      <c r="Z31" s="412"/>
      <c r="AA31" s="412"/>
      <c r="AB31" s="412"/>
      <c r="AC31" s="412"/>
      <c r="AD31" s="412"/>
      <c r="AE31" s="412"/>
    </row>
    <row r="32" spans="1:31" ht="20.25" customHeight="1">
      <c r="A32" s="160"/>
      <c r="B32" s="161"/>
      <c r="C32" s="413"/>
      <c r="D32" s="413"/>
      <c r="E32" s="411"/>
      <c r="F32" s="411"/>
      <c r="G32" s="411"/>
      <c r="H32" s="411"/>
      <c r="I32" s="411"/>
      <c r="J32" s="411"/>
      <c r="K32" s="409"/>
      <c r="L32" s="410"/>
      <c r="M32" s="409">
        <f t="shared" si="7"/>
        <v>0</v>
      </c>
      <c r="N32" s="410"/>
      <c r="O32" s="411"/>
      <c r="P32" s="411"/>
      <c r="Q32" s="411"/>
      <c r="R32" s="411"/>
      <c r="S32" s="411"/>
      <c r="T32" s="411"/>
      <c r="U32" s="341"/>
      <c r="V32" s="341"/>
      <c r="W32" s="341"/>
      <c r="X32" s="341"/>
      <c r="Y32" s="341"/>
      <c r="Z32" s="412"/>
      <c r="AA32" s="412"/>
      <c r="AB32" s="412"/>
      <c r="AC32" s="412"/>
      <c r="AD32" s="412"/>
      <c r="AE32" s="412"/>
    </row>
    <row r="33" spans="1:31" ht="20.25" customHeight="1">
      <c r="A33" s="160"/>
      <c r="B33" s="161"/>
      <c r="C33" s="413"/>
      <c r="D33" s="413"/>
      <c r="E33" s="411"/>
      <c r="F33" s="411"/>
      <c r="G33" s="411"/>
      <c r="H33" s="411"/>
      <c r="I33" s="411"/>
      <c r="J33" s="411"/>
      <c r="K33" s="409"/>
      <c r="L33" s="410"/>
      <c r="M33" s="409">
        <f t="shared" si="7"/>
        <v>0</v>
      </c>
      <c r="N33" s="410"/>
      <c r="O33" s="411"/>
      <c r="P33" s="411"/>
      <c r="Q33" s="411"/>
      <c r="R33" s="411"/>
      <c r="S33" s="411"/>
      <c r="T33" s="411"/>
      <c r="U33" s="341"/>
      <c r="V33" s="341"/>
      <c r="W33" s="341"/>
      <c r="X33" s="341"/>
      <c r="Y33" s="341"/>
      <c r="Z33" s="412"/>
      <c r="AA33" s="412"/>
      <c r="AB33" s="412"/>
      <c r="AC33" s="412"/>
      <c r="AD33" s="412"/>
      <c r="AE33" s="412"/>
    </row>
    <row r="34" spans="1:31" ht="20.25" customHeight="1">
      <c r="A34" s="160"/>
      <c r="B34" s="161"/>
      <c r="C34" s="413"/>
      <c r="D34" s="413"/>
      <c r="E34" s="411"/>
      <c r="F34" s="411"/>
      <c r="G34" s="411"/>
      <c r="H34" s="411"/>
      <c r="I34" s="411"/>
      <c r="J34" s="411"/>
      <c r="K34" s="409"/>
      <c r="L34" s="410"/>
      <c r="M34" s="409">
        <f t="shared" si="7"/>
        <v>0</v>
      </c>
      <c r="N34" s="410"/>
      <c r="O34" s="411"/>
      <c r="P34" s="411"/>
      <c r="Q34" s="411"/>
      <c r="R34" s="411"/>
      <c r="S34" s="411"/>
      <c r="T34" s="411"/>
      <c r="U34" s="341"/>
      <c r="V34" s="341"/>
      <c r="W34" s="341"/>
      <c r="X34" s="341"/>
      <c r="Y34" s="341"/>
      <c r="Z34" s="412"/>
      <c r="AA34" s="412"/>
      <c r="AB34" s="412"/>
      <c r="AC34" s="412"/>
      <c r="AD34" s="412"/>
      <c r="AE34" s="412"/>
    </row>
    <row r="35" spans="1:31" ht="20.25" customHeight="1">
      <c r="A35" s="160"/>
      <c r="B35" s="161"/>
      <c r="C35" s="413"/>
      <c r="D35" s="413"/>
      <c r="E35" s="411"/>
      <c r="F35" s="411"/>
      <c r="G35" s="411"/>
      <c r="H35" s="411"/>
      <c r="I35" s="411"/>
      <c r="J35" s="411"/>
      <c r="K35" s="409"/>
      <c r="L35" s="410"/>
      <c r="M35" s="409">
        <f t="shared" si="7"/>
        <v>0</v>
      </c>
      <c r="N35" s="410"/>
      <c r="O35" s="411"/>
      <c r="P35" s="411"/>
      <c r="Q35" s="411"/>
      <c r="R35" s="411"/>
      <c r="S35" s="411"/>
      <c r="T35" s="411"/>
      <c r="U35" s="341"/>
      <c r="V35" s="341"/>
      <c r="W35" s="341"/>
      <c r="X35" s="341"/>
      <c r="Y35" s="341"/>
      <c r="Z35" s="412"/>
      <c r="AA35" s="412"/>
      <c r="AB35" s="412"/>
      <c r="AC35" s="412"/>
      <c r="AD35" s="412"/>
      <c r="AE35" s="412"/>
    </row>
    <row r="36" spans="1:31" s="142" customFormat="1" ht="20.25" customHeight="1">
      <c r="A36" s="362" t="s">
        <v>160</v>
      </c>
      <c r="B36" s="363"/>
      <c r="C36" s="363"/>
      <c r="D36" s="364"/>
      <c r="E36" s="406">
        <f>SUM(E29:E35)</f>
        <v>0</v>
      </c>
      <c r="F36" s="406"/>
      <c r="G36" s="406">
        <f>SUM(G29:G35)</f>
        <v>0</v>
      </c>
      <c r="H36" s="406"/>
      <c r="I36" s="406">
        <f>SUM(I29:I35)</f>
        <v>0</v>
      </c>
      <c r="J36" s="406"/>
      <c r="K36" s="406">
        <f>SUM(K29:K35)</f>
        <v>0</v>
      </c>
      <c r="L36" s="406"/>
      <c r="M36" s="406">
        <f>SUM(M29:M35)</f>
        <v>0</v>
      </c>
      <c r="N36" s="406"/>
      <c r="O36" s="406">
        <f>SUM(O29:O35)</f>
        <v>0</v>
      </c>
      <c r="P36" s="406"/>
      <c r="Q36" s="406">
        <f>SUM(Q29:Q35)</f>
        <v>0</v>
      </c>
      <c r="R36" s="406"/>
      <c r="S36" s="406">
        <f>SUM(S29:S35)</f>
        <v>0</v>
      </c>
      <c r="T36" s="406"/>
      <c r="U36" s="407"/>
      <c r="V36" s="407"/>
      <c r="W36" s="407"/>
      <c r="X36" s="407"/>
      <c r="Y36" s="407"/>
      <c r="Z36" s="408"/>
      <c r="AA36" s="408"/>
      <c r="AB36" s="408"/>
      <c r="AC36" s="408"/>
      <c r="AD36" s="408"/>
      <c r="AE36" s="408"/>
    </row>
    <row r="37" spans="1:31" ht="20.25" customHeight="1">
      <c r="A37" s="133"/>
      <c r="B37" s="133"/>
      <c r="C37" s="133"/>
      <c r="D37" s="133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2"/>
      <c r="V37" s="22"/>
      <c r="W37" s="22"/>
      <c r="X37" s="22"/>
      <c r="Y37" s="22"/>
      <c r="Z37" s="23"/>
      <c r="AA37" s="23"/>
      <c r="AB37" s="23"/>
      <c r="AC37" s="23"/>
      <c r="AD37" s="23"/>
      <c r="AE37" s="23"/>
    </row>
    <row r="38" spans="1:31" ht="20.25" customHeight="1">
      <c r="A38" s="133"/>
      <c r="B38" s="133"/>
      <c r="C38" s="133"/>
      <c r="D38" s="133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2"/>
      <c r="V38" s="22"/>
      <c r="W38" s="22"/>
      <c r="X38" s="22"/>
      <c r="Y38" s="22"/>
      <c r="Z38" s="23"/>
      <c r="AA38" s="23"/>
      <c r="AB38" s="23"/>
      <c r="AC38" s="23"/>
      <c r="AD38" s="23"/>
      <c r="AE38" s="23"/>
    </row>
    <row r="39" spans="1:31" s="147" customFormat="1" ht="22.8">
      <c r="B39" s="162" t="s">
        <v>378</v>
      </c>
      <c r="D39" s="156"/>
      <c r="E39" s="145"/>
      <c r="F39" s="145"/>
      <c r="G39" s="146"/>
      <c r="H39" s="156" t="s">
        <v>377</v>
      </c>
    </row>
    <row r="40" spans="1:31" s="147" customFormat="1" ht="18.75" customHeight="1">
      <c r="A40" s="148"/>
      <c r="B40" s="149"/>
      <c r="C40" s="149"/>
      <c r="D40" s="149"/>
      <c r="E40" s="149"/>
      <c r="F40" s="149"/>
      <c r="G40" s="150"/>
      <c r="H40" s="392"/>
      <c r="I40" s="392"/>
      <c r="J40" s="392"/>
    </row>
  </sheetData>
  <mergeCells count="144">
    <mergeCell ref="A3:AE3"/>
    <mergeCell ref="B9:F9"/>
    <mergeCell ref="B10:F10"/>
    <mergeCell ref="B14:F14"/>
    <mergeCell ref="R7:U7"/>
    <mergeCell ref="B15:F15"/>
    <mergeCell ref="B6:F8"/>
    <mergeCell ref="Q6:U6"/>
    <mergeCell ref="B12:F12"/>
    <mergeCell ref="G7:G8"/>
    <mergeCell ref="B13:F13"/>
    <mergeCell ref="AA6:AE6"/>
    <mergeCell ref="B11:F11"/>
    <mergeCell ref="V6:Z6"/>
    <mergeCell ref="L6:P6"/>
    <mergeCell ref="L7:L8"/>
    <mergeCell ref="M7:P7"/>
    <mergeCell ref="H7:K7"/>
    <mergeCell ref="AB7:AE7"/>
    <mergeCell ref="Q7:Q8"/>
    <mergeCell ref="AA7:AA8"/>
    <mergeCell ref="A17:F17"/>
    <mergeCell ref="A16:F16"/>
    <mergeCell ref="A6:A8"/>
    <mergeCell ref="W7:Z7"/>
    <mergeCell ref="V7:V8"/>
    <mergeCell ref="G6:K6"/>
    <mergeCell ref="M26:N27"/>
    <mergeCell ref="O26:T26"/>
    <mergeCell ref="O27:P27"/>
    <mergeCell ref="Q27:R27"/>
    <mergeCell ref="S27:T27"/>
    <mergeCell ref="A25:A27"/>
    <mergeCell ref="B25:B27"/>
    <mergeCell ref="C25:D27"/>
    <mergeCell ref="E25:F27"/>
    <mergeCell ref="G25:H27"/>
    <mergeCell ref="I25:J27"/>
    <mergeCell ref="K25:T25"/>
    <mergeCell ref="U25:Y27"/>
    <mergeCell ref="Z25:AE27"/>
    <mergeCell ref="K26:L27"/>
    <mergeCell ref="AC24:AE24"/>
    <mergeCell ref="C29:D29"/>
    <mergeCell ref="E29:F29"/>
    <mergeCell ref="G29:H29"/>
    <mergeCell ref="I29:J29"/>
    <mergeCell ref="K29:L29"/>
    <mergeCell ref="C28:D28"/>
    <mergeCell ref="E28:F28"/>
    <mergeCell ref="G28:H28"/>
    <mergeCell ref="I28:J28"/>
    <mergeCell ref="K28:L28"/>
    <mergeCell ref="M29:N29"/>
    <mergeCell ref="O29:P29"/>
    <mergeCell ref="Q29:R29"/>
    <mergeCell ref="S29:T29"/>
    <mergeCell ref="U29:Y29"/>
    <mergeCell ref="Z29:AE29"/>
    <mergeCell ref="O28:P28"/>
    <mergeCell ref="Q28:R28"/>
    <mergeCell ref="S28:T28"/>
    <mergeCell ref="U28:Y28"/>
    <mergeCell ref="Z28:AE28"/>
    <mergeCell ref="M28:N28"/>
    <mergeCell ref="C31:D31"/>
    <mergeCell ref="E31:F31"/>
    <mergeCell ref="G31:H31"/>
    <mergeCell ref="I31:J31"/>
    <mergeCell ref="K31:L31"/>
    <mergeCell ref="C30:D30"/>
    <mergeCell ref="E30:F30"/>
    <mergeCell ref="G30:H30"/>
    <mergeCell ref="I30:J30"/>
    <mergeCell ref="K30:L30"/>
    <mergeCell ref="M31:N31"/>
    <mergeCell ref="O31:P31"/>
    <mergeCell ref="Q31:R31"/>
    <mergeCell ref="S31:T31"/>
    <mergeCell ref="U31:Y31"/>
    <mergeCell ref="Z31:AE31"/>
    <mergeCell ref="O30:P30"/>
    <mergeCell ref="Q30:R30"/>
    <mergeCell ref="S30:T30"/>
    <mergeCell ref="U30:Y30"/>
    <mergeCell ref="Z30:AE30"/>
    <mergeCell ref="M30:N30"/>
    <mergeCell ref="C33:D33"/>
    <mergeCell ref="E33:F33"/>
    <mergeCell ref="G33:H33"/>
    <mergeCell ref="I33:J33"/>
    <mergeCell ref="K33:L33"/>
    <mergeCell ref="C32:D32"/>
    <mergeCell ref="E32:F32"/>
    <mergeCell ref="G32:H32"/>
    <mergeCell ref="I32:J32"/>
    <mergeCell ref="K32:L32"/>
    <mergeCell ref="M34:N34"/>
    <mergeCell ref="M33:N33"/>
    <mergeCell ref="O33:P33"/>
    <mergeCell ref="Q33:R33"/>
    <mergeCell ref="S33:T33"/>
    <mergeCell ref="U33:Y33"/>
    <mergeCell ref="Z33:AE33"/>
    <mergeCell ref="O32:P32"/>
    <mergeCell ref="Q32:R32"/>
    <mergeCell ref="S32:T32"/>
    <mergeCell ref="U32:Y32"/>
    <mergeCell ref="Z32:AE32"/>
    <mergeCell ref="M32:N32"/>
    <mergeCell ref="C35:D35"/>
    <mergeCell ref="E35:F35"/>
    <mergeCell ref="G35:H35"/>
    <mergeCell ref="I35:J35"/>
    <mergeCell ref="K35:L35"/>
    <mergeCell ref="C34:D34"/>
    <mergeCell ref="E34:F34"/>
    <mergeCell ref="G34:H34"/>
    <mergeCell ref="I34:J34"/>
    <mergeCell ref="K34:L34"/>
    <mergeCell ref="H40:J40"/>
    <mergeCell ref="A22:AE22"/>
    <mergeCell ref="O36:P36"/>
    <mergeCell ref="Q36:R36"/>
    <mergeCell ref="S36:T36"/>
    <mergeCell ref="U36:Y36"/>
    <mergeCell ref="Z36:AE36"/>
    <mergeCell ref="A36:D36"/>
    <mergeCell ref="E36:F36"/>
    <mergeCell ref="G36:H36"/>
    <mergeCell ref="I36:J36"/>
    <mergeCell ref="K36:L36"/>
    <mergeCell ref="M36:N36"/>
    <mergeCell ref="M35:N35"/>
    <mergeCell ref="O35:P35"/>
    <mergeCell ref="Q35:R35"/>
    <mergeCell ref="S35:T35"/>
    <mergeCell ref="U35:Y35"/>
    <mergeCell ref="Z35:AE35"/>
    <mergeCell ref="O34:P34"/>
    <mergeCell ref="Q34:R34"/>
    <mergeCell ref="S34:T34"/>
    <mergeCell ref="U34:Y34"/>
    <mergeCell ref="Z34:AE34"/>
  </mergeCells>
  <pageMargins left="1.1811023622047245" right="0.31496062992125984" top="0.78740157480314965" bottom="0.74803149606299213" header="0.31496062992125984" footer="0.31496062992125984"/>
  <pageSetup paperSize="9" scale="3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8</vt:i4>
      </vt:variant>
    </vt:vector>
  </HeadingPairs>
  <TitlesOfParts>
    <vt:vector size="15" baseType="lpstr">
      <vt:lpstr>Осн. фін. пок.</vt:lpstr>
      <vt:lpstr>БУХ</vt:lpstr>
      <vt:lpstr>I. Інф. до фін.плану</vt:lpstr>
      <vt:lpstr>ІІ. Розп. ч.п. та розр. з бюд.</vt:lpstr>
      <vt:lpstr>ІІІ рух. гр. кшт.</vt:lpstr>
      <vt:lpstr>ІV кап. інвест. V кред. </vt:lpstr>
      <vt:lpstr>VI-VII джер.кап.інв.</vt:lpstr>
      <vt:lpstr>'I. Інф. до фін.плану'!Заголовки_для_печати</vt:lpstr>
      <vt:lpstr>'ІІІ рух. гр. кшт.'!Заголовки_для_печати</vt:lpstr>
      <vt:lpstr>'Осн. фін. пок.'!Заголовки_для_печати</vt:lpstr>
      <vt:lpstr>'I. Інф. до фін.плану'!Область_печати</vt:lpstr>
      <vt:lpstr>'VI-VII джер.кап.інв.'!Область_печати</vt:lpstr>
      <vt:lpstr>'ІV кап. інвест. V кред. '!Область_печати</vt:lpstr>
      <vt:lpstr>'ІІ. Розп. ч.п. та розр. з бюд.'!Область_печати</vt:lpstr>
      <vt:lpstr>'Осн. фін. пок.'!Область_печати</vt:lpstr>
    </vt:vector>
  </TitlesOfParts>
  <Manager/>
  <Company>ME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</dc:creator>
  <cp:keywords/>
  <dc:description/>
  <cp:lastModifiedBy>User</cp:lastModifiedBy>
  <cp:revision/>
  <cp:lastPrinted>2026-01-22T17:17:36Z</cp:lastPrinted>
  <dcterms:created xsi:type="dcterms:W3CDTF">2003-03-13T16:00:22Z</dcterms:created>
  <dcterms:modified xsi:type="dcterms:W3CDTF">2026-02-03T12:19:07Z</dcterms:modified>
  <cp:category/>
  <cp:contentStatus/>
</cp:coreProperties>
</file>