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кономист 2018\Звіт до ФП 2017\Фінплан 2026\Фінплан 2026 коригування\"/>
    </mc:Choice>
  </mc:AlternateContent>
  <bookViews>
    <workbookView xWindow="-60" yWindow="-60" windowWidth="15480" windowHeight="1164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с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пок.'!$30:$32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фін.плану'!$A$1:$O$125</definedName>
    <definedName name="_xlnm.Print_Area" localSheetId="5">'VI-VII джер.кап.інв.'!$A$1:$AE$46</definedName>
    <definedName name="_xlnm.Print_Area" localSheetId="4">'ІV кап. інвест. V кред. '!$A$1:$M$41</definedName>
    <definedName name="_xlnm.Print_Area" localSheetId="2">'ІІ. Розп. ч.п. та розр. з бюд.'!$A$1:$M$51</definedName>
    <definedName name="_xlnm.Print_Area" localSheetId="0">'Осн. фін. пок.'!$A$1:$J$147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4" i="14" l="1"/>
  <c r="E104" i="14"/>
  <c r="H7" i="24" l="1"/>
  <c r="E8" i="26" l="1"/>
  <c r="G115" i="20"/>
  <c r="G113" i="20" s="1"/>
  <c r="F36" i="20"/>
  <c r="E115" i="20"/>
  <c r="H113" i="20"/>
  <c r="I113" i="20"/>
  <c r="J113" i="20"/>
  <c r="E113" i="20"/>
  <c r="F131" i="14" l="1"/>
  <c r="F118" i="14"/>
  <c r="E118" i="14" l="1"/>
  <c r="C56" i="14" l="1"/>
  <c r="C52" i="14"/>
  <c r="E120" i="14" l="1"/>
  <c r="E131" i="14" l="1"/>
  <c r="C131" i="14" l="1"/>
  <c r="C120" i="14"/>
  <c r="F120" i="14"/>
  <c r="C108" i="14"/>
  <c r="C104" i="14" s="1"/>
  <c r="E108" i="14"/>
  <c r="F108" i="14"/>
  <c r="D108" i="14"/>
  <c r="D104" i="14" s="1"/>
  <c r="D120" i="14"/>
  <c r="C81" i="14"/>
  <c r="E81" i="14"/>
  <c r="F81" i="14"/>
  <c r="D81" i="14"/>
  <c r="D73" i="14"/>
  <c r="D28" i="20"/>
  <c r="D135" i="14"/>
  <c r="D136" i="14"/>
  <c r="E136" i="14"/>
  <c r="F136" i="14"/>
  <c r="D137" i="14"/>
  <c r="E137" i="14"/>
  <c r="F137" i="14"/>
  <c r="D138" i="14"/>
  <c r="E138" i="14"/>
  <c r="F138" i="14"/>
  <c r="D139" i="14"/>
  <c r="E139" i="14"/>
  <c r="F139" i="14"/>
  <c r="D140" i="14"/>
  <c r="F140" i="14"/>
  <c r="D141" i="14"/>
  <c r="E141" i="14"/>
  <c r="F141" i="14"/>
  <c r="D142" i="14"/>
  <c r="E142" i="14"/>
  <c r="F142" i="14"/>
  <c r="D129" i="14"/>
  <c r="E129" i="14"/>
  <c r="F129" i="14"/>
  <c r="D130" i="14"/>
  <c r="E130" i="14"/>
  <c r="F130" i="14"/>
  <c r="D131" i="14"/>
  <c r="C137" i="14"/>
  <c r="C136" i="14"/>
  <c r="C138" i="14"/>
  <c r="C139" i="14"/>
  <c r="C141" i="14"/>
  <c r="C130" i="14"/>
  <c r="C129" i="14"/>
  <c r="F135" i="14" l="1"/>
  <c r="E135" i="14"/>
  <c r="C135" i="14"/>
  <c r="H56" i="14" l="1"/>
  <c r="C58" i="14"/>
  <c r="D58" i="14"/>
  <c r="E58" i="14"/>
  <c r="F58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A11" i="25" s="1"/>
  <c r="AC11" i="25"/>
  <c r="AD11" i="25"/>
  <c r="AE11" i="25"/>
  <c r="G12" i="25"/>
  <c r="L12" i="25"/>
  <c r="Q12" i="25"/>
  <c r="Q16" i="25" s="1"/>
  <c r="V12" i="25"/>
  <c r="AB12" i="25"/>
  <c r="AC12" i="25"/>
  <c r="AD12" i="25"/>
  <c r="AE12" i="25"/>
  <c r="G13" i="25"/>
  <c r="L13" i="25"/>
  <c r="Q13" i="25"/>
  <c r="V13" i="25"/>
  <c r="AB13" i="25"/>
  <c r="AA13" i="25" s="1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L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6" i="25" s="1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D47" i="14" s="1"/>
  <c r="E47" i="14"/>
  <c r="J7" i="24"/>
  <c r="K7" i="24"/>
  <c r="L7" i="24"/>
  <c r="M7" i="24"/>
  <c r="I8" i="24"/>
  <c r="I9" i="24"/>
  <c r="I10" i="24"/>
  <c r="I11" i="24"/>
  <c r="I12" i="24"/>
  <c r="I13" i="24"/>
  <c r="B28" i="24"/>
  <c r="B37" i="24" s="1"/>
  <c r="L28" i="24"/>
  <c r="M28" i="24"/>
  <c r="K28" i="24" s="1"/>
  <c r="B29" i="24"/>
  <c r="L29" i="24"/>
  <c r="M29" i="24"/>
  <c r="K29" i="24" s="1"/>
  <c r="B30" i="24"/>
  <c r="L30" i="24"/>
  <c r="M30" i="24"/>
  <c r="K30" i="24" s="1"/>
  <c r="B31" i="24"/>
  <c r="L31" i="24"/>
  <c r="L37" i="24" s="1"/>
  <c r="F102" i="14" s="1"/>
  <c r="M31" i="24"/>
  <c r="B32" i="24"/>
  <c r="L32" i="24"/>
  <c r="M32" i="24"/>
  <c r="K32" i="24" s="1"/>
  <c r="B33" i="24"/>
  <c r="L33" i="24"/>
  <c r="M33" i="24"/>
  <c r="K33" i="24" s="1"/>
  <c r="B34" i="24"/>
  <c r="L34" i="24"/>
  <c r="M34" i="24"/>
  <c r="K34" i="24" s="1"/>
  <c r="B35" i="24"/>
  <c r="L35" i="24"/>
  <c r="M35" i="24"/>
  <c r="B36" i="24"/>
  <c r="L36" i="24"/>
  <c r="M36" i="24"/>
  <c r="K36" i="24" s="1"/>
  <c r="C37" i="24"/>
  <c r="F93" i="14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 s="1"/>
  <c r="G15" i="26"/>
  <c r="G7" i="26"/>
  <c r="H15" i="26"/>
  <c r="H7" i="26" s="1"/>
  <c r="I15" i="26"/>
  <c r="I7" i="26"/>
  <c r="J15" i="26"/>
  <c r="J7" i="26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C20" i="26" s="1"/>
  <c r="D34" i="26"/>
  <c r="D28" i="26" s="1"/>
  <c r="E34" i="26"/>
  <c r="E28" i="26"/>
  <c r="E20" i="26" s="1"/>
  <c r="G34" i="26"/>
  <c r="G28" i="26" s="1"/>
  <c r="G20" i="26" s="1"/>
  <c r="H34" i="26"/>
  <c r="H28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H53" i="26"/>
  <c r="H50" i="26" s="1"/>
  <c r="I53" i="26"/>
  <c r="I50" i="26" s="1"/>
  <c r="I60" i="26" s="1"/>
  <c r="J53" i="26"/>
  <c r="J50" i="26"/>
  <c r="J60" i="26" s="1"/>
  <c r="F54" i="26"/>
  <c r="F55" i="26"/>
  <c r="F56" i="26"/>
  <c r="F57" i="26"/>
  <c r="F58" i="26"/>
  <c r="F59" i="26"/>
  <c r="D60" i="26"/>
  <c r="F63" i="26"/>
  <c r="C64" i="26"/>
  <c r="C62" i="26" s="1"/>
  <c r="D64" i="26"/>
  <c r="D62" i="26" s="1"/>
  <c r="D79" i="26" s="1"/>
  <c r="E64" i="26"/>
  <c r="E62" i="26"/>
  <c r="G64" i="26"/>
  <c r="G62" i="26"/>
  <c r="H64" i="26"/>
  <c r="H62" i="26" s="1"/>
  <c r="I64" i="26"/>
  <c r="I62" i="26" s="1"/>
  <c r="I79" i="26" s="1"/>
  <c r="J64" i="26"/>
  <c r="J62" i="26"/>
  <c r="F65" i="26"/>
  <c r="F66" i="26"/>
  <c r="F67" i="26"/>
  <c r="F68" i="26"/>
  <c r="F70" i="26"/>
  <c r="C71" i="26"/>
  <c r="C69" i="26" s="1"/>
  <c r="D71" i="26"/>
  <c r="D69" i="26"/>
  <c r="E71" i="26"/>
  <c r="E69" i="26"/>
  <c r="E79" i="26" s="1"/>
  <c r="G71" i="26"/>
  <c r="G69" i="26" s="1"/>
  <c r="H71" i="26"/>
  <c r="H69" i="26" s="1"/>
  <c r="I71" i="26"/>
  <c r="I69" i="26"/>
  <c r="J71" i="26"/>
  <c r="J69" i="26"/>
  <c r="J79" i="26" s="1"/>
  <c r="F72" i="26"/>
  <c r="F73" i="26"/>
  <c r="F74" i="26"/>
  <c r="F75" i="26"/>
  <c r="F76" i="26"/>
  <c r="F77" i="26"/>
  <c r="F78" i="26"/>
  <c r="F82" i="26"/>
  <c r="I10" i="23"/>
  <c r="F11" i="23"/>
  <c r="G11" i="23"/>
  <c r="H11" i="23"/>
  <c r="I11" i="23"/>
  <c r="J11" i="23"/>
  <c r="F12" i="23"/>
  <c r="G12" i="23"/>
  <c r="H12" i="23"/>
  <c r="J12" i="23"/>
  <c r="I12" i="23" s="1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0" i="14" s="1"/>
  <c r="I26" i="23"/>
  <c r="F41" i="14" s="1"/>
  <c r="I27" i="23"/>
  <c r="F42" i="14" s="1"/>
  <c r="I28" i="23"/>
  <c r="I39" i="23"/>
  <c r="F43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4" i="14"/>
  <c r="I42" i="23"/>
  <c r="I43" i="23"/>
  <c r="F44" i="23"/>
  <c r="G44" i="23"/>
  <c r="H44" i="23"/>
  <c r="I44" i="23"/>
  <c r="I45" i="23"/>
  <c r="I46" i="23"/>
  <c r="G28" i="20"/>
  <c r="J28" i="20"/>
  <c r="M28" i="20"/>
  <c r="F35" i="20"/>
  <c r="F34" i="14" s="1"/>
  <c r="F67" i="14" s="1"/>
  <c r="C36" i="20"/>
  <c r="C46" i="20" s="1"/>
  <c r="D36" i="20"/>
  <c r="D35" i="14" s="1"/>
  <c r="D68" i="14" s="1"/>
  <c r="E36" i="20"/>
  <c r="E46" i="20" s="1"/>
  <c r="G36" i="20"/>
  <c r="G46" i="20" s="1"/>
  <c r="H36" i="20"/>
  <c r="I36" i="20"/>
  <c r="I46" i="20" s="1"/>
  <c r="J36" i="20"/>
  <c r="F37" i="20"/>
  <c r="F38" i="20"/>
  <c r="F39" i="20"/>
  <c r="F40" i="20"/>
  <c r="F41" i="20"/>
  <c r="F42" i="20"/>
  <c r="F43" i="20"/>
  <c r="F45" i="20"/>
  <c r="C47" i="20"/>
  <c r="D47" i="20"/>
  <c r="E47" i="20"/>
  <c r="H47" i="20"/>
  <c r="I47" i="20"/>
  <c r="J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7" i="20"/>
  <c r="C78" i="20"/>
  <c r="D78" i="20"/>
  <c r="E78" i="20"/>
  <c r="G78" i="20"/>
  <c r="H78" i="20"/>
  <c r="I78" i="20"/>
  <c r="J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F85" i="20"/>
  <c r="F86" i="20"/>
  <c r="F87" i="20"/>
  <c r="F88" i="20"/>
  <c r="F90" i="20"/>
  <c r="F91" i="20"/>
  <c r="F92" i="20"/>
  <c r="F93" i="20"/>
  <c r="C94" i="20"/>
  <c r="C108" i="20"/>
  <c r="D94" i="20"/>
  <c r="E94" i="20"/>
  <c r="G94" i="20"/>
  <c r="H94" i="20"/>
  <c r="I94" i="20"/>
  <c r="J94" i="20"/>
  <c r="J108" i="20" s="1"/>
  <c r="F95" i="20"/>
  <c r="F96" i="20"/>
  <c r="C97" i="20"/>
  <c r="D97" i="20"/>
  <c r="E97" i="20"/>
  <c r="G97" i="20"/>
  <c r="H97" i="20"/>
  <c r="I97" i="20"/>
  <c r="J97" i="20"/>
  <c r="F98" i="20"/>
  <c r="F99" i="20"/>
  <c r="F101" i="20"/>
  <c r="F102" i="20"/>
  <c r="F103" i="20"/>
  <c r="F104" i="20"/>
  <c r="F110" i="20"/>
  <c r="F113" i="20"/>
  <c r="F114" i="20"/>
  <c r="F115" i="20"/>
  <c r="F116" i="20"/>
  <c r="F116" i="14" s="1"/>
  <c r="F128" i="14" s="1"/>
  <c r="F117" i="20"/>
  <c r="F118" i="20"/>
  <c r="F119" i="20"/>
  <c r="C120" i="20"/>
  <c r="D120" i="20"/>
  <c r="E120" i="20"/>
  <c r="G120" i="20"/>
  <c r="H120" i="20"/>
  <c r="I120" i="20"/>
  <c r="J120" i="20"/>
  <c r="C34" i="14"/>
  <c r="C67" i="14" s="1"/>
  <c r="D34" i="14"/>
  <c r="E34" i="14"/>
  <c r="E67" i="14" s="1"/>
  <c r="G36" i="14"/>
  <c r="H36" i="14"/>
  <c r="I36" i="14"/>
  <c r="J36" i="14"/>
  <c r="C40" i="14"/>
  <c r="D40" i="14"/>
  <c r="E40" i="14"/>
  <c r="C41" i="14"/>
  <c r="D41" i="14"/>
  <c r="E41" i="14"/>
  <c r="C42" i="14"/>
  <c r="D42" i="14"/>
  <c r="E42" i="14"/>
  <c r="C43" i="14"/>
  <c r="D43" i="14"/>
  <c r="E43" i="14"/>
  <c r="C44" i="14"/>
  <c r="D44" i="14"/>
  <c r="E44" i="14"/>
  <c r="C47" i="14"/>
  <c r="G50" i="14"/>
  <c r="H50" i="14"/>
  <c r="I50" i="14"/>
  <c r="J50" i="14"/>
  <c r="C61" i="14"/>
  <c r="D61" i="14"/>
  <c r="E61" i="14"/>
  <c r="F61" i="14"/>
  <c r="C62" i="14"/>
  <c r="D62" i="14"/>
  <c r="E62" i="14"/>
  <c r="F62" i="14"/>
  <c r="C64" i="14"/>
  <c r="D64" i="14"/>
  <c r="E64" i="14"/>
  <c r="F64" i="14"/>
  <c r="C65" i="14"/>
  <c r="D65" i="14"/>
  <c r="E65" i="14"/>
  <c r="F65" i="14"/>
  <c r="C66" i="14"/>
  <c r="D66" i="14"/>
  <c r="E66" i="14"/>
  <c r="F66" i="14"/>
  <c r="C72" i="14"/>
  <c r="D72" i="14"/>
  <c r="E72" i="14"/>
  <c r="F72" i="14"/>
  <c r="C94" i="14"/>
  <c r="D94" i="14"/>
  <c r="E94" i="14"/>
  <c r="F95" i="14"/>
  <c r="F96" i="14"/>
  <c r="F97" i="14"/>
  <c r="C98" i="14"/>
  <c r="D98" i="14"/>
  <c r="E98" i="14"/>
  <c r="F99" i="14"/>
  <c r="F100" i="14"/>
  <c r="F101" i="14"/>
  <c r="C116" i="14"/>
  <c r="C128" i="14" s="1"/>
  <c r="D116" i="14"/>
  <c r="E116" i="14"/>
  <c r="E128" i="14" s="1"/>
  <c r="G128" i="14"/>
  <c r="H128" i="14"/>
  <c r="I128" i="14"/>
  <c r="J128" i="14"/>
  <c r="C142" i="14"/>
  <c r="G79" i="26"/>
  <c r="AA14" i="25"/>
  <c r="F71" i="26"/>
  <c r="AA15" i="25"/>
  <c r="D20" i="26"/>
  <c r="D40" i="26" s="1"/>
  <c r="AC16" i="25"/>
  <c r="L47" i="23" l="1"/>
  <c r="H47" i="23"/>
  <c r="E45" i="14" s="1"/>
  <c r="I108" i="20"/>
  <c r="AD16" i="25"/>
  <c r="AB16" i="25"/>
  <c r="F50" i="26"/>
  <c r="H60" i="26"/>
  <c r="F53" i="26"/>
  <c r="H20" i="26"/>
  <c r="H40" i="26" s="1"/>
  <c r="G40" i="26"/>
  <c r="F7" i="26"/>
  <c r="H108" i="20"/>
  <c r="D80" i="26"/>
  <c r="D83" i="26" s="1"/>
  <c r="F42" i="26"/>
  <c r="F62" i="26"/>
  <c r="C35" i="14"/>
  <c r="C68" i="14" s="1"/>
  <c r="AA10" i="25"/>
  <c r="M47" i="23"/>
  <c r="F47" i="23"/>
  <c r="C45" i="14" s="1"/>
  <c r="G60" i="26"/>
  <c r="F60" i="26" s="1"/>
  <c r="M37" i="24"/>
  <c r="K35" i="24"/>
  <c r="K31" i="24"/>
  <c r="E40" i="26"/>
  <c r="E80" i="26" s="1"/>
  <c r="E83" i="26" s="1"/>
  <c r="I38" i="23"/>
  <c r="K47" i="23"/>
  <c r="I33" i="23"/>
  <c r="I24" i="23"/>
  <c r="F94" i="20"/>
  <c r="G108" i="20"/>
  <c r="F82" i="20"/>
  <c r="J109" i="20"/>
  <c r="I89" i="20"/>
  <c r="I111" i="20" s="1"/>
  <c r="H109" i="20"/>
  <c r="H46" i="20"/>
  <c r="H89" i="20" s="1"/>
  <c r="I109" i="20"/>
  <c r="J46" i="20"/>
  <c r="J89" i="20" s="1"/>
  <c r="J111" i="20" s="1"/>
  <c r="E108" i="20"/>
  <c r="E89" i="20"/>
  <c r="E51" i="14" s="1"/>
  <c r="E35" i="14"/>
  <c r="E109" i="20"/>
  <c r="C40" i="26"/>
  <c r="C109" i="20"/>
  <c r="C89" i="20"/>
  <c r="C100" i="20" s="1"/>
  <c r="C105" i="20" s="1"/>
  <c r="G47" i="23"/>
  <c r="D45" i="14" s="1"/>
  <c r="D108" i="20"/>
  <c r="D46" i="20"/>
  <c r="D89" i="20" s="1"/>
  <c r="D51" i="14" s="1"/>
  <c r="D109" i="20"/>
  <c r="D128" i="14"/>
  <c r="D36" i="14"/>
  <c r="E56" i="14"/>
  <c r="D56" i="14"/>
  <c r="F94" i="14"/>
  <c r="D67" i="14"/>
  <c r="F98" i="14"/>
  <c r="F120" i="20"/>
  <c r="F97" i="20"/>
  <c r="F78" i="20"/>
  <c r="F70" i="20"/>
  <c r="E52" i="14"/>
  <c r="D52" i="14"/>
  <c r="G56" i="14"/>
  <c r="F56" i="14"/>
  <c r="J47" i="23"/>
  <c r="F69" i="26"/>
  <c r="H79" i="26"/>
  <c r="F64" i="26"/>
  <c r="C79" i="26"/>
  <c r="C80" i="26" s="1"/>
  <c r="C83" i="26" s="1"/>
  <c r="F28" i="26"/>
  <c r="J20" i="26"/>
  <c r="J40" i="26" s="1"/>
  <c r="J80" i="26" s="1"/>
  <c r="I20" i="26"/>
  <c r="F24" i="26"/>
  <c r="F15" i="26"/>
  <c r="K37" i="24"/>
  <c r="I7" i="24"/>
  <c r="F47" i="14" s="1"/>
  <c r="AE16" i="25"/>
  <c r="AA16" i="25" s="1"/>
  <c r="G16" i="25"/>
  <c r="AA12" i="25"/>
  <c r="V16" i="25"/>
  <c r="F108" i="20" l="1"/>
  <c r="G17" i="25"/>
  <c r="G80" i="26"/>
  <c r="G83" i="26" s="1"/>
  <c r="H81" i="26" s="1"/>
  <c r="V17" i="25"/>
  <c r="C36" i="14"/>
  <c r="I47" i="23"/>
  <c r="F45" i="14" s="1"/>
  <c r="I100" i="20"/>
  <c r="I105" i="20" s="1"/>
  <c r="I107" i="20" s="1"/>
  <c r="J100" i="20"/>
  <c r="J105" i="20" s="1"/>
  <c r="M8" i="23" s="1"/>
  <c r="F35" i="14"/>
  <c r="F46" i="20"/>
  <c r="E100" i="20"/>
  <c r="E105" i="20" s="1"/>
  <c r="H8" i="23" s="1"/>
  <c r="H22" i="23" s="1"/>
  <c r="E111" i="20"/>
  <c r="E37" i="14" s="1"/>
  <c r="E59" i="14" s="1"/>
  <c r="E68" i="14"/>
  <c r="E36" i="14"/>
  <c r="C111" i="20"/>
  <c r="C37" i="14" s="1"/>
  <c r="C60" i="14" s="1"/>
  <c r="C51" i="14"/>
  <c r="F8" i="23"/>
  <c r="F22" i="23" s="1"/>
  <c r="C106" i="20"/>
  <c r="C38" i="14"/>
  <c r="C107" i="20"/>
  <c r="D111" i="20"/>
  <c r="D37" i="14" s="1"/>
  <c r="D60" i="14" s="1"/>
  <c r="D100" i="20"/>
  <c r="D105" i="20" s="1"/>
  <c r="D38" i="14" s="1"/>
  <c r="L17" i="25"/>
  <c r="Q17" i="25"/>
  <c r="I40" i="26"/>
  <c r="F20" i="26"/>
  <c r="F79" i="26"/>
  <c r="H80" i="26"/>
  <c r="H100" i="20"/>
  <c r="H105" i="20" s="1"/>
  <c r="H111" i="20"/>
  <c r="H83" i="26" l="1"/>
  <c r="I81" i="26" s="1"/>
  <c r="AA17" i="25"/>
  <c r="L8" i="23"/>
  <c r="I106" i="20"/>
  <c r="J106" i="20"/>
  <c r="J107" i="20"/>
  <c r="F68" i="14"/>
  <c r="F36" i="14"/>
  <c r="E107" i="20"/>
  <c r="E53" i="14"/>
  <c r="E106" i="20"/>
  <c r="E38" i="14"/>
  <c r="E54" i="14" s="1"/>
  <c r="E60" i="14"/>
  <c r="C53" i="14"/>
  <c r="C59" i="14"/>
  <c r="C54" i="14"/>
  <c r="C50" i="14"/>
  <c r="C55" i="14"/>
  <c r="G8" i="23"/>
  <c r="G22" i="23" s="1"/>
  <c r="D59" i="14"/>
  <c r="D106" i="20"/>
  <c r="D53" i="14"/>
  <c r="D107" i="20"/>
  <c r="D54" i="14"/>
  <c r="D55" i="14"/>
  <c r="D50" i="14"/>
  <c r="K8" i="23"/>
  <c r="H106" i="20"/>
  <c r="H107" i="20"/>
  <c r="I80" i="26"/>
  <c r="F40" i="26"/>
  <c r="F80" i="26" s="1"/>
  <c r="F83" i="26" s="1"/>
  <c r="I83" i="26" l="1"/>
  <c r="J81" i="26" s="1"/>
  <c r="J83" i="26" s="1"/>
  <c r="E55" i="14"/>
  <c r="E50" i="14"/>
  <c r="F69" i="20" l="1"/>
  <c r="G47" i="20"/>
  <c r="G109" i="20" s="1"/>
  <c r="F47" i="20" l="1"/>
  <c r="F89" i="20" s="1"/>
  <c r="F51" i="14" s="1"/>
  <c r="G89" i="20"/>
  <c r="F52" i="14" l="1"/>
  <c r="F111" i="20"/>
  <c r="F37" i="14" s="1"/>
  <c r="F60" i="14" s="1"/>
  <c r="F100" i="20"/>
  <c r="F105" i="20" s="1"/>
  <c r="F106" i="20" s="1"/>
  <c r="F109" i="20"/>
  <c r="G111" i="20"/>
  <c r="G100" i="20"/>
  <c r="G105" i="20" s="1"/>
  <c r="F107" i="20" l="1"/>
  <c r="F38" i="14"/>
  <c r="F54" i="14" s="1"/>
  <c r="I8" i="23"/>
  <c r="I22" i="23" s="1"/>
  <c r="F53" i="14"/>
  <c r="F59" i="14"/>
  <c r="G107" i="20"/>
  <c r="J8" i="23"/>
  <c r="J22" i="23" s="1"/>
  <c r="K9" i="23" s="1"/>
  <c r="K11" i="23" s="1"/>
  <c r="K22" i="23" s="1"/>
  <c r="L9" i="23" s="1"/>
  <c r="L11" i="23" s="1"/>
  <c r="L22" i="23" s="1"/>
  <c r="M9" i="23" s="1"/>
  <c r="M11" i="23" s="1"/>
  <c r="M22" i="23" s="1"/>
  <c r="G106" i="20"/>
  <c r="F55" i="14" l="1"/>
  <c r="F50" i="14"/>
</calcChain>
</file>

<file path=xl/sharedStrings.xml><?xml version="1.0" encoding="utf-8"?>
<sst xmlns="http://schemas.openxmlformats.org/spreadsheetml/2006/main" count="1273" uniqueCount="457">
  <si>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</si>
  <si>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</si>
  <si>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</si>
  <si>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</si>
  <si>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</si>
  <si>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</si>
  <si>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</si>
  <si>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</si>
  <si>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</si>
  <si>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</si>
  <si>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</si>
  <si>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</si>
  <si>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</si>
  <si>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</si>
  <si>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</si>
  <si>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</si>
  <si>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</si>
  <si>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</si>
  <si>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</si>
  <si>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</si>
  <si>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</si>
  <si>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</si>
  <si>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</si>
  <si>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</si>
  <si>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</si>
  <si>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</si>
  <si>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</si>
  <si>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</si>
  <si>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</si>
  <si>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</si>
  <si>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</si>
  <si>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</si>
  <si>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</si>
  <si>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</si>
  <si>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</si>
  <si>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</si>
  <si>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</si>
  <si>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</si>
  <si>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</si>
  <si>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</si>
  <si>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</si>
  <si>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</si>
  <si>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</si>
  <si>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</si>
  <si>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</si>
  <si>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</si>
  <si>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</si>
  <si>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</si>
  <si>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</si>
  <si>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</si>
  <si>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</si>
  <si>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</si>
  <si>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</si>
  <si>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</si>
  <si>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</si>
  <si>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</si>
  <si>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</si>
  <si>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</si>
  <si>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</si>
  <si>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</si>
  <si>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</si>
  <si>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</si>
  <si>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</si>
  <si>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</si>
  <si>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</si>
  <si>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</si>
  <si>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</si>
  <si>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</si>
  <si>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</si>
  <si>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</si>
  <si>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</si>
  <si>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</si>
  <si>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</si>
  <si>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</si>
  <si>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</si>
  <si>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</si>
  <si>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</si>
  <si>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</si>
  <si>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</si>
  <si>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</si>
  <si>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</si>
  <si>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</si>
  <si>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</si>
  <si>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</si>
  <si>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</si>
  <si>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</si>
  <si>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</si>
  <si>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</si>
  <si>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</si>
  <si>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</si>
  <si>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</si>
  <si>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</si>
  <si>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</si>
  <si>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</si>
  <si>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</si>
  <si>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</si>
  <si>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</si>
  <si>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</si>
  <si>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</si>
  <si>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</si>
  <si>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</si>
  <si>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</si>
  <si>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</si>
  <si>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</si>
  <si>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</si>
  <si>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</si>
  <si>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</si>
  <si>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</si>
  <si>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</si>
  <si>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</si>
  <si>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</si>
  <si>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</si>
  <si>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</si>
  <si>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8001</t>
  </si>
  <si>
    <t>8002</t>
  </si>
  <si>
    <t>8003</t>
  </si>
  <si>
    <t>8004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</si>
  <si>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</si>
  <si>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</si>
  <si>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</si>
  <si>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</si>
  <si>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</si>
  <si>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</si>
  <si>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</si>
  <si>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</si>
  <si>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</si>
  <si>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</si>
  <si>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8021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</si>
  <si>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</si>
  <si>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</si>
  <si>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</si>
  <si>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</si>
  <si>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</si>
  <si>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</si>
  <si>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</si>
  <si>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</si>
  <si>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</si>
  <si>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8024</t>
  </si>
  <si>
    <t>8025</t>
  </si>
  <si>
    <t>_____________________________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</si>
  <si>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</si>
  <si>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</si>
  <si>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</si>
  <si>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</si>
  <si>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</si>
  <si>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</si>
  <si>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</si>
  <si>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</si>
  <si>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</si>
  <si>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</si>
  <si>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</si>
  <si>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</si>
  <si>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</si>
  <si>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</si>
  <si>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</si>
  <si>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</si>
  <si>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</si>
  <si>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</si>
  <si>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</si>
  <si>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</si>
  <si>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</si>
  <si>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</si>
  <si>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</si>
  <si>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</si>
  <si>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</si>
  <si>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</si>
  <si>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</si>
  <si>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</si>
  <si>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</si>
  <si>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</si>
  <si>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</si>
  <si>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</si>
  <si>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</si>
  <si>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</si>
  <si>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</si>
  <si>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</si>
  <si>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</si>
  <si>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</si>
  <si>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</si>
  <si>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</si>
  <si>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</si>
  <si>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</si>
  <si>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</si>
  <si>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</si>
  <si>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</si>
  <si>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</si>
  <si>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</si>
  <si>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</si>
  <si>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</si>
  <si>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</si>
  <si>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</si>
  <si>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</si>
  <si>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</si>
  <si>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</si>
  <si>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</si>
  <si>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</si>
  <si>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</si>
  <si>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</si>
  <si>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</si>
  <si>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</si>
  <si>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</si>
  <si>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</si>
  <si>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</si>
  <si>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</si>
  <si>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</si>
  <si>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</si>
  <si>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</si>
  <si>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</si>
  <si>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</si>
  <si>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</si>
  <si>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</si>
  <si>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</si>
  <si>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</si>
  <si>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</si>
  <si>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</si>
  <si>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</si>
  <si>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</si>
  <si>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</si>
  <si>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</si>
  <si>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</si>
  <si>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</si>
  <si>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</si>
  <si>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</si>
  <si>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</si>
  <si>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</si>
  <si>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</si>
  <si>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</si>
  <si>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</si>
  <si>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</si>
  <si>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</si>
  <si>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</si>
  <si>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</si>
  <si>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</si>
  <si>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</si>
  <si>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</si>
  <si>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</si>
  <si>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</si>
  <si>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</si>
  <si>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</si>
  <si>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</si>
  <si>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</si>
  <si>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</si>
  <si>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</si>
  <si>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</si>
  <si>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</si>
  <si>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</si>
  <si>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</si>
  <si>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</si>
  <si>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</si>
  <si>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</si>
  <si>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</si>
  <si>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</si>
  <si>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</si>
  <si>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</si>
  <si>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</si>
  <si>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</si>
  <si>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</si>
  <si>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</si>
  <si>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</si>
  <si>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</si>
  <si>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</si>
  <si>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</si>
  <si>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</si>
  <si>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</si>
  <si>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</si>
  <si>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</si>
  <si>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</si>
  <si>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</si>
  <si>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</si>
  <si>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</si>
  <si>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</si>
  <si>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</si>
  <si>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</si>
  <si>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</si>
  <si>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</si>
  <si>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</si>
  <si>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</si>
  <si>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</si>
  <si>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</si>
  <si>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</si>
  <si>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</si>
  <si>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</si>
  <si>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</si>
  <si>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</si>
  <si>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</si>
  <si>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</si>
  <si>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</si>
  <si>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</si>
  <si>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</si>
  <si>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</si>
  <si>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</si>
  <si>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</si>
  <si>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</si>
  <si>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</si>
  <si>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</si>
  <si>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</si>
  <si>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</si>
  <si>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</si>
  <si>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</si>
  <si>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</si>
  <si>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</si>
  <si>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</si>
  <si>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</si>
  <si>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</si>
  <si>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</si>
  <si>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</si>
  <si>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</si>
  <si>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</si>
  <si>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</si>
  <si>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</si>
  <si>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</si>
  <si>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</si>
  <si>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</si>
  <si>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</si>
  <si>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</si>
  <si>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</si>
  <si>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</si>
  <si>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</si>
  <si>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</si>
  <si>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</si>
  <si>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</si>
  <si>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</si>
  <si>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</si>
  <si>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</si>
  <si>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</si>
  <si>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</si>
  <si>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</si>
  <si>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</si>
  <si>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</si>
  <si>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</si>
  <si>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</si>
  <si>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</si>
  <si>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</si>
  <si>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</si>
  <si>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</si>
  <si>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</si>
  <si>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</si>
  <si>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</si>
  <si>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</si>
  <si>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</si>
  <si>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</si>
  <si>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</si>
  <si>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</si>
  <si>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</si>
  <si>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</si>
  <si>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</si>
  <si>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</si>
  <si>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</si>
  <si>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</si>
  <si>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</si>
  <si>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</si>
  <si>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</si>
  <si>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</si>
  <si>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</si>
  <si>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</si>
  <si>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</si>
  <si>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</si>
  <si>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</si>
  <si>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</si>
  <si>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</si>
  <si>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</si>
  <si>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</si>
  <si>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</si>
  <si>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</si>
  <si>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</si>
  <si>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</si>
  <si>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</si>
  <si>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</si>
  <si>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</si>
  <si>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</si>
  <si>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</si>
  <si>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</si>
  <si>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</si>
  <si>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</si>
  <si>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</si>
  <si>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</si>
  <si>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</si>
  <si>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</si>
  <si>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</si>
  <si>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</si>
  <si>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</si>
  <si>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</si>
  <si>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</si>
  <si>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</si>
  <si>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</si>
  <si>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</si>
  <si>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</si>
  <si>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</si>
  <si>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</si>
  <si>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</si>
  <si>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</si>
  <si>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</si>
  <si>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</si>
  <si>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</si>
  <si>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</si>
  <si>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</si>
  <si>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</si>
  <si>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</si>
  <si>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</si>
  <si>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</si>
  <si>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</si>
  <si>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Комунальне підприємство "Міськсвітло" Чернігівської міської ради</t>
  </si>
  <si>
    <t>Комунальне підприємство</t>
  </si>
  <si>
    <t>Чернігівська міська рада</t>
  </si>
  <si>
    <t>03333699</t>
  </si>
  <si>
    <t>м. Чернігів, вул. Робітнича, 6</t>
  </si>
  <si>
    <t>+380638996090; +380674625140</t>
  </si>
  <si>
    <t>на 2026 рік</t>
  </si>
  <si>
    <t>8006</t>
  </si>
  <si>
    <t>8007</t>
  </si>
  <si>
    <t>8008</t>
  </si>
  <si>
    <t>8009</t>
  </si>
  <si>
    <t>8016</t>
  </si>
  <si>
    <t>8017</t>
  </si>
  <si>
    <t>8018</t>
  </si>
  <si>
    <t>8019</t>
  </si>
  <si>
    <t>- керівник</t>
  </si>
  <si>
    <t>- адміністративний персонал</t>
  </si>
  <si>
    <t>- загальновиробничий персонал</t>
  </si>
  <si>
    <t>- працівники робітничих професій, у т.ч.:</t>
  </si>
  <si>
    <t xml:space="preserve">   - електромонтер з експлуатації розподільних мереж</t>
  </si>
  <si>
    <t xml:space="preserve">   - слюсар</t>
  </si>
  <si>
    <t xml:space="preserve">   - оператор диспетчерської</t>
  </si>
  <si>
    <t xml:space="preserve">   - водій автотранспортних засобів</t>
  </si>
  <si>
    <t xml:space="preserve">   - тракторист</t>
  </si>
  <si>
    <t>− інші</t>
  </si>
  <si>
    <t>− працівників робітничих професій по договорам ЦПХ</t>
  </si>
  <si>
    <t>Оформлення міста до свят та урочистих подій</t>
  </si>
  <si>
    <t>Електромонтажні роботи</t>
  </si>
  <si>
    <t>Автопослуги</t>
  </si>
  <si>
    <t>Капітальний ремонт світлофорних об'єктів</t>
  </si>
  <si>
    <t>Виготовлення, продаж та встановлення дорожніх знаків, нанесення дорожньої розмітки</t>
  </si>
  <si>
    <t>Будівництво світлофорних об'єктів</t>
  </si>
  <si>
    <t>Капітальний ремонт (відновлення)</t>
  </si>
  <si>
    <t>Будівництво, реконструкція</t>
  </si>
  <si>
    <t>Капітальний ремонт МЗО</t>
  </si>
  <si>
    <t>Інші (видача ТУ та плата за спільне використання майна, розробка схем ОДР)</t>
  </si>
  <si>
    <t>Реалізація товарів</t>
  </si>
  <si>
    <t>Утримання, ТО мереж зовнішнього освітлення</t>
  </si>
  <si>
    <t>Утримання, ТО ТЗ РДР (світлофоних об'єктів, дорожніх знаків, дорожньої розмітки)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</si>
  <si>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</si>
  <si>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</si>
  <si>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9 місяців 2025 року</t>
  </si>
  <si>
    <t>Плановий 2026 рік</t>
  </si>
  <si>
    <t>Куниця Євген</t>
  </si>
  <si>
    <t>Євген КУНИЦЯ</t>
  </si>
  <si>
    <r>
      <t xml:space="preserve">Керівник                                  </t>
    </r>
    <r>
      <rPr>
        <b/>
        <u/>
        <sz val="14"/>
        <rFont val="Times New Roman"/>
        <family val="1"/>
        <charset val="204"/>
      </rPr>
      <t xml:space="preserve"> в.о. директора</t>
    </r>
  </si>
  <si>
    <t xml:space="preserve">                Євген КУНИЦЯ</t>
  </si>
  <si>
    <t xml:space="preserve">                 Євген КУНИЦЯ</t>
  </si>
  <si>
    <t xml:space="preserve">                     Власне ім'я ПРІЗВИЩЕ </t>
  </si>
  <si>
    <r>
      <t xml:space="preserve">Керівник             в.о. директора                                                         </t>
    </r>
    <r>
      <rPr>
        <b/>
        <u/>
        <sz val="14"/>
        <rFont val="Times New Roman"/>
        <family val="1"/>
        <charset val="204"/>
      </rPr>
      <t xml:space="preserve"> </t>
    </r>
  </si>
  <si>
    <t xml:space="preserve">                                       (посада)</t>
  </si>
  <si>
    <t>___________________</t>
  </si>
  <si>
    <t>Рішенням виконавчого комітету Чернігівської міської ради</t>
  </si>
  <si>
    <t>Власні кошти (амортизаційні відрахування, статутні кошти)</t>
  </si>
  <si>
    <t>Інші джерела (міжнародні організації, донорські установи)</t>
  </si>
  <si>
    <t>від "_____" ____________ 2026 року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</si>
</sst>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35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8" xfId="0" applyNumberFormat="1" applyFont="1" applyFill="1" applyBorder="1" applyAlignment="1">
      <alignment horizontal="left" vertical="center" wrapText="1"/>
    </xf>
    <xf numFmtId="0" fontId="5" fillId="0" borderId="28" xfId="236" applyFont="1" applyFill="1" applyBorder="1" applyAlignment="1">
      <alignment vertical="justify" wrapText="1"/>
    </xf>
    <xf numFmtId="0" fontId="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1" fontId="5" fillId="31" borderId="3" xfId="0" applyNumberFormat="1" applyFont="1" applyFill="1" applyBorder="1" applyAlignment="1">
      <alignment horizontal="right" vertical="center" wrapText="1"/>
    </xf>
    <xf numFmtId="0" fontId="4" fillId="30" borderId="0" xfId="0" applyFont="1" applyFill="1" applyBorder="1" applyAlignment="1">
      <alignment wrapText="1"/>
    </xf>
    <xf numFmtId="0" fontId="4" fillId="3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72" fillId="0" borderId="0" xfId="0" applyFont="1" applyFill="1" applyBorder="1" applyAlignment="1">
      <alignment horizontal="left" vertical="center" wrapText="1"/>
    </xf>
    <xf numFmtId="0" fontId="70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49" fontId="69" fillId="0" borderId="15" xfId="0" applyNumberFormat="1" applyFont="1" applyFill="1" applyBorder="1" applyAlignment="1">
      <alignment horizontal="center" vertical="center" wrapText="1"/>
    </xf>
    <xf numFmtId="49" fontId="69" fillId="0" borderId="1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left" vertical="center" wrapText="1"/>
    </xf>
    <xf numFmtId="49" fontId="69" fillId="0" borderId="19" xfId="0" applyNumberFormat="1" applyFont="1" applyFill="1" applyBorder="1" applyAlignment="1">
      <alignment horizontal="left" vertical="center" wrapText="1"/>
    </xf>
    <xf numFmtId="49" fontId="69" fillId="0" borderId="20" xfId="0" applyNumberFormat="1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5" fillId="30" borderId="0" xfId="0" applyFont="1" applyFill="1" applyBorder="1" applyAlignment="1">
      <alignment horizont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30" borderId="0" xfId="0" applyFont="1" applyFill="1" applyBorder="1" applyAlignment="1">
      <alignment horizontal="center"/>
    </xf>
    <xf numFmtId="0" fontId="4" fillId="30" borderId="0" xfId="0" applyFont="1" applyFill="1" applyBorder="1" applyAlignment="1">
      <alignment horizontal="left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банк"/>
      <sheetName val="дез"/>
      <sheetName val="связь"/>
      <sheetName val="компод"/>
      <sheetName val="пож"/>
      <sheetName val="проезд"/>
      <sheetName val="страх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7"/>
  <sheetViews>
    <sheetView tabSelected="1" topLeftCell="A97" zoomScale="70" zoomScaleNormal="70" zoomScaleSheetLayoutView="65" workbookViewId="0">
      <selection activeCell="F120" sqref="F120"/>
    </sheetView>
  </sheetViews>
  <sheetFormatPr defaultRowHeight="18.75"/>
  <cols>
    <col min="1" max="1" width="83.28515625" style="2" customWidth="1"/>
    <col min="2" max="2" width="10.85546875" style="12" customWidth="1"/>
    <col min="3" max="5" width="23" style="12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28.140625" style="2" customWidth="1"/>
    <col min="13" max="13" width="28.7109375" style="2" customWidth="1"/>
    <col min="14" max="16384" width="9.140625" style="2"/>
  </cols>
  <sheetData>
    <row r="1" spans="1:10" ht="18" customHeight="1">
      <c r="A1" s="46"/>
      <c r="B1" s="162"/>
      <c r="C1" s="162"/>
      <c r="D1" s="162"/>
      <c r="E1" s="162"/>
      <c r="G1" s="181" t="s">
        <v>0</v>
      </c>
      <c r="H1" s="181"/>
      <c r="I1" s="181"/>
      <c r="J1" s="181"/>
    </row>
    <row r="2" spans="1:10" ht="20.25" customHeight="1">
      <c r="A2" s="46"/>
      <c r="B2" s="162"/>
      <c r="C2" s="162"/>
      <c r="D2" s="162"/>
      <c r="E2" s="162"/>
      <c r="G2" s="21" t="s">
        <v>453</v>
      </c>
      <c r="H2" s="21"/>
      <c r="I2" s="21"/>
      <c r="J2" s="21"/>
    </row>
    <row r="3" spans="1:10" ht="30" customHeight="1">
      <c r="A3" s="187"/>
      <c r="B3" s="187"/>
      <c r="C3" s="48"/>
      <c r="D3" s="46"/>
      <c r="E3" s="46"/>
      <c r="F3" s="46"/>
      <c r="G3" s="182" t="s">
        <v>456</v>
      </c>
      <c r="H3" s="182"/>
      <c r="I3" s="182"/>
      <c r="J3" s="182"/>
    </row>
    <row r="4" spans="1:10" ht="18" customHeight="1">
      <c r="A4" s="188"/>
      <c r="B4" s="188"/>
      <c r="C4" s="48"/>
      <c r="D4" s="46"/>
      <c r="E4" s="46"/>
      <c r="F4" s="46"/>
      <c r="G4" s="188"/>
      <c r="H4" s="188"/>
      <c r="I4" s="188"/>
      <c r="J4" s="188"/>
    </row>
    <row r="5" spans="1:10" ht="18" customHeight="1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8" customHeight="1">
      <c r="A6" s="187"/>
      <c r="B6" s="189"/>
      <c r="C6" s="46"/>
      <c r="D6" s="47"/>
      <c r="E6" s="47"/>
      <c r="F6" s="47"/>
      <c r="G6" s="46"/>
      <c r="H6" s="46"/>
      <c r="I6" s="137"/>
      <c r="J6" s="137"/>
    </row>
    <row r="7" spans="1:10" ht="18" customHeight="1">
      <c r="A7" s="141"/>
      <c r="B7" s="48"/>
      <c r="C7" s="48"/>
      <c r="D7" s="47"/>
      <c r="E7" s="47"/>
      <c r="F7" s="47"/>
      <c r="I7" s="141"/>
      <c r="J7" s="141"/>
    </row>
    <row r="8" spans="1:10" ht="18" customHeight="1">
      <c r="A8" s="48"/>
      <c r="B8" s="48"/>
      <c r="C8" s="48"/>
      <c r="D8" s="141"/>
      <c r="E8" s="138"/>
      <c r="F8" s="138"/>
    </row>
    <row r="9" spans="1:10" ht="18" customHeight="1">
      <c r="A9" s="137"/>
      <c r="B9" s="139"/>
      <c r="C9" s="137"/>
      <c r="D9" s="139"/>
      <c r="E9" s="48"/>
      <c r="F9" s="47"/>
      <c r="G9" s="137"/>
      <c r="H9" s="137"/>
      <c r="I9" s="137"/>
      <c r="J9" s="137"/>
    </row>
    <row r="10" spans="1:10" ht="18" customHeight="1">
      <c r="A10" s="137"/>
      <c r="B10" s="139"/>
      <c r="C10" s="137"/>
      <c r="D10" s="139"/>
      <c r="E10" s="48"/>
      <c r="F10" s="47"/>
      <c r="G10" s="102"/>
      <c r="H10" s="102"/>
      <c r="I10" s="102"/>
      <c r="J10" s="102"/>
    </row>
    <row r="11" spans="1:10" ht="43.5" customHeight="1">
      <c r="A11" s="188"/>
      <c r="B11" s="188"/>
      <c r="C11" s="188"/>
      <c r="D11" s="188"/>
      <c r="E11" s="47"/>
      <c r="F11" s="47"/>
      <c r="G11" s="183" t="s">
        <v>1</v>
      </c>
      <c r="H11" s="185"/>
      <c r="I11" s="191" t="s">
        <v>2</v>
      </c>
      <c r="J11" s="191"/>
    </row>
    <row r="12" spans="1:10" ht="28.5" customHeight="1">
      <c r="A12" s="215" t="s">
        <v>3</v>
      </c>
      <c r="B12" s="215" t="s">
        <v>401</v>
      </c>
      <c r="C12" s="215"/>
      <c r="D12" s="215"/>
      <c r="E12" s="215"/>
      <c r="F12" s="215"/>
      <c r="G12" s="196" t="s">
        <v>4</v>
      </c>
      <c r="H12" s="198" t="s">
        <v>404</v>
      </c>
      <c r="I12" s="186" t="s">
        <v>5</v>
      </c>
      <c r="J12" s="192"/>
    </row>
    <row r="13" spans="1:10" ht="28.5" customHeight="1">
      <c r="A13" s="215"/>
      <c r="B13" s="215"/>
      <c r="C13" s="215"/>
      <c r="D13" s="215"/>
      <c r="E13" s="215"/>
      <c r="F13" s="215"/>
      <c r="G13" s="197"/>
      <c r="H13" s="199"/>
      <c r="I13" s="186"/>
      <c r="J13" s="191"/>
    </row>
    <row r="14" spans="1:10" ht="28.5" customHeight="1">
      <c r="A14" s="115" t="s">
        <v>6</v>
      </c>
      <c r="B14" s="193" t="s">
        <v>402</v>
      </c>
      <c r="C14" s="194"/>
      <c r="D14" s="194"/>
      <c r="E14" s="194"/>
      <c r="F14" s="195"/>
      <c r="G14" s="115" t="s">
        <v>7</v>
      </c>
      <c r="H14" s="115"/>
      <c r="I14" s="186" t="s">
        <v>5</v>
      </c>
      <c r="J14" s="192"/>
    </row>
    <row r="15" spans="1:10" ht="28.5" customHeight="1">
      <c r="A15" s="115" t="s">
        <v>8</v>
      </c>
      <c r="B15" s="193" t="s">
        <v>403</v>
      </c>
      <c r="C15" s="194"/>
      <c r="D15" s="194"/>
      <c r="E15" s="194"/>
      <c r="F15" s="195"/>
      <c r="G15" s="115" t="s">
        <v>9</v>
      </c>
      <c r="H15" s="115"/>
      <c r="I15" s="186"/>
      <c r="J15" s="191"/>
    </row>
    <row r="16" spans="1:10" ht="28.5" customHeight="1">
      <c r="A16" s="115" t="s">
        <v>10</v>
      </c>
      <c r="B16" s="183"/>
      <c r="C16" s="184"/>
      <c r="D16" s="184"/>
      <c r="E16" s="184"/>
      <c r="F16" s="185"/>
      <c r="G16" s="115" t="s">
        <v>11</v>
      </c>
      <c r="H16" s="115">
        <v>35.130000000000003</v>
      </c>
      <c r="I16" s="186" t="s">
        <v>5</v>
      </c>
      <c r="J16" s="217"/>
    </row>
    <row r="17" spans="1:10" ht="28.5" customHeight="1">
      <c r="A17" s="115" t="s">
        <v>12</v>
      </c>
      <c r="B17" s="193"/>
      <c r="C17" s="194"/>
      <c r="D17" s="194"/>
      <c r="E17" s="194"/>
      <c r="F17" s="194"/>
      <c r="G17" s="194"/>
      <c r="H17" s="195"/>
      <c r="I17" s="186"/>
      <c r="J17" s="218"/>
    </row>
    <row r="18" spans="1:10" ht="28.5" customHeight="1">
      <c r="A18" s="115" t="s">
        <v>13</v>
      </c>
      <c r="B18" s="183"/>
      <c r="C18" s="184"/>
      <c r="D18" s="184"/>
      <c r="E18" s="184"/>
      <c r="F18" s="184"/>
      <c r="G18" s="184"/>
      <c r="H18" s="185"/>
      <c r="I18" s="186" t="s">
        <v>5</v>
      </c>
      <c r="J18" s="219"/>
    </row>
    <row r="19" spans="1:10" ht="28.5" customHeight="1">
      <c r="A19" s="115" t="s">
        <v>14</v>
      </c>
      <c r="B19" s="183"/>
      <c r="C19" s="184"/>
      <c r="D19" s="184"/>
      <c r="E19" s="184"/>
      <c r="F19" s="184"/>
      <c r="G19" s="184"/>
      <c r="H19" s="185"/>
      <c r="I19" s="186"/>
      <c r="J19" s="219"/>
    </row>
    <row r="20" spans="1:10" ht="28.5" customHeight="1">
      <c r="A20" s="115" t="s">
        <v>15</v>
      </c>
      <c r="B20" s="183"/>
      <c r="C20" s="184"/>
      <c r="D20" s="184"/>
      <c r="E20" s="184"/>
      <c r="F20" s="184"/>
      <c r="G20" s="184"/>
      <c r="H20" s="185"/>
      <c r="I20" s="186" t="s">
        <v>5</v>
      </c>
      <c r="J20" s="219"/>
    </row>
    <row r="21" spans="1:10" ht="28.5" customHeight="1">
      <c r="A21" s="115" t="s">
        <v>16</v>
      </c>
      <c r="B21" s="193" t="s">
        <v>405</v>
      </c>
      <c r="C21" s="194"/>
      <c r="D21" s="194"/>
      <c r="E21" s="194"/>
      <c r="F21" s="194"/>
      <c r="G21" s="194"/>
      <c r="H21" s="195"/>
      <c r="I21" s="186"/>
      <c r="J21" s="219"/>
    </row>
    <row r="22" spans="1:10" ht="28.5" customHeight="1">
      <c r="A22" s="115" t="s">
        <v>17</v>
      </c>
      <c r="B22" s="212" t="s">
        <v>406</v>
      </c>
      <c r="C22" s="213"/>
      <c r="D22" s="213"/>
      <c r="E22" s="213"/>
      <c r="F22" s="213"/>
      <c r="G22" s="214"/>
      <c r="H22" s="215" t="s">
        <v>18</v>
      </c>
      <c r="I22" s="215"/>
      <c r="J22" s="49"/>
    </row>
    <row r="23" spans="1:10" ht="28.5" customHeight="1">
      <c r="A23" s="115" t="s">
        <v>19</v>
      </c>
      <c r="B23" s="193" t="s">
        <v>444</v>
      </c>
      <c r="C23" s="194"/>
      <c r="D23" s="194"/>
      <c r="E23" s="194"/>
      <c r="F23" s="194"/>
      <c r="G23" s="195"/>
      <c r="H23" s="215" t="s">
        <v>20</v>
      </c>
      <c r="I23" s="215"/>
      <c r="J23" s="49"/>
    </row>
    <row r="24" spans="1:10" ht="18.75" customHeight="1">
      <c r="A24" s="97"/>
      <c r="B24" s="97"/>
      <c r="C24" s="97"/>
      <c r="D24" s="97"/>
      <c r="E24" s="97"/>
      <c r="F24" s="97"/>
      <c r="G24" s="97"/>
      <c r="H24" s="95"/>
      <c r="I24" s="46"/>
      <c r="J24" s="48"/>
    </row>
    <row r="25" spans="1:10" ht="18.95" customHeight="1">
      <c r="B25" s="162"/>
      <c r="C25" s="162"/>
      <c r="D25" s="162"/>
      <c r="E25" s="162"/>
    </row>
    <row r="26" spans="1:10" ht="24" customHeight="1">
      <c r="A26" s="190" t="s">
        <v>21</v>
      </c>
      <c r="B26" s="190"/>
      <c r="C26" s="190"/>
      <c r="D26" s="190"/>
      <c r="E26" s="190"/>
      <c r="F26" s="190"/>
      <c r="G26" s="190"/>
      <c r="H26" s="190"/>
      <c r="I26" s="190"/>
      <c r="J26" s="190"/>
    </row>
    <row r="27" spans="1:10" ht="18" customHeight="1">
      <c r="A27" s="190" t="s">
        <v>407</v>
      </c>
      <c r="B27" s="190"/>
      <c r="C27" s="190"/>
      <c r="D27" s="190"/>
      <c r="E27" s="190"/>
      <c r="F27" s="190"/>
      <c r="G27" s="190"/>
      <c r="H27" s="190"/>
      <c r="I27" s="190"/>
      <c r="J27" s="190"/>
    </row>
    <row r="28" spans="1:10" ht="18" customHeight="1">
      <c r="A28" s="190" t="s">
        <v>22</v>
      </c>
      <c r="B28" s="190"/>
      <c r="C28" s="190"/>
      <c r="D28" s="190"/>
      <c r="E28" s="190"/>
      <c r="F28" s="190"/>
      <c r="G28" s="190"/>
      <c r="H28" s="190"/>
      <c r="I28" s="190"/>
      <c r="J28" s="190"/>
    </row>
    <row r="29" spans="1:10" ht="13.5" customHeight="1">
      <c r="B29" s="13"/>
      <c r="C29" s="3"/>
      <c r="D29" s="13"/>
      <c r="E29" s="13"/>
      <c r="F29" s="13"/>
      <c r="G29" s="13"/>
      <c r="H29" s="13"/>
      <c r="I29" s="13"/>
      <c r="J29" s="13"/>
    </row>
    <row r="30" spans="1:10" ht="31.5" customHeight="1">
      <c r="A30" s="203" t="s">
        <v>23</v>
      </c>
      <c r="B30" s="186" t="s">
        <v>24</v>
      </c>
      <c r="C30" s="205" t="s">
        <v>25</v>
      </c>
      <c r="D30" s="205" t="s">
        <v>26</v>
      </c>
      <c r="E30" s="207" t="s">
        <v>27</v>
      </c>
      <c r="F30" s="186" t="s">
        <v>28</v>
      </c>
      <c r="G30" s="223" t="s">
        <v>29</v>
      </c>
      <c r="H30" s="224"/>
      <c r="I30" s="224"/>
      <c r="J30" s="225"/>
    </row>
    <row r="31" spans="1:10" ht="41.25" customHeight="1">
      <c r="A31" s="203"/>
      <c r="B31" s="186"/>
      <c r="C31" s="206"/>
      <c r="D31" s="206"/>
      <c r="E31" s="208"/>
      <c r="F31" s="186"/>
      <c r="G31" s="140" t="s">
        <v>30</v>
      </c>
      <c r="H31" s="140" t="s">
        <v>31</v>
      </c>
      <c r="I31" s="140" t="s">
        <v>32</v>
      </c>
      <c r="J31" s="140" t="s">
        <v>33</v>
      </c>
    </row>
    <row r="32" spans="1:10" ht="20.100000000000001" customHeight="1">
      <c r="A32" s="145">
        <v>1</v>
      </c>
      <c r="B32" s="140">
        <v>2</v>
      </c>
      <c r="C32" s="140">
        <v>3</v>
      </c>
      <c r="D32" s="140">
        <v>4</v>
      </c>
      <c r="E32" s="140">
        <v>5</v>
      </c>
      <c r="F32" s="140">
        <v>6</v>
      </c>
      <c r="G32" s="140">
        <v>7</v>
      </c>
      <c r="H32" s="140">
        <v>8</v>
      </c>
      <c r="I32" s="140">
        <v>9</v>
      </c>
      <c r="J32" s="140">
        <v>10</v>
      </c>
    </row>
    <row r="33" spans="1:10" ht="24.95" customHeight="1">
      <c r="A33" s="202" t="s">
        <v>34</v>
      </c>
      <c r="B33" s="202"/>
      <c r="C33" s="202"/>
      <c r="D33" s="202"/>
      <c r="E33" s="202"/>
      <c r="F33" s="202"/>
      <c r="G33" s="202"/>
      <c r="H33" s="202"/>
      <c r="I33" s="202"/>
      <c r="J33" s="202"/>
    </row>
    <row r="34" spans="1:10" ht="18.75" customHeight="1">
      <c r="A34" s="25" t="s">
        <v>35</v>
      </c>
      <c r="B34" s="51">
        <v>1000</v>
      </c>
      <c r="C34" s="42">
        <f>'I. Інф. до фін.плану'!C35</f>
        <v>39461.245999999999</v>
      </c>
      <c r="D34" s="42">
        <f>'I. Інф. до фін.плану'!D35</f>
        <v>45173.90294861111</v>
      </c>
      <c r="E34" s="42">
        <f>'I. Інф. до фін.плану'!E35</f>
        <v>47457.2</v>
      </c>
      <c r="F34" s="42">
        <f>'I. Інф. до фін.плану'!F35</f>
        <v>47455</v>
      </c>
      <c r="G34" s="53"/>
      <c r="H34" s="53"/>
      <c r="I34" s="53"/>
      <c r="J34" s="53"/>
    </row>
    <row r="35" spans="1:10" ht="18.75" customHeight="1">
      <c r="A35" s="25" t="s">
        <v>36</v>
      </c>
      <c r="B35" s="145">
        <v>1010</v>
      </c>
      <c r="C35" s="42">
        <f>'I. Інф. до фін.плану'!C36</f>
        <v>-34773.135540000003</v>
      </c>
      <c r="D35" s="42">
        <f>'I. Інф. до фін.плану'!D36</f>
        <v>-39660.986420000001</v>
      </c>
      <c r="E35" s="42">
        <f>'I. Інф. до фін.плану'!E36</f>
        <v>-40269</v>
      </c>
      <c r="F35" s="42">
        <f>'I. Інф. до фін.плану'!F36</f>
        <v>-41833.340000000004</v>
      </c>
      <c r="G35" s="29"/>
      <c r="H35" s="29"/>
      <c r="I35" s="29"/>
      <c r="J35" s="29"/>
    </row>
    <row r="36" spans="1:10" ht="18.75" customHeight="1">
      <c r="A36" s="26" t="s">
        <v>37</v>
      </c>
      <c r="B36" s="142">
        <v>1020</v>
      </c>
      <c r="C36" s="42">
        <f t="shared" ref="C36:J36" si="0">SUM(C34,C35)</f>
        <v>4688.1104599999962</v>
      </c>
      <c r="D36" s="42">
        <f t="shared" si="0"/>
        <v>5512.9165286111092</v>
      </c>
      <c r="E36" s="42">
        <f t="shared" si="0"/>
        <v>7188.1999999999971</v>
      </c>
      <c r="F36" s="42">
        <f t="shared" si="0"/>
        <v>5621.6599999999962</v>
      </c>
      <c r="G36" s="42">
        <f t="shared" si="0"/>
        <v>0</v>
      </c>
      <c r="H36" s="42">
        <f t="shared" si="0"/>
        <v>0</v>
      </c>
      <c r="I36" s="42">
        <f t="shared" si="0"/>
        <v>0</v>
      </c>
      <c r="J36" s="42">
        <f t="shared" si="0"/>
        <v>0</v>
      </c>
    </row>
    <row r="37" spans="1:10" ht="18.75" customHeight="1">
      <c r="A37" s="27" t="s">
        <v>38</v>
      </c>
      <c r="B37" s="142">
        <v>1300</v>
      </c>
      <c r="C37" s="42">
        <f>'I. Інф. до фін.плану'!C111</f>
        <v>1176.0819499999971</v>
      </c>
      <c r="D37" s="42">
        <f>'I. Інф. до фін.плану'!D111</f>
        <v>1273.4780086111095</v>
      </c>
      <c r="E37" s="42">
        <f>'I. Інф. до фін.плану'!E111</f>
        <v>4352.5999999999967</v>
      </c>
      <c r="F37" s="42">
        <f>'I. Інф. до фін.плану'!F111</f>
        <v>1275.6379999999963</v>
      </c>
      <c r="G37" s="101" t="s">
        <v>39</v>
      </c>
      <c r="H37" s="101" t="s">
        <v>39</v>
      </c>
      <c r="I37" s="101" t="s">
        <v>39</v>
      </c>
      <c r="J37" s="101" t="s">
        <v>39</v>
      </c>
    </row>
    <row r="38" spans="1:10" ht="18.75" customHeight="1">
      <c r="A38" s="14" t="s">
        <v>40</v>
      </c>
      <c r="B38" s="52">
        <v>1200</v>
      </c>
      <c r="C38" s="42">
        <f>'I. Інф. до фін.плану'!C105</f>
        <v>296.37901999999735</v>
      </c>
      <c r="D38" s="42">
        <f>'I. Інф. до фін.плану'!D105</f>
        <v>238.89800861110962</v>
      </c>
      <c r="E38" s="42">
        <f>'I. Інф. до фін.плану'!E105</f>
        <v>2876.5999999999967</v>
      </c>
      <c r="F38" s="42">
        <f>'I. Інф. до фін.плану'!F105</f>
        <v>216.63799999999628</v>
      </c>
      <c r="G38" s="40"/>
      <c r="H38" s="40"/>
      <c r="I38" s="40"/>
      <c r="J38" s="40"/>
    </row>
    <row r="39" spans="1:10" ht="24" customHeight="1">
      <c r="A39" s="204" t="s">
        <v>41</v>
      </c>
      <c r="B39" s="204"/>
      <c r="C39" s="204"/>
      <c r="D39" s="204"/>
      <c r="E39" s="204"/>
      <c r="F39" s="204"/>
      <c r="G39" s="204"/>
      <c r="H39" s="204"/>
      <c r="I39" s="204"/>
      <c r="J39" s="204"/>
    </row>
    <row r="40" spans="1:10" ht="18.75" customHeight="1">
      <c r="A40" s="55" t="s">
        <v>42</v>
      </c>
      <c r="B40" s="145">
        <v>2111</v>
      </c>
      <c r="C40" s="42">
        <f>'ІІ. Розп. ч.п. та розр. з бюд.'!F25</f>
        <v>0</v>
      </c>
      <c r="D40" s="42">
        <f>'ІІ. Розп. ч.п. та розр. з бюд.'!G25</f>
        <v>0</v>
      </c>
      <c r="E40" s="42">
        <f>'ІІ. Розп. ч.п. та розр. з бюд.'!H25</f>
        <v>0</v>
      </c>
      <c r="F40" s="42">
        <f>'ІІ. Розп. ч.п. та розр. з бюд.'!I25</f>
        <v>0</v>
      </c>
      <c r="G40" s="29" t="s">
        <v>39</v>
      </c>
      <c r="H40" s="29" t="s">
        <v>39</v>
      </c>
      <c r="I40" s="29" t="s">
        <v>39</v>
      </c>
      <c r="J40" s="29" t="s">
        <v>39</v>
      </c>
    </row>
    <row r="41" spans="1:10" ht="37.5" customHeight="1">
      <c r="A41" s="55" t="s">
        <v>43</v>
      </c>
      <c r="B41" s="145">
        <v>2112</v>
      </c>
      <c r="C41" s="42">
        <f>'ІІ. Розп. ч.п. та розр. з бюд.'!F26</f>
        <v>-4790.6130000000003</v>
      </c>
      <c r="D41" s="42">
        <f>'ІІ. Розп. ч.п. та розр. з бюд.'!G26</f>
        <v>-6920</v>
      </c>
      <c r="E41" s="42">
        <f>'ІІ. Розп. ч.п. та розр. з бюд.'!H26</f>
        <v>-7260</v>
      </c>
      <c r="F41" s="42">
        <f>'ІІ. Розп. ч.п. та розр. з бюд.'!I26</f>
        <v>-9064</v>
      </c>
      <c r="G41" s="29" t="s">
        <v>39</v>
      </c>
      <c r="H41" s="29" t="s">
        <v>39</v>
      </c>
      <c r="I41" s="29" t="s">
        <v>39</v>
      </c>
      <c r="J41" s="29" t="s">
        <v>39</v>
      </c>
    </row>
    <row r="42" spans="1:10" ht="37.5" customHeight="1">
      <c r="A42" s="56" t="s">
        <v>44</v>
      </c>
      <c r="B42" s="17">
        <v>2113</v>
      </c>
      <c r="C42" s="43" t="str">
        <f>'ІІ. Розп. ч.п. та розр. з бюд.'!F27</f>
        <v>(    )</v>
      </c>
      <c r="D42" s="43" t="str">
        <f>'ІІ. Розп. ч.п. та розр. з бюд.'!G27</f>
        <v>(    )</v>
      </c>
      <c r="E42" s="43" t="str">
        <f>'ІІ. Розп. ч.п. та розр. з бюд.'!H27</f>
        <v>(    )</v>
      </c>
      <c r="F42" s="43">
        <f>'ІІ. Розп. ч.п. та розр. з бюд.'!I27</f>
        <v>0</v>
      </c>
      <c r="G42" s="29" t="s">
        <v>39</v>
      </c>
      <c r="H42" s="29" t="s">
        <v>39</v>
      </c>
      <c r="I42" s="29" t="s">
        <v>39</v>
      </c>
      <c r="J42" s="29" t="s">
        <v>39</v>
      </c>
    </row>
    <row r="43" spans="1:10" ht="37.5" customHeight="1">
      <c r="A43" s="56" t="s">
        <v>45</v>
      </c>
      <c r="B43" s="17">
        <v>2131</v>
      </c>
      <c r="C43" s="42">
        <f>'ІІ. Розп. ч.п. та розр. з бюд.'!F39</f>
        <v>0</v>
      </c>
      <c r="D43" s="42">
        <f>'ІІ. Розп. ч.п. та розр. з бюд.'!G39</f>
        <v>0</v>
      </c>
      <c r="E43" s="42">
        <f>'ІІ. Розп. ч.п. та розр. з бюд.'!H39</f>
        <v>0</v>
      </c>
      <c r="F43" s="42">
        <f>'ІІ. Розп. ч.п. та розр. з бюд.'!I39</f>
        <v>0</v>
      </c>
      <c r="G43" s="29" t="s">
        <v>39</v>
      </c>
      <c r="H43" s="29" t="s">
        <v>39</v>
      </c>
      <c r="I43" s="29" t="s">
        <v>39</v>
      </c>
      <c r="J43" s="29" t="s">
        <v>39</v>
      </c>
    </row>
    <row r="44" spans="1:10" ht="63" customHeight="1">
      <c r="A44" s="56" t="s">
        <v>46</v>
      </c>
      <c r="B44" s="17">
        <v>2132</v>
      </c>
      <c r="C44" s="42">
        <f>'ІІ. Розп. ч.п. та розр. з бюд.'!F40</f>
        <v>0</v>
      </c>
      <c r="D44" s="42">
        <f>'ІІ. Розп. ч.п. та розр. з бюд.'!G40</f>
        <v>0</v>
      </c>
      <c r="E44" s="42">
        <f>'ІІ. Розп. ч.п. та розр. з бюд.'!H40</f>
        <v>0</v>
      </c>
      <c r="F44" s="42">
        <f>'ІІ. Розп. ч.п. та розр. з бюд.'!I40</f>
        <v>0</v>
      </c>
      <c r="G44" s="29" t="s">
        <v>39</v>
      </c>
      <c r="H44" s="29" t="s">
        <v>39</v>
      </c>
      <c r="I44" s="29" t="s">
        <v>39</v>
      </c>
      <c r="J44" s="29" t="s">
        <v>39</v>
      </c>
    </row>
    <row r="45" spans="1:10" ht="25.15" customHeight="1">
      <c r="A45" s="54" t="s">
        <v>47</v>
      </c>
      <c r="B45" s="39">
        <v>2200</v>
      </c>
      <c r="C45" s="42">
        <f>'ІІ. Розп. ч.п. та розр. з бюд.'!F47</f>
        <v>-10184.903</v>
      </c>
      <c r="D45" s="42">
        <f>'ІІ. Розп. ч.п. та розр. з бюд.'!G47</f>
        <v>-14278.4159</v>
      </c>
      <c r="E45" s="42">
        <f>'ІІ. Розп. ч.п. та розр. з бюд.'!H47</f>
        <v>-13274</v>
      </c>
      <c r="F45" s="42">
        <f>'ІІ. Розп. ч.п. та розр. з бюд.'!I47</f>
        <v>-18364</v>
      </c>
      <c r="G45" s="53"/>
      <c r="H45" s="53"/>
      <c r="I45" s="53"/>
      <c r="J45" s="53"/>
    </row>
    <row r="46" spans="1:10" ht="24.95" customHeight="1">
      <c r="A46" s="220" t="s">
        <v>48</v>
      </c>
      <c r="B46" s="221"/>
      <c r="C46" s="221"/>
      <c r="D46" s="221"/>
      <c r="E46" s="221"/>
      <c r="F46" s="221"/>
      <c r="G46" s="221"/>
      <c r="H46" s="221"/>
      <c r="I46" s="221"/>
      <c r="J46" s="222"/>
    </row>
    <row r="47" spans="1:10" s="4" customFormat="1" ht="20.100000000000001" customHeight="1">
      <c r="A47" s="23" t="s">
        <v>49</v>
      </c>
      <c r="B47" s="8">
        <v>4000</v>
      </c>
      <c r="C47" s="42">
        <f>'ІV кап. інвест. V кред. '!F7</f>
        <v>1212</v>
      </c>
      <c r="D47" s="42">
        <f>'ІV кап. інвест. V кред. '!G7</f>
        <v>500</v>
      </c>
      <c r="E47" s="42">
        <f>'ІV кап. інвест. V кред. '!H7</f>
        <v>8503</v>
      </c>
      <c r="F47" s="42">
        <f>'ІV кап. інвест. V кред. '!I7</f>
        <v>850</v>
      </c>
      <c r="G47" s="41"/>
      <c r="H47" s="41"/>
      <c r="I47" s="41"/>
      <c r="J47" s="41"/>
    </row>
    <row r="48" spans="1:10" ht="24.95" customHeight="1">
      <c r="A48" s="209" t="s">
        <v>50</v>
      </c>
      <c r="B48" s="210"/>
      <c r="C48" s="210"/>
      <c r="D48" s="210"/>
      <c r="E48" s="210"/>
      <c r="F48" s="210"/>
      <c r="G48" s="210"/>
      <c r="H48" s="210"/>
      <c r="I48" s="210"/>
      <c r="J48" s="211"/>
    </row>
    <row r="49" spans="1:10" ht="19.5" customHeight="1">
      <c r="A49" s="126" t="s">
        <v>51</v>
      </c>
      <c r="B49" s="125"/>
      <c r="C49" s="146"/>
      <c r="D49" s="146"/>
      <c r="E49" s="146"/>
      <c r="F49" s="146"/>
      <c r="G49" s="146"/>
      <c r="H49" s="146"/>
      <c r="I49" s="146"/>
      <c r="J49" s="147"/>
    </row>
    <row r="50" spans="1:10" ht="58.5" customHeight="1">
      <c r="A50" s="36" t="s">
        <v>52</v>
      </c>
      <c r="B50" s="153">
        <v>5010</v>
      </c>
      <c r="C50" s="129">
        <f t="shared" ref="C50:J50" si="1">C38/C34</f>
        <v>7.5106351178064008E-3</v>
      </c>
      <c r="D50" s="129">
        <f t="shared" si="1"/>
        <v>5.288407532173499E-3</v>
      </c>
      <c r="E50" s="129">
        <f t="shared" si="1"/>
        <v>6.0614616960124004E-2</v>
      </c>
      <c r="F50" s="129">
        <f t="shared" si="1"/>
        <v>4.5651248551258307E-3</v>
      </c>
      <c r="G50" s="129" t="e">
        <f t="shared" si="1"/>
        <v>#DIV/0!</v>
      </c>
      <c r="H50" s="129" t="e">
        <f t="shared" si="1"/>
        <v>#DIV/0!</v>
      </c>
      <c r="I50" s="129" t="e">
        <f t="shared" si="1"/>
        <v>#DIV/0!</v>
      </c>
      <c r="J50" s="129" t="e">
        <f t="shared" si="1"/>
        <v>#DIV/0!</v>
      </c>
    </row>
    <row r="51" spans="1:10" ht="93.75">
      <c r="A51" s="36" t="s">
        <v>53</v>
      </c>
      <c r="B51" s="153">
        <v>5011</v>
      </c>
      <c r="C51" s="177">
        <f>'I. Інф. до фін.плану'!C89/ABS('I. Інф. до фін.плану'!C36+'I. Інф. до фін.плану'!C47+'I. Інф. до фін.плану'!C70+'I. Інф. до фін.плану'!C82)</f>
        <v>-0.10214002816298486</v>
      </c>
      <c r="D51" s="177">
        <f>'I. Інф. до фін.плану'!D89/ABS('I. Інф. до фін.плану'!D36+'I. Інф. до фін.плану'!D47+'I. Інф. до фін.плану'!D70+'I. Інф. до фін.плану'!D82)</f>
        <v>-0.10066219020895478</v>
      </c>
      <c r="E51" s="129">
        <f>'I. Інф. до фін.плану'!E89/ABS('I. Інф. до фін.плану'!E36+'I. Інф. до фін.плану'!E47+'I. Інф. до фін.плану'!E70+'I. Інф. до фін.плану'!E82)</f>
        <v>-4.0832009221422265E-2</v>
      </c>
      <c r="F51" s="129">
        <f>'I. Інф. до фін.плану'!F89/ABS('I. Інф. до фін.плану'!F36+'I. Інф. до фін.плану'!F47+'I. Інф. до фін.плану'!F70+'I. Інф. до фін.плану'!F82)</f>
        <v>-9.9424156984381576E-2</v>
      </c>
      <c r="G51" s="130"/>
      <c r="H51" s="130"/>
      <c r="I51" s="131" t="s">
        <v>39</v>
      </c>
      <c r="J51" s="131" t="s">
        <v>39</v>
      </c>
    </row>
    <row r="52" spans="1:10" ht="258" customHeight="1">
      <c r="A52" s="36" t="s">
        <v>54</v>
      </c>
      <c r="B52" s="153">
        <v>5012</v>
      </c>
      <c r="C52" s="177">
        <f>(((34773.14+3940.99+77.58+5567.32)-(46960.92+2957.46+86.69+4591.31))/(46960.92+2957.46+86.69+4591.31))-0.12</f>
        <v>-0.30750968470803375</v>
      </c>
      <c r="D52" s="177">
        <f>((('I. Інф. до фін.плану'!D36+'I. Інф. до фін.плану'!D47+'I. Інф. до фін.плану'!D70+'I. Інф. до фін.плану'!D82)-('I. Інф. до фін.плану'!C36+'I. Інф. до фін.плану'!C47+'I. Інф. до фін.плану'!C70+'I. Інф. до фін.плану'!C82))/('I. Інф. до фін.плану'!C36+'I. Інф. до фін.плану'!C47+'I. Інф. до фін.плану'!C70+'I. Інф. до фін.плану'!C82))-((D69-100)/100)</f>
        <v>1.1331573397802832</v>
      </c>
      <c r="E52" s="129">
        <f>((('I. Інф. до фін.плану'!E36+'I. Інф. до фін.плану'!E47+'I. Інф. до фін.плану'!E70+'I. Інф. до фін.плану'!E82)-('I. Інф. до фін.плану'!C36+'I. Інф. до фін.плану'!C47+'I. Інф. до фін.плану'!C70+'I. Інф. до фін.плану'!C82))/('I. Інф. до фін.плану'!C36+'I. Інф. до фін.плану'!C47+'I. Інф. до фін.плану'!C70+'I. Інф. до фін.плану'!C82))-((E69-100)/100)</f>
        <v>1.1265033414057226</v>
      </c>
      <c r="F52" s="129">
        <f>((('I. Інф. до фін.плану'!F36+'I. Інф. до фін.плану'!F47+'I. Інф. до фін.плану'!F70+'I. Інф. до фін.плану'!F82)-('I. Інф. до фін.плану'!D36+'I. Інф. до фін.плану'!D47+'I. Інф. до фін.плану'!D70+'I. Інф. до фін.плану'!D82))/('I. Інф. до фін.плану'!D36+'I. Інф. до фін.плану'!D47+'I. Інф. до фін.плану'!D70+'I. Інф. до фін.плану'!D82))-((F69-100)/100)</f>
        <v>1.0493695274102</v>
      </c>
      <c r="G52" s="130"/>
      <c r="H52" s="130"/>
      <c r="I52" s="131" t="s">
        <v>39</v>
      </c>
      <c r="J52" s="131" t="s">
        <v>39</v>
      </c>
    </row>
    <row r="53" spans="1:10" ht="56.25">
      <c r="A53" s="24" t="s">
        <v>55</v>
      </c>
      <c r="B53" s="153">
        <v>5013</v>
      </c>
      <c r="C53" s="129">
        <f>C37/C34</f>
        <v>2.9803467178912624E-2</v>
      </c>
      <c r="D53" s="129">
        <f>D37/D34</f>
        <v>2.819056856919783E-2</v>
      </c>
      <c r="E53" s="129">
        <f>E37/E34</f>
        <v>9.1716325446928954E-2</v>
      </c>
      <c r="F53" s="129">
        <f>F37/F34</f>
        <v>2.6881003055526209E-2</v>
      </c>
      <c r="G53" s="130"/>
      <c r="H53" s="130"/>
      <c r="I53" s="131" t="s">
        <v>39</v>
      </c>
      <c r="J53" s="131" t="s">
        <v>39</v>
      </c>
    </row>
    <row r="54" spans="1:10" ht="45.75" customHeight="1">
      <c r="A54" s="24" t="s">
        <v>56</v>
      </c>
      <c r="B54" s="153">
        <v>5014</v>
      </c>
      <c r="C54" s="129">
        <f>IF(AND(C38&lt;0,C91&lt;0),C38/C91*-1,C38/C91)</f>
        <v>4.4749965272534702E-3</v>
      </c>
      <c r="D54" s="129">
        <f>IF(AND(D38&lt;0,D91&lt;0),D38/D91*-1,D38/D91)</f>
        <v>3.581410817946325E-3</v>
      </c>
      <c r="E54" s="129">
        <f>IF(AND(E38&lt;0,E91&lt;0),E38/E91*-1,E38/E91)</f>
        <v>4.2857568533968965E-2</v>
      </c>
      <c r="F54" s="129">
        <f>IF(AND(F38&lt;0,F91&lt;0),F38/F91*-1,F38/F91)</f>
        <v>3.2276221692490508E-3</v>
      </c>
      <c r="G54" s="132"/>
      <c r="H54" s="132"/>
      <c r="I54" s="133" t="s">
        <v>39</v>
      </c>
      <c r="J54" s="133" t="s">
        <v>39</v>
      </c>
    </row>
    <row r="55" spans="1:10" ht="45.75" customHeight="1">
      <c r="A55" s="36" t="s">
        <v>57</v>
      </c>
      <c r="B55" s="153">
        <v>5015</v>
      </c>
      <c r="C55" s="129">
        <f>(C38/C81)</f>
        <v>4.2299373456833799E-3</v>
      </c>
      <c r="D55" s="129">
        <f>(D38/D81)</f>
        <v>3.4944490398758081E-3</v>
      </c>
      <c r="E55" s="129">
        <f>(E38/E81)</f>
        <v>4.7312499999999945E-2</v>
      </c>
      <c r="F55" s="129">
        <f>(F38/F81)</f>
        <v>3.5248616986657383E-3</v>
      </c>
      <c r="G55" s="132"/>
      <c r="H55" s="132"/>
      <c r="I55" s="133" t="s">
        <v>39</v>
      </c>
      <c r="J55" s="133" t="s">
        <v>39</v>
      </c>
    </row>
    <row r="56" spans="1:10" ht="131.25" customHeight="1">
      <c r="A56" s="36" t="s">
        <v>58</v>
      </c>
      <c r="B56" s="153">
        <v>5016</v>
      </c>
      <c r="C56" s="177">
        <f>((39461.246-50754.59)/50754.59)-0.12</f>
        <v>-0.34250882136965344</v>
      </c>
      <c r="D56" s="129">
        <f>((D34-C34)/C34)-((D69-100)/100)</f>
        <v>1.1447662587392986</v>
      </c>
      <c r="E56" s="129">
        <f>((E34-C34)/C34)-((E69-100)/100)</f>
        <v>1.2026280163581251</v>
      </c>
      <c r="F56" s="129">
        <f>((F34-D34)/D34)-((F69-100)/100)</f>
        <v>1.0504959036633124</v>
      </c>
      <c r="G56" s="129">
        <f>((G34-F34)/F34)-((G69-100)/100)</f>
        <v>0</v>
      </c>
      <c r="H56" s="129" t="e">
        <f>((H34-G34)/G34)-((H69-100)/100)</f>
        <v>#DIV/0!</v>
      </c>
      <c r="I56" s="132"/>
      <c r="J56" s="132"/>
    </row>
    <row r="57" spans="1:10">
      <c r="A57" s="35" t="s">
        <v>59</v>
      </c>
      <c r="B57" s="153"/>
      <c r="C57" s="130"/>
      <c r="D57" s="130"/>
      <c r="E57" s="130"/>
      <c r="F57" s="130"/>
      <c r="G57" s="132"/>
      <c r="H57" s="132"/>
      <c r="I57" s="132"/>
      <c r="J57" s="132"/>
    </row>
    <row r="58" spans="1:10" ht="75">
      <c r="A58" s="37" t="s">
        <v>60</v>
      </c>
      <c r="B58" s="152">
        <v>5020</v>
      </c>
      <c r="C58" s="129">
        <f>C91/(C82+C84)</f>
        <v>17.260880896533749</v>
      </c>
      <c r="D58" s="129">
        <f>D91/(D82+D84)</f>
        <v>85.519230769230774</v>
      </c>
      <c r="E58" s="129">
        <f>E91/(E82+E84)</f>
        <v>1242.962962962963</v>
      </c>
      <c r="F58" s="129">
        <f>F91/(F82+F84)</f>
        <v>1598.0952380952381</v>
      </c>
      <c r="G58" s="130"/>
      <c r="H58" s="130"/>
      <c r="I58" s="131" t="s">
        <v>39</v>
      </c>
      <c r="J58" s="131" t="s">
        <v>39</v>
      </c>
    </row>
    <row r="59" spans="1:10" ht="37.5">
      <c r="A59" s="24" t="s">
        <v>61</v>
      </c>
      <c r="B59" s="152">
        <v>5021</v>
      </c>
      <c r="C59" s="129" t="e">
        <f>C37/ABS('I. Інф. до фін.плану'!C93)</f>
        <v>#VALUE!</v>
      </c>
      <c r="D59" s="129" t="e">
        <f>D37/ABS('I. Інф. до фін.плану'!D93)</f>
        <v>#VALUE!</v>
      </c>
      <c r="E59" s="129">
        <f>E37/ABS('I. Інф. до фін.плану'!E93)</f>
        <v>435.25999999999965</v>
      </c>
      <c r="F59" s="129" t="e">
        <f>F37/ABS('I. Інф. до фін.плану'!F93)</f>
        <v>#DIV/0!</v>
      </c>
      <c r="G59" s="130"/>
      <c r="H59" s="130"/>
      <c r="I59" s="131" t="s">
        <v>39</v>
      </c>
      <c r="J59" s="131" t="s">
        <v>39</v>
      </c>
    </row>
    <row r="60" spans="1:10" ht="93.75">
      <c r="A60" s="24" t="s">
        <v>62</v>
      </c>
      <c r="B60" s="152">
        <v>5022</v>
      </c>
      <c r="C60" s="129">
        <f>((C85+C83)-(C80+C79))/C37</f>
        <v>-2.6001589430056362</v>
      </c>
      <c r="D60" s="129">
        <f>((D85+D83)-(D80+D79))/D37</f>
        <v>-1.3058725700443889</v>
      </c>
      <c r="E60" s="129">
        <f>((E85+E83)-(E80+E79))/E37</f>
        <v>-0.38207048660570719</v>
      </c>
      <c r="F60" s="129">
        <f>((F85+F83)-(F80+F79))/F37</f>
        <v>-0.52914698370541013</v>
      </c>
      <c r="G60" s="130"/>
      <c r="H60" s="130"/>
      <c r="I60" s="131" t="s">
        <v>39</v>
      </c>
      <c r="J60" s="131" t="s">
        <v>39</v>
      </c>
    </row>
    <row r="61" spans="1:10" ht="63" customHeight="1">
      <c r="A61" s="24" t="s">
        <v>63</v>
      </c>
      <c r="B61" s="152">
        <v>5023</v>
      </c>
      <c r="C61" s="129">
        <f>(C85+C83)/C91</f>
        <v>0</v>
      </c>
      <c r="D61" s="129">
        <f>(D85+D83)/D91</f>
        <v>0</v>
      </c>
      <c r="E61" s="129">
        <f>(E85+E83)/E91</f>
        <v>0</v>
      </c>
      <c r="F61" s="129">
        <f>(F85+F83)/F91</f>
        <v>0</v>
      </c>
      <c r="G61" s="130"/>
      <c r="H61" s="130"/>
      <c r="I61" s="131" t="s">
        <v>39</v>
      </c>
      <c r="J61" s="131" t="s">
        <v>39</v>
      </c>
    </row>
    <row r="62" spans="1:10" ht="75">
      <c r="A62" s="24" t="s">
        <v>64</v>
      </c>
      <c r="B62" s="152">
        <v>5024</v>
      </c>
      <c r="C62" s="129">
        <f>(C82+C84)/C81</f>
        <v>5.4761870780824069E-2</v>
      </c>
      <c r="D62" s="129">
        <f>(D82+D84)/D81</f>
        <v>1.14093468880275E-2</v>
      </c>
      <c r="E62" s="129">
        <f>(E82+E84)/E81</f>
        <v>8.8815789473684211E-4</v>
      </c>
      <c r="F62" s="129">
        <f>(F82+F84)/F81</f>
        <v>6.83371298405467E-4</v>
      </c>
      <c r="G62" s="132"/>
      <c r="H62" s="132"/>
      <c r="I62" s="133" t="s">
        <v>39</v>
      </c>
      <c r="J62" s="133" t="s">
        <v>39</v>
      </c>
    </row>
    <row r="63" spans="1:10">
      <c r="A63" s="35" t="s">
        <v>65</v>
      </c>
      <c r="B63" s="152"/>
      <c r="C63" s="130"/>
      <c r="D63" s="130"/>
      <c r="E63" s="130"/>
      <c r="F63" s="130"/>
      <c r="G63" s="132"/>
      <c r="H63" s="132"/>
      <c r="I63" s="133"/>
      <c r="J63" s="133"/>
    </row>
    <row r="64" spans="1:10" ht="58.5" customHeight="1">
      <c r="A64" s="24" t="s">
        <v>66</v>
      </c>
      <c r="B64" s="152">
        <v>5030</v>
      </c>
      <c r="C64" s="129">
        <f>C75/C84</f>
        <v>1.9559863767356562</v>
      </c>
      <c r="D64" s="129">
        <f>D75/D84</f>
        <v>9.5897435897435894</v>
      </c>
      <c r="E64" s="129">
        <f>E75/E84</f>
        <v>89.5</v>
      </c>
      <c r="F64" s="129">
        <f>F75/F84</f>
        <v>85.952380952380949</v>
      </c>
      <c r="G64" s="132"/>
      <c r="H64" s="132"/>
      <c r="I64" s="133" t="s">
        <v>39</v>
      </c>
      <c r="J64" s="133" t="s">
        <v>39</v>
      </c>
    </row>
    <row r="65" spans="1:10" ht="56.25">
      <c r="A65" s="24" t="s">
        <v>67</v>
      </c>
      <c r="B65" s="152">
        <v>5031</v>
      </c>
      <c r="C65" s="129">
        <f>(C75-C76)/C84</f>
        <v>1.2402410269845427</v>
      </c>
      <c r="D65" s="129">
        <f>(D75-D76)/D84</f>
        <v>9.5897435897435894</v>
      </c>
      <c r="E65" s="129">
        <f>(E75-E76)/E84</f>
        <v>72.3</v>
      </c>
      <c r="F65" s="129">
        <f>(F75-F76)/F84</f>
        <v>68.80952380952381</v>
      </c>
      <c r="G65" s="132"/>
      <c r="H65" s="132"/>
      <c r="I65" s="133" t="s">
        <v>39</v>
      </c>
      <c r="J65" s="133" t="s">
        <v>39</v>
      </c>
    </row>
    <row r="66" spans="1:10" ht="56.25">
      <c r="A66" s="24" t="s">
        <v>68</v>
      </c>
      <c r="B66" s="152">
        <v>5032</v>
      </c>
      <c r="C66" s="129">
        <f>(C80+C79)/C84</f>
        <v>0.80115273775216134</v>
      </c>
      <c r="D66" s="129">
        <f>(D80+D79)/D84</f>
        <v>2.132051282051282</v>
      </c>
      <c r="E66" s="129">
        <f>(E80+E79)/E84</f>
        <v>41.575000000000003</v>
      </c>
      <c r="F66" s="129">
        <f>(F80+F79)/F84</f>
        <v>16.071428571428573</v>
      </c>
      <c r="G66" s="132"/>
      <c r="H66" s="132"/>
      <c r="I66" s="133" t="s">
        <v>39</v>
      </c>
      <c r="J66" s="133" t="s">
        <v>39</v>
      </c>
    </row>
    <row r="67" spans="1:10" ht="75">
      <c r="A67" s="24" t="s">
        <v>69</v>
      </c>
      <c r="B67" s="152">
        <v>5033</v>
      </c>
      <c r="C67" s="129">
        <f>C77*365/C34</f>
        <v>0.36998324888170031</v>
      </c>
      <c r="D67" s="129">
        <f>D77*365/D34</f>
        <v>0.16159772619833906</v>
      </c>
      <c r="E67" s="129">
        <f>E77*365/E34</f>
        <v>0.13844053167907083</v>
      </c>
      <c r="F67" s="129">
        <f>F77*365/F34</f>
        <v>0.15382994415762302</v>
      </c>
      <c r="G67" s="132"/>
      <c r="H67" s="132"/>
      <c r="I67" s="133" t="s">
        <v>39</v>
      </c>
      <c r="J67" s="133" t="s">
        <v>39</v>
      </c>
    </row>
    <row r="68" spans="1:10" ht="75">
      <c r="A68" s="24" t="s">
        <v>70</v>
      </c>
      <c r="B68" s="152">
        <v>5034</v>
      </c>
      <c r="C68" s="129">
        <f>C86*365/ABS(C35)</f>
        <v>19.954053300768283</v>
      </c>
      <c r="D68" s="129">
        <f>D86*365/ABS(D35)</f>
        <v>7.1783388588750077</v>
      </c>
      <c r="E68" s="129">
        <f>E86*365/ABS(E35)</f>
        <v>0.36256177208274354</v>
      </c>
      <c r="F68" s="129">
        <f>F86*365/ABS(F35)</f>
        <v>0.36645412486786849</v>
      </c>
      <c r="G68" s="132"/>
      <c r="H68" s="132"/>
      <c r="I68" s="133" t="s">
        <v>39</v>
      </c>
      <c r="J68" s="133" t="s">
        <v>39</v>
      </c>
    </row>
    <row r="69" spans="1:10" ht="37.5">
      <c r="A69" s="24" t="s">
        <v>71</v>
      </c>
      <c r="B69" s="152">
        <v>5040</v>
      </c>
      <c r="C69" s="134"/>
      <c r="D69" s="134"/>
      <c r="E69" s="134"/>
      <c r="F69" s="134"/>
      <c r="G69" s="135"/>
      <c r="H69" s="135"/>
      <c r="I69" s="136" t="s">
        <v>39</v>
      </c>
      <c r="J69" s="136" t="s">
        <v>39</v>
      </c>
    </row>
    <row r="70" spans="1:10" ht="24.95" customHeight="1">
      <c r="A70" s="201" t="s">
        <v>72</v>
      </c>
      <c r="B70" s="200"/>
      <c r="C70" s="200"/>
      <c r="D70" s="200"/>
      <c r="E70" s="200"/>
      <c r="F70" s="200"/>
      <c r="G70" s="200"/>
      <c r="H70" s="200"/>
      <c r="I70" s="200"/>
      <c r="J70" s="200"/>
    </row>
    <row r="71" spans="1:10" ht="18.75" customHeight="1">
      <c r="A71" s="24" t="s">
        <v>73</v>
      </c>
      <c r="B71" s="145">
        <v>6000</v>
      </c>
      <c r="C71" s="29">
        <v>62601</v>
      </c>
      <c r="D71" s="29">
        <v>60885</v>
      </c>
      <c r="E71" s="29">
        <v>57220</v>
      </c>
      <c r="F71" s="29">
        <v>57850</v>
      </c>
      <c r="G71" s="9" t="s">
        <v>39</v>
      </c>
      <c r="H71" s="9" t="s">
        <v>39</v>
      </c>
      <c r="I71" s="9" t="s">
        <v>39</v>
      </c>
      <c r="J71" s="9" t="s">
        <v>39</v>
      </c>
    </row>
    <row r="72" spans="1:10" ht="18.75" customHeight="1">
      <c r="A72" s="24" t="s">
        <v>74</v>
      </c>
      <c r="B72" s="145">
        <v>6001</v>
      </c>
      <c r="C72" s="42">
        <f>C73-C74</f>
        <v>62073</v>
      </c>
      <c r="D72" s="42">
        <f>D73-D74</f>
        <v>60672</v>
      </c>
      <c r="E72" s="42">
        <f>E73-E74</f>
        <v>56827</v>
      </c>
      <c r="F72" s="42">
        <f>F73-F74</f>
        <v>41975</v>
      </c>
      <c r="G72" s="9" t="s">
        <v>39</v>
      </c>
      <c r="H72" s="9" t="s">
        <v>39</v>
      </c>
      <c r="I72" s="9" t="s">
        <v>39</v>
      </c>
      <c r="J72" s="9" t="s">
        <v>39</v>
      </c>
    </row>
    <row r="73" spans="1:10" ht="18.75" customHeight="1">
      <c r="A73" s="24" t="s">
        <v>75</v>
      </c>
      <c r="B73" s="145">
        <v>6002</v>
      </c>
      <c r="C73" s="29">
        <v>95154</v>
      </c>
      <c r="D73" s="29">
        <f>100148</f>
        <v>100148</v>
      </c>
      <c r="E73" s="29">
        <v>96253</v>
      </c>
      <c r="F73" s="29">
        <v>96320</v>
      </c>
      <c r="G73" s="9" t="s">
        <v>39</v>
      </c>
      <c r="H73" s="9" t="s">
        <v>39</v>
      </c>
      <c r="I73" s="9" t="s">
        <v>39</v>
      </c>
      <c r="J73" s="9" t="s">
        <v>39</v>
      </c>
    </row>
    <row r="74" spans="1:10" ht="18.75" customHeight="1">
      <c r="A74" s="24" t="s">
        <v>76</v>
      </c>
      <c r="B74" s="145">
        <v>6003</v>
      </c>
      <c r="C74" s="29">
        <v>33081</v>
      </c>
      <c r="D74" s="29">
        <v>39476</v>
      </c>
      <c r="E74" s="29">
        <v>39426</v>
      </c>
      <c r="F74" s="29">
        <v>54345</v>
      </c>
      <c r="G74" s="9" t="s">
        <v>39</v>
      </c>
      <c r="H74" s="9" t="s">
        <v>39</v>
      </c>
      <c r="I74" s="9" t="s">
        <v>39</v>
      </c>
      <c r="J74" s="9" t="s">
        <v>39</v>
      </c>
    </row>
    <row r="75" spans="1:10" ht="18.75" customHeight="1">
      <c r="A75" s="24" t="s">
        <v>77</v>
      </c>
      <c r="B75" s="145">
        <v>6010</v>
      </c>
      <c r="C75" s="29">
        <v>7466</v>
      </c>
      <c r="D75" s="29">
        <v>7480</v>
      </c>
      <c r="E75" s="29">
        <v>3580</v>
      </c>
      <c r="F75" s="29">
        <v>3610</v>
      </c>
      <c r="G75" s="9" t="s">
        <v>39</v>
      </c>
      <c r="H75" s="9" t="s">
        <v>39</v>
      </c>
      <c r="I75" s="9" t="s">
        <v>39</v>
      </c>
      <c r="J75" s="9" t="s">
        <v>39</v>
      </c>
    </row>
    <row r="76" spans="1:10" ht="18.75" customHeight="1">
      <c r="A76" s="24" t="s">
        <v>78</v>
      </c>
      <c r="B76" s="145">
        <v>6011</v>
      </c>
      <c r="C76" s="29">
        <v>2732</v>
      </c>
      <c r="D76" s="29"/>
      <c r="E76" s="29">
        <v>688</v>
      </c>
      <c r="F76" s="29">
        <v>720</v>
      </c>
      <c r="G76" s="9" t="s">
        <v>39</v>
      </c>
      <c r="H76" s="9" t="s">
        <v>39</v>
      </c>
      <c r="I76" s="9" t="s">
        <v>39</v>
      </c>
      <c r="J76" s="9" t="s">
        <v>39</v>
      </c>
    </row>
    <row r="77" spans="1:10" ht="18.75" customHeight="1">
      <c r="A77" s="24" t="s">
        <v>79</v>
      </c>
      <c r="B77" s="145">
        <v>6012</v>
      </c>
      <c r="C77" s="29">
        <v>40</v>
      </c>
      <c r="D77" s="29">
        <v>20</v>
      </c>
      <c r="E77" s="29">
        <v>18</v>
      </c>
      <c r="F77" s="29">
        <v>20</v>
      </c>
      <c r="G77" s="9" t="s">
        <v>39</v>
      </c>
      <c r="H77" s="9" t="s">
        <v>39</v>
      </c>
      <c r="I77" s="9" t="s">
        <v>39</v>
      </c>
      <c r="J77" s="9" t="s">
        <v>39</v>
      </c>
    </row>
    <row r="78" spans="1:10" ht="18.600000000000001" customHeight="1">
      <c r="A78" s="24" t="s">
        <v>80</v>
      </c>
      <c r="B78" s="145">
        <v>6013</v>
      </c>
      <c r="C78" s="29">
        <v>3</v>
      </c>
      <c r="D78" s="29">
        <v>0</v>
      </c>
      <c r="E78" s="29">
        <v>0</v>
      </c>
      <c r="F78" s="29">
        <v>0</v>
      </c>
      <c r="G78" s="9" t="s">
        <v>39</v>
      </c>
      <c r="H78" s="9" t="s">
        <v>39</v>
      </c>
      <c r="I78" s="9" t="s">
        <v>39</v>
      </c>
      <c r="J78" s="9" t="s">
        <v>39</v>
      </c>
    </row>
    <row r="79" spans="1:10" ht="18.600000000000001" customHeight="1">
      <c r="A79" s="24" t="s">
        <v>81</v>
      </c>
      <c r="B79" s="145">
        <v>6014</v>
      </c>
      <c r="C79" s="29"/>
      <c r="D79" s="29"/>
      <c r="E79" s="29"/>
      <c r="F79" s="29"/>
      <c r="G79" s="9" t="s">
        <v>39</v>
      </c>
      <c r="H79" s="9" t="s">
        <v>39</v>
      </c>
      <c r="I79" s="9" t="s">
        <v>39</v>
      </c>
      <c r="J79" s="9" t="s">
        <v>39</v>
      </c>
    </row>
    <row r="80" spans="1:10" ht="18.600000000000001" customHeight="1">
      <c r="A80" s="24" t="s">
        <v>82</v>
      </c>
      <c r="B80" s="145">
        <v>6015</v>
      </c>
      <c r="C80" s="29">
        <v>3058</v>
      </c>
      <c r="D80" s="29">
        <v>1663</v>
      </c>
      <c r="E80" s="29">
        <v>1663</v>
      </c>
      <c r="F80" s="29">
        <v>675</v>
      </c>
      <c r="G80" s="9" t="s">
        <v>39</v>
      </c>
      <c r="H80" s="9" t="s">
        <v>39</v>
      </c>
      <c r="I80" s="9" t="s">
        <v>39</v>
      </c>
      <c r="J80" s="9" t="s">
        <v>39</v>
      </c>
    </row>
    <row r="81" spans="1:10" s="4" customFormat="1" ht="20.100000000000001" customHeight="1">
      <c r="A81" s="23" t="s">
        <v>83</v>
      </c>
      <c r="B81" s="142">
        <v>6020</v>
      </c>
      <c r="C81" s="41">
        <f>C71+C75</f>
        <v>70067</v>
      </c>
      <c r="D81" s="41">
        <f>D71+D75</f>
        <v>68365</v>
      </c>
      <c r="E81" s="41">
        <f t="shared" ref="E81:F81" si="2">E71+E75</f>
        <v>60800</v>
      </c>
      <c r="F81" s="41">
        <f t="shared" si="2"/>
        <v>61460</v>
      </c>
      <c r="G81" s="40" t="s">
        <v>39</v>
      </c>
      <c r="H81" s="40" t="s">
        <v>39</v>
      </c>
      <c r="I81" s="40" t="s">
        <v>39</v>
      </c>
      <c r="J81" s="40" t="s">
        <v>39</v>
      </c>
    </row>
    <row r="82" spans="1:10" ht="18.600000000000001" customHeight="1">
      <c r="A82" s="24" t="s">
        <v>84</v>
      </c>
      <c r="B82" s="145">
        <v>6030</v>
      </c>
      <c r="C82" s="29">
        <v>20</v>
      </c>
      <c r="D82" s="29">
        <v>0</v>
      </c>
      <c r="E82" s="29">
        <v>14</v>
      </c>
      <c r="F82" s="29">
        <v>0</v>
      </c>
      <c r="G82" s="9" t="s">
        <v>39</v>
      </c>
      <c r="H82" s="9" t="s">
        <v>39</v>
      </c>
      <c r="I82" s="9" t="s">
        <v>39</v>
      </c>
      <c r="J82" s="9" t="s">
        <v>39</v>
      </c>
    </row>
    <row r="83" spans="1:10" ht="18.600000000000001" customHeight="1">
      <c r="A83" s="24" t="s">
        <v>85</v>
      </c>
      <c r="B83" s="145">
        <v>6031</v>
      </c>
      <c r="C83" s="29"/>
      <c r="D83" s="29"/>
      <c r="E83" s="29"/>
      <c r="F83" s="29"/>
      <c r="G83" s="9" t="s">
        <v>39</v>
      </c>
      <c r="H83" s="9" t="s">
        <v>39</v>
      </c>
      <c r="I83" s="9" t="s">
        <v>39</v>
      </c>
      <c r="J83" s="9" t="s">
        <v>39</v>
      </c>
    </row>
    <row r="84" spans="1:10" ht="18.600000000000001" customHeight="1">
      <c r="A84" s="24" t="s">
        <v>86</v>
      </c>
      <c r="B84" s="145">
        <v>6040</v>
      </c>
      <c r="C84" s="29">
        <v>3817</v>
      </c>
      <c r="D84" s="29">
        <v>780</v>
      </c>
      <c r="E84" s="29">
        <v>40</v>
      </c>
      <c r="F84" s="29">
        <v>42</v>
      </c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8.600000000000001" customHeight="1">
      <c r="A85" s="24" t="s">
        <v>87</v>
      </c>
      <c r="B85" s="145">
        <v>6041</v>
      </c>
      <c r="C85" s="29"/>
      <c r="D85" s="29"/>
      <c r="E85" s="29"/>
      <c r="F85" s="29"/>
      <c r="G85" s="9" t="s">
        <v>39</v>
      </c>
      <c r="H85" s="9" t="s">
        <v>39</v>
      </c>
      <c r="I85" s="9" t="s">
        <v>39</v>
      </c>
      <c r="J85" s="9" t="s">
        <v>39</v>
      </c>
    </row>
    <row r="86" spans="1:10" ht="18.75" customHeight="1">
      <c r="A86" s="24" t="s">
        <v>88</v>
      </c>
      <c r="B86" s="145">
        <v>6042</v>
      </c>
      <c r="C86" s="29">
        <v>1901</v>
      </c>
      <c r="D86" s="29">
        <v>780</v>
      </c>
      <c r="E86" s="29">
        <v>40</v>
      </c>
      <c r="F86" s="29">
        <v>42</v>
      </c>
      <c r="G86" s="9" t="s">
        <v>39</v>
      </c>
      <c r="H86" s="9" t="s">
        <v>39</v>
      </c>
      <c r="I86" s="9" t="s">
        <v>39</v>
      </c>
      <c r="J86" s="9" t="s">
        <v>39</v>
      </c>
    </row>
    <row r="87" spans="1:10" ht="19.5" customHeight="1">
      <c r="A87" s="24" t="s">
        <v>89</v>
      </c>
      <c r="B87" s="145">
        <v>6043</v>
      </c>
      <c r="C87" s="29">
        <v>1102</v>
      </c>
      <c r="D87" s="29"/>
      <c r="E87" s="29"/>
      <c r="F87" s="29">
        <v>0</v>
      </c>
      <c r="G87" s="9" t="s">
        <v>39</v>
      </c>
      <c r="H87" s="9" t="s">
        <v>39</v>
      </c>
      <c r="I87" s="9" t="s">
        <v>39</v>
      </c>
      <c r="J87" s="9" t="s">
        <v>39</v>
      </c>
    </row>
    <row r="88" spans="1:10" s="4" customFormat="1" ht="18.75" customHeight="1">
      <c r="A88" s="23" t="s">
        <v>90</v>
      </c>
      <c r="B88" s="142">
        <v>6050</v>
      </c>
      <c r="C88" s="53">
        <v>3837</v>
      </c>
      <c r="D88" s="53">
        <v>780</v>
      </c>
      <c r="E88" s="53">
        <v>54</v>
      </c>
      <c r="F88" s="53">
        <v>42</v>
      </c>
      <c r="G88" s="40" t="s">
        <v>39</v>
      </c>
      <c r="H88" s="40" t="s">
        <v>39</v>
      </c>
      <c r="I88" s="40" t="s">
        <v>39</v>
      </c>
      <c r="J88" s="40" t="s">
        <v>39</v>
      </c>
    </row>
    <row r="89" spans="1:10" ht="18.75" customHeight="1">
      <c r="A89" s="24" t="s">
        <v>91</v>
      </c>
      <c r="B89" s="145">
        <v>6060</v>
      </c>
      <c r="C89" s="29"/>
      <c r="D89" s="29"/>
      <c r="E89" s="29"/>
      <c r="F89" s="29"/>
      <c r="G89" s="9" t="s">
        <v>39</v>
      </c>
      <c r="H89" s="9" t="s">
        <v>39</v>
      </c>
      <c r="I89" s="9" t="s">
        <v>39</v>
      </c>
      <c r="J89" s="9" t="s">
        <v>39</v>
      </c>
    </row>
    <row r="90" spans="1:10" ht="18.75" customHeight="1">
      <c r="A90" s="24" t="s">
        <v>92</v>
      </c>
      <c r="B90" s="145">
        <v>6070</v>
      </c>
      <c r="C90" s="29"/>
      <c r="D90" s="29"/>
      <c r="E90" s="29"/>
      <c r="F90" s="29"/>
      <c r="G90" s="9" t="s">
        <v>39</v>
      </c>
      <c r="H90" s="9" t="s">
        <v>39</v>
      </c>
      <c r="I90" s="9" t="s">
        <v>39</v>
      </c>
      <c r="J90" s="9" t="s">
        <v>39</v>
      </c>
    </row>
    <row r="91" spans="1:10" s="4" customFormat="1" ht="18.75" customHeight="1">
      <c r="A91" s="23" t="s">
        <v>93</v>
      </c>
      <c r="B91" s="142">
        <v>6080</v>
      </c>
      <c r="C91" s="41">
        <v>66230</v>
      </c>
      <c r="D91" s="41">
        <v>66705</v>
      </c>
      <c r="E91" s="41">
        <v>67120</v>
      </c>
      <c r="F91" s="41">
        <v>67120</v>
      </c>
      <c r="G91" s="40" t="s">
        <v>39</v>
      </c>
      <c r="H91" s="40" t="s">
        <v>39</v>
      </c>
      <c r="I91" s="40" t="s">
        <v>39</v>
      </c>
      <c r="J91" s="40" t="s">
        <v>39</v>
      </c>
    </row>
    <row r="92" spans="1:10" s="4" customFormat="1" ht="27" customHeight="1">
      <c r="A92" s="200" t="s">
        <v>94</v>
      </c>
      <c r="B92" s="200"/>
      <c r="C92" s="200"/>
      <c r="D92" s="200"/>
      <c r="E92" s="200"/>
      <c r="F92" s="200"/>
      <c r="G92" s="200"/>
      <c r="H92" s="200"/>
      <c r="I92" s="200"/>
      <c r="J92" s="200"/>
    </row>
    <row r="93" spans="1:10" s="4" customFormat="1" ht="18.75" customHeight="1">
      <c r="A93" s="105" t="s">
        <v>95</v>
      </c>
      <c r="B93" s="143">
        <v>7000</v>
      </c>
      <c r="C93" s="142"/>
      <c r="D93" s="142"/>
      <c r="E93" s="142"/>
      <c r="F93" s="42">
        <f>'ІV кап. інвест. V кред. '!C37</f>
        <v>0</v>
      </c>
      <c r="G93" s="142"/>
      <c r="H93" s="142"/>
      <c r="I93" s="142"/>
      <c r="J93" s="142"/>
    </row>
    <row r="94" spans="1:10" s="4" customFormat="1" ht="18.75" customHeight="1">
      <c r="A94" s="35" t="s">
        <v>96</v>
      </c>
      <c r="B94" s="106" t="s">
        <v>97</v>
      </c>
      <c r="C94" s="42">
        <f>SUM(C95:C97)</f>
        <v>0</v>
      </c>
      <c r="D94" s="42">
        <f>SUM(D95:D97)</f>
        <v>0</v>
      </c>
      <c r="E94" s="42">
        <f>SUM(E95:E97)</f>
        <v>0</v>
      </c>
      <c r="F94" s="42">
        <f>SUM(F95:F97)</f>
        <v>0</v>
      </c>
      <c r="G94" s="41"/>
      <c r="H94" s="41"/>
      <c r="I94" s="41"/>
      <c r="J94" s="41"/>
    </row>
    <row r="95" spans="1:10" s="4" customFormat="1" ht="18.75" customHeight="1">
      <c r="A95" s="24" t="s">
        <v>98</v>
      </c>
      <c r="B95" s="107" t="s">
        <v>99</v>
      </c>
      <c r="C95" s="45"/>
      <c r="D95" s="45"/>
      <c r="E95" s="45"/>
      <c r="F95" s="29">
        <f>'ІV кап. інвест. V кред. '!E28</f>
        <v>0</v>
      </c>
      <c r="G95" s="29" t="s">
        <v>39</v>
      </c>
      <c r="H95" s="29" t="s">
        <v>39</v>
      </c>
      <c r="I95" s="29" t="s">
        <v>39</v>
      </c>
      <c r="J95" s="29" t="s">
        <v>39</v>
      </c>
    </row>
    <row r="96" spans="1:10" s="4" customFormat="1" ht="18.75" customHeight="1">
      <c r="A96" s="24" t="s">
        <v>100</v>
      </c>
      <c r="B96" s="107" t="s">
        <v>101</v>
      </c>
      <c r="C96" s="29"/>
      <c r="D96" s="29"/>
      <c r="E96" s="29"/>
      <c r="F96" s="29">
        <f>'ІV кап. інвест. V кред. '!E31</f>
        <v>0</v>
      </c>
      <c r="G96" s="29" t="s">
        <v>39</v>
      </c>
      <c r="H96" s="29" t="s">
        <v>39</v>
      </c>
      <c r="I96" s="29" t="s">
        <v>39</v>
      </c>
      <c r="J96" s="29" t="s">
        <v>39</v>
      </c>
    </row>
    <row r="97" spans="1:10" s="4" customFormat="1" ht="18.75" customHeight="1">
      <c r="A97" s="24" t="s">
        <v>102</v>
      </c>
      <c r="B97" s="107" t="s">
        <v>103</v>
      </c>
      <c r="C97" s="29"/>
      <c r="D97" s="29"/>
      <c r="E97" s="29"/>
      <c r="F97" s="29">
        <f>'ІV кап. інвест. V кред. '!E34</f>
        <v>0</v>
      </c>
      <c r="G97" s="29" t="s">
        <v>39</v>
      </c>
      <c r="H97" s="29" t="s">
        <v>39</v>
      </c>
      <c r="I97" s="29" t="s">
        <v>39</v>
      </c>
      <c r="J97" s="29" t="s">
        <v>39</v>
      </c>
    </row>
    <row r="98" spans="1:10" s="4" customFormat="1" ht="18.75" customHeight="1">
      <c r="A98" s="23" t="s">
        <v>104</v>
      </c>
      <c r="B98" s="108" t="s">
        <v>105</v>
      </c>
      <c r="C98" s="42">
        <f>SUM(C99:C101)</f>
        <v>0</v>
      </c>
      <c r="D98" s="42">
        <f>SUM(D99:D101)</f>
        <v>0</v>
      </c>
      <c r="E98" s="42">
        <f>SUM(E99:E101)</f>
        <v>0</v>
      </c>
      <c r="F98" s="42">
        <f>SUM(F99:F101)</f>
        <v>0</v>
      </c>
      <c r="G98" s="41"/>
      <c r="H98" s="41"/>
      <c r="I98" s="41"/>
      <c r="J98" s="41"/>
    </row>
    <row r="99" spans="1:10" s="4" customFormat="1" ht="18.75" customHeight="1">
      <c r="A99" s="24" t="s">
        <v>98</v>
      </c>
      <c r="B99" s="107" t="s">
        <v>106</v>
      </c>
      <c r="C99" s="29"/>
      <c r="D99" s="29"/>
      <c r="E99" s="29"/>
      <c r="F99" s="29" t="str">
        <f>'ІV кап. інвест. V кред. '!F28</f>
        <v>(    )</v>
      </c>
      <c r="G99" s="29" t="s">
        <v>39</v>
      </c>
      <c r="H99" s="29" t="s">
        <v>39</v>
      </c>
      <c r="I99" s="29" t="s">
        <v>39</v>
      </c>
      <c r="J99" s="29" t="s">
        <v>39</v>
      </c>
    </row>
    <row r="100" spans="1:10" s="4" customFormat="1" ht="18.75" customHeight="1">
      <c r="A100" s="24" t="s">
        <v>100</v>
      </c>
      <c r="B100" s="107" t="s">
        <v>107</v>
      </c>
      <c r="C100" s="29"/>
      <c r="D100" s="29"/>
      <c r="E100" s="29"/>
      <c r="F100" s="29" t="str">
        <f>'ІV кап. інвест. V кред. '!F31</f>
        <v>(    )</v>
      </c>
      <c r="G100" s="29" t="s">
        <v>39</v>
      </c>
      <c r="H100" s="29" t="s">
        <v>39</v>
      </c>
      <c r="I100" s="29" t="s">
        <v>39</v>
      </c>
      <c r="J100" s="29" t="s">
        <v>39</v>
      </c>
    </row>
    <row r="101" spans="1:10" ht="18.75" customHeight="1">
      <c r="A101" s="24" t="s">
        <v>102</v>
      </c>
      <c r="B101" s="107" t="s">
        <v>108</v>
      </c>
      <c r="C101" s="29"/>
      <c r="D101" s="29"/>
      <c r="E101" s="29"/>
      <c r="F101" s="29" t="str">
        <f>'ІV кап. інвест. V кред. '!F34</f>
        <v>(    )</v>
      </c>
      <c r="G101" s="29" t="s">
        <v>39</v>
      </c>
      <c r="H101" s="29" t="s">
        <v>39</v>
      </c>
      <c r="I101" s="29" t="s">
        <v>39</v>
      </c>
      <c r="J101" s="29" t="s">
        <v>39</v>
      </c>
    </row>
    <row r="102" spans="1:10" ht="18.75" customHeight="1">
      <c r="A102" s="109" t="s">
        <v>109</v>
      </c>
      <c r="B102" s="143">
        <v>7030</v>
      </c>
      <c r="C102" s="41"/>
      <c r="D102" s="41"/>
      <c r="E102" s="41"/>
      <c r="F102" s="42">
        <f>'ІV кап. інвест. V кред. '!L37</f>
        <v>0</v>
      </c>
      <c r="G102" s="41"/>
      <c r="H102" s="41"/>
      <c r="I102" s="41"/>
      <c r="J102" s="41"/>
    </row>
    <row r="103" spans="1:10" ht="27" customHeight="1">
      <c r="A103" s="200" t="s">
        <v>110</v>
      </c>
      <c r="B103" s="200"/>
      <c r="C103" s="200"/>
      <c r="D103" s="200"/>
      <c r="E103" s="200"/>
      <c r="F103" s="200"/>
      <c r="G103" s="200"/>
      <c r="H103" s="200"/>
      <c r="I103" s="200"/>
      <c r="J103" s="200"/>
    </row>
    <row r="104" spans="1:10" s="12" customFormat="1" ht="60.75" customHeight="1">
      <c r="A104" s="120" t="s">
        <v>111</v>
      </c>
      <c r="B104" s="50" t="s">
        <v>112</v>
      </c>
      <c r="C104" s="42">
        <f>SUM(C105:C108)+C114+C115</f>
        <v>49.100999999999999</v>
      </c>
      <c r="D104" s="42">
        <f>SUM(D105:D108)+D114+D115</f>
        <v>62.5</v>
      </c>
      <c r="E104" s="42">
        <f>SUM(E105:E108)+E114+E115</f>
        <v>43.099999999999994</v>
      </c>
      <c r="F104" s="42">
        <f>SUM(F105:F108)+F114+F115</f>
        <v>57.75</v>
      </c>
      <c r="G104" s="40"/>
      <c r="H104" s="40"/>
      <c r="I104" s="40"/>
      <c r="J104" s="40"/>
    </row>
    <row r="105" spans="1:10" s="12" customFormat="1" ht="18.75" customHeight="1">
      <c r="A105" s="170" t="s">
        <v>416</v>
      </c>
      <c r="B105" s="38" t="s">
        <v>113</v>
      </c>
      <c r="C105" s="29">
        <v>0.82</v>
      </c>
      <c r="D105" s="29">
        <v>1</v>
      </c>
      <c r="E105" s="29">
        <v>0.3</v>
      </c>
      <c r="F105" s="29">
        <v>0.5</v>
      </c>
      <c r="G105" s="9" t="s">
        <v>39</v>
      </c>
      <c r="H105" s="9" t="s">
        <v>39</v>
      </c>
      <c r="I105" s="9" t="s">
        <v>39</v>
      </c>
      <c r="J105" s="9" t="s">
        <v>39</v>
      </c>
    </row>
    <row r="106" spans="1:10" s="169" customFormat="1" ht="18.75" customHeight="1">
      <c r="A106" s="170" t="s">
        <v>417</v>
      </c>
      <c r="B106" s="38" t="s">
        <v>114</v>
      </c>
      <c r="C106" s="29">
        <v>7.1840000000000002</v>
      </c>
      <c r="D106" s="29">
        <v>8.3000000000000007</v>
      </c>
      <c r="E106" s="29">
        <v>6.4</v>
      </c>
      <c r="F106" s="29">
        <v>8.25</v>
      </c>
      <c r="G106" s="9"/>
      <c r="H106" s="9"/>
      <c r="I106" s="9"/>
      <c r="J106" s="9"/>
    </row>
    <row r="107" spans="1:10" s="169" customFormat="1" ht="18.75" customHeight="1">
      <c r="A107" s="170" t="s">
        <v>418</v>
      </c>
      <c r="B107" s="38" t="s">
        <v>115</v>
      </c>
      <c r="C107" s="29">
        <v>5.617</v>
      </c>
      <c r="D107" s="29">
        <v>7.7</v>
      </c>
      <c r="E107" s="29">
        <v>5.3</v>
      </c>
      <c r="F107" s="29">
        <v>6.75</v>
      </c>
      <c r="G107" s="9"/>
      <c r="H107" s="9"/>
      <c r="I107" s="9"/>
      <c r="J107" s="9"/>
    </row>
    <row r="108" spans="1:10" s="169" customFormat="1" ht="18.75" customHeight="1">
      <c r="A108" s="171" t="s">
        <v>419</v>
      </c>
      <c r="B108" s="38" t="s">
        <v>116</v>
      </c>
      <c r="C108" s="29">
        <f>SUM(C109:C113)</f>
        <v>31.9</v>
      </c>
      <c r="D108" s="29">
        <f>SUM(D109:D113)</f>
        <v>43</v>
      </c>
      <c r="E108" s="29">
        <f t="shared" ref="E108:F108" si="3">SUM(E109:E113)</f>
        <v>28.299999999999997</v>
      </c>
      <c r="F108" s="29">
        <f t="shared" si="3"/>
        <v>38</v>
      </c>
      <c r="G108" s="9"/>
      <c r="H108" s="9"/>
      <c r="I108" s="9"/>
      <c r="J108" s="9"/>
    </row>
    <row r="109" spans="1:10" s="169" customFormat="1" ht="18.75" customHeight="1">
      <c r="A109" s="172" t="s">
        <v>420</v>
      </c>
      <c r="B109" s="38" t="s">
        <v>117</v>
      </c>
      <c r="C109" s="29">
        <v>12.73</v>
      </c>
      <c r="D109" s="29">
        <v>18</v>
      </c>
      <c r="E109" s="29">
        <v>10.7</v>
      </c>
      <c r="F109" s="29">
        <v>15.75</v>
      </c>
      <c r="G109" s="9"/>
      <c r="H109" s="9"/>
      <c r="I109" s="9"/>
      <c r="J109" s="9"/>
    </row>
    <row r="110" spans="1:10" s="169" customFormat="1" ht="18.75" customHeight="1">
      <c r="A110" s="172" t="s">
        <v>421</v>
      </c>
      <c r="B110" s="38" t="s">
        <v>408</v>
      </c>
      <c r="C110" s="29">
        <v>6.02</v>
      </c>
      <c r="D110" s="29">
        <v>8</v>
      </c>
      <c r="E110" s="29">
        <v>5.2</v>
      </c>
      <c r="F110" s="29">
        <v>7</v>
      </c>
      <c r="G110" s="9"/>
      <c r="H110" s="9"/>
      <c r="I110" s="9"/>
      <c r="J110" s="9"/>
    </row>
    <row r="111" spans="1:10" s="169" customFormat="1" ht="18.75" customHeight="1">
      <c r="A111" s="172" t="s">
        <v>422</v>
      </c>
      <c r="B111" s="38" t="s">
        <v>409</v>
      </c>
      <c r="C111" s="29">
        <v>3.97</v>
      </c>
      <c r="D111" s="29">
        <v>4</v>
      </c>
      <c r="E111" s="29">
        <v>4</v>
      </c>
      <c r="F111" s="29">
        <v>4</v>
      </c>
      <c r="G111" s="9"/>
      <c r="H111" s="9"/>
      <c r="I111" s="9"/>
      <c r="J111" s="9"/>
    </row>
    <row r="112" spans="1:10" s="12" customFormat="1" ht="18.75" customHeight="1">
      <c r="A112" s="172" t="s">
        <v>423</v>
      </c>
      <c r="B112" s="38" t="s">
        <v>410</v>
      </c>
      <c r="C112" s="29">
        <v>9.18</v>
      </c>
      <c r="D112" s="29">
        <v>12</v>
      </c>
      <c r="E112" s="29">
        <v>8.4</v>
      </c>
      <c r="F112" s="29">
        <v>10.5</v>
      </c>
      <c r="G112" s="9" t="s">
        <v>39</v>
      </c>
      <c r="H112" s="9" t="s">
        <v>39</v>
      </c>
      <c r="I112" s="9" t="s">
        <v>39</v>
      </c>
      <c r="J112" s="9" t="s">
        <v>39</v>
      </c>
    </row>
    <row r="113" spans="1:10" s="12" customFormat="1" ht="18.75" customHeight="1">
      <c r="A113" s="172" t="s">
        <v>424</v>
      </c>
      <c r="B113" s="38" t="s">
        <v>411</v>
      </c>
      <c r="C113" s="29">
        <v>0</v>
      </c>
      <c r="D113" s="29">
        <v>1</v>
      </c>
      <c r="E113" s="29">
        <v>0</v>
      </c>
      <c r="F113" s="29">
        <v>0.75</v>
      </c>
      <c r="G113" s="9" t="s">
        <v>39</v>
      </c>
      <c r="H113" s="9" t="s">
        <v>39</v>
      </c>
      <c r="I113" s="9" t="s">
        <v>39</v>
      </c>
      <c r="J113" s="9" t="s">
        <v>39</v>
      </c>
    </row>
    <row r="114" spans="1:10" s="12" customFormat="1" ht="18.75" customHeight="1">
      <c r="A114" s="172" t="s">
        <v>425</v>
      </c>
      <c r="B114" s="38" t="s">
        <v>119</v>
      </c>
      <c r="C114" s="29">
        <v>1.86</v>
      </c>
      <c r="D114" s="29">
        <v>1</v>
      </c>
      <c r="E114" s="29">
        <v>1</v>
      </c>
      <c r="F114" s="29">
        <v>1</v>
      </c>
      <c r="G114" s="9" t="s">
        <v>39</v>
      </c>
      <c r="H114" s="9" t="s">
        <v>39</v>
      </c>
      <c r="I114" s="9" t="s">
        <v>39</v>
      </c>
      <c r="J114" s="9" t="s">
        <v>39</v>
      </c>
    </row>
    <row r="115" spans="1:10" s="12" customFormat="1" ht="18.75" customHeight="1">
      <c r="A115" s="172" t="s">
        <v>426</v>
      </c>
      <c r="B115" s="38" t="s">
        <v>120</v>
      </c>
      <c r="C115" s="29">
        <v>1.72</v>
      </c>
      <c r="D115" s="29">
        <v>1.5</v>
      </c>
      <c r="E115" s="29">
        <v>1.8</v>
      </c>
      <c r="F115" s="29">
        <v>3.25</v>
      </c>
      <c r="G115" s="9" t="s">
        <v>39</v>
      </c>
      <c r="H115" s="9" t="s">
        <v>39</v>
      </c>
      <c r="I115" s="9" t="s">
        <v>39</v>
      </c>
      <c r="J115" s="9" t="s">
        <v>39</v>
      </c>
    </row>
    <row r="116" spans="1:10" s="12" customFormat="1" ht="18.75" customHeight="1">
      <c r="A116" s="120" t="s">
        <v>118</v>
      </c>
      <c r="B116" s="50" t="s">
        <v>121</v>
      </c>
      <c r="C116" s="42">
        <f>'I. Інф. до фін.плану'!C116</f>
        <v>12523.611370000001</v>
      </c>
      <c r="D116" s="42">
        <f>'I. Інф. до фін.плану'!D116</f>
        <v>16054.202000000001</v>
      </c>
      <c r="E116" s="42">
        <f>'I. Інф. до фін.плану'!E116</f>
        <v>11615.6</v>
      </c>
      <c r="F116" s="42">
        <f>'I. Інф. до фін.плану'!F116</f>
        <v>19928</v>
      </c>
      <c r="G116" s="40"/>
      <c r="H116" s="40"/>
      <c r="I116" s="40"/>
      <c r="J116" s="40"/>
    </row>
    <row r="117" spans="1:10" s="12" customFormat="1" ht="18.75" customHeight="1">
      <c r="A117" s="170" t="s">
        <v>416</v>
      </c>
      <c r="B117" s="38" t="s">
        <v>122</v>
      </c>
      <c r="C117" s="29">
        <v>563.89</v>
      </c>
      <c r="D117" s="29">
        <v>540</v>
      </c>
      <c r="E117" s="29">
        <v>96.784999999999997</v>
      </c>
      <c r="F117" s="29">
        <v>301.86</v>
      </c>
      <c r="G117" s="9" t="s">
        <v>39</v>
      </c>
      <c r="H117" s="9" t="s">
        <v>39</v>
      </c>
      <c r="I117" s="9" t="s">
        <v>39</v>
      </c>
      <c r="J117" s="9" t="s">
        <v>39</v>
      </c>
    </row>
    <row r="118" spans="1:10" s="169" customFormat="1" ht="18.75" customHeight="1">
      <c r="A118" s="170" t="s">
        <v>417</v>
      </c>
      <c r="B118" s="38" t="s">
        <v>123</v>
      </c>
      <c r="C118" s="29">
        <v>2279.7860000000001</v>
      </c>
      <c r="D118" s="29">
        <v>2423.0459999999998</v>
      </c>
      <c r="E118" s="29">
        <f>2151.4-E117</f>
        <v>2054.6150000000002</v>
      </c>
      <c r="F118" s="29">
        <f>3564-F117</f>
        <v>3262.14</v>
      </c>
      <c r="G118" s="9"/>
      <c r="H118" s="9"/>
      <c r="I118" s="9"/>
      <c r="J118" s="9"/>
    </row>
    <row r="119" spans="1:10" s="169" customFormat="1" ht="18.75" customHeight="1">
      <c r="A119" s="170" t="s">
        <v>418</v>
      </c>
      <c r="B119" s="38" t="s">
        <v>124</v>
      </c>
      <c r="C119" s="29">
        <v>1446.0820000000001</v>
      </c>
      <c r="D119" s="29">
        <v>2094.16</v>
      </c>
      <c r="E119" s="29">
        <v>1393.9</v>
      </c>
      <c r="F119" s="29">
        <v>2400</v>
      </c>
      <c r="G119" s="9"/>
      <c r="H119" s="9"/>
      <c r="I119" s="9"/>
      <c r="J119" s="9"/>
    </row>
    <row r="120" spans="1:10" s="169" customFormat="1" ht="18.75" customHeight="1">
      <c r="A120" s="171" t="s">
        <v>419</v>
      </c>
      <c r="B120" s="38" t="s">
        <v>412</v>
      </c>
      <c r="C120" s="29">
        <f>SUM(C121:C125)</f>
        <v>7677.0910000000003</v>
      </c>
      <c r="D120" s="29">
        <f>SUM(D121:D125)</f>
        <v>10588.402</v>
      </c>
      <c r="E120" s="29">
        <f>SUM(E121:E125)</f>
        <v>7554</v>
      </c>
      <c r="F120" s="29">
        <f t="shared" ref="F120" si="4">SUM(F121:F125)</f>
        <v>13210</v>
      </c>
      <c r="G120" s="9"/>
      <c r="H120" s="9"/>
      <c r="I120" s="9"/>
      <c r="J120" s="9"/>
    </row>
    <row r="121" spans="1:10" s="169" customFormat="1" ht="18.75" customHeight="1">
      <c r="A121" s="172" t="s">
        <v>420</v>
      </c>
      <c r="B121" s="38" t="s">
        <v>413</v>
      </c>
      <c r="C121" s="29">
        <v>3366.2280000000001</v>
      </c>
      <c r="D121" s="29">
        <v>4483.04</v>
      </c>
      <c r="E121" s="29">
        <v>3243.8</v>
      </c>
      <c r="F121" s="29">
        <v>5887</v>
      </c>
      <c r="G121" s="9"/>
      <c r="H121" s="9"/>
      <c r="I121" s="9"/>
      <c r="J121" s="9"/>
    </row>
    <row r="122" spans="1:10" s="169" customFormat="1" ht="18.75" customHeight="1">
      <c r="A122" s="172" t="s">
        <v>421</v>
      </c>
      <c r="B122" s="38" t="s">
        <v>414</v>
      </c>
      <c r="C122" s="29">
        <v>1272.1849999999999</v>
      </c>
      <c r="D122" s="29">
        <v>1989.9659999999999</v>
      </c>
      <c r="E122" s="29">
        <v>1270.9000000000001</v>
      </c>
      <c r="F122" s="29">
        <v>2334</v>
      </c>
      <c r="G122" s="9"/>
      <c r="H122" s="9"/>
      <c r="I122" s="9"/>
      <c r="J122" s="9"/>
    </row>
    <row r="123" spans="1:10" s="169" customFormat="1" ht="18.75" customHeight="1">
      <c r="A123" s="172" t="s">
        <v>422</v>
      </c>
      <c r="B123" s="38" t="s">
        <v>415</v>
      </c>
      <c r="C123" s="29">
        <v>988.08500000000004</v>
      </c>
      <c r="D123" s="29">
        <v>969.88400000000001</v>
      </c>
      <c r="E123" s="29">
        <v>1015.9</v>
      </c>
      <c r="F123" s="29">
        <v>1272</v>
      </c>
      <c r="G123" s="9"/>
      <c r="H123" s="9"/>
      <c r="I123" s="9"/>
      <c r="J123" s="9"/>
    </row>
    <row r="124" spans="1:10" s="12" customFormat="1" ht="18.75" customHeight="1">
      <c r="A124" s="172" t="s">
        <v>423</v>
      </c>
      <c r="B124" s="38" t="s">
        <v>126</v>
      </c>
      <c r="C124" s="29">
        <v>2050.5929999999998</v>
      </c>
      <c r="D124" s="29">
        <v>2888.5120000000002</v>
      </c>
      <c r="E124" s="29">
        <v>2023.4</v>
      </c>
      <c r="F124" s="29">
        <v>3459</v>
      </c>
      <c r="G124" s="9" t="s">
        <v>39</v>
      </c>
      <c r="H124" s="9" t="s">
        <v>39</v>
      </c>
      <c r="I124" s="9" t="s">
        <v>39</v>
      </c>
      <c r="J124" s="9" t="s">
        <v>39</v>
      </c>
    </row>
    <row r="125" spans="1:10" s="12" customFormat="1" ht="18.75" customHeight="1">
      <c r="A125" s="172" t="s">
        <v>424</v>
      </c>
      <c r="B125" s="38" t="s">
        <v>127</v>
      </c>
      <c r="C125" s="29">
        <v>0</v>
      </c>
      <c r="D125" s="29">
        <v>257</v>
      </c>
      <c r="E125" s="29">
        <v>0</v>
      </c>
      <c r="F125" s="29">
        <v>258</v>
      </c>
      <c r="G125" s="9" t="s">
        <v>39</v>
      </c>
      <c r="H125" s="9" t="s">
        <v>39</v>
      </c>
      <c r="I125" s="9" t="s">
        <v>39</v>
      </c>
      <c r="J125" s="9" t="s">
        <v>39</v>
      </c>
    </row>
    <row r="126" spans="1:10" s="12" customFormat="1" ht="18.75" customHeight="1">
      <c r="A126" s="172" t="s">
        <v>425</v>
      </c>
      <c r="B126" s="38" t="s">
        <v>128</v>
      </c>
      <c r="C126" s="29">
        <v>271.57100000000003</v>
      </c>
      <c r="D126" s="29">
        <v>115.4</v>
      </c>
      <c r="E126" s="29">
        <v>107.5</v>
      </c>
      <c r="F126" s="29">
        <v>126</v>
      </c>
      <c r="G126" s="9" t="s">
        <v>39</v>
      </c>
      <c r="H126" s="9" t="s">
        <v>39</v>
      </c>
      <c r="I126" s="9" t="s">
        <v>39</v>
      </c>
      <c r="J126" s="9" t="s">
        <v>39</v>
      </c>
    </row>
    <row r="127" spans="1:10" s="12" customFormat="1" ht="18.75" customHeight="1">
      <c r="A127" s="172" t="s">
        <v>426</v>
      </c>
      <c r="B127" s="38" t="s">
        <v>130</v>
      </c>
      <c r="C127" s="29">
        <v>285.19200000000001</v>
      </c>
      <c r="D127" s="29">
        <v>293</v>
      </c>
      <c r="E127" s="29">
        <v>408.8</v>
      </c>
      <c r="F127" s="29">
        <v>628</v>
      </c>
      <c r="G127" s="9" t="s">
        <v>39</v>
      </c>
      <c r="H127" s="9" t="s">
        <v>39</v>
      </c>
      <c r="I127" s="9" t="s">
        <v>39</v>
      </c>
      <c r="J127" s="9" t="s">
        <v>39</v>
      </c>
    </row>
    <row r="128" spans="1:10" s="12" customFormat="1" ht="37.5">
      <c r="A128" s="23" t="s">
        <v>125</v>
      </c>
      <c r="B128" s="50" t="s">
        <v>126</v>
      </c>
      <c r="C128" s="88">
        <f>(C116/C104)/12*1000</f>
        <v>21254.847779746509</v>
      </c>
      <c r="D128" s="88">
        <f t="shared" ref="D128" si="5">(D116/D104)/12*1000</f>
        <v>21405.602666666666</v>
      </c>
      <c r="E128" s="88">
        <f t="shared" ref="E128:J128" si="6">(E116/E104)/12*1000</f>
        <v>22458.623356535194</v>
      </c>
      <c r="F128" s="88">
        <f t="shared" si="6"/>
        <v>28756.132756132756</v>
      </c>
      <c r="G128" s="42" t="e">
        <f t="shared" si="6"/>
        <v>#DIV/0!</v>
      </c>
      <c r="H128" s="42" t="e">
        <f t="shared" si="6"/>
        <v>#DIV/0!</v>
      </c>
      <c r="I128" s="42" t="e">
        <f t="shared" si="6"/>
        <v>#DIV/0!</v>
      </c>
      <c r="J128" s="42" t="e">
        <f t="shared" si="6"/>
        <v>#DIV/0!</v>
      </c>
    </row>
    <row r="129" spans="1:10" s="12" customFormat="1" ht="18.75" customHeight="1">
      <c r="A129" s="170" t="s">
        <v>417</v>
      </c>
      <c r="B129" s="38" t="s">
        <v>127</v>
      </c>
      <c r="C129" s="127">
        <f>(C118/C106)/12*1000</f>
        <v>26445.179101707497</v>
      </c>
      <c r="D129" s="127">
        <f t="shared" ref="D129:F129" si="7">(D118/D106)/12*1000</f>
        <v>24327.771084337346</v>
      </c>
      <c r="E129" s="127">
        <f t="shared" si="7"/>
        <v>26752.799479166668</v>
      </c>
      <c r="F129" s="127">
        <f t="shared" si="7"/>
        <v>32950.909090909088</v>
      </c>
      <c r="G129" s="9" t="s">
        <v>39</v>
      </c>
      <c r="H129" s="9" t="s">
        <v>39</v>
      </c>
      <c r="I129" s="9" t="s">
        <v>39</v>
      </c>
      <c r="J129" s="9" t="s">
        <v>39</v>
      </c>
    </row>
    <row r="130" spans="1:10" s="12" customFormat="1" ht="18.75" customHeight="1">
      <c r="A130" s="170" t="s">
        <v>418</v>
      </c>
      <c r="B130" s="38" t="s">
        <v>128</v>
      </c>
      <c r="C130" s="127">
        <f>(C119/C107)/12*1000</f>
        <v>21453.949320515105</v>
      </c>
      <c r="D130" s="127">
        <f t="shared" ref="D130:F130" si="8">(D119/D107)/12*1000</f>
        <v>22664.069264069258</v>
      </c>
      <c r="E130" s="127">
        <f t="shared" si="8"/>
        <v>21916.666666666668</v>
      </c>
      <c r="F130" s="127">
        <f t="shared" si="8"/>
        <v>29629.629629629631</v>
      </c>
      <c r="G130" s="9" t="s">
        <v>39</v>
      </c>
      <c r="H130" s="9" t="s">
        <v>39</v>
      </c>
      <c r="I130" s="9" t="s">
        <v>39</v>
      </c>
      <c r="J130" s="9" t="s">
        <v>39</v>
      </c>
    </row>
    <row r="131" spans="1:10" s="12" customFormat="1" ht="18.75" customHeight="1">
      <c r="A131" s="5" t="s">
        <v>129</v>
      </c>
      <c r="B131" s="38" t="s">
        <v>130</v>
      </c>
      <c r="C131" s="127">
        <f>(C117/1)/12*1000</f>
        <v>46990.833333333336</v>
      </c>
      <c r="D131" s="127">
        <f t="shared" ref="D131" si="9">(D117/D105)/12*1000</f>
        <v>45000</v>
      </c>
      <c r="E131" s="127">
        <f>(E117/E105)/12*1000</f>
        <v>26884.722222222223</v>
      </c>
      <c r="F131" s="127">
        <f>(F117/F105)/12*1000</f>
        <v>50310</v>
      </c>
      <c r="G131" s="9" t="s">
        <v>39</v>
      </c>
      <c r="H131" s="9" t="s">
        <v>39</v>
      </c>
      <c r="I131" s="9" t="s">
        <v>39</v>
      </c>
      <c r="J131" s="9" t="s">
        <v>39</v>
      </c>
    </row>
    <row r="132" spans="1:10" s="114" customFormat="1" ht="18.75" customHeight="1">
      <c r="A132" s="111" t="s">
        <v>131</v>
      </c>
      <c r="B132" s="112" t="s">
        <v>132</v>
      </c>
      <c r="C132" s="128">
        <v>21570.33</v>
      </c>
      <c r="D132" s="128">
        <v>30000</v>
      </c>
      <c r="E132" s="128">
        <v>25099.360000000001</v>
      </c>
      <c r="F132" s="128">
        <v>30000</v>
      </c>
      <c r="G132" s="113" t="s">
        <v>39</v>
      </c>
      <c r="H132" s="113" t="s">
        <v>39</v>
      </c>
      <c r="I132" s="113" t="s">
        <v>39</v>
      </c>
      <c r="J132" s="113" t="s">
        <v>39</v>
      </c>
    </row>
    <row r="133" spans="1:10" s="114" customFormat="1" ht="18.75" customHeight="1">
      <c r="A133" s="111" t="s">
        <v>133</v>
      </c>
      <c r="B133" s="112" t="s">
        <v>134</v>
      </c>
      <c r="C133" s="128">
        <v>16958.330000000002</v>
      </c>
      <c r="D133" s="128">
        <v>15000</v>
      </c>
      <c r="E133" s="128"/>
      <c r="F133" s="128">
        <v>20310</v>
      </c>
      <c r="G133" s="113" t="s">
        <v>39</v>
      </c>
      <c r="H133" s="113" t="s">
        <v>39</v>
      </c>
      <c r="I133" s="113" t="s">
        <v>39</v>
      </c>
      <c r="J133" s="113" t="s">
        <v>39</v>
      </c>
    </row>
    <row r="134" spans="1:10" s="114" customFormat="1" ht="18.75" customHeight="1">
      <c r="A134" s="111" t="s">
        <v>135</v>
      </c>
      <c r="B134" s="112" t="s">
        <v>136</v>
      </c>
      <c r="C134" s="128">
        <v>8462.17</v>
      </c>
      <c r="D134" s="128"/>
      <c r="E134" s="128">
        <v>1785.36</v>
      </c>
      <c r="F134" s="128"/>
      <c r="G134" s="113" t="s">
        <v>39</v>
      </c>
      <c r="H134" s="113" t="s">
        <v>39</v>
      </c>
      <c r="I134" s="113" t="s">
        <v>39</v>
      </c>
      <c r="J134" s="113" t="s">
        <v>39</v>
      </c>
    </row>
    <row r="135" spans="1:10" s="12" customFormat="1" ht="18.75" customHeight="1">
      <c r="A135" s="171" t="s">
        <v>419</v>
      </c>
      <c r="B135" s="38" t="s">
        <v>137</v>
      </c>
      <c r="C135" s="127">
        <f>(C120/C108)/12*1000</f>
        <v>20055.096656217349</v>
      </c>
      <c r="D135" s="127">
        <f t="shared" ref="D135:F135" si="10">(D120/D108)/12*1000</f>
        <v>20520.158914728683</v>
      </c>
      <c r="E135" s="127">
        <f t="shared" si="10"/>
        <v>22243.816254416968</v>
      </c>
      <c r="F135" s="127">
        <f t="shared" si="10"/>
        <v>28969.298245614038</v>
      </c>
      <c r="G135" s="9" t="s">
        <v>39</v>
      </c>
      <c r="H135" s="9" t="s">
        <v>39</v>
      </c>
      <c r="I135" s="9" t="s">
        <v>39</v>
      </c>
      <c r="J135" s="9" t="s">
        <v>39</v>
      </c>
    </row>
    <row r="136" spans="1:10" s="169" customFormat="1" ht="18.75" customHeight="1">
      <c r="A136" s="172" t="s">
        <v>420</v>
      </c>
      <c r="B136" s="38"/>
      <c r="C136" s="127">
        <f>(C121/C109)/12*1000</f>
        <v>22036.056559308719</v>
      </c>
      <c r="D136" s="127">
        <f t="shared" ref="D136:F136" si="11">(D121/D109)/12*1000</f>
        <v>20754.814814814814</v>
      </c>
      <c r="E136" s="127">
        <f t="shared" si="11"/>
        <v>25263.239875389412</v>
      </c>
      <c r="F136" s="127">
        <f t="shared" si="11"/>
        <v>31148.14814814815</v>
      </c>
      <c r="G136" s="9"/>
      <c r="H136" s="9"/>
      <c r="I136" s="9"/>
      <c r="J136" s="9"/>
    </row>
    <row r="137" spans="1:10" s="169" customFormat="1" ht="18.75" customHeight="1">
      <c r="A137" s="172" t="s">
        <v>421</v>
      </c>
      <c r="B137" s="38"/>
      <c r="C137" s="127">
        <f>(C122/C110)/12*1000</f>
        <v>17610.534330011073</v>
      </c>
      <c r="D137" s="127">
        <f t="shared" ref="D137:F137" si="12">(D122/D110)/12*1000</f>
        <v>20728.8125</v>
      </c>
      <c r="E137" s="127">
        <f t="shared" si="12"/>
        <v>20366.98717948718</v>
      </c>
      <c r="F137" s="127">
        <f t="shared" si="12"/>
        <v>27785.71428571429</v>
      </c>
      <c r="G137" s="9"/>
      <c r="H137" s="9"/>
      <c r="I137" s="9"/>
      <c r="J137" s="9"/>
    </row>
    <row r="138" spans="1:10" s="169" customFormat="1" ht="18.75" customHeight="1">
      <c r="A138" s="172" t="s">
        <v>422</v>
      </c>
      <c r="B138" s="38"/>
      <c r="C138" s="127">
        <f t="shared" ref="C138:F141" si="13">(C123/C111)/12*1000</f>
        <v>20740.659109991604</v>
      </c>
      <c r="D138" s="127">
        <f t="shared" si="13"/>
        <v>20205.916666666668</v>
      </c>
      <c r="E138" s="127">
        <f t="shared" si="13"/>
        <v>21164.583333333332</v>
      </c>
      <c r="F138" s="127">
        <f t="shared" si="13"/>
        <v>26500</v>
      </c>
      <c r="G138" s="9"/>
      <c r="H138" s="9"/>
      <c r="I138" s="9"/>
      <c r="J138" s="9"/>
    </row>
    <row r="139" spans="1:10" s="169" customFormat="1" ht="18.75" customHeight="1">
      <c r="A139" s="172" t="s">
        <v>423</v>
      </c>
      <c r="B139" s="38"/>
      <c r="C139" s="127">
        <f t="shared" si="13"/>
        <v>18614.678649237474</v>
      </c>
      <c r="D139" s="127">
        <f t="shared" si="13"/>
        <v>20059.111111111109</v>
      </c>
      <c r="E139" s="127">
        <f t="shared" si="13"/>
        <v>20073.4126984127</v>
      </c>
      <c r="F139" s="127">
        <f t="shared" si="13"/>
        <v>27452.380952380954</v>
      </c>
      <c r="G139" s="9"/>
      <c r="H139" s="9"/>
      <c r="I139" s="9"/>
      <c r="J139" s="9"/>
    </row>
    <row r="140" spans="1:10" s="169" customFormat="1" ht="18.75" customHeight="1">
      <c r="A140" s="172" t="s">
        <v>424</v>
      </c>
      <c r="B140" s="38"/>
      <c r="C140" s="127"/>
      <c r="D140" s="127">
        <f t="shared" si="13"/>
        <v>21416.666666666668</v>
      </c>
      <c r="E140" s="127"/>
      <c r="F140" s="127">
        <f t="shared" si="13"/>
        <v>28666.666666666668</v>
      </c>
      <c r="G140" s="9"/>
      <c r="H140" s="9"/>
      <c r="I140" s="9"/>
      <c r="J140" s="9"/>
    </row>
    <row r="141" spans="1:10" s="169" customFormat="1" ht="18.75" customHeight="1">
      <c r="A141" s="172" t="s">
        <v>425</v>
      </c>
      <c r="B141" s="38"/>
      <c r="C141" s="127">
        <f t="shared" si="13"/>
        <v>12167.159498207886</v>
      </c>
      <c r="D141" s="127">
        <f t="shared" si="13"/>
        <v>9616.6666666666679</v>
      </c>
      <c r="E141" s="127">
        <f t="shared" si="13"/>
        <v>8958.3333333333339</v>
      </c>
      <c r="F141" s="127">
        <f t="shared" si="13"/>
        <v>10500</v>
      </c>
      <c r="G141" s="9"/>
      <c r="H141" s="9"/>
      <c r="I141" s="9"/>
      <c r="J141" s="9"/>
    </row>
    <row r="142" spans="1:10" s="12" customFormat="1" ht="18.75" customHeight="1">
      <c r="A142" s="172" t="s">
        <v>426</v>
      </c>
      <c r="B142" s="38" t="s">
        <v>138</v>
      </c>
      <c r="C142" s="127">
        <f>(C127/C115)/12*1000</f>
        <v>13817.441860465116</v>
      </c>
      <c r="D142" s="127">
        <f t="shared" ref="D142:F142" si="14">(D127/D115)/12*1000</f>
        <v>16277.777777777779</v>
      </c>
      <c r="E142" s="127">
        <f t="shared" si="14"/>
        <v>18925.925925925927</v>
      </c>
      <c r="F142" s="127">
        <f t="shared" si="14"/>
        <v>16102.564102564102</v>
      </c>
      <c r="G142" s="9" t="s">
        <v>39</v>
      </c>
      <c r="H142" s="9" t="s">
        <v>39</v>
      </c>
      <c r="I142" s="9" t="s">
        <v>39</v>
      </c>
      <c r="J142" s="9" t="s">
        <v>39</v>
      </c>
    </row>
    <row r="143" spans="1:10" s="12" customFormat="1" ht="18.75" customHeight="1">
      <c r="A143" s="19"/>
      <c r="B143" s="162"/>
      <c r="C143" s="18"/>
      <c r="D143" s="20"/>
      <c r="E143" s="20"/>
      <c r="F143" s="20"/>
      <c r="G143" s="161"/>
      <c r="H143" s="161"/>
      <c r="I143" s="161"/>
      <c r="J143" s="161"/>
    </row>
    <row r="144" spans="1:10" s="12" customFormat="1" ht="18.75" customHeight="1">
      <c r="A144" s="19"/>
      <c r="B144" s="162"/>
      <c r="C144" s="94"/>
      <c r="D144" s="20"/>
      <c r="E144" s="20"/>
      <c r="F144" s="20"/>
      <c r="G144" s="161"/>
      <c r="H144" s="161"/>
      <c r="I144" s="161"/>
      <c r="J144" s="161"/>
    </row>
    <row r="145" spans="1:13" s="174" customFormat="1" ht="18.75" customHeight="1">
      <c r="A145" s="178" t="s">
        <v>446</v>
      </c>
      <c r="B145" s="98"/>
      <c r="C145" s="179"/>
      <c r="D145" s="179" t="s">
        <v>139</v>
      </c>
      <c r="E145" s="179"/>
      <c r="F145" s="98"/>
      <c r="G145" s="98"/>
      <c r="J145" s="174" t="s">
        <v>445</v>
      </c>
      <c r="M145" s="98"/>
    </row>
    <row r="146" spans="1:13" ht="18.75" customHeight="1">
      <c r="A146" s="16" t="s">
        <v>242</v>
      </c>
      <c r="B146" s="98"/>
      <c r="C146" s="175"/>
      <c r="D146" s="175" t="s">
        <v>140</v>
      </c>
      <c r="E146" s="175"/>
      <c r="F146" s="98"/>
      <c r="G146" s="98"/>
      <c r="H146" s="216" t="s">
        <v>141</v>
      </c>
      <c r="I146" s="216"/>
      <c r="J146" s="216"/>
      <c r="K146" s="216"/>
      <c r="L146" s="216"/>
    </row>
    <row r="147" spans="1:13" s="12" customFormat="1">
      <c r="A147" s="16"/>
      <c r="B147" s="162"/>
      <c r="C147" s="162"/>
      <c r="D147" s="162"/>
      <c r="E147" s="162"/>
      <c r="F147" s="2"/>
      <c r="G147" s="2"/>
      <c r="H147" s="2"/>
      <c r="I147" s="2"/>
      <c r="J147" s="2"/>
    </row>
    <row r="148" spans="1:13" s="12" customFormat="1">
      <c r="A148" s="16"/>
      <c r="B148" s="162"/>
      <c r="C148" s="162"/>
      <c r="D148" s="162"/>
      <c r="E148" s="162"/>
      <c r="F148" s="2"/>
      <c r="G148" s="2"/>
      <c r="H148" s="2"/>
      <c r="I148" s="2"/>
      <c r="J148" s="2"/>
    </row>
    <row r="149" spans="1:13" s="12" customFormat="1">
      <c r="A149" s="16"/>
      <c r="B149" s="162"/>
      <c r="C149" s="162"/>
      <c r="D149" s="162"/>
      <c r="E149" s="162"/>
      <c r="F149" s="2"/>
      <c r="G149" s="2"/>
      <c r="H149" s="2"/>
      <c r="I149" s="2"/>
      <c r="J149" s="2"/>
    </row>
    <row r="150" spans="1:13" s="12" customFormat="1">
      <c r="A150" s="16"/>
      <c r="B150" s="162"/>
      <c r="C150" s="162"/>
      <c r="D150" s="162"/>
      <c r="E150" s="162"/>
      <c r="F150" s="2"/>
      <c r="G150" s="2"/>
      <c r="H150" s="2"/>
      <c r="I150" s="2"/>
      <c r="J150" s="2"/>
    </row>
    <row r="151" spans="1:13" s="12" customFormat="1">
      <c r="A151" s="16"/>
      <c r="B151" s="162"/>
      <c r="C151" s="162"/>
      <c r="D151" s="162"/>
      <c r="E151" s="162"/>
      <c r="F151" s="2"/>
      <c r="G151" s="2"/>
      <c r="H151" s="2"/>
      <c r="I151" s="2"/>
      <c r="J151" s="2"/>
    </row>
    <row r="152" spans="1:13" s="12" customFormat="1">
      <c r="A152" s="16"/>
      <c r="B152" s="162"/>
      <c r="C152" s="162"/>
      <c r="D152" s="162"/>
      <c r="E152" s="162"/>
      <c r="F152" s="2"/>
      <c r="G152" s="2"/>
      <c r="H152" s="2"/>
      <c r="I152" s="2"/>
      <c r="J152" s="2"/>
    </row>
    <row r="153" spans="1:13" s="12" customFormat="1">
      <c r="A153" s="16"/>
      <c r="B153" s="162"/>
      <c r="C153" s="162"/>
      <c r="D153" s="162"/>
      <c r="E153" s="162"/>
      <c r="F153" s="2"/>
      <c r="G153" s="2"/>
      <c r="H153" s="2"/>
      <c r="I153" s="2"/>
      <c r="J153" s="2"/>
    </row>
    <row r="154" spans="1:13" s="12" customFormat="1">
      <c r="A154" s="16"/>
      <c r="B154" s="162"/>
      <c r="C154" s="162"/>
      <c r="D154" s="162"/>
      <c r="E154" s="162"/>
      <c r="F154" s="2"/>
      <c r="G154" s="2"/>
      <c r="H154" s="2"/>
      <c r="I154" s="2"/>
      <c r="J154" s="2"/>
    </row>
    <row r="155" spans="1:13" s="12" customFormat="1">
      <c r="A155" s="16"/>
      <c r="B155" s="162"/>
      <c r="C155" s="162"/>
      <c r="D155" s="162"/>
      <c r="E155" s="162"/>
      <c r="F155" s="2"/>
      <c r="G155" s="2"/>
      <c r="H155" s="2"/>
      <c r="I155" s="2"/>
      <c r="J155" s="2"/>
    </row>
    <row r="156" spans="1:13" s="12" customFormat="1">
      <c r="A156" s="16"/>
      <c r="B156" s="162"/>
      <c r="C156" s="162"/>
      <c r="D156" s="162"/>
      <c r="E156" s="162"/>
      <c r="F156" s="2"/>
      <c r="G156" s="2"/>
      <c r="H156" s="2"/>
      <c r="I156" s="2"/>
      <c r="J156" s="2"/>
    </row>
    <row r="157" spans="1:13" s="12" customFormat="1">
      <c r="A157" s="16"/>
      <c r="B157" s="162"/>
      <c r="C157" s="162"/>
      <c r="D157" s="162"/>
      <c r="E157" s="162"/>
      <c r="F157" s="2"/>
      <c r="G157" s="2"/>
      <c r="H157" s="2"/>
      <c r="I157" s="2"/>
      <c r="J157" s="2"/>
    </row>
    <row r="158" spans="1:13" s="12" customFormat="1">
      <c r="A158" s="16"/>
      <c r="B158" s="162"/>
      <c r="C158" s="162"/>
      <c r="D158" s="162"/>
      <c r="E158" s="162"/>
      <c r="F158" s="2"/>
      <c r="G158" s="2"/>
      <c r="H158" s="2"/>
      <c r="I158" s="2"/>
      <c r="J158" s="2"/>
    </row>
    <row r="159" spans="1:13" s="12" customFormat="1">
      <c r="A159" s="16"/>
      <c r="B159" s="162"/>
      <c r="C159" s="162"/>
      <c r="D159" s="162"/>
      <c r="E159" s="162"/>
      <c r="F159" s="2"/>
      <c r="G159" s="2"/>
      <c r="H159" s="2"/>
      <c r="I159" s="2"/>
      <c r="J159" s="2"/>
    </row>
    <row r="160" spans="1:13" s="12" customFormat="1">
      <c r="A160" s="16"/>
      <c r="B160" s="162"/>
      <c r="C160" s="162"/>
      <c r="D160" s="162"/>
      <c r="E160" s="162"/>
      <c r="F160" s="2"/>
      <c r="G160" s="2"/>
      <c r="H160" s="2"/>
      <c r="I160" s="2"/>
      <c r="J160" s="2"/>
    </row>
    <row r="161" spans="1:10" s="12" customFormat="1">
      <c r="A161" s="16"/>
      <c r="B161" s="162"/>
      <c r="C161" s="162"/>
      <c r="D161" s="162"/>
      <c r="E161" s="162"/>
      <c r="F161" s="2"/>
      <c r="G161" s="2"/>
      <c r="H161" s="2"/>
      <c r="I161" s="2"/>
      <c r="J161" s="2"/>
    </row>
    <row r="162" spans="1:10" s="12" customFormat="1">
      <c r="A162" s="16"/>
      <c r="B162" s="162"/>
      <c r="C162" s="162"/>
      <c r="D162" s="162"/>
      <c r="E162" s="162"/>
      <c r="F162" s="2"/>
      <c r="G162" s="2"/>
      <c r="H162" s="2"/>
      <c r="I162" s="2"/>
      <c r="J162" s="2"/>
    </row>
    <row r="163" spans="1:10" s="12" customFormat="1">
      <c r="A163" s="16"/>
      <c r="B163" s="162"/>
      <c r="C163" s="162"/>
      <c r="D163" s="162"/>
      <c r="E163" s="162"/>
      <c r="F163" s="2"/>
      <c r="G163" s="2"/>
      <c r="H163" s="2"/>
      <c r="I163" s="2"/>
      <c r="J163" s="2"/>
    </row>
    <row r="164" spans="1:10" s="12" customFormat="1">
      <c r="A164" s="16"/>
      <c r="B164" s="162"/>
      <c r="C164" s="162"/>
      <c r="D164" s="162"/>
      <c r="E164" s="162"/>
      <c r="F164" s="2"/>
      <c r="G164" s="2"/>
      <c r="H164" s="2"/>
      <c r="I164" s="2"/>
      <c r="J164" s="2"/>
    </row>
    <row r="165" spans="1:10" s="12" customFormat="1">
      <c r="A165" s="16"/>
      <c r="B165" s="162"/>
      <c r="C165" s="162"/>
      <c r="D165" s="162"/>
      <c r="E165" s="162"/>
      <c r="F165" s="2"/>
      <c r="G165" s="2"/>
      <c r="H165" s="2"/>
      <c r="I165" s="2"/>
      <c r="J165" s="2"/>
    </row>
    <row r="166" spans="1:10" s="12" customFormat="1">
      <c r="A166" s="16"/>
      <c r="B166" s="162"/>
      <c r="C166" s="162"/>
      <c r="D166" s="162"/>
      <c r="E166" s="162"/>
      <c r="F166" s="2"/>
      <c r="G166" s="2"/>
      <c r="H166" s="2"/>
      <c r="I166" s="2"/>
      <c r="J166" s="2"/>
    </row>
    <row r="167" spans="1:10" s="12" customFormat="1">
      <c r="A167" s="16"/>
      <c r="B167" s="162"/>
      <c r="C167" s="162"/>
      <c r="D167" s="162"/>
      <c r="E167" s="162"/>
      <c r="F167" s="2"/>
      <c r="G167" s="2"/>
      <c r="H167" s="2"/>
      <c r="I167" s="2"/>
      <c r="J167" s="2"/>
    </row>
    <row r="168" spans="1:10" s="12" customFormat="1">
      <c r="A168" s="16"/>
      <c r="B168" s="162"/>
      <c r="C168" s="162"/>
      <c r="D168" s="162"/>
      <c r="E168" s="162"/>
      <c r="F168" s="2"/>
      <c r="G168" s="2"/>
      <c r="H168" s="2"/>
      <c r="I168" s="2"/>
      <c r="J168" s="2"/>
    </row>
    <row r="169" spans="1:10" s="12" customFormat="1">
      <c r="A169" s="16"/>
      <c r="B169" s="162"/>
      <c r="C169" s="162"/>
      <c r="D169" s="162"/>
      <c r="E169" s="162"/>
      <c r="F169" s="2"/>
      <c r="G169" s="2"/>
      <c r="H169" s="2"/>
      <c r="I169" s="2"/>
      <c r="J169" s="2"/>
    </row>
    <row r="170" spans="1:10" s="12" customFormat="1">
      <c r="A170" s="16"/>
      <c r="B170" s="162"/>
      <c r="C170" s="162"/>
      <c r="D170" s="162"/>
      <c r="E170" s="162"/>
      <c r="F170" s="2"/>
      <c r="G170" s="2"/>
      <c r="H170" s="2"/>
      <c r="I170" s="2"/>
      <c r="J170" s="2"/>
    </row>
    <row r="171" spans="1:10" s="12" customFormat="1">
      <c r="A171" s="16"/>
      <c r="B171" s="162"/>
      <c r="C171" s="162"/>
      <c r="D171" s="162"/>
      <c r="E171" s="162"/>
      <c r="F171" s="2"/>
      <c r="G171" s="2"/>
      <c r="H171" s="2"/>
      <c r="I171" s="2"/>
      <c r="J171" s="2"/>
    </row>
    <row r="172" spans="1:10" s="12" customFormat="1">
      <c r="A172" s="16"/>
      <c r="B172" s="162"/>
      <c r="C172" s="162"/>
      <c r="D172" s="162"/>
      <c r="E172" s="162"/>
      <c r="F172" s="2"/>
      <c r="G172" s="2"/>
      <c r="H172" s="2"/>
      <c r="I172" s="2"/>
      <c r="J172" s="2"/>
    </row>
    <row r="173" spans="1:10" s="12" customFormat="1">
      <c r="A173" s="16"/>
      <c r="B173" s="162"/>
      <c r="C173" s="162"/>
      <c r="D173" s="162"/>
      <c r="E173" s="162"/>
      <c r="F173" s="2"/>
      <c r="G173" s="2"/>
      <c r="H173" s="2"/>
      <c r="I173" s="2"/>
      <c r="J173" s="2"/>
    </row>
    <row r="174" spans="1:10" s="12" customFormat="1">
      <c r="A174" s="16"/>
      <c r="B174" s="162"/>
      <c r="C174" s="162"/>
      <c r="D174" s="162"/>
      <c r="E174" s="162"/>
      <c r="F174" s="2"/>
      <c r="G174" s="2"/>
      <c r="H174" s="2"/>
      <c r="I174" s="2"/>
      <c r="J174" s="2"/>
    </row>
    <row r="175" spans="1:10" s="12" customFormat="1">
      <c r="A175" s="16"/>
      <c r="B175" s="162"/>
      <c r="C175" s="162"/>
      <c r="D175" s="162"/>
      <c r="E175" s="162"/>
      <c r="F175" s="2"/>
      <c r="G175" s="2"/>
      <c r="H175" s="2"/>
      <c r="I175" s="2"/>
      <c r="J175" s="2"/>
    </row>
    <row r="176" spans="1:10" s="12" customFormat="1">
      <c r="A176" s="16"/>
      <c r="B176" s="162"/>
      <c r="C176" s="162"/>
      <c r="D176" s="162"/>
      <c r="E176" s="162"/>
      <c r="F176" s="2"/>
      <c r="G176" s="2"/>
      <c r="H176" s="2"/>
      <c r="I176" s="2"/>
      <c r="J176" s="2"/>
    </row>
    <row r="177" spans="1:10" s="12" customFormat="1">
      <c r="A177" s="16"/>
      <c r="B177" s="162"/>
      <c r="C177" s="162"/>
      <c r="D177" s="162"/>
      <c r="E177" s="162"/>
      <c r="F177" s="2"/>
      <c r="G177" s="2"/>
      <c r="H177" s="2"/>
      <c r="I177" s="2"/>
      <c r="J177" s="2"/>
    </row>
    <row r="178" spans="1:10" s="12" customFormat="1">
      <c r="A178" s="16"/>
      <c r="B178" s="162"/>
      <c r="C178" s="162"/>
      <c r="D178" s="162"/>
      <c r="E178" s="162"/>
      <c r="F178" s="2"/>
      <c r="G178" s="2"/>
      <c r="H178" s="2"/>
      <c r="I178" s="2"/>
      <c r="J178" s="2"/>
    </row>
    <row r="179" spans="1:10" s="12" customFormat="1">
      <c r="A179" s="16"/>
      <c r="B179" s="162"/>
      <c r="C179" s="162"/>
      <c r="D179" s="162"/>
      <c r="E179" s="162"/>
      <c r="F179" s="2"/>
      <c r="G179" s="2"/>
      <c r="H179" s="2"/>
      <c r="I179" s="2"/>
      <c r="J179" s="2"/>
    </row>
    <row r="180" spans="1:10" s="12" customFormat="1">
      <c r="A180" s="16"/>
      <c r="B180" s="162"/>
      <c r="C180" s="162"/>
      <c r="D180" s="162"/>
      <c r="E180" s="162"/>
      <c r="F180" s="2"/>
      <c r="G180" s="2"/>
      <c r="H180" s="2"/>
      <c r="I180" s="2"/>
      <c r="J180" s="2"/>
    </row>
    <row r="181" spans="1:10" s="12" customFormat="1">
      <c r="A181" s="16"/>
      <c r="B181" s="162"/>
      <c r="C181" s="162"/>
      <c r="D181" s="162"/>
      <c r="E181" s="162"/>
      <c r="F181" s="2"/>
      <c r="G181" s="2"/>
      <c r="H181" s="2"/>
      <c r="I181" s="2"/>
      <c r="J181" s="2"/>
    </row>
    <row r="182" spans="1:10" s="12" customFormat="1">
      <c r="A182" s="16"/>
      <c r="B182" s="162"/>
      <c r="C182" s="162"/>
      <c r="D182" s="162"/>
      <c r="E182" s="162"/>
      <c r="F182" s="2"/>
      <c r="G182" s="2"/>
      <c r="H182" s="2"/>
      <c r="I182" s="2"/>
      <c r="J182" s="2"/>
    </row>
    <row r="183" spans="1:10" s="12" customFormat="1">
      <c r="A183" s="16"/>
      <c r="B183" s="162"/>
      <c r="C183" s="162"/>
      <c r="D183" s="162"/>
      <c r="E183" s="162"/>
      <c r="F183" s="2"/>
      <c r="G183" s="2"/>
      <c r="H183" s="2"/>
      <c r="I183" s="2"/>
      <c r="J183" s="2"/>
    </row>
    <row r="184" spans="1:10" s="12" customFormat="1">
      <c r="A184" s="16"/>
      <c r="B184" s="162"/>
      <c r="C184" s="162"/>
      <c r="D184" s="162"/>
      <c r="E184" s="162"/>
      <c r="F184" s="2"/>
      <c r="G184" s="2"/>
      <c r="H184" s="2"/>
      <c r="I184" s="2"/>
      <c r="J184" s="2"/>
    </row>
    <row r="185" spans="1:10" s="12" customFormat="1">
      <c r="A185" s="16"/>
      <c r="B185" s="162"/>
      <c r="C185" s="162"/>
      <c r="D185" s="162"/>
      <c r="E185" s="162"/>
      <c r="F185" s="2"/>
      <c r="G185" s="2"/>
      <c r="H185" s="2"/>
      <c r="I185" s="2"/>
      <c r="J185" s="2"/>
    </row>
    <row r="186" spans="1:10" s="12" customFormat="1">
      <c r="A186" s="16"/>
      <c r="B186" s="162"/>
      <c r="C186" s="162"/>
      <c r="D186" s="162"/>
      <c r="E186" s="162"/>
      <c r="F186" s="2"/>
      <c r="G186" s="2"/>
      <c r="H186" s="2"/>
      <c r="I186" s="2"/>
      <c r="J186" s="2"/>
    </row>
    <row r="187" spans="1:10" s="12" customFormat="1">
      <c r="A187" s="16"/>
      <c r="B187" s="162"/>
      <c r="C187" s="162"/>
      <c r="D187" s="162"/>
      <c r="E187" s="162"/>
      <c r="F187" s="2"/>
      <c r="G187" s="2"/>
      <c r="H187" s="2"/>
      <c r="I187" s="2"/>
      <c r="J187" s="2"/>
    </row>
    <row r="188" spans="1:10" s="12" customFormat="1">
      <c r="A188" s="16"/>
      <c r="B188" s="162"/>
      <c r="C188" s="162"/>
      <c r="D188" s="162"/>
      <c r="E188" s="162"/>
      <c r="F188" s="2"/>
      <c r="G188" s="2"/>
      <c r="H188" s="2"/>
      <c r="I188" s="2"/>
      <c r="J188" s="2"/>
    </row>
    <row r="189" spans="1:10" s="12" customFormat="1">
      <c r="A189" s="16"/>
      <c r="B189" s="162"/>
      <c r="C189" s="162"/>
      <c r="D189" s="162"/>
      <c r="E189" s="162"/>
      <c r="F189" s="2"/>
      <c r="G189" s="2"/>
      <c r="H189" s="2"/>
      <c r="I189" s="2"/>
      <c r="J189" s="2"/>
    </row>
    <row r="190" spans="1:10" s="12" customFormat="1">
      <c r="A190" s="16"/>
      <c r="B190" s="162"/>
      <c r="C190" s="162"/>
      <c r="D190" s="162"/>
      <c r="E190" s="162"/>
      <c r="F190" s="2"/>
      <c r="G190" s="2"/>
      <c r="H190" s="2"/>
      <c r="I190" s="2"/>
      <c r="J190" s="2"/>
    </row>
    <row r="191" spans="1:10" s="12" customFormat="1">
      <c r="A191" s="16"/>
      <c r="B191" s="162"/>
      <c r="C191" s="162"/>
      <c r="D191" s="162"/>
      <c r="E191" s="162"/>
      <c r="F191" s="2"/>
      <c r="G191" s="2"/>
      <c r="H191" s="2"/>
      <c r="I191" s="2"/>
      <c r="J191" s="2"/>
    </row>
    <row r="192" spans="1:10" s="12" customFormat="1">
      <c r="A192" s="16"/>
      <c r="B192" s="162"/>
      <c r="C192" s="162"/>
      <c r="D192" s="162"/>
      <c r="E192" s="162"/>
      <c r="F192" s="2"/>
      <c r="G192" s="2"/>
      <c r="H192" s="2"/>
      <c r="I192" s="2"/>
      <c r="J192" s="2"/>
    </row>
    <row r="193" spans="1:10" s="12" customFormat="1">
      <c r="A193" s="16"/>
      <c r="B193" s="162"/>
      <c r="C193" s="162"/>
      <c r="D193" s="162"/>
      <c r="E193" s="162"/>
      <c r="F193" s="2"/>
      <c r="G193" s="2"/>
      <c r="H193" s="2"/>
      <c r="I193" s="2"/>
      <c r="J193" s="2"/>
    </row>
    <row r="194" spans="1:10" s="12" customFormat="1">
      <c r="A194" s="16"/>
      <c r="B194" s="162"/>
      <c r="C194" s="162"/>
      <c r="D194" s="162"/>
      <c r="E194" s="162"/>
      <c r="F194" s="2"/>
      <c r="G194" s="2"/>
      <c r="H194" s="2"/>
      <c r="I194" s="2"/>
      <c r="J194" s="2"/>
    </row>
    <row r="195" spans="1:10" s="12" customFormat="1">
      <c r="A195" s="16"/>
      <c r="B195" s="162"/>
      <c r="C195" s="162"/>
      <c r="D195" s="162"/>
      <c r="E195" s="162"/>
      <c r="F195" s="2"/>
      <c r="G195" s="2"/>
      <c r="H195" s="2"/>
      <c r="I195" s="2"/>
      <c r="J195" s="2"/>
    </row>
    <row r="196" spans="1:10" s="12" customFormat="1">
      <c r="A196" s="16"/>
      <c r="B196" s="162"/>
      <c r="C196" s="162"/>
      <c r="D196" s="162"/>
      <c r="E196" s="162"/>
      <c r="F196" s="2"/>
      <c r="G196" s="2"/>
      <c r="H196" s="2"/>
      <c r="I196" s="2"/>
      <c r="J196" s="2"/>
    </row>
    <row r="197" spans="1:10" s="12" customFormat="1">
      <c r="A197" s="16"/>
      <c r="B197" s="162"/>
      <c r="C197" s="162"/>
      <c r="D197" s="162"/>
      <c r="E197" s="162"/>
      <c r="F197" s="2"/>
      <c r="G197" s="2"/>
      <c r="H197" s="2"/>
      <c r="I197" s="2"/>
      <c r="J197" s="2"/>
    </row>
    <row r="198" spans="1:10" s="12" customFormat="1">
      <c r="A198" s="16"/>
      <c r="B198" s="162"/>
      <c r="C198" s="162"/>
      <c r="D198" s="162"/>
      <c r="E198" s="162"/>
      <c r="F198" s="2"/>
      <c r="G198" s="2"/>
      <c r="H198" s="2"/>
      <c r="I198" s="2"/>
      <c r="J198" s="2"/>
    </row>
    <row r="199" spans="1:10" s="12" customFormat="1">
      <c r="A199" s="16"/>
      <c r="B199" s="162"/>
      <c r="C199" s="162"/>
      <c r="D199" s="162"/>
      <c r="E199" s="162"/>
      <c r="F199" s="2"/>
      <c r="G199" s="2"/>
      <c r="H199" s="2"/>
      <c r="I199" s="2"/>
      <c r="J199" s="2"/>
    </row>
    <row r="200" spans="1:10" s="12" customFormat="1">
      <c r="A200" s="16"/>
      <c r="B200" s="162"/>
      <c r="C200" s="162"/>
      <c r="D200" s="162"/>
      <c r="E200" s="162"/>
      <c r="F200" s="2"/>
      <c r="G200" s="2"/>
      <c r="H200" s="2"/>
      <c r="I200" s="2"/>
      <c r="J200" s="2"/>
    </row>
    <row r="201" spans="1:10" s="12" customFormat="1">
      <c r="A201" s="16"/>
      <c r="B201" s="162"/>
      <c r="C201" s="162"/>
      <c r="D201" s="162"/>
      <c r="E201" s="162"/>
      <c r="F201" s="2"/>
      <c r="G201" s="2"/>
      <c r="H201" s="2"/>
      <c r="I201" s="2"/>
      <c r="J201" s="2"/>
    </row>
    <row r="202" spans="1:10" s="12" customFormat="1">
      <c r="A202" s="16"/>
      <c r="B202" s="162"/>
      <c r="C202" s="162"/>
      <c r="D202" s="162"/>
      <c r="E202" s="162"/>
      <c r="F202" s="2"/>
      <c r="G202" s="2"/>
      <c r="H202" s="2"/>
      <c r="I202" s="2"/>
      <c r="J202" s="2"/>
    </row>
    <row r="203" spans="1:10" s="12" customFormat="1">
      <c r="A203" s="16"/>
      <c r="B203" s="162"/>
      <c r="C203" s="162"/>
      <c r="D203" s="162"/>
      <c r="E203" s="162"/>
      <c r="F203" s="2"/>
      <c r="G203" s="2"/>
      <c r="H203" s="2"/>
      <c r="I203" s="2"/>
      <c r="J203" s="2"/>
    </row>
    <row r="204" spans="1:10" s="12" customFormat="1">
      <c r="A204" s="16"/>
      <c r="B204" s="162"/>
      <c r="C204" s="162"/>
      <c r="D204" s="162"/>
      <c r="E204" s="162"/>
      <c r="F204" s="2"/>
      <c r="G204" s="2"/>
      <c r="H204" s="2"/>
      <c r="I204" s="2"/>
      <c r="J204" s="2"/>
    </row>
    <row r="205" spans="1:10" s="12" customFormat="1">
      <c r="A205" s="16"/>
      <c r="B205" s="162"/>
      <c r="C205" s="162"/>
      <c r="D205" s="162"/>
      <c r="E205" s="162"/>
      <c r="F205" s="2"/>
      <c r="G205" s="2"/>
      <c r="H205" s="2"/>
      <c r="I205" s="2"/>
      <c r="J205" s="2"/>
    </row>
    <row r="206" spans="1:10" s="12" customFormat="1">
      <c r="A206" s="16"/>
      <c r="B206" s="162"/>
      <c r="C206" s="162"/>
      <c r="D206" s="162"/>
      <c r="E206" s="162"/>
      <c r="F206" s="2"/>
      <c r="G206" s="2"/>
      <c r="H206" s="2"/>
      <c r="I206" s="2"/>
      <c r="J206" s="2"/>
    </row>
    <row r="207" spans="1:10" s="12" customFormat="1">
      <c r="A207" s="16"/>
      <c r="B207" s="162"/>
      <c r="C207" s="162"/>
      <c r="D207" s="162"/>
      <c r="E207" s="162"/>
      <c r="F207" s="2"/>
      <c r="G207" s="2"/>
      <c r="H207" s="2"/>
      <c r="I207" s="2"/>
      <c r="J207" s="2"/>
    </row>
    <row r="208" spans="1:10" s="12" customFormat="1">
      <c r="A208" s="16"/>
      <c r="B208" s="162"/>
      <c r="C208" s="162"/>
      <c r="D208" s="162"/>
      <c r="E208" s="162"/>
      <c r="F208" s="2"/>
      <c r="G208" s="2"/>
      <c r="H208" s="2"/>
      <c r="I208" s="2"/>
      <c r="J208" s="2"/>
    </row>
    <row r="209" spans="1:10" s="12" customFormat="1">
      <c r="A209" s="16"/>
      <c r="B209" s="162"/>
      <c r="C209" s="162"/>
      <c r="D209" s="162"/>
      <c r="E209" s="162"/>
      <c r="F209" s="2"/>
      <c r="G209" s="2"/>
      <c r="H209" s="2"/>
      <c r="I209" s="2"/>
      <c r="J209" s="2"/>
    </row>
    <row r="210" spans="1:10" s="12" customFormat="1">
      <c r="A210" s="16"/>
      <c r="B210" s="162"/>
      <c r="C210" s="162"/>
      <c r="D210" s="162"/>
      <c r="E210" s="162"/>
      <c r="F210" s="2"/>
      <c r="G210" s="2"/>
      <c r="H210" s="2"/>
      <c r="I210" s="2"/>
      <c r="J210" s="2"/>
    </row>
    <row r="211" spans="1:10" s="12" customFormat="1">
      <c r="A211" s="16"/>
      <c r="B211" s="162"/>
      <c r="C211" s="162"/>
      <c r="D211" s="162"/>
      <c r="E211" s="162"/>
      <c r="F211" s="2"/>
      <c r="G211" s="2"/>
      <c r="H211" s="2"/>
      <c r="I211" s="2"/>
      <c r="J211" s="2"/>
    </row>
    <row r="212" spans="1:10" s="12" customFormat="1">
      <c r="A212" s="16"/>
      <c r="B212" s="162"/>
      <c r="C212" s="162"/>
      <c r="D212" s="162"/>
      <c r="E212" s="162"/>
      <c r="F212" s="2"/>
      <c r="G212" s="2"/>
      <c r="H212" s="2"/>
      <c r="I212" s="2"/>
      <c r="J212" s="2"/>
    </row>
    <row r="213" spans="1:10" s="12" customFormat="1">
      <c r="A213" s="16"/>
      <c r="B213" s="162"/>
      <c r="C213" s="162"/>
      <c r="D213" s="162"/>
      <c r="E213" s="162"/>
      <c r="F213" s="2"/>
      <c r="G213" s="2"/>
      <c r="H213" s="2"/>
      <c r="I213" s="2"/>
      <c r="J213" s="2"/>
    </row>
    <row r="214" spans="1:10" s="12" customFormat="1">
      <c r="A214" s="16"/>
      <c r="B214" s="162"/>
      <c r="C214" s="162"/>
      <c r="D214" s="162"/>
      <c r="E214" s="162"/>
      <c r="F214" s="2"/>
      <c r="G214" s="2"/>
      <c r="H214" s="2"/>
      <c r="I214" s="2"/>
      <c r="J214" s="2"/>
    </row>
    <row r="215" spans="1:10" s="12" customFormat="1">
      <c r="A215" s="16"/>
      <c r="B215" s="162"/>
      <c r="C215" s="162"/>
      <c r="D215" s="162"/>
      <c r="E215" s="162"/>
      <c r="F215" s="2"/>
      <c r="G215" s="2"/>
      <c r="H215" s="2"/>
      <c r="I215" s="2"/>
      <c r="J215" s="2"/>
    </row>
    <row r="216" spans="1:10" s="12" customFormat="1">
      <c r="A216" s="16"/>
      <c r="B216" s="162"/>
      <c r="C216" s="162"/>
      <c r="D216" s="162"/>
      <c r="E216" s="162"/>
      <c r="F216" s="2"/>
      <c r="G216" s="2"/>
      <c r="H216" s="2"/>
      <c r="I216" s="2"/>
      <c r="J216" s="2"/>
    </row>
    <row r="217" spans="1:10" s="12" customFormat="1">
      <c r="A217" s="16"/>
      <c r="B217" s="162"/>
      <c r="C217" s="162"/>
      <c r="D217" s="162"/>
      <c r="E217" s="162"/>
      <c r="F217" s="2"/>
      <c r="G217" s="2"/>
      <c r="H217" s="2"/>
      <c r="I217" s="2"/>
      <c r="J217" s="2"/>
    </row>
    <row r="218" spans="1:10" s="12" customFormat="1">
      <c r="A218" s="16"/>
      <c r="B218" s="162"/>
      <c r="C218" s="162"/>
      <c r="D218" s="162"/>
      <c r="E218" s="162"/>
      <c r="F218" s="2"/>
      <c r="G218" s="2"/>
      <c r="H218" s="2"/>
      <c r="I218" s="2"/>
      <c r="J218" s="2"/>
    </row>
    <row r="219" spans="1:10" s="12" customFormat="1">
      <c r="A219" s="16"/>
      <c r="B219" s="162"/>
      <c r="C219" s="162"/>
      <c r="D219" s="162"/>
      <c r="E219" s="162"/>
      <c r="F219" s="2"/>
      <c r="G219" s="2"/>
      <c r="H219" s="2"/>
      <c r="I219" s="2"/>
      <c r="J219" s="2"/>
    </row>
    <row r="220" spans="1:10" s="12" customFormat="1">
      <c r="A220" s="16"/>
      <c r="B220" s="162"/>
      <c r="C220" s="162"/>
      <c r="D220" s="162"/>
      <c r="E220" s="162"/>
      <c r="F220" s="2"/>
      <c r="G220" s="2"/>
      <c r="H220" s="2"/>
      <c r="I220" s="2"/>
      <c r="J220" s="2"/>
    </row>
    <row r="221" spans="1:10" s="12" customFormat="1">
      <c r="A221" s="16"/>
      <c r="B221" s="162"/>
      <c r="C221" s="162"/>
      <c r="D221" s="162"/>
      <c r="E221" s="162"/>
      <c r="F221" s="2"/>
      <c r="G221" s="2"/>
      <c r="H221" s="2"/>
      <c r="I221" s="2"/>
      <c r="J221" s="2"/>
    </row>
    <row r="222" spans="1:10" s="12" customFormat="1">
      <c r="A222" s="16"/>
      <c r="B222" s="162"/>
      <c r="C222" s="162"/>
      <c r="D222" s="162"/>
      <c r="E222" s="162"/>
      <c r="F222" s="2"/>
      <c r="G222" s="2"/>
      <c r="H222" s="2"/>
      <c r="I222" s="2"/>
      <c r="J222" s="2"/>
    </row>
    <row r="223" spans="1:10" s="12" customFormat="1">
      <c r="A223" s="16"/>
      <c r="B223" s="162"/>
      <c r="C223" s="162"/>
      <c r="D223" s="162"/>
      <c r="E223" s="162"/>
      <c r="F223" s="2"/>
      <c r="G223" s="2"/>
      <c r="H223" s="2"/>
      <c r="I223" s="2"/>
      <c r="J223" s="2"/>
    </row>
    <row r="224" spans="1:10" s="12" customFormat="1">
      <c r="A224" s="16"/>
      <c r="B224" s="162"/>
      <c r="C224" s="162"/>
      <c r="D224" s="162"/>
      <c r="E224" s="162"/>
      <c r="F224" s="2"/>
      <c r="G224" s="2"/>
      <c r="H224" s="2"/>
      <c r="I224" s="2"/>
      <c r="J224" s="2"/>
    </row>
    <row r="225" spans="1:10" s="12" customFormat="1">
      <c r="A225" s="16"/>
      <c r="B225" s="162"/>
      <c r="C225" s="162"/>
      <c r="D225" s="162"/>
      <c r="E225" s="162"/>
      <c r="F225" s="2"/>
      <c r="G225" s="2"/>
      <c r="H225" s="2"/>
      <c r="I225" s="2"/>
      <c r="J225" s="2"/>
    </row>
    <row r="226" spans="1:10" s="12" customFormat="1">
      <c r="A226" s="16"/>
      <c r="B226" s="162"/>
      <c r="C226" s="162"/>
      <c r="D226" s="162"/>
      <c r="E226" s="162"/>
      <c r="F226" s="2"/>
      <c r="G226" s="2"/>
      <c r="H226" s="2"/>
      <c r="I226" s="2"/>
      <c r="J226" s="2"/>
    </row>
    <row r="227" spans="1:10" s="12" customFormat="1">
      <c r="A227" s="16"/>
      <c r="B227" s="162"/>
      <c r="C227" s="162"/>
      <c r="D227" s="162"/>
      <c r="E227" s="162"/>
      <c r="F227" s="2"/>
      <c r="G227" s="2"/>
      <c r="H227" s="2"/>
      <c r="I227" s="2"/>
      <c r="J227" s="2"/>
    </row>
    <row r="228" spans="1:10" s="12" customFormat="1">
      <c r="A228" s="16"/>
      <c r="B228" s="162"/>
      <c r="C228" s="162"/>
      <c r="D228" s="162"/>
      <c r="E228" s="162"/>
      <c r="F228" s="2"/>
      <c r="G228" s="2"/>
      <c r="H228" s="2"/>
      <c r="I228" s="2"/>
      <c r="J228" s="2"/>
    </row>
    <row r="229" spans="1:10" s="12" customFormat="1">
      <c r="A229" s="16"/>
      <c r="B229" s="162"/>
      <c r="C229" s="162"/>
      <c r="D229" s="162"/>
      <c r="E229" s="162"/>
      <c r="F229" s="2"/>
      <c r="G229" s="2"/>
      <c r="H229" s="2"/>
      <c r="I229" s="2"/>
      <c r="J229" s="2"/>
    </row>
    <row r="230" spans="1:10" s="12" customFormat="1">
      <c r="A230" s="16"/>
      <c r="B230" s="162"/>
      <c r="C230" s="162"/>
      <c r="D230" s="162"/>
      <c r="E230" s="162"/>
      <c r="F230" s="2"/>
      <c r="G230" s="2"/>
      <c r="H230" s="2"/>
      <c r="I230" s="2"/>
      <c r="J230" s="2"/>
    </row>
    <row r="231" spans="1:10" s="12" customFormat="1">
      <c r="A231" s="16"/>
      <c r="B231" s="162"/>
      <c r="C231" s="162"/>
      <c r="D231" s="162"/>
      <c r="E231" s="162"/>
      <c r="F231" s="2"/>
      <c r="G231" s="2"/>
      <c r="H231" s="2"/>
      <c r="I231" s="2"/>
      <c r="J231" s="2"/>
    </row>
    <row r="232" spans="1:10" s="12" customFormat="1">
      <c r="A232" s="16"/>
      <c r="B232" s="162"/>
      <c r="C232" s="162"/>
      <c r="D232" s="162"/>
      <c r="E232" s="162"/>
      <c r="F232" s="2"/>
      <c r="G232" s="2"/>
      <c r="H232" s="2"/>
      <c r="I232" s="2"/>
      <c r="J232" s="2"/>
    </row>
    <row r="233" spans="1:10" s="12" customFormat="1">
      <c r="A233" s="16"/>
      <c r="B233" s="162"/>
      <c r="C233" s="162"/>
      <c r="D233" s="162"/>
      <c r="E233" s="162"/>
      <c r="F233" s="2"/>
      <c r="G233" s="2"/>
      <c r="H233" s="2"/>
      <c r="I233" s="2"/>
      <c r="J233" s="2"/>
    </row>
    <row r="234" spans="1:10" s="12" customFormat="1">
      <c r="A234" s="16"/>
      <c r="B234" s="162"/>
      <c r="C234" s="162"/>
      <c r="D234" s="162"/>
      <c r="E234" s="162"/>
      <c r="F234" s="2"/>
      <c r="G234" s="2"/>
      <c r="H234" s="2"/>
      <c r="I234" s="2"/>
      <c r="J234" s="2"/>
    </row>
    <row r="235" spans="1:10" s="12" customFormat="1">
      <c r="A235" s="16"/>
      <c r="B235" s="162"/>
      <c r="C235" s="162"/>
      <c r="D235" s="162"/>
      <c r="E235" s="162"/>
      <c r="F235" s="2"/>
      <c r="G235" s="2"/>
      <c r="H235" s="2"/>
      <c r="I235" s="2"/>
      <c r="J235" s="2"/>
    </row>
    <row r="236" spans="1:10" s="12" customFormat="1">
      <c r="A236" s="16"/>
      <c r="B236" s="162"/>
      <c r="C236" s="162"/>
      <c r="D236" s="162"/>
      <c r="E236" s="162"/>
      <c r="F236" s="2"/>
      <c r="G236" s="2"/>
      <c r="H236" s="2"/>
      <c r="I236" s="2"/>
      <c r="J236" s="2"/>
    </row>
    <row r="237" spans="1:10" s="12" customFormat="1">
      <c r="A237" s="16"/>
      <c r="B237" s="162"/>
      <c r="C237" s="162"/>
      <c r="D237" s="162"/>
      <c r="E237" s="162"/>
      <c r="F237" s="2"/>
      <c r="G237" s="2"/>
      <c r="H237" s="2"/>
      <c r="I237" s="2"/>
      <c r="J237" s="2"/>
    </row>
    <row r="238" spans="1:10" s="12" customFormat="1">
      <c r="A238" s="16"/>
      <c r="B238" s="162"/>
      <c r="C238" s="162"/>
      <c r="D238" s="162"/>
      <c r="E238" s="162"/>
      <c r="F238" s="2"/>
      <c r="G238" s="2"/>
      <c r="H238" s="2"/>
      <c r="I238" s="2"/>
      <c r="J238" s="2"/>
    </row>
    <row r="239" spans="1:10" s="12" customFormat="1">
      <c r="A239" s="16"/>
      <c r="B239" s="162"/>
      <c r="C239" s="162"/>
      <c r="D239" s="162"/>
      <c r="E239" s="162"/>
      <c r="F239" s="2"/>
      <c r="G239" s="2"/>
      <c r="H239" s="2"/>
      <c r="I239" s="2"/>
      <c r="J239" s="2"/>
    </row>
    <row r="240" spans="1:10" s="12" customFormat="1">
      <c r="A240" s="16"/>
      <c r="B240" s="162"/>
      <c r="C240" s="162"/>
      <c r="D240" s="162"/>
      <c r="E240" s="162"/>
      <c r="F240" s="2"/>
      <c r="G240" s="2"/>
      <c r="H240" s="2"/>
      <c r="I240" s="2"/>
      <c r="J240" s="2"/>
    </row>
    <row r="241" spans="1:10" s="12" customFormat="1">
      <c r="A241" s="16"/>
      <c r="B241" s="162"/>
      <c r="C241" s="162"/>
      <c r="D241" s="162"/>
      <c r="E241" s="162"/>
      <c r="F241" s="2"/>
      <c r="G241" s="2"/>
      <c r="H241" s="2"/>
      <c r="I241" s="2"/>
      <c r="J241" s="2"/>
    </row>
    <row r="242" spans="1:10" s="12" customFormat="1">
      <c r="A242" s="16"/>
      <c r="B242" s="162"/>
      <c r="C242" s="162"/>
      <c r="D242" s="162"/>
      <c r="E242" s="162"/>
      <c r="F242" s="2"/>
      <c r="G242" s="2"/>
      <c r="H242" s="2"/>
      <c r="I242" s="2"/>
      <c r="J242" s="2"/>
    </row>
    <row r="243" spans="1:10" s="12" customFormat="1">
      <c r="A243" s="16"/>
      <c r="B243" s="162"/>
      <c r="C243" s="162"/>
      <c r="D243" s="162"/>
      <c r="E243" s="162"/>
      <c r="F243" s="2"/>
      <c r="G243" s="2"/>
      <c r="H243" s="2"/>
      <c r="I243" s="2"/>
      <c r="J243" s="2"/>
    </row>
    <row r="244" spans="1:10" s="12" customFormat="1">
      <c r="A244" s="16"/>
      <c r="B244" s="162"/>
      <c r="C244" s="162"/>
      <c r="D244" s="162"/>
      <c r="E244" s="162"/>
      <c r="F244" s="2"/>
      <c r="G244" s="2"/>
      <c r="H244" s="2"/>
      <c r="I244" s="2"/>
      <c r="J244" s="2"/>
    </row>
    <row r="245" spans="1:10" s="12" customFormat="1">
      <c r="A245" s="16"/>
      <c r="B245" s="162"/>
      <c r="C245" s="162"/>
      <c r="D245" s="162"/>
      <c r="E245" s="162"/>
      <c r="F245" s="2"/>
      <c r="G245" s="2"/>
      <c r="H245" s="2"/>
      <c r="I245" s="2"/>
      <c r="J245" s="2"/>
    </row>
    <row r="246" spans="1:10" s="12" customFormat="1">
      <c r="A246" s="16"/>
      <c r="B246" s="162"/>
      <c r="C246" s="162"/>
      <c r="D246" s="162"/>
      <c r="E246" s="162"/>
      <c r="F246" s="2"/>
      <c r="G246" s="2"/>
      <c r="H246" s="2"/>
      <c r="I246" s="2"/>
      <c r="J246" s="2"/>
    </row>
    <row r="247" spans="1:10" s="12" customFormat="1">
      <c r="A247" s="16"/>
      <c r="B247" s="162"/>
      <c r="C247" s="162"/>
      <c r="D247" s="162"/>
      <c r="E247" s="162"/>
      <c r="F247" s="2"/>
      <c r="G247" s="2"/>
      <c r="H247" s="2"/>
      <c r="I247" s="2"/>
      <c r="J247" s="2"/>
    </row>
    <row r="248" spans="1:10" s="12" customFormat="1">
      <c r="A248" s="16"/>
      <c r="B248" s="162"/>
      <c r="C248" s="162"/>
      <c r="D248" s="162"/>
      <c r="E248" s="162"/>
      <c r="F248" s="2"/>
      <c r="G248" s="2"/>
      <c r="H248" s="2"/>
      <c r="I248" s="2"/>
      <c r="J248" s="2"/>
    </row>
    <row r="249" spans="1:10" s="12" customFormat="1">
      <c r="A249" s="16"/>
      <c r="B249" s="162"/>
      <c r="C249" s="162"/>
      <c r="D249" s="162"/>
      <c r="E249" s="162"/>
      <c r="F249" s="2"/>
      <c r="G249" s="2"/>
      <c r="H249" s="2"/>
      <c r="I249" s="2"/>
      <c r="J249" s="2"/>
    </row>
    <row r="250" spans="1:10" s="12" customFormat="1">
      <c r="A250" s="16"/>
      <c r="B250" s="162"/>
      <c r="C250" s="162"/>
      <c r="D250" s="162"/>
      <c r="E250" s="162"/>
      <c r="F250" s="2"/>
      <c r="G250" s="2"/>
      <c r="H250" s="2"/>
      <c r="I250" s="2"/>
      <c r="J250" s="2"/>
    </row>
    <row r="251" spans="1:10" s="12" customFormat="1">
      <c r="A251" s="16"/>
      <c r="B251" s="162"/>
      <c r="C251" s="162"/>
      <c r="D251" s="162"/>
      <c r="E251" s="162"/>
      <c r="F251" s="2"/>
      <c r="G251" s="2"/>
      <c r="H251" s="2"/>
      <c r="I251" s="2"/>
      <c r="J251" s="2"/>
    </row>
    <row r="252" spans="1:10" s="12" customFormat="1">
      <c r="A252" s="16"/>
      <c r="B252" s="162"/>
      <c r="C252" s="162"/>
      <c r="D252" s="162"/>
      <c r="E252" s="162"/>
      <c r="F252" s="2"/>
      <c r="G252" s="2"/>
      <c r="H252" s="2"/>
      <c r="I252" s="2"/>
      <c r="J252" s="2"/>
    </row>
    <row r="253" spans="1:10" s="12" customFormat="1">
      <c r="A253" s="16"/>
      <c r="B253" s="162"/>
      <c r="C253" s="162"/>
      <c r="D253" s="162"/>
      <c r="E253" s="162"/>
      <c r="F253" s="2"/>
      <c r="G253" s="2"/>
      <c r="H253" s="2"/>
      <c r="I253" s="2"/>
      <c r="J253" s="2"/>
    </row>
    <row r="254" spans="1:10" s="12" customFormat="1">
      <c r="A254" s="16"/>
      <c r="B254" s="162"/>
      <c r="C254" s="162"/>
      <c r="D254" s="162"/>
      <c r="E254" s="162"/>
      <c r="F254" s="2"/>
      <c r="G254" s="2"/>
      <c r="H254" s="2"/>
      <c r="I254" s="2"/>
      <c r="J254" s="2"/>
    </row>
    <row r="255" spans="1:10" s="12" customFormat="1">
      <c r="A255" s="16"/>
      <c r="B255" s="162"/>
      <c r="C255" s="162"/>
      <c r="D255" s="162"/>
      <c r="E255" s="162"/>
      <c r="F255" s="2"/>
      <c r="G255" s="2"/>
      <c r="H255" s="2"/>
      <c r="I255" s="2"/>
      <c r="J255" s="2"/>
    </row>
    <row r="256" spans="1:10" s="12" customFormat="1">
      <c r="A256" s="16"/>
      <c r="B256" s="162"/>
      <c r="C256" s="162"/>
      <c r="D256" s="162"/>
      <c r="E256" s="162"/>
      <c r="F256" s="2"/>
      <c r="G256" s="2"/>
      <c r="H256" s="2"/>
      <c r="I256" s="2"/>
      <c r="J256" s="2"/>
    </row>
    <row r="257" spans="1:10" s="12" customFormat="1">
      <c r="A257" s="16"/>
      <c r="B257" s="162"/>
      <c r="C257" s="162"/>
      <c r="D257" s="162"/>
      <c r="E257" s="162"/>
      <c r="F257" s="2"/>
      <c r="G257" s="2"/>
      <c r="H257" s="2"/>
      <c r="I257" s="2"/>
      <c r="J257" s="2"/>
    </row>
    <row r="258" spans="1:10" s="12" customFormat="1">
      <c r="A258" s="16"/>
      <c r="B258" s="162"/>
      <c r="C258" s="162"/>
      <c r="D258" s="162"/>
      <c r="E258" s="162"/>
      <c r="F258" s="2"/>
      <c r="G258" s="2"/>
      <c r="H258" s="2"/>
      <c r="I258" s="2"/>
      <c r="J258" s="2"/>
    </row>
    <row r="259" spans="1:10" s="12" customFormat="1">
      <c r="A259" s="16"/>
      <c r="B259" s="162"/>
      <c r="C259" s="162"/>
      <c r="D259" s="162"/>
      <c r="E259" s="162"/>
      <c r="F259" s="2"/>
      <c r="G259" s="2"/>
      <c r="H259" s="2"/>
      <c r="I259" s="2"/>
      <c r="J259" s="2"/>
    </row>
    <row r="260" spans="1:10" s="12" customFormat="1">
      <c r="A260" s="16"/>
      <c r="B260" s="162"/>
      <c r="C260" s="162"/>
      <c r="D260" s="162"/>
      <c r="E260" s="162"/>
      <c r="F260" s="2"/>
      <c r="G260" s="2"/>
      <c r="H260" s="2"/>
      <c r="I260" s="2"/>
      <c r="J260" s="2"/>
    </row>
    <row r="261" spans="1:10" s="12" customFormat="1">
      <c r="A261" s="16"/>
      <c r="B261" s="162"/>
      <c r="C261" s="162"/>
      <c r="D261" s="162"/>
      <c r="E261" s="162"/>
      <c r="F261" s="2"/>
      <c r="G261" s="2"/>
      <c r="H261" s="2"/>
      <c r="I261" s="2"/>
      <c r="J261" s="2"/>
    </row>
    <row r="262" spans="1:10" s="12" customFormat="1">
      <c r="A262" s="16"/>
      <c r="B262" s="162"/>
      <c r="C262" s="162"/>
      <c r="D262" s="162"/>
      <c r="E262" s="162"/>
      <c r="F262" s="2"/>
      <c r="G262" s="2"/>
      <c r="H262" s="2"/>
      <c r="I262" s="2"/>
      <c r="J262" s="2"/>
    </row>
    <row r="263" spans="1:10" s="12" customFormat="1">
      <c r="A263" s="16"/>
      <c r="B263" s="162"/>
      <c r="C263" s="162"/>
      <c r="D263" s="162"/>
      <c r="E263" s="162"/>
      <c r="F263" s="2"/>
      <c r="G263" s="2"/>
      <c r="H263" s="2"/>
      <c r="I263" s="2"/>
      <c r="J263" s="2"/>
    </row>
    <row r="264" spans="1:10" s="12" customFormat="1">
      <c r="A264" s="16"/>
      <c r="B264" s="162"/>
      <c r="C264" s="162"/>
      <c r="D264" s="162"/>
      <c r="E264" s="162"/>
      <c r="F264" s="2"/>
      <c r="G264" s="2"/>
      <c r="H264" s="2"/>
      <c r="I264" s="2"/>
      <c r="J264" s="2"/>
    </row>
    <row r="265" spans="1:10" s="12" customFormat="1">
      <c r="A265" s="16"/>
      <c r="B265" s="162"/>
      <c r="C265" s="162"/>
      <c r="D265" s="162"/>
      <c r="E265" s="162"/>
      <c r="F265" s="2"/>
      <c r="G265" s="2"/>
      <c r="H265" s="2"/>
      <c r="I265" s="2"/>
      <c r="J265" s="2"/>
    </row>
    <row r="266" spans="1:10" s="12" customFormat="1">
      <c r="A266" s="16"/>
      <c r="B266" s="162"/>
      <c r="C266" s="162"/>
      <c r="D266" s="162"/>
      <c r="E266" s="162"/>
      <c r="F266" s="2"/>
      <c r="G266" s="2"/>
      <c r="H266" s="2"/>
      <c r="I266" s="2"/>
      <c r="J266" s="2"/>
    </row>
    <row r="267" spans="1:10" s="12" customFormat="1">
      <c r="A267" s="16"/>
      <c r="B267" s="162"/>
      <c r="C267" s="162"/>
      <c r="D267" s="162"/>
      <c r="E267" s="162"/>
      <c r="F267" s="2"/>
      <c r="G267" s="2"/>
      <c r="H267" s="2"/>
      <c r="I267" s="2"/>
      <c r="J267" s="2"/>
    </row>
    <row r="268" spans="1:10" s="12" customFormat="1">
      <c r="A268" s="16"/>
      <c r="B268" s="162"/>
      <c r="C268" s="162"/>
      <c r="D268" s="162"/>
      <c r="E268" s="162"/>
      <c r="F268" s="2"/>
      <c r="G268" s="2"/>
      <c r="H268" s="2"/>
      <c r="I268" s="2"/>
      <c r="J268" s="2"/>
    </row>
    <row r="269" spans="1:10" s="12" customFormat="1">
      <c r="A269" s="16"/>
      <c r="B269" s="162"/>
      <c r="C269" s="162"/>
      <c r="D269" s="162"/>
      <c r="E269" s="162"/>
      <c r="F269" s="2"/>
      <c r="G269" s="2"/>
      <c r="H269" s="2"/>
      <c r="I269" s="2"/>
      <c r="J269" s="2"/>
    </row>
    <row r="270" spans="1:10" s="12" customFormat="1">
      <c r="A270" s="16"/>
      <c r="B270" s="162"/>
      <c r="C270" s="162"/>
      <c r="D270" s="162"/>
      <c r="E270" s="162"/>
      <c r="F270" s="2"/>
      <c r="G270" s="2"/>
      <c r="H270" s="2"/>
      <c r="I270" s="2"/>
      <c r="J270" s="2"/>
    </row>
    <row r="271" spans="1:10" s="12" customFormat="1">
      <c r="A271" s="16"/>
      <c r="B271" s="162"/>
      <c r="C271" s="162"/>
      <c r="D271" s="162"/>
      <c r="E271" s="162"/>
      <c r="F271" s="2"/>
      <c r="G271" s="2"/>
      <c r="H271" s="2"/>
      <c r="I271" s="2"/>
      <c r="J271" s="2"/>
    </row>
    <row r="272" spans="1:10" s="12" customFormat="1">
      <c r="A272" s="16"/>
      <c r="B272" s="162"/>
      <c r="C272" s="162"/>
      <c r="D272" s="162"/>
      <c r="E272" s="162"/>
      <c r="F272" s="2"/>
      <c r="G272" s="2"/>
      <c r="H272" s="2"/>
      <c r="I272" s="2"/>
      <c r="J272" s="2"/>
    </row>
    <row r="273" spans="1:10" s="12" customFormat="1">
      <c r="A273" s="16"/>
      <c r="B273" s="162"/>
      <c r="C273" s="162"/>
      <c r="D273" s="162"/>
      <c r="E273" s="162"/>
      <c r="F273" s="2"/>
      <c r="G273" s="2"/>
      <c r="H273" s="2"/>
      <c r="I273" s="2"/>
      <c r="J273" s="2"/>
    </row>
    <row r="274" spans="1:10" s="12" customFormat="1">
      <c r="A274" s="16"/>
      <c r="B274" s="162"/>
      <c r="C274" s="162"/>
      <c r="D274" s="162"/>
      <c r="E274" s="162"/>
      <c r="F274" s="2"/>
      <c r="G274" s="2"/>
      <c r="H274" s="2"/>
      <c r="I274" s="2"/>
      <c r="J274" s="2"/>
    </row>
    <row r="275" spans="1:10" s="12" customFormat="1">
      <c r="A275" s="16"/>
      <c r="B275" s="162"/>
      <c r="C275" s="162"/>
      <c r="D275" s="162"/>
      <c r="E275" s="162"/>
      <c r="F275" s="2"/>
      <c r="G275" s="2"/>
      <c r="H275" s="2"/>
      <c r="I275" s="2"/>
      <c r="J275" s="2"/>
    </row>
    <row r="276" spans="1:10" s="12" customFormat="1">
      <c r="A276" s="16"/>
      <c r="B276" s="162"/>
      <c r="C276" s="162"/>
      <c r="D276" s="162"/>
      <c r="E276" s="162"/>
      <c r="F276" s="2"/>
      <c r="G276" s="2"/>
      <c r="H276" s="2"/>
      <c r="I276" s="2"/>
      <c r="J276" s="2"/>
    </row>
    <row r="277" spans="1:10" s="12" customFormat="1">
      <c r="A277" s="16"/>
      <c r="B277" s="162"/>
      <c r="C277" s="162"/>
      <c r="D277" s="162"/>
      <c r="E277" s="162"/>
      <c r="F277" s="2"/>
      <c r="G277" s="2"/>
      <c r="H277" s="2"/>
      <c r="I277" s="2"/>
      <c r="J277" s="2"/>
    </row>
    <row r="278" spans="1:10" s="12" customFormat="1">
      <c r="A278" s="16"/>
      <c r="B278" s="162"/>
      <c r="C278" s="162"/>
      <c r="D278" s="162"/>
      <c r="E278" s="162"/>
      <c r="F278" s="2"/>
      <c r="G278" s="2"/>
      <c r="H278" s="2"/>
      <c r="I278" s="2"/>
      <c r="J278" s="2"/>
    </row>
    <row r="279" spans="1:10" s="12" customFormat="1">
      <c r="A279" s="16"/>
      <c r="B279" s="162"/>
      <c r="C279" s="162"/>
      <c r="D279" s="162"/>
      <c r="E279" s="162"/>
      <c r="F279" s="2"/>
      <c r="G279" s="2"/>
      <c r="H279" s="2"/>
      <c r="I279" s="2"/>
      <c r="J279" s="2"/>
    </row>
    <row r="280" spans="1:10" s="12" customFormat="1">
      <c r="A280" s="16"/>
      <c r="B280" s="162"/>
      <c r="C280" s="162"/>
      <c r="D280" s="162"/>
      <c r="E280" s="162"/>
      <c r="F280" s="2"/>
      <c r="G280" s="2"/>
      <c r="H280" s="2"/>
      <c r="I280" s="2"/>
      <c r="J280" s="2"/>
    </row>
    <row r="281" spans="1:10" s="12" customFormat="1">
      <c r="A281" s="16"/>
      <c r="B281" s="162"/>
      <c r="C281" s="162"/>
      <c r="D281" s="162"/>
      <c r="E281" s="162"/>
      <c r="F281" s="2"/>
      <c r="G281" s="2"/>
      <c r="H281" s="2"/>
      <c r="I281" s="2"/>
      <c r="J281" s="2"/>
    </row>
    <row r="282" spans="1:10" s="12" customFormat="1">
      <c r="A282" s="16"/>
      <c r="B282" s="162"/>
      <c r="C282" s="162"/>
      <c r="D282" s="162"/>
      <c r="E282" s="162"/>
      <c r="F282" s="2"/>
      <c r="G282" s="2"/>
      <c r="H282" s="2"/>
      <c r="I282" s="2"/>
      <c r="J282" s="2"/>
    </row>
    <row r="283" spans="1:10" s="12" customFormat="1">
      <c r="A283" s="16"/>
      <c r="B283" s="162"/>
      <c r="C283" s="162"/>
      <c r="D283" s="162"/>
      <c r="E283" s="162"/>
      <c r="F283" s="2"/>
      <c r="G283" s="2"/>
      <c r="H283" s="2"/>
      <c r="I283" s="2"/>
      <c r="J283" s="2"/>
    </row>
    <row r="284" spans="1:10" s="12" customFormat="1">
      <c r="A284" s="16"/>
      <c r="B284" s="162"/>
      <c r="C284" s="162"/>
      <c r="D284" s="162"/>
      <c r="E284" s="162"/>
      <c r="F284" s="2"/>
      <c r="G284" s="2"/>
      <c r="H284" s="2"/>
      <c r="I284" s="2"/>
      <c r="J284" s="2"/>
    </row>
    <row r="285" spans="1:10" s="12" customFormat="1">
      <c r="A285" s="16"/>
      <c r="B285" s="162"/>
      <c r="C285" s="162"/>
      <c r="D285" s="162"/>
      <c r="E285" s="162"/>
      <c r="F285" s="2"/>
      <c r="G285" s="2"/>
      <c r="H285" s="2"/>
      <c r="I285" s="2"/>
      <c r="J285" s="2"/>
    </row>
    <row r="286" spans="1:10" s="12" customFormat="1">
      <c r="A286" s="16"/>
      <c r="B286" s="162"/>
      <c r="C286" s="162"/>
      <c r="D286" s="162"/>
      <c r="E286" s="162"/>
      <c r="F286" s="2"/>
      <c r="G286" s="2"/>
      <c r="H286" s="2"/>
      <c r="I286" s="2"/>
      <c r="J286" s="2"/>
    </row>
    <row r="287" spans="1:10" s="12" customFormat="1">
      <c r="A287" s="16"/>
      <c r="B287" s="162"/>
      <c r="C287" s="162"/>
      <c r="D287" s="162"/>
      <c r="E287" s="162"/>
      <c r="F287" s="2"/>
      <c r="G287" s="2"/>
      <c r="H287" s="2"/>
      <c r="I287" s="2"/>
      <c r="J287" s="2"/>
    </row>
    <row r="288" spans="1:10" s="12" customFormat="1">
      <c r="A288" s="16"/>
      <c r="B288" s="162"/>
      <c r="C288" s="162"/>
      <c r="D288" s="162"/>
      <c r="E288" s="162"/>
      <c r="F288" s="2"/>
      <c r="G288" s="2"/>
      <c r="H288" s="2"/>
      <c r="I288" s="2"/>
      <c r="J288" s="2"/>
    </row>
    <row r="289" spans="1:10" s="12" customFormat="1">
      <c r="A289" s="16"/>
      <c r="B289" s="162"/>
      <c r="C289" s="162"/>
      <c r="D289" s="162"/>
      <c r="E289" s="162"/>
      <c r="F289" s="2"/>
      <c r="G289" s="2"/>
      <c r="H289" s="2"/>
      <c r="I289" s="2"/>
      <c r="J289" s="2"/>
    </row>
    <row r="290" spans="1:10" s="12" customFormat="1">
      <c r="A290" s="16"/>
      <c r="B290" s="162"/>
      <c r="C290" s="162"/>
      <c r="D290" s="162"/>
      <c r="E290" s="162"/>
      <c r="F290" s="2"/>
      <c r="G290" s="2"/>
      <c r="H290" s="2"/>
      <c r="I290" s="2"/>
      <c r="J290" s="2"/>
    </row>
    <row r="291" spans="1:10" s="12" customFormat="1">
      <c r="A291" s="16"/>
      <c r="B291" s="162"/>
      <c r="C291" s="162"/>
      <c r="D291" s="162"/>
      <c r="E291" s="162"/>
      <c r="F291" s="2"/>
      <c r="G291" s="2"/>
      <c r="H291" s="2"/>
      <c r="I291" s="2"/>
      <c r="J291" s="2"/>
    </row>
    <row r="292" spans="1:10" s="12" customFormat="1">
      <c r="A292" s="16"/>
      <c r="B292" s="162"/>
      <c r="C292" s="162"/>
      <c r="D292" s="162"/>
      <c r="E292" s="162"/>
      <c r="F292" s="2"/>
      <c r="G292" s="2"/>
      <c r="H292" s="2"/>
      <c r="I292" s="2"/>
      <c r="J292" s="2"/>
    </row>
    <row r="293" spans="1:10" s="12" customFormat="1">
      <c r="A293" s="16"/>
      <c r="B293" s="162"/>
      <c r="C293" s="162"/>
      <c r="D293" s="162"/>
      <c r="E293" s="162"/>
      <c r="F293" s="2"/>
      <c r="G293" s="2"/>
      <c r="H293" s="2"/>
      <c r="I293" s="2"/>
      <c r="J293" s="2"/>
    </row>
    <row r="294" spans="1:10" s="12" customFormat="1">
      <c r="A294" s="16"/>
      <c r="B294" s="162"/>
      <c r="C294" s="162"/>
      <c r="D294" s="162"/>
      <c r="E294" s="162"/>
      <c r="F294" s="2"/>
      <c r="G294" s="2"/>
      <c r="H294" s="2"/>
      <c r="I294" s="2"/>
      <c r="J294" s="2"/>
    </row>
    <row r="295" spans="1:10" s="12" customFormat="1">
      <c r="A295" s="16"/>
      <c r="B295" s="162"/>
      <c r="C295" s="162"/>
      <c r="D295" s="162"/>
      <c r="E295" s="162"/>
      <c r="F295" s="2"/>
      <c r="G295" s="2"/>
      <c r="H295" s="2"/>
      <c r="I295" s="2"/>
      <c r="J295" s="2"/>
    </row>
    <row r="296" spans="1:10" s="12" customFormat="1">
      <c r="A296" s="16"/>
      <c r="B296" s="162"/>
      <c r="C296" s="162"/>
      <c r="D296" s="162"/>
      <c r="E296" s="162"/>
      <c r="F296" s="2"/>
      <c r="G296" s="2"/>
      <c r="H296" s="2"/>
      <c r="I296" s="2"/>
      <c r="J296" s="2"/>
    </row>
    <row r="297" spans="1:10" s="12" customFormat="1">
      <c r="A297" s="16"/>
      <c r="B297" s="162"/>
      <c r="C297" s="162"/>
      <c r="D297" s="162"/>
      <c r="E297" s="162"/>
      <c r="F297" s="2"/>
      <c r="G297" s="2"/>
      <c r="H297" s="2"/>
      <c r="I297" s="2"/>
      <c r="J297" s="2"/>
    </row>
  </sheetData>
  <mergeCells count="54">
    <mergeCell ref="H146:L146"/>
    <mergeCell ref="A12:A13"/>
    <mergeCell ref="I16:I17"/>
    <mergeCell ref="J16:J17"/>
    <mergeCell ref="J18:J19"/>
    <mergeCell ref="B18:H18"/>
    <mergeCell ref="B19:H19"/>
    <mergeCell ref="B17:H17"/>
    <mergeCell ref="A46:J46"/>
    <mergeCell ref="I20:I21"/>
    <mergeCell ref="J20:J21"/>
    <mergeCell ref="B21:H21"/>
    <mergeCell ref="G30:J30"/>
    <mergeCell ref="B20:H20"/>
    <mergeCell ref="H22:I22"/>
    <mergeCell ref="A27:J27"/>
    <mergeCell ref="I12:I13"/>
    <mergeCell ref="I14:I15"/>
    <mergeCell ref="J14:J15"/>
    <mergeCell ref="B12:F13"/>
    <mergeCell ref="B15:F15"/>
    <mergeCell ref="A28:J28"/>
    <mergeCell ref="B22:G22"/>
    <mergeCell ref="B23:G23"/>
    <mergeCell ref="H23:I23"/>
    <mergeCell ref="A26:J26"/>
    <mergeCell ref="A103:J103"/>
    <mergeCell ref="A70:J70"/>
    <mergeCell ref="A33:J33"/>
    <mergeCell ref="A30:A31"/>
    <mergeCell ref="A39:J39"/>
    <mergeCell ref="D30:D31"/>
    <mergeCell ref="E30:E31"/>
    <mergeCell ref="F30:F31"/>
    <mergeCell ref="A48:J48"/>
    <mergeCell ref="A92:J92"/>
    <mergeCell ref="C30:C31"/>
    <mergeCell ref="B30:B31"/>
    <mergeCell ref="G1:J1"/>
    <mergeCell ref="G3:J3"/>
    <mergeCell ref="B16:F16"/>
    <mergeCell ref="I18:I19"/>
    <mergeCell ref="A3:B3"/>
    <mergeCell ref="G4:J4"/>
    <mergeCell ref="A4:B4"/>
    <mergeCell ref="A6:B6"/>
    <mergeCell ref="A5:J5"/>
    <mergeCell ref="A11:D11"/>
    <mergeCell ref="G11:H11"/>
    <mergeCell ref="I11:J11"/>
    <mergeCell ref="J12:J13"/>
    <mergeCell ref="B14:F14"/>
    <mergeCell ref="G12:G13"/>
    <mergeCell ref="H12:H13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8" max="9" man="1"/>
    <brk id="56" max="9" man="1"/>
    <brk id="81" max="9" man="1"/>
  </rowBreaks>
  <ignoredErrors>
    <ignoredError sqref="B104 B1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2"/>
  <sheetViews>
    <sheetView topLeftCell="A94" zoomScale="80" zoomScaleNormal="80" zoomScaleSheetLayoutView="80" workbookViewId="0">
      <selection activeCell="D109" sqref="D109"/>
    </sheetView>
  </sheetViews>
  <sheetFormatPr defaultRowHeight="18.75"/>
  <cols>
    <col min="1" max="1" width="89.85546875" style="2" customWidth="1"/>
    <col min="2" max="2" width="14.85546875" style="12" customWidth="1"/>
    <col min="3" max="5" width="19.85546875" style="12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33" t="s">
        <v>142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4"/>
      <c r="M1" s="234"/>
      <c r="N1" s="234"/>
    </row>
    <row r="2" spans="1:15" ht="13.5" customHeight="1">
      <c r="B2" s="162"/>
      <c r="C2" s="162"/>
      <c r="D2" s="162"/>
      <c r="E2" s="162"/>
    </row>
    <row r="3" spans="1:15">
      <c r="A3" s="226" t="s">
        <v>143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</row>
    <row r="4" spans="1:15" ht="9" customHeight="1">
      <c r="A4" s="1"/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50" t="s">
        <v>144</v>
      </c>
      <c r="B5" s="228" t="s">
        <v>145</v>
      </c>
      <c r="C5" s="229"/>
      <c r="D5" s="229"/>
      <c r="E5" s="229"/>
      <c r="F5" s="203" t="s">
        <v>146</v>
      </c>
      <c r="G5" s="203"/>
      <c r="H5" s="203"/>
      <c r="I5" s="203"/>
      <c r="J5" s="203"/>
      <c r="K5" s="203"/>
      <c r="L5" s="203"/>
      <c r="M5" s="203"/>
      <c r="N5" s="203"/>
      <c r="O5" s="203"/>
    </row>
    <row r="6" spans="1:15" ht="18.75" customHeight="1">
      <c r="A6" s="150">
        <v>1</v>
      </c>
      <c r="B6" s="228">
        <v>2</v>
      </c>
      <c r="C6" s="229"/>
      <c r="D6" s="229"/>
      <c r="E6" s="229"/>
      <c r="F6" s="203">
        <v>3</v>
      </c>
      <c r="G6" s="203"/>
      <c r="H6" s="203"/>
      <c r="I6" s="203"/>
      <c r="J6" s="203"/>
      <c r="K6" s="203"/>
      <c r="L6" s="203"/>
      <c r="M6" s="203"/>
      <c r="N6" s="203"/>
      <c r="O6" s="203"/>
    </row>
    <row r="7" spans="1:15" ht="18.75" customHeight="1">
      <c r="A7" s="28"/>
      <c r="B7" s="235"/>
      <c r="C7" s="236"/>
      <c r="D7" s="236"/>
      <c r="E7" s="236"/>
      <c r="F7" s="237"/>
      <c r="G7" s="237"/>
      <c r="H7" s="237"/>
      <c r="I7" s="237"/>
      <c r="J7" s="237"/>
      <c r="K7" s="237"/>
      <c r="L7" s="237"/>
      <c r="M7" s="237"/>
      <c r="N7" s="237"/>
      <c r="O7" s="237"/>
    </row>
    <row r="8" spans="1:15">
      <c r="A8" s="2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5" ht="18.75" customHeight="1">
      <c r="A9" s="230" t="s">
        <v>147</v>
      </c>
      <c r="B9" s="231"/>
      <c r="C9" s="231"/>
      <c r="D9" s="231"/>
      <c r="E9" s="231"/>
      <c r="F9" s="231"/>
      <c r="G9" s="231"/>
      <c r="H9" s="231"/>
      <c r="I9" s="231"/>
      <c r="J9" s="231"/>
      <c r="K9" s="1"/>
      <c r="L9" s="1"/>
      <c r="M9" s="1"/>
      <c r="N9" s="1"/>
      <c r="O9" s="1"/>
    </row>
    <row r="10" spans="1:15" ht="7.5" customHeight="1">
      <c r="A10" s="10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05" t="s">
        <v>148</v>
      </c>
      <c r="B11" s="223" t="s">
        <v>149</v>
      </c>
      <c r="C11" s="225"/>
      <c r="D11" s="186" t="s">
        <v>440</v>
      </c>
      <c r="E11" s="186"/>
      <c r="F11" s="186"/>
      <c r="G11" s="186" t="s">
        <v>441</v>
      </c>
      <c r="H11" s="186"/>
      <c r="I11" s="186"/>
      <c r="J11" s="223" t="s">
        <v>442</v>
      </c>
      <c r="K11" s="224"/>
      <c r="L11" s="225"/>
      <c r="M11" s="186" t="s">
        <v>443</v>
      </c>
      <c r="N11" s="186"/>
      <c r="O11" s="186"/>
    </row>
    <row r="12" spans="1:15" ht="150" customHeight="1">
      <c r="A12" s="206"/>
      <c r="B12" s="140" t="s">
        <v>150</v>
      </c>
      <c r="C12" s="140" t="s">
        <v>151</v>
      </c>
      <c r="D12" s="140" t="s">
        <v>152</v>
      </c>
      <c r="E12" s="140" t="s">
        <v>153</v>
      </c>
      <c r="F12" s="140" t="s">
        <v>154</v>
      </c>
      <c r="G12" s="140" t="s">
        <v>152</v>
      </c>
      <c r="H12" s="140" t="s">
        <v>153</v>
      </c>
      <c r="I12" s="140" t="s">
        <v>154</v>
      </c>
      <c r="J12" s="140" t="s">
        <v>152</v>
      </c>
      <c r="K12" s="140" t="s">
        <v>153</v>
      </c>
      <c r="L12" s="140" t="s">
        <v>154</v>
      </c>
      <c r="M12" s="140" t="s">
        <v>152</v>
      </c>
      <c r="N12" s="140" t="s">
        <v>153</v>
      </c>
      <c r="O12" s="140" t="s">
        <v>154</v>
      </c>
    </row>
    <row r="13" spans="1:15">
      <c r="A13" s="140">
        <v>1</v>
      </c>
      <c r="B13" s="140">
        <v>2</v>
      </c>
      <c r="C13" s="140">
        <v>3</v>
      </c>
      <c r="D13" s="140">
        <v>4</v>
      </c>
      <c r="E13" s="140">
        <v>5</v>
      </c>
      <c r="F13" s="140">
        <v>6</v>
      </c>
      <c r="G13" s="140">
        <v>7</v>
      </c>
      <c r="H13" s="145">
        <v>8</v>
      </c>
      <c r="I13" s="145">
        <v>9</v>
      </c>
      <c r="J13" s="145">
        <v>10</v>
      </c>
      <c r="K13" s="145">
        <v>11</v>
      </c>
      <c r="L13" s="145">
        <v>12</v>
      </c>
      <c r="M13" s="145">
        <v>13</v>
      </c>
      <c r="N13" s="145">
        <v>14</v>
      </c>
      <c r="O13" s="145">
        <v>15</v>
      </c>
    </row>
    <row r="14" spans="1:15">
      <c r="A14" s="5" t="s">
        <v>438</v>
      </c>
      <c r="B14" s="9"/>
      <c r="C14" s="9"/>
      <c r="D14" s="30">
        <v>21782.894</v>
      </c>
      <c r="E14" s="30"/>
      <c r="F14" s="32"/>
      <c r="G14" s="30">
        <v>23895.842733333331</v>
      </c>
      <c r="H14" s="30"/>
      <c r="I14" s="32"/>
      <c r="J14" s="30">
        <v>16077.156919999999</v>
      </c>
      <c r="K14" s="30"/>
      <c r="L14" s="32"/>
      <c r="M14" s="30">
        <v>25259</v>
      </c>
      <c r="N14" s="30"/>
      <c r="O14" s="32"/>
    </row>
    <row r="15" spans="1:15" ht="37.5">
      <c r="A15" s="5" t="s">
        <v>439</v>
      </c>
      <c r="B15" s="9"/>
      <c r="C15" s="9"/>
      <c r="D15" s="30">
        <v>16370.334999999999</v>
      </c>
      <c r="E15" s="30"/>
      <c r="F15" s="32"/>
      <c r="G15" s="30">
        <v>20496.060215277779</v>
      </c>
      <c r="H15" s="30"/>
      <c r="I15" s="32"/>
      <c r="J15" s="30">
        <v>9719.4358100000009</v>
      </c>
      <c r="K15" s="30"/>
      <c r="L15" s="32"/>
      <c r="M15" s="30">
        <v>18962</v>
      </c>
      <c r="N15" s="30"/>
      <c r="O15" s="32"/>
    </row>
    <row r="16" spans="1:15">
      <c r="A16" s="5" t="s">
        <v>427</v>
      </c>
      <c r="B16" s="9"/>
      <c r="C16" s="9"/>
      <c r="D16" s="30"/>
      <c r="E16" s="30"/>
      <c r="F16" s="32"/>
      <c r="G16" s="30"/>
      <c r="H16" s="30"/>
      <c r="I16" s="32"/>
      <c r="J16" s="30"/>
      <c r="K16" s="30"/>
      <c r="L16" s="32"/>
      <c r="M16" s="30"/>
      <c r="N16" s="30"/>
      <c r="O16" s="32"/>
    </row>
    <row r="17" spans="1:15">
      <c r="A17" s="5" t="s">
        <v>428</v>
      </c>
      <c r="B17" s="9"/>
      <c r="C17" s="9"/>
      <c r="D17" s="30">
        <v>552.61</v>
      </c>
      <c r="E17" s="30"/>
      <c r="F17" s="32"/>
      <c r="G17" s="30">
        <v>192</v>
      </c>
      <c r="H17" s="30"/>
      <c r="I17" s="32"/>
      <c r="J17" s="30">
        <v>1947.66084</v>
      </c>
      <c r="K17" s="30"/>
      <c r="L17" s="32"/>
      <c r="M17" s="30">
        <v>2236</v>
      </c>
      <c r="N17" s="30"/>
      <c r="O17" s="32"/>
    </row>
    <row r="18" spans="1:15">
      <c r="A18" s="5" t="s">
        <v>429</v>
      </c>
      <c r="B18" s="9"/>
      <c r="C18" s="9"/>
      <c r="D18" s="30">
        <v>402.50700000000001</v>
      </c>
      <c r="E18" s="30"/>
      <c r="F18" s="32"/>
      <c r="G18" s="30">
        <v>320</v>
      </c>
      <c r="H18" s="30"/>
      <c r="I18" s="32"/>
      <c r="J18" s="30">
        <v>777.99431000000004</v>
      </c>
      <c r="K18" s="30"/>
      <c r="L18" s="32"/>
      <c r="M18" s="30">
        <v>700</v>
      </c>
      <c r="N18" s="30"/>
      <c r="O18" s="32"/>
    </row>
    <row r="19" spans="1:15">
      <c r="A19" s="5" t="s">
        <v>430</v>
      </c>
      <c r="B19" s="9"/>
      <c r="C19" s="9"/>
      <c r="D19" s="30"/>
      <c r="E19" s="30"/>
      <c r="F19" s="32"/>
      <c r="G19" s="30"/>
      <c r="H19" s="30"/>
      <c r="I19" s="32"/>
      <c r="J19" s="30"/>
      <c r="K19" s="30"/>
      <c r="L19" s="32"/>
      <c r="M19" s="30"/>
      <c r="N19" s="30"/>
      <c r="O19" s="32"/>
    </row>
    <row r="20" spans="1:15" ht="37.5">
      <c r="A20" s="5" t="s">
        <v>431</v>
      </c>
      <c r="B20" s="9"/>
      <c r="C20" s="9"/>
      <c r="D20" s="30">
        <v>132.83099999999999</v>
      </c>
      <c r="E20" s="30"/>
      <c r="F20" s="32"/>
      <c r="G20" s="30">
        <v>50</v>
      </c>
      <c r="H20" s="30"/>
      <c r="I20" s="32"/>
      <c r="J20" s="30">
        <v>48.624070000000003</v>
      </c>
      <c r="K20" s="30"/>
      <c r="L20" s="32"/>
      <c r="M20" s="30">
        <v>50</v>
      </c>
      <c r="N20" s="30"/>
      <c r="O20" s="32"/>
    </row>
    <row r="21" spans="1:15">
      <c r="A21" s="5" t="s">
        <v>432</v>
      </c>
      <c r="B21" s="9"/>
      <c r="C21" s="9"/>
      <c r="D21" s="30"/>
      <c r="E21" s="30"/>
      <c r="F21" s="32"/>
      <c r="G21" s="30"/>
      <c r="H21" s="30"/>
      <c r="I21" s="32"/>
      <c r="J21" s="30"/>
      <c r="K21" s="30"/>
      <c r="L21" s="32"/>
      <c r="M21" s="30"/>
      <c r="N21" s="30"/>
      <c r="O21" s="32"/>
    </row>
    <row r="22" spans="1:15">
      <c r="A22" s="5" t="s">
        <v>433</v>
      </c>
      <c r="B22" s="9"/>
      <c r="C22" s="9"/>
      <c r="D22" s="30"/>
      <c r="E22" s="30"/>
      <c r="F22" s="32"/>
      <c r="G22" s="30"/>
      <c r="H22" s="30"/>
      <c r="I22" s="32"/>
      <c r="J22" s="30"/>
      <c r="K22" s="30"/>
      <c r="L22" s="32"/>
      <c r="M22" s="30"/>
      <c r="N22" s="30"/>
      <c r="O22" s="32"/>
    </row>
    <row r="23" spans="1:15">
      <c r="A23" s="5" t="s">
        <v>434</v>
      </c>
      <c r="B23" s="9"/>
      <c r="C23" s="9"/>
      <c r="D23" s="30"/>
      <c r="E23" s="30"/>
      <c r="F23" s="32"/>
      <c r="G23" s="30"/>
      <c r="H23" s="30"/>
      <c r="I23" s="32"/>
      <c r="J23" s="30"/>
      <c r="K23" s="30"/>
      <c r="L23" s="32"/>
      <c r="M23" s="30"/>
      <c r="N23" s="30"/>
      <c r="O23" s="32"/>
    </row>
    <row r="24" spans="1:15">
      <c r="A24" s="5" t="s">
        <v>435</v>
      </c>
      <c r="B24" s="9"/>
      <c r="C24" s="9"/>
      <c r="D24" s="30"/>
      <c r="E24" s="30"/>
      <c r="F24" s="32"/>
      <c r="G24" s="30"/>
      <c r="H24" s="30"/>
      <c r="I24" s="32"/>
      <c r="J24" s="30"/>
      <c r="K24" s="30"/>
      <c r="L24" s="32"/>
      <c r="M24" s="30"/>
      <c r="N24" s="30"/>
      <c r="O24" s="32"/>
    </row>
    <row r="25" spans="1:15" ht="18.75" customHeight="1">
      <c r="A25" s="5" t="s">
        <v>436</v>
      </c>
      <c r="B25" s="9"/>
      <c r="C25" s="9"/>
      <c r="D25" s="30">
        <v>220.06899999999999</v>
      </c>
      <c r="E25" s="30"/>
      <c r="F25" s="32"/>
      <c r="G25" s="30">
        <v>220</v>
      </c>
      <c r="H25" s="30"/>
      <c r="I25" s="32"/>
      <c r="J25" s="30">
        <v>303.09228999999999</v>
      </c>
      <c r="K25" s="30"/>
      <c r="L25" s="32"/>
      <c r="M25" s="30">
        <v>248</v>
      </c>
      <c r="N25" s="30"/>
      <c r="O25" s="32"/>
    </row>
    <row r="26" spans="1:15">
      <c r="A26" s="5" t="s">
        <v>437</v>
      </c>
      <c r="B26" s="9"/>
      <c r="C26" s="9"/>
      <c r="D26" s="30"/>
      <c r="E26" s="30"/>
      <c r="F26" s="32"/>
      <c r="G26" s="30"/>
      <c r="H26" s="30"/>
      <c r="I26" s="32"/>
      <c r="J26" s="30">
        <v>131.66759999999999</v>
      </c>
      <c r="K26" s="30"/>
      <c r="L26" s="32"/>
      <c r="M26" s="30"/>
      <c r="N26" s="30"/>
      <c r="O26" s="32"/>
    </row>
    <row r="27" spans="1:15" hidden="1">
      <c r="A27" s="5"/>
      <c r="B27" s="9"/>
      <c r="C27" s="9"/>
      <c r="D27" s="30"/>
      <c r="E27" s="30"/>
      <c r="F27" s="32"/>
      <c r="G27" s="30"/>
      <c r="H27" s="30"/>
      <c r="I27" s="32"/>
      <c r="J27" s="30"/>
      <c r="K27" s="30"/>
      <c r="L27" s="32"/>
      <c r="M27" s="30"/>
      <c r="N27" s="30"/>
      <c r="O27" s="32"/>
    </row>
    <row r="28" spans="1:15">
      <c r="A28" s="7" t="s">
        <v>155</v>
      </c>
      <c r="B28" s="40">
        <v>100</v>
      </c>
      <c r="C28" s="40">
        <v>100</v>
      </c>
      <c r="D28" s="168">
        <f>SUM(D14:D27)</f>
        <v>39461.245999999999</v>
      </c>
      <c r="E28" s="31"/>
      <c r="F28" s="33"/>
      <c r="G28" s="168">
        <f>SUM(G14:G27)</f>
        <v>45173.90294861111</v>
      </c>
      <c r="H28" s="31"/>
      <c r="I28" s="33"/>
      <c r="J28" s="168">
        <f>SUM(J14:J27)</f>
        <v>29005.631840000005</v>
      </c>
      <c r="K28" s="31"/>
      <c r="L28" s="33"/>
      <c r="M28" s="168">
        <f>SUM(M14:M27)</f>
        <v>47455</v>
      </c>
      <c r="N28" s="31"/>
      <c r="O28" s="33"/>
    </row>
    <row r="30" spans="1:15">
      <c r="A30" s="226" t="s">
        <v>156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</row>
    <row r="31" spans="1:15" ht="11.25" customHeight="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</row>
    <row r="32" spans="1:15" ht="44.25" customHeight="1">
      <c r="A32" s="238" t="s">
        <v>23</v>
      </c>
      <c r="B32" s="205" t="s">
        <v>24</v>
      </c>
      <c r="C32" s="205" t="s">
        <v>25</v>
      </c>
      <c r="D32" s="205" t="s">
        <v>26</v>
      </c>
      <c r="E32" s="207" t="s">
        <v>157</v>
      </c>
      <c r="F32" s="205" t="s">
        <v>158</v>
      </c>
      <c r="G32" s="223" t="s">
        <v>159</v>
      </c>
      <c r="H32" s="224"/>
      <c r="I32" s="224"/>
      <c r="J32" s="225"/>
      <c r="K32" s="249" t="s">
        <v>160</v>
      </c>
      <c r="L32" s="250"/>
      <c r="M32" s="250"/>
      <c r="N32" s="250"/>
      <c r="O32" s="250"/>
    </row>
    <row r="33" spans="1:15" ht="52.5" customHeight="1">
      <c r="A33" s="239"/>
      <c r="B33" s="206"/>
      <c r="C33" s="206"/>
      <c r="D33" s="206"/>
      <c r="E33" s="208"/>
      <c r="F33" s="206"/>
      <c r="G33" s="156" t="s">
        <v>161</v>
      </c>
      <c r="H33" s="156" t="s">
        <v>162</v>
      </c>
      <c r="I33" s="156" t="s">
        <v>163</v>
      </c>
      <c r="J33" s="156" t="s">
        <v>164</v>
      </c>
      <c r="K33" s="186"/>
      <c r="L33" s="250"/>
      <c r="M33" s="250"/>
      <c r="N33" s="250"/>
      <c r="O33" s="250"/>
    </row>
    <row r="34" spans="1:15">
      <c r="A34" s="145">
        <v>1</v>
      </c>
      <c r="B34" s="140">
        <v>2</v>
      </c>
      <c r="C34" s="140">
        <v>3</v>
      </c>
      <c r="D34" s="140">
        <v>4</v>
      </c>
      <c r="E34" s="140">
        <v>5</v>
      </c>
      <c r="F34" s="140">
        <v>6</v>
      </c>
      <c r="G34" s="140">
        <v>7</v>
      </c>
      <c r="H34" s="140">
        <v>8</v>
      </c>
      <c r="I34" s="140">
        <v>9</v>
      </c>
      <c r="J34" s="140">
        <v>10</v>
      </c>
      <c r="K34" s="228">
        <v>11</v>
      </c>
      <c r="L34" s="229"/>
      <c r="M34" s="229"/>
      <c r="N34" s="229"/>
      <c r="O34" s="229"/>
    </row>
    <row r="35" spans="1:15" s="4" customFormat="1" ht="18.75" customHeight="1">
      <c r="A35" s="7" t="s">
        <v>35</v>
      </c>
      <c r="B35" s="8">
        <v>1000</v>
      </c>
      <c r="C35" s="41">
        <v>39461.245999999999</v>
      </c>
      <c r="D35" s="41">
        <v>45173.90294861111</v>
      </c>
      <c r="E35" s="41">
        <v>47457.2</v>
      </c>
      <c r="F35" s="44">
        <f>SUM(G35:J35)</f>
        <v>47455</v>
      </c>
      <c r="G35" s="41">
        <v>11090</v>
      </c>
      <c r="H35" s="41">
        <v>11608</v>
      </c>
      <c r="I35" s="41">
        <v>13568</v>
      </c>
      <c r="J35" s="41">
        <v>11189</v>
      </c>
      <c r="K35" s="200"/>
      <c r="L35" s="200"/>
      <c r="M35" s="200"/>
      <c r="N35" s="200"/>
      <c r="O35" s="200"/>
    </row>
    <row r="36" spans="1:15" s="4" customFormat="1" ht="18.75" customHeight="1">
      <c r="A36" s="7" t="s">
        <v>36</v>
      </c>
      <c r="B36" s="8">
        <v>1010</v>
      </c>
      <c r="C36" s="44">
        <f>SUM(C37:C45)</f>
        <v>-34773.135540000003</v>
      </c>
      <c r="D36" s="44">
        <f>SUM(D37:D45)</f>
        <v>-39660.986420000001</v>
      </c>
      <c r="E36" s="44">
        <f>SUM(E37:E45)</f>
        <v>-40269</v>
      </c>
      <c r="F36" s="44">
        <f>SUM(G36:J36)</f>
        <v>-41833.340000000004</v>
      </c>
      <c r="G36" s="44">
        <f>SUM(G37:G45)</f>
        <v>-9772.6</v>
      </c>
      <c r="H36" s="44">
        <f>SUM(H37:H45)</f>
        <v>-10166.299999999999</v>
      </c>
      <c r="I36" s="44">
        <f>SUM(I37:I45)</f>
        <v>-12002.12</v>
      </c>
      <c r="J36" s="44">
        <f>SUM(J37:J45)</f>
        <v>-9892.32</v>
      </c>
      <c r="K36" s="200"/>
      <c r="L36" s="200"/>
      <c r="M36" s="200"/>
      <c r="N36" s="200"/>
      <c r="O36" s="200"/>
    </row>
    <row r="37" spans="1:15" ht="18.75" customHeight="1">
      <c r="A37" s="5" t="s">
        <v>165</v>
      </c>
      <c r="B37" s="140">
        <v>1011</v>
      </c>
      <c r="C37" s="29">
        <v>-8732.0472800000007</v>
      </c>
      <c r="D37" s="29">
        <v>-6846.55</v>
      </c>
      <c r="E37" s="29">
        <v>-17123</v>
      </c>
      <c r="F37" s="34">
        <f t="shared" ref="F37:F88" si="0">SUM(G37:J37)</f>
        <v>-13700</v>
      </c>
      <c r="G37" s="29">
        <v>-3550</v>
      </c>
      <c r="H37" s="29">
        <v>-3000</v>
      </c>
      <c r="I37" s="29">
        <v>-4600</v>
      </c>
      <c r="J37" s="29">
        <v>-2550</v>
      </c>
      <c r="K37" s="200"/>
      <c r="L37" s="200"/>
      <c r="M37" s="200"/>
      <c r="N37" s="200"/>
      <c r="O37" s="200"/>
    </row>
    <row r="38" spans="1:15" ht="18.75" customHeight="1">
      <c r="A38" s="5" t="s">
        <v>167</v>
      </c>
      <c r="B38" s="140">
        <v>1012</v>
      </c>
      <c r="C38" s="29">
        <v>-1703.1679999999999</v>
      </c>
      <c r="D38" s="29">
        <v>-2555.4679999999998</v>
      </c>
      <c r="E38" s="29">
        <v>-1322</v>
      </c>
      <c r="F38" s="34">
        <f t="shared" si="0"/>
        <v>-2424</v>
      </c>
      <c r="G38" s="29">
        <v>-606</v>
      </c>
      <c r="H38" s="29">
        <v>-606</v>
      </c>
      <c r="I38" s="29">
        <v>-606</v>
      </c>
      <c r="J38" s="29">
        <v>-606</v>
      </c>
      <c r="K38" s="200"/>
      <c r="L38" s="200"/>
      <c r="M38" s="200"/>
      <c r="N38" s="200"/>
      <c r="O38" s="200"/>
    </row>
    <row r="39" spans="1:15" ht="18.75" customHeight="1">
      <c r="A39" s="5" t="s">
        <v>168</v>
      </c>
      <c r="B39" s="140">
        <v>1013</v>
      </c>
      <c r="C39" s="29">
        <v>-759.42499999999995</v>
      </c>
      <c r="D39" s="29">
        <v>-1187.972</v>
      </c>
      <c r="E39" s="29">
        <v>-877</v>
      </c>
      <c r="F39" s="34">
        <f t="shared" si="0"/>
        <v>-1544</v>
      </c>
      <c r="G39" s="29">
        <v>-386</v>
      </c>
      <c r="H39" s="29">
        <v>-386</v>
      </c>
      <c r="I39" s="29">
        <v>-386</v>
      </c>
      <c r="J39" s="29">
        <v>-386</v>
      </c>
      <c r="K39" s="200"/>
      <c r="L39" s="200"/>
      <c r="M39" s="200"/>
      <c r="N39" s="200"/>
      <c r="O39" s="200"/>
    </row>
    <row r="40" spans="1:15" ht="18.75" customHeight="1">
      <c r="A40" s="5" t="s">
        <v>118</v>
      </c>
      <c r="B40" s="140">
        <v>1014</v>
      </c>
      <c r="C40" s="29">
        <v>-9197.8615699999991</v>
      </c>
      <c r="D40" s="29">
        <v>-12476.136</v>
      </c>
      <c r="E40" s="29">
        <v>-9225</v>
      </c>
      <c r="F40" s="34">
        <f t="shared" si="0"/>
        <v>-16047</v>
      </c>
      <c r="G40" s="29">
        <v>-3330</v>
      </c>
      <c r="H40" s="29">
        <v>-4215</v>
      </c>
      <c r="I40" s="29">
        <v>-4246</v>
      </c>
      <c r="J40" s="29">
        <v>-4256</v>
      </c>
      <c r="K40" s="200"/>
      <c r="L40" s="200"/>
      <c r="M40" s="200"/>
      <c r="N40" s="200"/>
      <c r="O40" s="200"/>
    </row>
    <row r="41" spans="1:15" ht="18.75" customHeight="1">
      <c r="A41" s="5" t="s">
        <v>169</v>
      </c>
      <c r="B41" s="140">
        <v>1015</v>
      </c>
      <c r="C41" s="29">
        <v>-1945.3870199999999</v>
      </c>
      <c r="D41" s="29">
        <v>-2744.7499200000002</v>
      </c>
      <c r="E41" s="29">
        <v>-2012</v>
      </c>
      <c r="F41" s="34">
        <f t="shared" si="0"/>
        <v>-3610.34</v>
      </c>
      <c r="G41" s="29">
        <v>-752.6</v>
      </c>
      <c r="H41" s="29">
        <v>-947.3</v>
      </c>
      <c r="I41" s="29">
        <v>-954.12</v>
      </c>
      <c r="J41" s="29">
        <v>-956.32</v>
      </c>
      <c r="K41" s="200"/>
      <c r="L41" s="200"/>
      <c r="M41" s="200"/>
      <c r="N41" s="200"/>
      <c r="O41" s="200"/>
    </row>
    <row r="42" spans="1:15" ht="38.25" customHeight="1">
      <c r="A42" s="5" t="s">
        <v>170</v>
      </c>
      <c r="B42" s="140">
        <v>1016</v>
      </c>
      <c r="C42" s="29">
        <v>-1140.3789999999999</v>
      </c>
      <c r="D42" s="29">
        <v>-1003.8824999999999</v>
      </c>
      <c r="E42" s="29">
        <v>-1863</v>
      </c>
      <c r="F42" s="34">
        <f t="shared" si="0"/>
        <v>-1156</v>
      </c>
      <c r="G42" s="29">
        <v>-302</v>
      </c>
      <c r="H42" s="29">
        <v>-166</v>
      </c>
      <c r="I42" s="29">
        <v>-380</v>
      </c>
      <c r="J42" s="29">
        <v>-308</v>
      </c>
      <c r="K42" s="200"/>
      <c r="L42" s="200"/>
      <c r="M42" s="200"/>
      <c r="N42" s="200"/>
      <c r="O42" s="200"/>
    </row>
    <row r="43" spans="1:15" ht="18.75" customHeight="1">
      <c r="A43" s="5" t="s">
        <v>171</v>
      </c>
      <c r="B43" s="140">
        <v>1017</v>
      </c>
      <c r="C43" s="29">
        <v>-665.67370000000005</v>
      </c>
      <c r="D43" s="29">
        <v>-688.22799999999995</v>
      </c>
      <c r="E43" s="29">
        <v>-783</v>
      </c>
      <c r="F43" s="34">
        <f t="shared" si="0"/>
        <v>-904</v>
      </c>
      <c r="G43" s="29">
        <v>-226</v>
      </c>
      <c r="H43" s="29">
        <v>-226</v>
      </c>
      <c r="I43" s="29">
        <v>-226</v>
      </c>
      <c r="J43" s="29">
        <v>-226</v>
      </c>
      <c r="K43" s="200"/>
      <c r="L43" s="200"/>
      <c r="M43" s="200"/>
      <c r="N43" s="200"/>
      <c r="O43" s="200"/>
    </row>
    <row r="44" spans="1:15" ht="18.75" customHeight="1">
      <c r="A44" s="5" t="s">
        <v>172</v>
      </c>
      <c r="B44" s="140">
        <v>1018</v>
      </c>
      <c r="C44" s="29" t="s">
        <v>166</v>
      </c>
      <c r="D44" s="29"/>
      <c r="E44" s="29" t="s">
        <v>166</v>
      </c>
      <c r="F44" s="34"/>
      <c r="G44" s="29" t="s">
        <v>166</v>
      </c>
      <c r="H44" s="29" t="s">
        <v>166</v>
      </c>
      <c r="I44" s="29" t="s">
        <v>166</v>
      </c>
      <c r="J44" s="29" t="s">
        <v>166</v>
      </c>
      <c r="K44" s="240"/>
      <c r="L44" s="241"/>
      <c r="M44" s="241"/>
      <c r="N44" s="241"/>
      <c r="O44" s="242"/>
    </row>
    <row r="45" spans="1:15" ht="18.75" customHeight="1">
      <c r="A45" s="5" t="s">
        <v>173</v>
      </c>
      <c r="B45" s="140">
        <v>1019</v>
      </c>
      <c r="C45" s="29">
        <v>-10629.19397</v>
      </c>
      <c r="D45" s="29">
        <v>-12158</v>
      </c>
      <c r="E45" s="29">
        <v>-7064</v>
      </c>
      <c r="F45" s="34">
        <f t="shared" si="0"/>
        <v>-2448</v>
      </c>
      <c r="G45" s="29">
        <v>-620</v>
      </c>
      <c r="H45" s="29">
        <v>-620</v>
      </c>
      <c r="I45" s="29">
        <v>-604</v>
      </c>
      <c r="J45" s="29">
        <v>-604</v>
      </c>
      <c r="K45" s="200"/>
      <c r="L45" s="200"/>
      <c r="M45" s="200"/>
      <c r="N45" s="200"/>
      <c r="O45" s="200"/>
    </row>
    <row r="46" spans="1:15" ht="18.75" customHeight="1">
      <c r="A46" s="7" t="s">
        <v>174</v>
      </c>
      <c r="B46" s="8">
        <v>1020</v>
      </c>
      <c r="C46" s="42">
        <f>SUM(C35,C36)</f>
        <v>4688.1104599999962</v>
      </c>
      <c r="D46" s="42">
        <f t="shared" ref="D46:J46" si="1">SUM(D35,D36)</f>
        <v>5512.9165286111092</v>
      </c>
      <c r="E46" s="42">
        <f t="shared" si="1"/>
        <v>7188.1999999999971</v>
      </c>
      <c r="F46" s="42">
        <f t="shared" si="1"/>
        <v>5621.6599999999962</v>
      </c>
      <c r="G46" s="42">
        <f t="shared" si="1"/>
        <v>1317.3999999999996</v>
      </c>
      <c r="H46" s="42">
        <f t="shared" si="1"/>
        <v>1441.7000000000007</v>
      </c>
      <c r="I46" s="42">
        <f t="shared" si="1"/>
        <v>1565.8799999999992</v>
      </c>
      <c r="J46" s="42">
        <f t="shared" si="1"/>
        <v>1296.6800000000003</v>
      </c>
      <c r="K46" s="200"/>
      <c r="L46" s="200"/>
      <c r="M46" s="200"/>
      <c r="N46" s="200"/>
      <c r="O46" s="200"/>
    </row>
    <row r="47" spans="1:15" s="4" customFormat="1" ht="18.75" customHeight="1">
      <c r="A47" s="7" t="s">
        <v>175</v>
      </c>
      <c r="B47" s="8">
        <v>1030</v>
      </c>
      <c r="C47" s="44">
        <f>SUM(C48:C67,C69)</f>
        <v>-3940.9925199999998</v>
      </c>
      <c r="D47" s="44">
        <f>SUM(D48:D67,D69)</f>
        <v>-4768.4452799999999</v>
      </c>
      <c r="E47" s="44">
        <f>SUM(E48:E67,E69)</f>
        <v>-3218</v>
      </c>
      <c r="F47" s="44">
        <f t="shared" si="0"/>
        <v>-5033.0619999999999</v>
      </c>
      <c r="G47" s="44">
        <f>SUM(G48:G67,G69)</f>
        <v>-1133.2155</v>
      </c>
      <c r="H47" s="44">
        <f>SUM(H48:H67,H69)</f>
        <v>-1243.0155</v>
      </c>
      <c r="I47" s="44">
        <f>SUM(I48:I67,I69)</f>
        <v>-1328.4155000000001</v>
      </c>
      <c r="J47" s="44">
        <f>SUM(J48:J67,J69)</f>
        <v>-1328.4155000000001</v>
      </c>
      <c r="K47" s="200"/>
      <c r="L47" s="200"/>
      <c r="M47" s="200"/>
      <c r="N47" s="200"/>
      <c r="O47" s="200"/>
    </row>
    <row r="48" spans="1:15" ht="18.75" customHeight="1">
      <c r="A48" s="5" t="s">
        <v>176</v>
      </c>
      <c r="B48" s="73">
        <v>1031</v>
      </c>
      <c r="C48" s="29">
        <v>-62.832999999999998</v>
      </c>
      <c r="D48" s="29">
        <v>-81.84</v>
      </c>
      <c r="E48" s="29">
        <v>-28</v>
      </c>
      <c r="F48" s="34">
        <f t="shared" si="0"/>
        <v>-80</v>
      </c>
      <c r="G48" s="29">
        <v>-20</v>
      </c>
      <c r="H48" s="29">
        <v>-20</v>
      </c>
      <c r="I48" s="29">
        <v>-20</v>
      </c>
      <c r="J48" s="29">
        <v>-20</v>
      </c>
      <c r="K48" s="200"/>
      <c r="L48" s="200"/>
      <c r="M48" s="200"/>
      <c r="N48" s="200"/>
      <c r="O48" s="200"/>
    </row>
    <row r="49" spans="1:15" ht="18.75" customHeight="1">
      <c r="A49" s="5" t="s">
        <v>177</v>
      </c>
      <c r="B49" s="73">
        <v>1032</v>
      </c>
      <c r="C49" s="29" t="s">
        <v>166</v>
      </c>
      <c r="D49" s="29">
        <v>0</v>
      </c>
      <c r="E49" s="29" t="s">
        <v>166</v>
      </c>
      <c r="F49" s="34">
        <f t="shared" si="0"/>
        <v>0</v>
      </c>
      <c r="G49" s="29" t="s">
        <v>166</v>
      </c>
      <c r="H49" s="29" t="s">
        <v>166</v>
      </c>
      <c r="I49" s="29" t="s">
        <v>166</v>
      </c>
      <c r="J49" s="29" t="s">
        <v>166</v>
      </c>
      <c r="K49" s="200"/>
      <c r="L49" s="200"/>
      <c r="M49" s="200"/>
      <c r="N49" s="200"/>
      <c r="O49" s="200"/>
    </row>
    <row r="50" spans="1:15" ht="18.75" customHeight="1">
      <c r="A50" s="5" t="s">
        <v>178</v>
      </c>
      <c r="B50" s="73">
        <v>1033</v>
      </c>
      <c r="C50" s="29" t="s">
        <v>166</v>
      </c>
      <c r="D50" s="29">
        <v>0</v>
      </c>
      <c r="E50" s="29" t="s">
        <v>166</v>
      </c>
      <c r="F50" s="34">
        <f t="shared" si="0"/>
        <v>0</v>
      </c>
      <c r="G50" s="29" t="s">
        <v>166</v>
      </c>
      <c r="H50" s="29" t="s">
        <v>166</v>
      </c>
      <c r="I50" s="29" t="s">
        <v>166</v>
      </c>
      <c r="J50" s="29" t="s">
        <v>166</v>
      </c>
      <c r="K50" s="200"/>
      <c r="L50" s="200"/>
      <c r="M50" s="200"/>
      <c r="N50" s="200"/>
      <c r="O50" s="200"/>
    </row>
    <row r="51" spans="1:15" ht="18.75" customHeight="1">
      <c r="A51" s="5" t="s">
        <v>179</v>
      </c>
      <c r="B51" s="73">
        <v>1034</v>
      </c>
      <c r="C51" s="29" t="s">
        <v>166</v>
      </c>
      <c r="D51" s="29">
        <v>-1.8</v>
      </c>
      <c r="E51" s="29">
        <v>-2</v>
      </c>
      <c r="F51" s="34">
        <f t="shared" si="0"/>
        <v>0</v>
      </c>
      <c r="G51" s="29" t="s">
        <v>166</v>
      </c>
      <c r="H51" s="29" t="s">
        <v>166</v>
      </c>
      <c r="I51" s="29" t="s">
        <v>166</v>
      </c>
      <c r="J51" s="29" t="s">
        <v>166</v>
      </c>
      <c r="K51" s="200"/>
      <c r="L51" s="200"/>
      <c r="M51" s="200"/>
      <c r="N51" s="200"/>
      <c r="O51" s="200"/>
    </row>
    <row r="52" spans="1:15" ht="18.75" customHeight="1">
      <c r="A52" s="5" t="s">
        <v>180</v>
      </c>
      <c r="B52" s="73">
        <v>1035</v>
      </c>
      <c r="C52" s="29" t="s">
        <v>166</v>
      </c>
      <c r="D52" s="29">
        <v>0</v>
      </c>
      <c r="E52" s="29" t="s">
        <v>166</v>
      </c>
      <c r="F52" s="34">
        <f t="shared" si="0"/>
        <v>0</v>
      </c>
      <c r="G52" s="29" t="s">
        <v>166</v>
      </c>
      <c r="H52" s="29" t="s">
        <v>166</v>
      </c>
      <c r="I52" s="29" t="s">
        <v>166</v>
      </c>
      <c r="J52" s="29" t="s">
        <v>166</v>
      </c>
      <c r="K52" s="200"/>
      <c r="L52" s="200"/>
      <c r="M52" s="200"/>
      <c r="N52" s="200"/>
      <c r="O52" s="200"/>
    </row>
    <row r="53" spans="1:15" ht="18.75" customHeight="1">
      <c r="A53" s="5" t="s">
        <v>181</v>
      </c>
      <c r="B53" s="73">
        <v>1036</v>
      </c>
      <c r="C53" s="29" t="s">
        <v>166</v>
      </c>
      <c r="D53" s="29">
        <v>-3.2</v>
      </c>
      <c r="E53" s="29">
        <v>-6</v>
      </c>
      <c r="F53" s="34">
        <f t="shared" si="0"/>
        <v>-8</v>
      </c>
      <c r="G53" s="29">
        <v>-2</v>
      </c>
      <c r="H53" s="29">
        <v>-2</v>
      </c>
      <c r="I53" s="29">
        <v>-2</v>
      </c>
      <c r="J53" s="29">
        <v>-2</v>
      </c>
      <c r="K53" s="200"/>
      <c r="L53" s="200"/>
      <c r="M53" s="200"/>
      <c r="N53" s="200"/>
      <c r="O53" s="200"/>
    </row>
    <row r="54" spans="1:15" ht="18.75" customHeight="1">
      <c r="A54" s="5" t="s">
        <v>182</v>
      </c>
      <c r="B54" s="73">
        <v>1037</v>
      </c>
      <c r="C54" s="29">
        <v>-6.25</v>
      </c>
      <c r="D54" s="29">
        <v>-4.9880000000000004</v>
      </c>
      <c r="E54" s="29">
        <v>-8</v>
      </c>
      <c r="F54" s="34">
        <f t="shared" si="0"/>
        <v>-8</v>
      </c>
      <c r="G54" s="29">
        <v>-2</v>
      </c>
      <c r="H54" s="29">
        <v>-2</v>
      </c>
      <c r="I54" s="29">
        <v>-2</v>
      </c>
      <c r="J54" s="29">
        <v>-2</v>
      </c>
      <c r="K54" s="200"/>
      <c r="L54" s="200"/>
      <c r="M54" s="200"/>
      <c r="N54" s="200"/>
      <c r="O54" s="200"/>
    </row>
    <row r="55" spans="1:15" ht="18.75" customHeight="1">
      <c r="A55" s="5" t="s">
        <v>183</v>
      </c>
      <c r="B55" s="73">
        <v>1038</v>
      </c>
      <c r="C55" s="29">
        <v>-2757.2179999999998</v>
      </c>
      <c r="D55" s="29">
        <v>-3252.8240000000001</v>
      </c>
      <c r="E55" s="29">
        <v>-2136</v>
      </c>
      <c r="F55" s="34">
        <f t="shared" si="0"/>
        <v>-3534</v>
      </c>
      <c r="G55" s="29">
        <v>-781</v>
      </c>
      <c r="H55" s="29">
        <v>-871</v>
      </c>
      <c r="I55" s="29">
        <v>-941</v>
      </c>
      <c r="J55" s="29">
        <v>-941</v>
      </c>
      <c r="K55" s="200"/>
      <c r="L55" s="200"/>
      <c r="M55" s="200"/>
      <c r="N55" s="200"/>
      <c r="O55" s="200"/>
    </row>
    <row r="56" spans="1:15" ht="18.75" customHeight="1">
      <c r="A56" s="5" t="s">
        <v>184</v>
      </c>
      <c r="B56" s="73">
        <v>1039</v>
      </c>
      <c r="C56" s="29">
        <v>-606.00099999999998</v>
      </c>
      <c r="D56" s="29">
        <v>-715.62128000000007</v>
      </c>
      <c r="E56" s="29">
        <v>-462</v>
      </c>
      <c r="F56" s="34">
        <f t="shared" si="0"/>
        <v>-777.48</v>
      </c>
      <c r="G56" s="29">
        <v>-171.82</v>
      </c>
      <c r="H56" s="29">
        <v>-191.62</v>
      </c>
      <c r="I56" s="29">
        <v>-207.02</v>
      </c>
      <c r="J56" s="29">
        <v>-207.02</v>
      </c>
      <c r="K56" s="200"/>
      <c r="L56" s="200"/>
      <c r="M56" s="200"/>
      <c r="N56" s="200"/>
      <c r="O56" s="200"/>
    </row>
    <row r="57" spans="1:15" ht="37.5">
      <c r="A57" s="5" t="s">
        <v>185</v>
      </c>
      <c r="B57" s="73">
        <v>1040</v>
      </c>
      <c r="C57" s="29">
        <v>-218.87152</v>
      </c>
      <c r="D57" s="29">
        <v>-296.35199999999998</v>
      </c>
      <c r="E57" s="29">
        <v>-290</v>
      </c>
      <c r="F57" s="34">
        <f t="shared" si="0"/>
        <v>-296</v>
      </c>
      <c r="G57" s="29">
        <v>-74</v>
      </c>
      <c r="H57" s="29">
        <v>-74</v>
      </c>
      <c r="I57" s="29">
        <v>-74</v>
      </c>
      <c r="J57" s="29">
        <v>-74</v>
      </c>
      <c r="K57" s="200"/>
      <c r="L57" s="200"/>
      <c r="M57" s="200"/>
      <c r="N57" s="200"/>
      <c r="O57" s="200"/>
    </row>
    <row r="58" spans="1:15" ht="37.5">
      <c r="A58" s="5" t="s">
        <v>186</v>
      </c>
      <c r="B58" s="73">
        <v>1041</v>
      </c>
      <c r="C58" s="29" t="s">
        <v>166</v>
      </c>
      <c r="D58" s="29">
        <v>0</v>
      </c>
      <c r="E58" s="29" t="s">
        <v>166</v>
      </c>
      <c r="F58" s="34">
        <f t="shared" si="0"/>
        <v>0</v>
      </c>
      <c r="G58" s="29" t="s">
        <v>166</v>
      </c>
      <c r="H58" s="29" t="s">
        <v>166</v>
      </c>
      <c r="I58" s="29" t="s">
        <v>166</v>
      </c>
      <c r="J58" s="29" t="s">
        <v>166</v>
      </c>
      <c r="K58" s="200"/>
      <c r="L58" s="200"/>
      <c r="M58" s="200"/>
      <c r="N58" s="200"/>
      <c r="O58" s="200"/>
    </row>
    <row r="59" spans="1:15" ht="18.75" customHeight="1">
      <c r="A59" s="5" t="s">
        <v>187</v>
      </c>
      <c r="B59" s="73">
        <v>1042</v>
      </c>
      <c r="C59" s="29" t="s">
        <v>166</v>
      </c>
      <c r="D59" s="29">
        <v>0</v>
      </c>
      <c r="E59" s="29">
        <v>-2</v>
      </c>
      <c r="F59" s="34">
        <f t="shared" si="0"/>
        <v>0</v>
      </c>
      <c r="G59" s="29" t="s">
        <v>166</v>
      </c>
      <c r="H59" s="29" t="s">
        <v>166</v>
      </c>
      <c r="I59" s="29" t="s">
        <v>166</v>
      </c>
      <c r="J59" s="29" t="s">
        <v>166</v>
      </c>
      <c r="K59" s="200"/>
      <c r="L59" s="200"/>
      <c r="M59" s="200"/>
      <c r="N59" s="200"/>
      <c r="O59" s="200"/>
    </row>
    <row r="60" spans="1:15" ht="18.75" customHeight="1">
      <c r="A60" s="5" t="s">
        <v>188</v>
      </c>
      <c r="B60" s="73">
        <v>1043</v>
      </c>
      <c r="C60" s="29" t="s">
        <v>166</v>
      </c>
      <c r="D60" s="29">
        <v>0</v>
      </c>
      <c r="E60" s="29" t="s">
        <v>166</v>
      </c>
      <c r="F60" s="34">
        <f t="shared" si="0"/>
        <v>0</v>
      </c>
      <c r="G60" s="29" t="s">
        <v>166</v>
      </c>
      <c r="H60" s="29" t="s">
        <v>166</v>
      </c>
      <c r="I60" s="29" t="s">
        <v>166</v>
      </c>
      <c r="J60" s="29" t="s">
        <v>166</v>
      </c>
      <c r="K60" s="200"/>
      <c r="L60" s="200"/>
      <c r="M60" s="200"/>
      <c r="N60" s="200"/>
      <c r="O60" s="200"/>
    </row>
    <row r="61" spans="1:15" ht="18.75" customHeight="1">
      <c r="A61" s="5" t="s">
        <v>189</v>
      </c>
      <c r="B61" s="73">
        <v>1044</v>
      </c>
      <c r="C61" s="29">
        <v>-8.7750000000000004</v>
      </c>
      <c r="D61" s="29">
        <v>-22.4</v>
      </c>
      <c r="E61" s="29">
        <v>-49</v>
      </c>
      <c r="F61" s="34">
        <f t="shared" si="0"/>
        <v>-48</v>
      </c>
      <c r="G61" s="29">
        <v>-12</v>
      </c>
      <c r="H61" s="29">
        <v>-12</v>
      </c>
      <c r="I61" s="29">
        <v>-12</v>
      </c>
      <c r="J61" s="29">
        <v>-12</v>
      </c>
      <c r="K61" s="200"/>
      <c r="L61" s="200"/>
      <c r="M61" s="200"/>
      <c r="N61" s="200"/>
      <c r="O61" s="200"/>
    </row>
    <row r="62" spans="1:15" ht="18.75" customHeight="1">
      <c r="A62" s="5" t="s">
        <v>190</v>
      </c>
      <c r="B62" s="73">
        <v>1045</v>
      </c>
      <c r="C62" s="29" t="s">
        <v>166</v>
      </c>
      <c r="D62" s="29">
        <v>-14.5</v>
      </c>
      <c r="E62" s="29">
        <v>-2</v>
      </c>
      <c r="F62" s="34">
        <f t="shared" si="0"/>
        <v>-4</v>
      </c>
      <c r="G62" s="29">
        <v>-1</v>
      </c>
      <c r="H62" s="29">
        <v>-1</v>
      </c>
      <c r="I62" s="29">
        <v>-1</v>
      </c>
      <c r="J62" s="29">
        <v>-1</v>
      </c>
      <c r="K62" s="200"/>
      <c r="L62" s="200"/>
      <c r="M62" s="200"/>
      <c r="N62" s="200"/>
      <c r="O62" s="200"/>
    </row>
    <row r="63" spans="1:15" ht="18.75" customHeight="1">
      <c r="A63" s="5" t="s">
        <v>191</v>
      </c>
      <c r="B63" s="73">
        <v>1046</v>
      </c>
      <c r="C63" s="29">
        <v>-13.8</v>
      </c>
      <c r="D63" s="29">
        <v>0</v>
      </c>
      <c r="E63" s="29">
        <v>-6</v>
      </c>
      <c r="F63" s="34">
        <f t="shared" si="0"/>
        <v>-8</v>
      </c>
      <c r="G63" s="29">
        <v>-2</v>
      </c>
      <c r="H63" s="29">
        <v>-2</v>
      </c>
      <c r="I63" s="29">
        <v>-2</v>
      </c>
      <c r="J63" s="29">
        <v>-2</v>
      </c>
      <c r="K63" s="200"/>
      <c r="L63" s="200"/>
      <c r="M63" s="200"/>
      <c r="N63" s="200"/>
      <c r="O63" s="200"/>
    </row>
    <row r="64" spans="1:15" ht="18.75" customHeight="1">
      <c r="A64" s="5" t="s">
        <v>192</v>
      </c>
      <c r="B64" s="73">
        <v>1047</v>
      </c>
      <c r="C64" s="29" t="s">
        <v>166</v>
      </c>
      <c r="D64" s="29">
        <v>0</v>
      </c>
      <c r="E64" s="29" t="s">
        <v>166</v>
      </c>
      <c r="F64" s="34">
        <f t="shared" si="0"/>
        <v>0</v>
      </c>
      <c r="G64" s="29" t="s">
        <v>166</v>
      </c>
      <c r="H64" s="29" t="s">
        <v>166</v>
      </c>
      <c r="I64" s="29" t="s">
        <v>166</v>
      </c>
      <c r="J64" s="29" t="s">
        <v>166</v>
      </c>
      <c r="K64" s="200"/>
      <c r="L64" s="200"/>
      <c r="M64" s="200"/>
      <c r="N64" s="200"/>
      <c r="O64" s="200"/>
    </row>
    <row r="65" spans="1:15" ht="18.75" customHeight="1">
      <c r="A65" s="5" t="s">
        <v>193</v>
      </c>
      <c r="B65" s="73">
        <v>1048</v>
      </c>
      <c r="C65" s="29" t="s">
        <v>166</v>
      </c>
      <c r="D65" s="29">
        <v>0</v>
      </c>
      <c r="E65" s="29" t="s">
        <v>166</v>
      </c>
      <c r="F65" s="34">
        <f t="shared" si="0"/>
        <v>0</v>
      </c>
      <c r="G65" s="29" t="s">
        <v>166</v>
      </c>
      <c r="H65" s="29" t="s">
        <v>166</v>
      </c>
      <c r="I65" s="29" t="s">
        <v>166</v>
      </c>
      <c r="J65" s="29" t="s">
        <v>166</v>
      </c>
      <c r="K65" s="200"/>
      <c r="L65" s="200"/>
      <c r="M65" s="200"/>
      <c r="N65" s="200"/>
      <c r="O65" s="200"/>
    </row>
    <row r="66" spans="1:15" ht="18.75" customHeight="1">
      <c r="A66" s="5" t="s">
        <v>194</v>
      </c>
      <c r="B66" s="73">
        <v>1049</v>
      </c>
      <c r="C66" s="29">
        <v>-3.0350000000000001</v>
      </c>
      <c r="D66" s="29">
        <v>-4.5</v>
      </c>
      <c r="E66" s="29">
        <v>-2</v>
      </c>
      <c r="F66" s="34">
        <f t="shared" si="0"/>
        <v>-4</v>
      </c>
      <c r="G66" s="29">
        <v>-1</v>
      </c>
      <c r="H66" s="29">
        <v>-1</v>
      </c>
      <c r="I66" s="29">
        <v>-1</v>
      </c>
      <c r="J66" s="29">
        <v>-1</v>
      </c>
      <c r="K66" s="200"/>
      <c r="L66" s="200"/>
      <c r="M66" s="200"/>
      <c r="N66" s="200"/>
      <c r="O66" s="200"/>
    </row>
    <row r="67" spans="1:15" ht="37.5">
      <c r="A67" s="5" t="s">
        <v>195</v>
      </c>
      <c r="B67" s="73">
        <v>1050</v>
      </c>
      <c r="C67" s="29" t="s">
        <v>166</v>
      </c>
      <c r="D67" s="29">
        <v>-42.42</v>
      </c>
      <c r="E67" s="29" t="s">
        <v>166</v>
      </c>
      <c r="F67" s="34">
        <f t="shared" si="0"/>
        <v>0</v>
      </c>
      <c r="G67" s="29" t="s">
        <v>166</v>
      </c>
      <c r="H67" s="29" t="s">
        <v>166</v>
      </c>
      <c r="I67" s="29" t="s">
        <v>166</v>
      </c>
      <c r="J67" s="29" t="s">
        <v>166</v>
      </c>
      <c r="K67" s="200"/>
      <c r="L67" s="200"/>
      <c r="M67" s="200"/>
      <c r="N67" s="200"/>
      <c r="O67" s="200"/>
    </row>
    <row r="68" spans="1:15" ht="18.75" customHeight="1">
      <c r="A68" s="5" t="s">
        <v>196</v>
      </c>
      <c r="B68" s="116" t="s">
        <v>197</v>
      </c>
      <c r="C68" s="29" t="s">
        <v>166</v>
      </c>
      <c r="D68" s="29">
        <v>0</v>
      </c>
      <c r="E68" s="29" t="s">
        <v>166</v>
      </c>
      <c r="F68" s="34">
        <f t="shared" si="0"/>
        <v>0</v>
      </c>
      <c r="G68" s="29" t="s">
        <v>166</v>
      </c>
      <c r="H68" s="29" t="s">
        <v>166</v>
      </c>
      <c r="I68" s="29" t="s">
        <v>166</v>
      </c>
      <c r="J68" s="29" t="s">
        <v>166</v>
      </c>
      <c r="K68" s="200"/>
      <c r="L68" s="200"/>
      <c r="M68" s="200"/>
      <c r="N68" s="200"/>
      <c r="O68" s="200"/>
    </row>
    <row r="69" spans="1:15" ht="18.75" customHeight="1">
      <c r="A69" s="5" t="s">
        <v>198</v>
      </c>
      <c r="B69" s="73">
        <v>1051</v>
      </c>
      <c r="C69" s="29">
        <v>-264.209</v>
      </c>
      <c r="D69" s="29">
        <v>-328</v>
      </c>
      <c r="E69" s="29">
        <v>-225</v>
      </c>
      <c r="F69" s="34">
        <f t="shared" si="0"/>
        <v>-265.58199999999999</v>
      </c>
      <c r="G69" s="29">
        <v>-66.395499999999998</v>
      </c>
      <c r="H69" s="29">
        <v>-66.395499999999998</v>
      </c>
      <c r="I69" s="29">
        <v>-66.395499999999998</v>
      </c>
      <c r="J69" s="29">
        <v>-66.395499999999998</v>
      </c>
      <c r="K69" s="200"/>
      <c r="L69" s="200"/>
      <c r="M69" s="200"/>
      <c r="N69" s="200"/>
      <c r="O69" s="200"/>
    </row>
    <row r="70" spans="1:15" s="4" customFormat="1" ht="18.75" customHeight="1">
      <c r="A70" s="7" t="s">
        <v>199</v>
      </c>
      <c r="B70" s="8">
        <v>1060</v>
      </c>
      <c r="C70" s="44">
        <f>SUM(C71:C77)</f>
        <v>-77.585740000000001</v>
      </c>
      <c r="D70" s="44">
        <f>SUM(D71:D77)</f>
        <v>-131.47323999999998</v>
      </c>
      <c r="E70" s="44">
        <f>SUM(E71:E77)</f>
        <v>-143</v>
      </c>
      <c r="F70" s="44">
        <f t="shared" si="0"/>
        <v>-96.960000000000008</v>
      </c>
      <c r="G70" s="44">
        <f>SUM(G71:G77)</f>
        <v>-29.740000000000002</v>
      </c>
      <c r="H70" s="44">
        <f>SUM(H71:H77)</f>
        <v>-25.740000000000002</v>
      </c>
      <c r="I70" s="44">
        <f>SUM(I71:I77)</f>
        <v>-20.740000000000002</v>
      </c>
      <c r="J70" s="44">
        <f>SUM(J71:J77)</f>
        <v>-20.740000000000002</v>
      </c>
      <c r="K70" s="200"/>
      <c r="L70" s="200"/>
      <c r="M70" s="200"/>
      <c r="N70" s="200"/>
      <c r="O70" s="200"/>
    </row>
    <row r="71" spans="1:15" ht="18.75" customHeight="1">
      <c r="A71" s="5" t="s">
        <v>200</v>
      </c>
      <c r="B71" s="6">
        <v>1061</v>
      </c>
      <c r="C71" s="29" t="s">
        <v>166</v>
      </c>
      <c r="D71" s="29">
        <v>0</v>
      </c>
      <c r="E71" s="29" t="s">
        <v>166</v>
      </c>
      <c r="F71" s="34">
        <f t="shared" si="0"/>
        <v>0</v>
      </c>
      <c r="G71" s="29" t="s">
        <v>166</v>
      </c>
      <c r="H71" s="29" t="s">
        <v>166</v>
      </c>
      <c r="I71" s="29" t="s">
        <v>166</v>
      </c>
      <c r="J71" s="29" t="s">
        <v>166</v>
      </c>
      <c r="K71" s="200"/>
      <c r="L71" s="200"/>
      <c r="M71" s="200"/>
      <c r="N71" s="200"/>
      <c r="O71" s="200"/>
    </row>
    <row r="72" spans="1:15" ht="18.75" customHeight="1">
      <c r="A72" s="5" t="s">
        <v>201</v>
      </c>
      <c r="B72" s="6">
        <v>1062</v>
      </c>
      <c r="C72" s="29" t="s">
        <v>166</v>
      </c>
      <c r="D72" s="29">
        <v>0</v>
      </c>
      <c r="E72" s="29" t="s">
        <v>166</v>
      </c>
      <c r="F72" s="34">
        <f t="shared" si="0"/>
        <v>0</v>
      </c>
      <c r="G72" s="29" t="s">
        <v>166</v>
      </c>
      <c r="H72" s="29" t="s">
        <v>166</v>
      </c>
      <c r="I72" s="29" t="s">
        <v>166</v>
      </c>
      <c r="J72" s="29" t="s">
        <v>166</v>
      </c>
      <c r="K72" s="200"/>
      <c r="L72" s="200"/>
      <c r="M72" s="200"/>
      <c r="N72" s="200"/>
      <c r="O72" s="200"/>
    </row>
    <row r="73" spans="1:15" ht="18.75" customHeight="1">
      <c r="A73" s="5" t="s">
        <v>183</v>
      </c>
      <c r="B73" s="6">
        <v>1063</v>
      </c>
      <c r="C73" s="29">
        <v>-52.365369999999999</v>
      </c>
      <c r="D73" s="29">
        <v>-65.141999999999996</v>
      </c>
      <c r="E73" s="29">
        <v>-72</v>
      </c>
      <c r="F73" s="34">
        <f t="shared" si="0"/>
        <v>-51</v>
      </c>
      <c r="G73" s="29">
        <v>-17</v>
      </c>
      <c r="H73" s="29">
        <v>-14</v>
      </c>
      <c r="I73" s="29">
        <v>-10</v>
      </c>
      <c r="J73" s="29">
        <v>-10</v>
      </c>
      <c r="K73" s="200"/>
      <c r="L73" s="200"/>
      <c r="M73" s="200"/>
      <c r="N73" s="200"/>
      <c r="O73" s="200"/>
    </row>
    <row r="74" spans="1:15" ht="18.75" customHeight="1">
      <c r="A74" s="5" t="s">
        <v>184</v>
      </c>
      <c r="B74" s="6">
        <v>1064</v>
      </c>
      <c r="C74" s="29">
        <v>-11.52037</v>
      </c>
      <c r="D74" s="29">
        <v>-14.331239999999999</v>
      </c>
      <c r="E74" s="29">
        <v>-24</v>
      </c>
      <c r="F74" s="34">
        <f t="shared" si="0"/>
        <v>-14.96</v>
      </c>
      <c r="G74" s="29">
        <v>-3.74</v>
      </c>
      <c r="H74" s="29">
        <v>-3.74</v>
      </c>
      <c r="I74" s="29">
        <v>-3.74</v>
      </c>
      <c r="J74" s="29">
        <v>-3.74</v>
      </c>
      <c r="K74" s="200"/>
      <c r="L74" s="200"/>
      <c r="M74" s="200"/>
      <c r="N74" s="200"/>
      <c r="O74" s="200"/>
    </row>
    <row r="75" spans="1:15" ht="18.75" customHeight="1">
      <c r="A75" s="5" t="s">
        <v>202</v>
      </c>
      <c r="B75" s="6">
        <v>1065</v>
      </c>
      <c r="C75" s="29" t="s">
        <v>166</v>
      </c>
      <c r="D75" s="29">
        <v>0</v>
      </c>
      <c r="E75" s="29" t="s">
        <v>166</v>
      </c>
      <c r="F75" s="34">
        <f t="shared" si="0"/>
        <v>0</v>
      </c>
      <c r="G75" s="29" t="s">
        <v>166</v>
      </c>
      <c r="H75" s="29" t="s">
        <v>166</v>
      </c>
      <c r="I75" s="29" t="s">
        <v>166</v>
      </c>
      <c r="J75" s="29" t="s">
        <v>166</v>
      </c>
      <c r="K75" s="200"/>
      <c r="L75" s="200"/>
      <c r="M75" s="200"/>
      <c r="N75" s="200"/>
      <c r="O75" s="200"/>
    </row>
    <row r="76" spans="1:15" ht="18.75" customHeight="1">
      <c r="A76" s="5" t="s">
        <v>203</v>
      </c>
      <c r="B76" s="6">
        <v>1066</v>
      </c>
      <c r="C76" s="29" t="s">
        <v>166</v>
      </c>
      <c r="D76" s="29">
        <v>0</v>
      </c>
      <c r="E76" s="29">
        <v>-19</v>
      </c>
      <c r="F76" s="34">
        <f t="shared" si="0"/>
        <v>0</v>
      </c>
      <c r="G76" s="29" t="s">
        <v>166</v>
      </c>
      <c r="H76" s="29" t="s">
        <v>166</v>
      </c>
      <c r="I76" s="29" t="s">
        <v>166</v>
      </c>
      <c r="J76" s="29" t="s">
        <v>166</v>
      </c>
      <c r="K76" s="200"/>
      <c r="L76" s="200"/>
      <c r="M76" s="200"/>
      <c r="N76" s="200"/>
      <c r="O76" s="200"/>
    </row>
    <row r="77" spans="1:15" ht="18.75" customHeight="1">
      <c r="A77" s="5" t="s">
        <v>204</v>
      </c>
      <c r="B77" s="6">
        <v>1067</v>
      </c>
      <c r="C77" s="29">
        <v>-13.7</v>
      </c>
      <c r="D77" s="29">
        <v>-52</v>
      </c>
      <c r="E77" s="29">
        <v>-28</v>
      </c>
      <c r="F77" s="34">
        <f t="shared" si="0"/>
        <v>-31</v>
      </c>
      <c r="G77" s="29">
        <v>-9</v>
      </c>
      <c r="H77" s="29">
        <v>-8</v>
      </c>
      <c r="I77" s="29">
        <v>-7</v>
      </c>
      <c r="J77" s="29">
        <v>-7</v>
      </c>
      <c r="K77" s="200"/>
      <c r="L77" s="200"/>
      <c r="M77" s="200"/>
      <c r="N77" s="200"/>
      <c r="O77" s="200"/>
    </row>
    <row r="78" spans="1:15" s="4" customFormat="1" ht="18.75" customHeight="1">
      <c r="A78" s="7" t="s">
        <v>205</v>
      </c>
      <c r="B78" s="8">
        <v>1070</v>
      </c>
      <c r="C78" s="44">
        <f>SUM(C79:C81)</f>
        <v>366.95499999999998</v>
      </c>
      <c r="D78" s="44">
        <f>SUM(D79:D81)</f>
        <v>32</v>
      </c>
      <c r="E78" s="44">
        <f>SUM(E79:E81)</f>
        <v>473</v>
      </c>
      <c r="F78" s="44">
        <f t="shared" si="0"/>
        <v>48</v>
      </c>
      <c r="G78" s="44">
        <f>SUM(G79:G81)</f>
        <v>12</v>
      </c>
      <c r="H78" s="44">
        <f>SUM(H79:H81)</f>
        <v>12</v>
      </c>
      <c r="I78" s="44">
        <f>SUM(I79:I81)</f>
        <v>12</v>
      </c>
      <c r="J78" s="44">
        <f>SUM(J79:J81)</f>
        <v>12</v>
      </c>
      <c r="K78" s="200"/>
      <c r="L78" s="200"/>
      <c r="M78" s="200"/>
      <c r="N78" s="200"/>
      <c r="O78" s="200"/>
    </row>
    <row r="79" spans="1:15" ht="18.75" customHeight="1">
      <c r="A79" s="5" t="s">
        <v>206</v>
      </c>
      <c r="B79" s="6">
        <v>1071</v>
      </c>
      <c r="C79" s="29"/>
      <c r="D79" s="29">
        <v>0</v>
      </c>
      <c r="E79" s="29"/>
      <c r="F79" s="34">
        <f t="shared" si="0"/>
        <v>0</v>
      </c>
      <c r="G79" s="29"/>
      <c r="H79" s="29"/>
      <c r="I79" s="29"/>
      <c r="J79" s="29"/>
      <c r="K79" s="200"/>
      <c r="L79" s="200"/>
      <c r="M79" s="200"/>
      <c r="N79" s="200"/>
      <c r="O79" s="200"/>
    </row>
    <row r="80" spans="1:15" ht="18.75" customHeight="1">
      <c r="A80" s="5" t="s">
        <v>207</v>
      </c>
      <c r="B80" s="6">
        <v>1072</v>
      </c>
      <c r="C80" s="29"/>
      <c r="D80" s="29">
        <v>0</v>
      </c>
      <c r="E80" s="29"/>
      <c r="F80" s="34">
        <f t="shared" si="0"/>
        <v>0</v>
      </c>
      <c r="G80" s="29"/>
      <c r="H80" s="29"/>
      <c r="I80" s="29"/>
      <c r="J80" s="29"/>
      <c r="K80" s="200"/>
      <c r="L80" s="200"/>
      <c r="M80" s="200"/>
      <c r="N80" s="200"/>
      <c r="O80" s="200"/>
    </row>
    <row r="81" spans="1:15" ht="18.75" customHeight="1">
      <c r="A81" s="5" t="s">
        <v>208</v>
      </c>
      <c r="B81" s="6">
        <v>1073</v>
      </c>
      <c r="C81" s="29">
        <v>366.95499999999998</v>
      </c>
      <c r="D81" s="29">
        <v>32</v>
      </c>
      <c r="E81" s="29">
        <v>473</v>
      </c>
      <c r="F81" s="34">
        <f t="shared" si="0"/>
        <v>48</v>
      </c>
      <c r="G81" s="29">
        <v>12</v>
      </c>
      <c r="H81" s="29">
        <v>12</v>
      </c>
      <c r="I81" s="29">
        <v>12</v>
      </c>
      <c r="J81" s="29">
        <v>12</v>
      </c>
      <c r="K81" s="200"/>
      <c r="L81" s="200"/>
      <c r="M81" s="200"/>
      <c r="N81" s="200"/>
      <c r="O81" s="200"/>
    </row>
    <row r="82" spans="1:15" s="4" customFormat="1" ht="18.75" customHeight="1">
      <c r="A82" s="100" t="s">
        <v>209</v>
      </c>
      <c r="B82" s="8">
        <v>1080</v>
      </c>
      <c r="C82" s="44">
        <f>SUM(C83:C88)</f>
        <v>-5567.3201799999997</v>
      </c>
      <c r="D82" s="44">
        <f>SUM(D83:D88)</f>
        <v>-5704.86</v>
      </c>
      <c r="E82" s="44">
        <f>SUM(E83:E88)</f>
        <v>-6340.6</v>
      </c>
      <c r="F82" s="44">
        <f t="shared" si="0"/>
        <v>-5784</v>
      </c>
      <c r="G82" s="44">
        <f>SUM(G83:G88)</f>
        <v>-1446</v>
      </c>
      <c r="H82" s="44">
        <f>SUM(H83:H88)</f>
        <v>-1446</v>
      </c>
      <c r="I82" s="44">
        <f>SUM(I83:I88)</f>
        <v>-1446</v>
      </c>
      <c r="J82" s="44">
        <f>SUM(J83:J88)</f>
        <v>-1446</v>
      </c>
      <c r="K82" s="200"/>
      <c r="L82" s="200"/>
      <c r="M82" s="200"/>
      <c r="N82" s="200"/>
      <c r="O82" s="200"/>
    </row>
    <row r="83" spans="1:15" ht="18.75" customHeight="1">
      <c r="A83" s="5" t="s">
        <v>206</v>
      </c>
      <c r="B83" s="6">
        <v>1081</v>
      </c>
      <c r="C83" s="29" t="s">
        <v>166</v>
      </c>
      <c r="D83" s="29">
        <v>0</v>
      </c>
      <c r="E83" s="29" t="s">
        <v>166</v>
      </c>
      <c r="F83" s="34">
        <f t="shared" si="0"/>
        <v>0</v>
      </c>
      <c r="G83" s="29" t="s">
        <v>166</v>
      </c>
      <c r="H83" s="29" t="s">
        <v>166</v>
      </c>
      <c r="I83" s="29" t="s">
        <v>166</v>
      </c>
      <c r="J83" s="29" t="s">
        <v>166</v>
      </c>
      <c r="K83" s="200"/>
      <c r="L83" s="200"/>
      <c r="M83" s="200"/>
      <c r="N83" s="200"/>
      <c r="O83" s="200"/>
    </row>
    <row r="84" spans="1:15" ht="18.75" customHeight="1">
      <c r="A84" s="5" t="s">
        <v>210</v>
      </c>
      <c r="B84" s="6">
        <v>1082</v>
      </c>
      <c r="C84" s="29" t="s">
        <v>166</v>
      </c>
      <c r="D84" s="29">
        <v>0</v>
      </c>
      <c r="E84" s="29" t="s">
        <v>166</v>
      </c>
      <c r="F84" s="34">
        <f t="shared" si="0"/>
        <v>0</v>
      </c>
      <c r="G84" s="29" t="s">
        <v>166</v>
      </c>
      <c r="H84" s="29" t="s">
        <v>166</v>
      </c>
      <c r="I84" s="29" t="s">
        <v>166</v>
      </c>
      <c r="J84" s="29" t="s">
        <v>166</v>
      </c>
      <c r="K84" s="200"/>
      <c r="L84" s="200"/>
      <c r="M84" s="200"/>
      <c r="N84" s="200"/>
      <c r="O84" s="200"/>
    </row>
    <row r="85" spans="1:15" ht="18.75" customHeight="1">
      <c r="A85" s="5" t="s">
        <v>211</v>
      </c>
      <c r="B85" s="6">
        <v>1083</v>
      </c>
      <c r="C85" s="29" t="s">
        <v>166</v>
      </c>
      <c r="D85" s="29">
        <v>0</v>
      </c>
      <c r="E85" s="29" t="s">
        <v>166</v>
      </c>
      <c r="F85" s="34">
        <f t="shared" si="0"/>
        <v>0</v>
      </c>
      <c r="G85" s="29" t="s">
        <v>166</v>
      </c>
      <c r="H85" s="29" t="s">
        <v>166</v>
      </c>
      <c r="I85" s="29" t="s">
        <v>166</v>
      </c>
      <c r="J85" s="29" t="s">
        <v>166</v>
      </c>
      <c r="K85" s="200"/>
      <c r="L85" s="200"/>
      <c r="M85" s="200"/>
      <c r="N85" s="200"/>
      <c r="O85" s="200"/>
    </row>
    <row r="86" spans="1:15" ht="18.75" customHeight="1">
      <c r="A86" s="5" t="s">
        <v>212</v>
      </c>
      <c r="B86" s="6">
        <v>1084</v>
      </c>
      <c r="C86" s="29" t="s">
        <v>166</v>
      </c>
      <c r="D86" s="29">
        <v>0</v>
      </c>
      <c r="E86" s="29" t="s">
        <v>166</v>
      </c>
      <c r="F86" s="34">
        <f t="shared" si="0"/>
        <v>0</v>
      </c>
      <c r="G86" s="29" t="s">
        <v>166</v>
      </c>
      <c r="H86" s="29" t="s">
        <v>166</v>
      </c>
      <c r="I86" s="29" t="s">
        <v>166</v>
      </c>
      <c r="J86" s="29" t="s">
        <v>166</v>
      </c>
      <c r="K86" s="200"/>
      <c r="L86" s="200"/>
      <c r="M86" s="200"/>
      <c r="N86" s="200"/>
      <c r="O86" s="200"/>
    </row>
    <row r="87" spans="1:15" ht="18.75" customHeight="1">
      <c r="A87" s="5" t="s">
        <v>213</v>
      </c>
      <c r="B87" s="6">
        <v>1085</v>
      </c>
      <c r="C87" s="29" t="s">
        <v>166</v>
      </c>
      <c r="D87" s="29">
        <v>0</v>
      </c>
      <c r="E87" s="29" t="s">
        <v>166</v>
      </c>
      <c r="F87" s="34">
        <f t="shared" si="0"/>
        <v>0</v>
      </c>
      <c r="G87" s="29" t="s">
        <v>166</v>
      </c>
      <c r="H87" s="29" t="s">
        <v>166</v>
      </c>
      <c r="I87" s="29" t="s">
        <v>166</v>
      </c>
      <c r="J87" s="29" t="s">
        <v>166</v>
      </c>
      <c r="K87" s="200"/>
      <c r="L87" s="200"/>
      <c r="M87" s="200"/>
      <c r="N87" s="200"/>
      <c r="O87" s="200"/>
    </row>
    <row r="88" spans="1:15" ht="18.75" customHeight="1">
      <c r="A88" s="5" t="s">
        <v>214</v>
      </c>
      <c r="B88" s="6">
        <v>1086</v>
      </c>
      <c r="C88" s="29">
        <v>-5567.3201799999997</v>
      </c>
      <c r="D88" s="29">
        <v>-5704.86</v>
      </c>
      <c r="E88" s="29">
        <v>-6340.6</v>
      </c>
      <c r="F88" s="34">
        <f t="shared" si="0"/>
        <v>-5784</v>
      </c>
      <c r="G88" s="29">
        <v>-1446</v>
      </c>
      <c r="H88" s="29">
        <v>-1446</v>
      </c>
      <c r="I88" s="29">
        <v>-1446</v>
      </c>
      <c r="J88" s="29">
        <v>-1446</v>
      </c>
      <c r="K88" s="200"/>
      <c r="L88" s="200"/>
      <c r="M88" s="200"/>
      <c r="N88" s="200"/>
      <c r="O88" s="200"/>
    </row>
    <row r="89" spans="1:15" s="4" customFormat="1" ht="18.75" customHeight="1">
      <c r="A89" s="7" t="s">
        <v>215</v>
      </c>
      <c r="B89" s="8">
        <v>1100</v>
      </c>
      <c r="C89" s="42">
        <f>SUM(C46,C47,C70,C78,C82)</f>
        <v>-4530.8329800000029</v>
      </c>
      <c r="D89" s="42">
        <f t="shared" ref="D89:J89" si="2">SUM(D46,D47,D70,D78,D82)</f>
        <v>-5059.8619913888906</v>
      </c>
      <c r="E89" s="42">
        <f t="shared" si="2"/>
        <v>-2040.4000000000033</v>
      </c>
      <c r="F89" s="42">
        <f t="shared" si="2"/>
        <v>-5244.3620000000037</v>
      </c>
      <c r="G89" s="42">
        <f t="shared" si="2"/>
        <v>-1279.5555000000004</v>
      </c>
      <c r="H89" s="42">
        <f t="shared" si="2"/>
        <v>-1261.0554999999993</v>
      </c>
      <c r="I89" s="42">
        <f t="shared" si="2"/>
        <v>-1217.2755000000009</v>
      </c>
      <c r="J89" s="42">
        <f t="shared" si="2"/>
        <v>-1486.4754999999998</v>
      </c>
      <c r="K89" s="200"/>
      <c r="L89" s="200"/>
      <c r="M89" s="200"/>
      <c r="N89" s="200"/>
      <c r="O89" s="200"/>
    </row>
    <row r="90" spans="1:15" s="4" customFormat="1" ht="18.75" customHeight="1">
      <c r="A90" s="7" t="s">
        <v>216</v>
      </c>
      <c r="B90" s="8">
        <v>1110</v>
      </c>
      <c r="C90" s="41"/>
      <c r="D90" s="41"/>
      <c r="E90" s="41"/>
      <c r="F90" s="44">
        <f t="shared" ref="F90:F99" si="3">SUM(G90:J90)</f>
        <v>0</v>
      </c>
      <c r="G90" s="41"/>
      <c r="H90" s="41"/>
      <c r="I90" s="41"/>
      <c r="J90" s="41"/>
      <c r="K90" s="200"/>
      <c r="L90" s="200"/>
      <c r="M90" s="200"/>
      <c r="N90" s="200"/>
      <c r="O90" s="200"/>
    </row>
    <row r="91" spans="1:15" s="4" customFormat="1" ht="18.75" customHeight="1">
      <c r="A91" s="7" t="s">
        <v>217</v>
      </c>
      <c r="B91" s="8">
        <v>1120</v>
      </c>
      <c r="C91" s="41" t="s">
        <v>166</v>
      </c>
      <c r="D91" s="41" t="s">
        <v>166</v>
      </c>
      <c r="E91" s="41" t="s">
        <v>166</v>
      </c>
      <c r="F91" s="44">
        <f t="shared" si="3"/>
        <v>0</v>
      </c>
      <c r="G91" s="41" t="s">
        <v>166</v>
      </c>
      <c r="H91" s="41" t="s">
        <v>166</v>
      </c>
      <c r="I91" s="41" t="s">
        <v>166</v>
      </c>
      <c r="J91" s="41" t="s">
        <v>166</v>
      </c>
      <c r="K91" s="200"/>
      <c r="L91" s="200"/>
      <c r="M91" s="200"/>
      <c r="N91" s="200"/>
      <c r="O91" s="200"/>
    </row>
    <row r="92" spans="1:15" s="4" customFormat="1" ht="18.75" customHeight="1">
      <c r="A92" s="7" t="s">
        <v>218</v>
      </c>
      <c r="B92" s="8">
        <v>1130</v>
      </c>
      <c r="C92" s="41"/>
      <c r="D92" s="41"/>
      <c r="E92" s="41"/>
      <c r="F92" s="44">
        <f t="shared" si="3"/>
        <v>0</v>
      </c>
      <c r="G92" s="41"/>
      <c r="H92" s="41"/>
      <c r="I92" s="41"/>
      <c r="J92" s="41"/>
      <c r="K92" s="200"/>
      <c r="L92" s="200"/>
      <c r="M92" s="200"/>
      <c r="N92" s="200"/>
      <c r="O92" s="200"/>
    </row>
    <row r="93" spans="1:15" s="4" customFormat="1" ht="18.75" customHeight="1">
      <c r="A93" s="7" t="s">
        <v>219</v>
      </c>
      <c r="B93" s="8">
        <v>1140</v>
      </c>
      <c r="C93" s="41" t="s">
        <v>166</v>
      </c>
      <c r="D93" s="41" t="s">
        <v>166</v>
      </c>
      <c r="E93" s="41">
        <v>-10</v>
      </c>
      <c r="F93" s="44">
        <f t="shared" si="3"/>
        <v>0</v>
      </c>
      <c r="G93" s="41" t="s">
        <v>166</v>
      </c>
      <c r="H93" s="41" t="s">
        <v>166</v>
      </c>
      <c r="I93" s="41" t="s">
        <v>166</v>
      </c>
      <c r="J93" s="41" t="s">
        <v>166</v>
      </c>
      <c r="K93" s="200"/>
      <c r="L93" s="200"/>
      <c r="M93" s="200"/>
      <c r="N93" s="200"/>
      <c r="O93" s="200"/>
    </row>
    <row r="94" spans="1:15" s="4" customFormat="1" ht="18.75" customHeight="1">
      <c r="A94" s="7" t="s">
        <v>220</v>
      </c>
      <c r="B94" s="8">
        <v>1150</v>
      </c>
      <c r="C94" s="44">
        <f>SUM(C95:C96)</f>
        <v>4902.6530000000002</v>
      </c>
      <c r="D94" s="44">
        <f t="shared" ref="D94:J94" si="4">SUM(D95:D96)</f>
        <v>5348.76</v>
      </c>
      <c r="E94" s="44">
        <f t="shared" si="4"/>
        <v>5925</v>
      </c>
      <c r="F94" s="44">
        <f t="shared" si="3"/>
        <v>5520</v>
      </c>
      <c r="G94" s="44">
        <f t="shared" si="4"/>
        <v>1380</v>
      </c>
      <c r="H94" s="44">
        <f t="shared" si="4"/>
        <v>1380</v>
      </c>
      <c r="I94" s="44">
        <f t="shared" si="4"/>
        <v>1380</v>
      </c>
      <c r="J94" s="44">
        <f t="shared" si="4"/>
        <v>1380</v>
      </c>
      <c r="K94" s="200"/>
      <c r="L94" s="200"/>
      <c r="M94" s="200"/>
      <c r="N94" s="200"/>
      <c r="O94" s="200"/>
    </row>
    <row r="95" spans="1:15" ht="18.75" customHeight="1">
      <c r="A95" s="5" t="s">
        <v>206</v>
      </c>
      <c r="B95" s="6">
        <v>1151</v>
      </c>
      <c r="C95" s="29"/>
      <c r="D95" s="29">
        <v>0</v>
      </c>
      <c r="E95" s="29"/>
      <c r="F95" s="34">
        <f t="shared" si="3"/>
        <v>0</v>
      </c>
      <c r="G95" s="29"/>
      <c r="H95" s="29"/>
      <c r="I95" s="29"/>
      <c r="J95" s="29"/>
      <c r="K95" s="200"/>
      <c r="L95" s="200"/>
      <c r="M95" s="200"/>
      <c r="N95" s="200"/>
      <c r="O95" s="200"/>
    </row>
    <row r="96" spans="1:15" ht="18.75" customHeight="1">
      <c r="A96" s="5" t="s">
        <v>221</v>
      </c>
      <c r="B96" s="6">
        <v>1152</v>
      </c>
      <c r="C96" s="29">
        <v>4902.6530000000002</v>
      </c>
      <c r="D96" s="29">
        <v>5348.76</v>
      </c>
      <c r="E96" s="29">
        <v>5925</v>
      </c>
      <c r="F96" s="34">
        <f t="shared" si="3"/>
        <v>5520</v>
      </c>
      <c r="G96" s="29">
        <v>1380</v>
      </c>
      <c r="H96" s="29">
        <v>1380</v>
      </c>
      <c r="I96" s="29">
        <v>1380</v>
      </c>
      <c r="J96" s="29">
        <v>1380</v>
      </c>
      <c r="K96" s="200"/>
      <c r="L96" s="200"/>
      <c r="M96" s="200"/>
      <c r="N96" s="200"/>
      <c r="O96" s="200"/>
    </row>
    <row r="97" spans="1:15" s="4" customFormat="1" ht="18.75" customHeight="1">
      <c r="A97" s="7" t="s">
        <v>222</v>
      </c>
      <c r="B97" s="8">
        <v>1160</v>
      </c>
      <c r="C97" s="44">
        <f>SUM(C98:C99)</f>
        <v>-10.382</v>
      </c>
      <c r="D97" s="44">
        <f t="shared" ref="D97:J97" si="5">SUM(D98:D99)</f>
        <v>0</v>
      </c>
      <c r="E97" s="44">
        <f t="shared" si="5"/>
        <v>-357</v>
      </c>
      <c r="F97" s="44">
        <f t="shared" si="3"/>
        <v>0</v>
      </c>
      <c r="G97" s="44">
        <f t="shared" si="5"/>
        <v>0</v>
      </c>
      <c r="H97" s="44">
        <f t="shared" si="5"/>
        <v>0</v>
      </c>
      <c r="I97" s="44">
        <f t="shared" si="5"/>
        <v>0</v>
      </c>
      <c r="J97" s="44">
        <f t="shared" si="5"/>
        <v>0</v>
      </c>
      <c r="K97" s="200"/>
      <c r="L97" s="200"/>
      <c r="M97" s="200"/>
      <c r="N97" s="200"/>
      <c r="O97" s="200"/>
    </row>
    <row r="98" spans="1:15" ht="18.75" customHeight="1">
      <c r="A98" s="5" t="s">
        <v>206</v>
      </c>
      <c r="B98" s="6">
        <v>1161</v>
      </c>
      <c r="C98" s="29" t="s">
        <v>166</v>
      </c>
      <c r="D98" s="29" t="s">
        <v>166</v>
      </c>
      <c r="E98" s="29" t="s">
        <v>166</v>
      </c>
      <c r="F98" s="34">
        <f t="shared" si="3"/>
        <v>0</v>
      </c>
      <c r="G98" s="29" t="s">
        <v>166</v>
      </c>
      <c r="H98" s="29" t="s">
        <v>166</v>
      </c>
      <c r="I98" s="29" t="s">
        <v>166</v>
      </c>
      <c r="J98" s="29" t="s">
        <v>166</v>
      </c>
      <c r="K98" s="200"/>
      <c r="L98" s="200"/>
      <c r="M98" s="200"/>
      <c r="N98" s="200"/>
      <c r="O98" s="200"/>
    </row>
    <row r="99" spans="1:15" ht="18.75" customHeight="1">
      <c r="A99" s="5" t="s">
        <v>223</v>
      </c>
      <c r="B99" s="6">
        <v>1162</v>
      </c>
      <c r="C99" s="29">
        <v>-10.382</v>
      </c>
      <c r="D99" s="29" t="s">
        <v>166</v>
      </c>
      <c r="E99" s="29">
        <v>-357</v>
      </c>
      <c r="F99" s="34">
        <f t="shared" si="3"/>
        <v>0</v>
      </c>
      <c r="G99" s="29" t="s">
        <v>166</v>
      </c>
      <c r="H99" s="29" t="s">
        <v>166</v>
      </c>
      <c r="I99" s="29" t="s">
        <v>166</v>
      </c>
      <c r="J99" s="29" t="s">
        <v>166</v>
      </c>
      <c r="K99" s="200"/>
      <c r="L99" s="200"/>
      <c r="M99" s="200"/>
      <c r="N99" s="200"/>
      <c r="O99" s="200"/>
    </row>
    <row r="100" spans="1:15" ht="18.75" customHeight="1">
      <c r="A100" s="7" t="s">
        <v>224</v>
      </c>
      <c r="B100" s="8">
        <v>1170</v>
      </c>
      <c r="C100" s="42">
        <f>SUM(C89,C90,C91,C92,C93,C94,C97)</f>
        <v>361.43801999999738</v>
      </c>
      <c r="D100" s="42">
        <f t="shared" ref="D100:J100" si="6">SUM(D89,D90,D91,D92,D93,D94,D97)</f>
        <v>288.89800861110962</v>
      </c>
      <c r="E100" s="42">
        <f t="shared" si="6"/>
        <v>3517.5999999999967</v>
      </c>
      <c r="F100" s="42">
        <f t="shared" si="6"/>
        <v>275.63799999999628</v>
      </c>
      <c r="G100" s="42">
        <f t="shared" si="6"/>
        <v>100.44449999999961</v>
      </c>
      <c r="H100" s="42">
        <f t="shared" si="6"/>
        <v>118.94450000000074</v>
      </c>
      <c r="I100" s="42">
        <f t="shared" si="6"/>
        <v>162.72449999999913</v>
      </c>
      <c r="J100" s="42">
        <f t="shared" si="6"/>
        <v>-106.47549999999978</v>
      </c>
      <c r="K100" s="200"/>
      <c r="L100" s="200"/>
      <c r="M100" s="200"/>
      <c r="N100" s="200"/>
      <c r="O100" s="200"/>
    </row>
    <row r="101" spans="1:15" ht="18.75" customHeight="1">
      <c r="A101" s="5" t="s">
        <v>225</v>
      </c>
      <c r="B101" s="140">
        <v>1180</v>
      </c>
      <c r="C101" s="29">
        <v>-65.058999999999997</v>
      </c>
      <c r="D101" s="29">
        <v>-50</v>
      </c>
      <c r="E101" s="29">
        <v>-641</v>
      </c>
      <c r="F101" s="34">
        <f>SUM(G101:J101)</f>
        <v>-59</v>
      </c>
      <c r="G101" s="29">
        <v>-31</v>
      </c>
      <c r="H101" s="29">
        <v>-10</v>
      </c>
      <c r="I101" s="29">
        <v>-18</v>
      </c>
      <c r="J101" s="29"/>
      <c r="K101" s="200"/>
      <c r="L101" s="200"/>
      <c r="M101" s="200"/>
      <c r="N101" s="200"/>
      <c r="O101" s="200"/>
    </row>
    <row r="102" spans="1:15" ht="18.75" customHeight="1">
      <c r="A102" s="5" t="s">
        <v>226</v>
      </c>
      <c r="B102" s="140">
        <v>1181</v>
      </c>
      <c r="C102" s="29"/>
      <c r="D102" s="29"/>
      <c r="E102" s="29"/>
      <c r="F102" s="34">
        <f>SUM(G102:J102)</f>
        <v>0</v>
      </c>
      <c r="G102" s="29"/>
      <c r="H102" s="29"/>
      <c r="I102" s="29"/>
      <c r="J102" s="29"/>
      <c r="K102" s="200"/>
      <c r="L102" s="200"/>
      <c r="M102" s="200"/>
      <c r="N102" s="200"/>
      <c r="O102" s="200"/>
    </row>
    <row r="103" spans="1:15" ht="18.75" customHeight="1">
      <c r="A103" s="5" t="s">
        <v>227</v>
      </c>
      <c r="B103" s="6">
        <v>1190</v>
      </c>
      <c r="C103" s="29"/>
      <c r="D103" s="29"/>
      <c r="E103" s="29"/>
      <c r="F103" s="34">
        <f>SUM(G103:J103)</f>
        <v>0</v>
      </c>
      <c r="G103" s="29"/>
      <c r="H103" s="29"/>
      <c r="I103" s="29"/>
      <c r="J103" s="29"/>
      <c r="K103" s="200"/>
      <c r="L103" s="200"/>
      <c r="M103" s="200"/>
      <c r="N103" s="200"/>
      <c r="O103" s="200"/>
    </row>
    <row r="104" spans="1:15" ht="18.75" customHeight="1">
      <c r="A104" s="5" t="s">
        <v>228</v>
      </c>
      <c r="B104" s="145">
        <v>1191</v>
      </c>
      <c r="C104" s="29" t="s">
        <v>166</v>
      </c>
      <c r="D104" s="29" t="s">
        <v>166</v>
      </c>
      <c r="E104" s="29" t="s">
        <v>166</v>
      </c>
      <c r="F104" s="34">
        <f>SUM(G104:J104)</f>
        <v>0</v>
      </c>
      <c r="G104" s="29" t="s">
        <v>166</v>
      </c>
      <c r="H104" s="29" t="s">
        <v>166</v>
      </c>
      <c r="I104" s="29" t="s">
        <v>166</v>
      </c>
      <c r="J104" s="29" t="s">
        <v>166</v>
      </c>
      <c r="K104" s="200"/>
      <c r="L104" s="200"/>
      <c r="M104" s="200"/>
      <c r="N104" s="200"/>
      <c r="O104" s="200"/>
    </row>
    <row r="105" spans="1:15" ht="18.75" customHeight="1">
      <c r="A105" s="7" t="s">
        <v>229</v>
      </c>
      <c r="B105" s="8">
        <v>1200</v>
      </c>
      <c r="C105" s="42">
        <f>SUM(C100,C101,C102,C103,C104)</f>
        <v>296.37901999999735</v>
      </c>
      <c r="D105" s="42">
        <f t="shared" ref="D105:J105" si="7">SUM(D100,D101,D102,D103,D104)</f>
        <v>238.89800861110962</v>
      </c>
      <c r="E105" s="42">
        <f t="shared" si="7"/>
        <v>2876.5999999999967</v>
      </c>
      <c r="F105" s="42">
        <f t="shared" si="7"/>
        <v>216.63799999999628</v>
      </c>
      <c r="G105" s="42">
        <f t="shared" si="7"/>
        <v>69.444499999999607</v>
      </c>
      <c r="H105" s="42">
        <f t="shared" si="7"/>
        <v>108.94450000000074</v>
      </c>
      <c r="I105" s="42">
        <f t="shared" si="7"/>
        <v>144.72449999999913</v>
      </c>
      <c r="J105" s="42">
        <f t="shared" si="7"/>
        <v>-106.47549999999978</v>
      </c>
      <c r="K105" s="200"/>
      <c r="L105" s="200"/>
      <c r="M105" s="200"/>
      <c r="N105" s="200"/>
      <c r="O105" s="200"/>
    </row>
    <row r="106" spans="1:15" ht="18.75" customHeight="1">
      <c r="A106" s="5" t="s">
        <v>230</v>
      </c>
      <c r="B106" s="145">
        <v>1201</v>
      </c>
      <c r="C106" s="93">
        <f t="shared" ref="C106:J106" si="8">IF(C105&gt;0,C105,0)</f>
        <v>296.37901999999735</v>
      </c>
      <c r="D106" s="93">
        <f t="shared" si="8"/>
        <v>238.89800861110962</v>
      </c>
      <c r="E106" s="93">
        <f t="shared" si="8"/>
        <v>2876.5999999999967</v>
      </c>
      <c r="F106" s="93">
        <f t="shared" si="8"/>
        <v>216.63799999999628</v>
      </c>
      <c r="G106" s="93">
        <f t="shared" si="8"/>
        <v>69.444499999999607</v>
      </c>
      <c r="H106" s="93">
        <f t="shared" si="8"/>
        <v>108.94450000000074</v>
      </c>
      <c r="I106" s="93">
        <f t="shared" si="8"/>
        <v>144.72449999999913</v>
      </c>
      <c r="J106" s="93">
        <f t="shared" si="8"/>
        <v>0</v>
      </c>
      <c r="K106" s="200"/>
      <c r="L106" s="200"/>
      <c r="M106" s="200"/>
      <c r="N106" s="200"/>
      <c r="O106" s="200"/>
    </row>
    <row r="107" spans="1:15" ht="18.75" customHeight="1">
      <c r="A107" s="5" t="s">
        <v>231</v>
      </c>
      <c r="B107" s="145">
        <v>1202</v>
      </c>
      <c r="C107" s="93">
        <f t="shared" ref="C107:J107" si="9">IF(C105&lt;0,C105,0)</f>
        <v>0</v>
      </c>
      <c r="D107" s="93">
        <f t="shared" si="9"/>
        <v>0</v>
      </c>
      <c r="E107" s="93">
        <f t="shared" si="9"/>
        <v>0</v>
      </c>
      <c r="F107" s="93">
        <f t="shared" si="9"/>
        <v>0</v>
      </c>
      <c r="G107" s="93">
        <f t="shared" si="9"/>
        <v>0</v>
      </c>
      <c r="H107" s="93">
        <f t="shared" si="9"/>
        <v>0</v>
      </c>
      <c r="I107" s="93">
        <f t="shared" si="9"/>
        <v>0</v>
      </c>
      <c r="J107" s="93">
        <f t="shared" si="9"/>
        <v>-106.47549999999978</v>
      </c>
      <c r="K107" s="200"/>
      <c r="L107" s="200"/>
      <c r="M107" s="200"/>
      <c r="N107" s="200"/>
      <c r="O107" s="200"/>
    </row>
    <row r="108" spans="1:15" ht="18.75" customHeight="1">
      <c r="A108" s="7" t="s">
        <v>232</v>
      </c>
      <c r="B108" s="6">
        <v>1210</v>
      </c>
      <c r="C108" s="42">
        <f>SUM(C35,C78,C90,C92,C94,C102,C103)</f>
        <v>44730.853999999999</v>
      </c>
      <c r="D108" s="42">
        <f t="shared" ref="D108:J108" si="10">SUM(D35,D78,D90,D92,D94,D102,D103)</f>
        <v>50554.662948611112</v>
      </c>
      <c r="E108" s="42">
        <f t="shared" si="10"/>
        <v>53855.199999999997</v>
      </c>
      <c r="F108" s="42">
        <f t="shared" si="10"/>
        <v>53023</v>
      </c>
      <c r="G108" s="42">
        <f t="shared" si="10"/>
        <v>12482</v>
      </c>
      <c r="H108" s="42">
        <f t="shared" si="10"/>
        <v>13000</v>
      </c>
      <c r="I108" s="42">
        <f t="shared" si="10"/>
        <v>14960</v>
      </c>
      <c r="J108" s="42">
        <f t="shared" si="10"/>
        <v>12581</v>
      </c>
      <c r="K108" s="200"/>
      <c r="L108" s="200"/>
      <c r="M108" s="200"/>
      <c r="N108" s="200"/>
      <c r="O108" s="200"/>
    </row>
    <row r="109" spans="1:15" ht="18.75" customHeight="1">
      <c r="A109" s="7" t="s">
        <v>233</v>
      </c>
      <c r="B109" s="6">
        <v>1220</v>
      </c>
      <c r="C109" s="42">
        <f>SUM(C36,C47,C70,C82,C91,C93,C97,C101,C104)</f>
        <v>-44434.474980000006</v>
      </c>
      <c r="D109" s="42">
        <f t="shared" ref="D109:J109" si="11">SUM(D36,D47,D70,D82,D91,D93,D97,D101,D104)</f>
        <v>-50315.764940000001</v>
      </c>
      <c r="E109" s="42">
        <f t="shared" si="11"/>
        <v>-50978.6</v>
      </c>
      <c r="F109" s="42">
        <f t="shared" si="11"/>
        <v>-52806.362000000001</v>
      </c>
      <c r="G109" s="42">
        <f t="shared" si="11"/>
        <v>-12412.5555</v>
      </c>
      <c r="H109" s="42">
        <f t="shared" si="11"/>
        <v>-12891.055499999999</v>
      </c>
      <c r="I109" s="42">
        <f t="shared" si="11"/>
        <v>-14815.275500000002</v>
      </c>
      <c r="J109" s="42">
        <f t="shared" si="11"/>
        <v>-12687.475499999999</v>
      </c>
      <c r="K109" s="200"/>
      <c r="L109" s="200"/>
      <c r="M109" s="200"/>
      <c r="N109" s="200"/>
      <c r="O109" s="200"/>
    </row>
    <row r="110" spans="1:15" ht="18.75" customHeight="1">
      <c r="A110" s="5" t="s">
        <v>234</v>
      </c>
      <c r="B110" s="6">
        <v>1230</v>
      </c>
      <c r="C110" s="29"/>
      <c r="D110" s="29"/>
      <c r="E110" s="29"/>
      <c r="F110" s="34">
        <f>SUM(G110:J110)</f>
        <v>0</v>
      </c>
      <c r="G110" s="29"/>
      <c r="H110" s="29"/>
      <c r="I110" s="29"/>
      <c r="J110" s="29"/>
      <c r="K110" s="200"/>
      <c r="L110" s="200"/>
      <c r="M110" s="200"/>
      <c r="N110" s="200"/>
      <c r="O110" s="200"/>
    </row>
    <row r="111" spans="1:15" ht="38.25" customHeight="1">
      <c r="A111" s="122" t="s">
        <v>235</v>
      </c>
      <c r="B111" s="8">
        <v>1300</v>
      </c>
      <c r="C111" s="42">
        <f t="shared" ref="C111:J111" si="12">C89+C118</f>
        <v>1176.0819499999971</v>
      </c>
      <c r="D111" s="42">
        <f t="shared" si="12"/>
        <v>1273.4780086111095</v>
      </c>
      <c r="E111" s="42">
        <f t="shared" si="12"/>
        <v>4352.5999999999967</v>
      </c>
      <c r="F111" s="42">
        <f t="shared" si="12"/>
        <v>1275.6379999999963</v>
      </c>
      <c r="G111" s="42">
        <f t="shared" si="12"/>
        <v>350.44449999999961</v>
      </c>
      <c r="H111" s="42">
        <f t="shared" si="12"/>
        <v>368.94450000000074</v>
      </c>
      <c r="I111" s="42">
        <f t="shared" si="12"/>
        <v>412.72449999999913</v>
      </c>
      <c r="J111" s="42">
        <f t="shared" si="12"/>
        <v>143.52450000000022</v>
      </c>
      <c r="K111" s="246"/>
      <c r="L111" s="247"/>
      <c r="M111" s="247"/>
      <c r="N111" s="247"/>
      <c r="O111" s="248"/>
    </row>
    <row r="112" spans="1:15" ht="18.75" customHeight="1">
      <c r="A112" s="243" t="s">
        <v>236</v>
      </c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5"/>
    </row>
    <row r="113" spans="1:15" ht="18.75" customHeight="1">
      <c r="A113" s="5" t="s">
        <v>237</v>
      </c>
      <c r="B113" s="6">
        <v>1400</v>
      </c>
      <c r="C113" s="29">
        <v>12063.363310000001</v>
      </c>
      <c r="D113" s="29">
        <v>11879.574000000001</v>
      </c>
      <c r="E113" s="29">
        <f>E114+E115</f>
        <v>19844</v>
      </c>
      <c r="F113" s="34">
        <f t="shared" ref="F113:F120" si="13">SUM(G113:J113)</f>
        <v>18796</v>
      </c>
      <c r="G113" s="29">
        <f>G114+G115</f>
        <v>4824</v>
      </c>
      <c r="H113" s="29">
        <f t="shared" ref="H113:J113" si="14">H114+H115</f>
        <v>4274</v>
      </c>
      <c r="I113" s="29">
        <f t="shared" si="14"/>
        <v>5874</v>
      </c>
      <c r="J113" s="29">
        <f t="shared" si="14"/>
        <v>3824</v>
      </c>
      <c r="K113" s="200"/>
      <c r="L113" s="200"/>
      <c r="M113" s="200"/>
      <c r="N113" s="200"/>
      <c r="O113" s="200"/>
    </row>
    <row r="114" spans="1:15" ht="18.75" customHeight="1">
      <c r="A114" s="5" t="s">
        <v>238</v>
      </c>
      <c r="B114" s="69">
        <v>1401</v>
      </c>
      <c r="C114" s="29">
        <v>9205.0366400000003</v>
      </c>
      <c r="D114" s="29">
        <v>8054.2939999999999</v>
      </c>
      <c r="E114" s="29">
        <v>17653</v>
      </c>
      <c r="F114" s="34">
        <f t="shared" si="13"/>
        <v>14748</v>
      </c>
      <c r="G114" s="29">
        <v>3812</v>
      </c>
      <c r="H114" s="29">
        <v>3262</v>
      </c>
      <c r="I114" s="29">
        <v>4862</v>
      </c>
      <c r="J114" s="29">
        <v>2812</v>
      </c>
      <c r="K114" s="200"/>
      <c r="L114" s="200"/>
      <c r="M114" s="200"/>
      <c r="N114" s="200"/>
      <c r="O114" s="200"/>
    </row>
    <row r="115" spans="1:15" ht="18.75" customHeight="1">
      <c r="A115" s="5" t="s">
        <v>239</v>
      </c>
      <c r="B115" s="69">
        <v>1402</v>
      </c>
      <c r="C115" s="29">
        <v>2858.3266700000004</v>
      </c>
      <c r="D115" s="29">
        <v>3825.2799999999997</v>
      </c>
      <c r="E115" s="29">
        <f>1314+877</f>
        <v>2191</v>
      </c>
      <c r="F115" s="34">
        <f t="shared" si="13"/>
        <v>4048</v>
      </c>
      <c r="G115" s="29">
        <f>626+386</f>
        <v>1012</v>
      </c>
      <c r="H115" s="29">
        <v>1012</v>
      </c>
      <c r="I115" s="29">
        <v>1012</v>
      </c>
      <c r="J115" s="29">
        <v>1012</v>
      </c>
      <c r="K115" s="200"/>
      <c r="L115" s="200"/>
      <c r="M115" s="200"/>
      <c r="N115" s="200"/>
      <c r="O115" s="200"/>
    </row>
    <row r="116" spans="1:15" ht="18.75" customHeight="1">
      <c r="A116" s="5" t="s">
        <v>118</v>
      </c>
      <c r="B116" s="70">
        <v>1410</v>
      </c>
      <c r="C116" s="29">
        <v>12523.611370000001</v>
      </c>
      <c r="D116" s="29">
        <v>16054.202000000001</v>
      </c>
      <c r="E116" s="29">
        <v>11615.6</v>
      </c>
      <c r="F116" s="34">
        <f t="shared" si="13"/>
        <v>19928</v>
      </c>
      <c r="G116" s="29">
        <v>4202</v>
      </c>
      <c r="H116" s="29">
        <v>5174</v>
      </c>
      <c r="I116" s="29">
        <v>5271</v>
      </c>
      <c r="J116" s="29">
        <v>5281</v>
      </c>
      <c r="K116" s="200"/>
      <c r="L116" s="200"/>
      <c r="M116" s="200"/>
      <c r="N116" s="200"/>
      <c r="O116" s="200"/>
    </row>
    <row r="117" spans="1:15" ht="18.75" customHeight="1">
      <c r="A117" s="5" t="s">
        <v>169</v>
      </c>
      <c r="B117" s="70">
        <v>1420</v>
      </c>
      <c r="C117" s="29">
        <v>2700.3383699999999</v>
      </c>
      <c r="D117" s="29">
        <v>3538.7022000000002</v>
      </c>
      <c r="E117" s="29">
        <v>2614</v>
      </c>
      <c r="F117" s="34">
        <f t="shared" si="13"/>
        <v>4502.7800000000007</v>
      </c>
      <c r="G117" s="29">
        <v>953.16</v>
      </c>
      <c r="H117" s="29">
        <v>1167.6600000000001</v>
      </c>
      <c r="I117" s="29">
        <v>1189.8800000000001</v>
      </c>
      <c r="J117" s="29">
        <v>1192.08</v>
      </c>
      <c r="K117" s="200"/>
      <c r="L117" s="200"/>
      <c r="M117" s="200"/>
      <c r="N117" s="200"/>
      <c r="O117" s="200"/>
    </row>
    <row r="118" spans="1:15" ht="18.75" customHeight="1">
      <c r="A118" s="5" t="s">
        <v>240</v>
      </c>
      <c r="B118" s="70">
        <v>1430</v>
      </c>
      <c r="C118" s="29">
        <v>5706.9149299999999</v>
      </c>
      <c r="D118" s="29">
        <v>6333.34</v>
      </c>
      <c r="E118" s="29">
        <v>6393</v>
      </c>
      <c r="F118" s="34">
        <f t="shared" si="13"/>
        <v>6520</v>
      </c>
      <c r="G118" s="29">
        <v>1630</v>
      </c>
      <c r="H118" s="29">
        <v>1630</v>
      </c>
      <c r="I118" s="29">
        <v>1630</v>
      </c>
      <c r="J118" s="29">
        <v>1630</v>
      </c>
      <c r="K118" s="200"/>
      <c r="L118" s="200"/>
      <c r="M118" s="200"/>
      <c r="N118" s="200"/>
      <c r="O118" s="200"/>
    </row>
    <row r="119" spans="1:15" ht="18.75" customHeight="1">
      <c r="A119" s="5" t="s">
        <v>241</v>
      </c>
      <c r="B119" s="70">
        <v>1440</v>
      </c>
      <c r="C119" s="29">
        <v>11498.06704</v>
      </c>
      <c r="D119" s="29">
        <v>12427.5249</v>
      </c>
      <c r="E119" s="29">
        <v>9131</v>
      </c>
      <c r="F119" s="34">
        <f t="shared" si="13"/>
        <v>2932.5819999999999</v>
      </c>
      <c r="G119" s="29">
        <v>755.39549999999997</v>
      </c>
      <c r="H119" s="29">
        <v>618.39549999999997</v>
      </c>
      <c r="I119" s="29">
        <v>815.39549999999997</v>
      </c>
      <c r="J119" s="29">
        <v>743.39549999999997</v>
      </c>
      <c r="K119" s="200"/>
      <c r="L119" s="200"/>
      <c r="M119" s="200"/>
      <c r="N119" s="200"/>
      <c r="O119" s="200"/>
    </row>
    <row r="120" spans="1:15" ht="18.75" customHeight="1">
      <c r="A120" s="7" t="s">
        <v>155</v>
      </c>
      <c r="B120" s="71">
        <v>1450</v>
      </c>
      <c r="C120" s="42">
        <f>SUM(C113,C116:C119)</f>
        <v>44492.295020000005</v>
      </c>
      <c r="D120" s="42">
        <f>SUM(D113,D116:D119)</f>
        <v>50233.343099999998</v>
      </c>
      <c r="E120" s="42">
        <f>SUM(E113,E116:E119)</f>
        <v>49597.599999999999</v>
      </c>
      <c r="F120" s="44">
        <f t="shared" si="13"/>
        <v>52679.362000000001</v>
      </c>
      <c r="G120" s="42">
        <f>SUM(G113,G116:G119)</f>
        <v>12364.5555</v>
      </c>
      <c r="H120" s="42">
        <f>SUM(H113,H116:H119)</f>
        <v>12864.0555</v>
      </c>
      <c r="I120" s="42">
        <f>SUM(I113,I116:I119)</f>
        <v>14780.275500000002</v>
      </c>
      <c r="J120" s="42">
        <f>SUM(J113,J116:J119)</f>
        <v>12670.4755</v>
      </c>
      <c r="K120" s="200"/>
      <c r="L120" s="200"/>
      <c r="M120" s="200"/>
      <c r="N120" s="200"/>
      <c r="O120" s="200"/>
    </row>
    <row r="121" spans="1:15" s="4" customFormat="1" ht="18.75" customHeight="1">
      <c r="A121" s="99"/>
      <c r="B121" s="99"/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</row>
    <row r="122" spans="1:15" ht="18.75" customHeight="1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</row>
    <row r="123" spans="1:15" s="174" customFormat="1" ht="18.75" customHeight="1">
      <c r="A123" s="178" t="s">
        <v>446</v>
      </c>
      <c r="B123" s="98"/>
      <c r="C123" s="179"/>
      <c r="D123" s="179" t="s">
        <v>139</v>
      </c>
      <c r="E123" s="179"/>
      <c r="F123" s="98"/>
      <c r="G123" s="98"/>
      <c r="J123" s="174" t="s">
        <v>445</v>
      </c>
      <c r="M123" s="98"/>
    </row>
    <row r="124" spans="1:15" ht="18.75" customHeight="1">
      <c r="A124" s="16" t="s">
        <v>242</v>
      </c>
      <c r="B124" s="98"/>
      <c r="C124" s="162"/>
      <c r="D124" s="162" t="s">
        <v>140</v>
      </c>
      <c r="E124" s="162"/>
      <c r="F124" s="98"/>
      <c r="G124" s="98"/>
      <c r="H124" s="216" t="s">
        <v>141</v>
      </c>
      <c r="I124" s="216"/>
      <c r="J124" s="216"/>
      <c r="K124" s="216"/>
      <c r="L124" s="216"/>
    </row>
    <row r="125" spans="1:15" ht="18.75" customHeight="1">
      <c r="A125" s="16"/>
      <c r="B125" s="98"/>
    </row>
    <row r="126" spans="1:15">
      <c r="A126" s="16"/>
      <c r="B126" s="162"/>
    </row>
    <row r="127" spans="1:15">
      <c r="A127" s="16"/>
      <c r="B127" s="162"/>
    </row>
    <row r="128" spans="1:15">
      <c r="A128" s="16"/>
      <c r="B128" s="162"/>
    </row>
    <row r="129" spans="1:2">
      <c r="A129" s="16"/>
      <c r="B129" s="162"/>
    </row>
    <row r="130" spans="1:2">
      <c r="A130" s="16"/>
      <c r="B130" s="162"/>
    </row>
    <row r="131" spans="1:2">
      <c r="A131" s="16"/>
      <c r="B131" s="162"/>
    </row>
    <row r="132" spans="1:2">
      <c r="A132" s="16"/>
      <c r="B132" s="162"/>
    </row>
    <row r="133" spans="1:2">
      <c r="A133" s="16"/>
      <c r="B133" s="162"/>
    </row>
    <row r="134" spans="1:2">
      <c r="A134" s="16"/>
      <c r="B134" s="162"/>
    </row>
    <row r="135" spans="1:2">
      <c r="A135" s="16"/>
      <c r="B135" s="162"/>
    </row>
    <row r="136" spans="1:2">
      <c r="A136" s="16"/>
      <c r="B136" s="162"/>
    </row>
    <row r="137" spans="1:2">
      <c r="A137" s="16"/>
      <c r="B137" s="162"/>
    </row>
    <row r="138" spans="1:2">
      <c r="A138" s="16"/>
      <c r="B138" s="162"/>
    </row>
    <row r="139" spans="1:2">
      <c r="A139" s="16"/>
      <c r="B139" s="162"/>
    </row>
    <row r="140" spans="1:2">
      <c r="A140" s="16"/>
      <c r="B140" s="162"/>
    </row>
    <row r="141" spans="1:2">
      <c r="A141" s="16"/>
    </row>
    <row r="142" spans="1:2">
      <c r="A142" s="16"/>
    </row>
    <row r="143" spans="1:2">
      <c r="A143" s="16"/>
    </row>
    <row r="144" spans="1:2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  <row r="264" spans="1:1">
      <c r="A264" s="16"/>
    </row>
    <row r="265" spans="1:1">
      <c r="A265" s="16"/>
    </row>
    <row r="266" spans="1:1">
      <c r="A266" s="16"/>
    </row>
    <row r="267" spans="1:1">
      <c r="A267" s="16"/>
    </row>
    <row r="268" spans="1:1">
      <c r="A268" s="16"/>
    </row>
    <row r="269" spans="1:1">
      <c r="A269" s="16"/>
    </row>
    <row r="270" spans="1:1">
      <c r="A270" s="16"/>
    </row>
    <row r="271" spans="1:1">
      <c r="A271" s="16"/>
    </row>
    <row r="272" spans="1:1">
      <c r="A272" s="16"/>
    </row>
  </sheetData>
  <mergeCells count="112">
    <mergeCell ref="K71:O71"/>
    <mergeCell ref="K72:O72"/>
    <mergeCell ref="K87:O87"/>
    <mergeCell ref="K88:O88"/>
    <mergeCell ref="E32:E33"/>
    <mergeCell ref="K106:O106"/>
    <mergeCell ref="G32:J32"/>
    <mergeCell ref="K99:O99"/>
    <mergeCell ref="K100:O100"/>
    <mergeCell ref="K101:O101"/>
    <mergeCell ref="K32:O33"/>
    <mergeCell ref="K34:O34"/>
    <mergeCell ref="F32:F33"/>
    <mergeCell ref="K73:O73"/>
    <mergeCell ref="K74:O74"/>
    <mergeCell ref="K63:O63"/>
    <mergeCell ref="K64:O64"/>
    <mergeCell ref="K65:O65"/>
    <mergeCell ref="K66:O66"/>
    <mergeCell ref="K67:O67"/>
    <mergeCell ref="K68:O68"/>
    <mergeCell ref="K119:O119"/>
    <mergeCell ref="K120:O120"/>
    <mergeCell ref="K117:O117"/>
    <mergeCell ref="K118:O118"/>
    <mergeCell ref="A112:O112"/>
    <mergeCell ref="K108:O108"/>
    <mergeCell ref="K102:O102"/>
    <mergeCell ref="K103:O103"/>
    <mergeCell ref="K82:O82"/>
    <mergeCell ref="K83:O83"/>
    <mergeCell ref="K84:O84"/>
    <mergeCell ref="K85:O85"/>
    <mergeCell ref="K86:O86"/>
    <mergeCell ref="K116:O116"/>
    <mergeCell ref="K111:O111"/>
    <mergeCell ref="K107:O107"/>
    <mergeCell ref="K109:O109"/>
    <mergeCell ref="K110:O110"/>
    <mergeCell ref="K104:O104"/>
    <mergeCell ref="A1:N1"/>
    <mergeCell ref="B6:E6"/>
    <mergeCell ref="F6:O6"/>
    <mergeCell ref="B7:E7"/>
    <mergeCell ref="F7:O7"/>
    <mergeCell ref="K61:O61"/>
    <mergeCell ref="K62:O62"/>
    <mergeCell ref="K51:O51"/>
    <mergeCell ref="K52:O52"/>
    <mergeCell ref="K53:O53"/>
    <mergeCell ref="K54:O54"/>
    <mergeCell ref="K55:O55"/>
    <mergeCell ref="K56:O56"/>
    <mergeCell ref="K45:O45"/>
    <mergeCell ref="K46:O46"/>
    <mergeCell ref="K47:O47"/>
    <mergeCell ref="K48:O48"/>
    <mergeCell ref="K60:O60"/>
    <mergeCell ref="A32:A33"/>
    <mergeCell ref="K44:O44"/>
    <mergeCell ref="B32:B33"/>
    <mergeCell ref="C32:C33"/>
    <mergeCell ref="D32:D33"/>
    <mergeCell ref="K41:O41"/>
    <mergeCell ref="A30:K30"/>
    <mergeCell ref="K105:O105"/>
    <mergeCell ref="K93:O93"/>
    <mergeCell ref="K94:O94"/>
    <mergeCell ref="K95:O95"/>
    <mergeCell ref="K96:O96"/>
    <mergeCell ref="K97:O97"/>
    <mergeCell ref="K98:O98"/>
    <mergeCell ref="K89:O89"/>
    <mergeCell ref="K90:O90"/>
    <mergeCell ref="K91:O91"/>
    <mergeCell ref="K92:O92"/>
    <mergeCell ref="K81:O81"/>
    <mergeCell ref="K78:O78"/>
    <mergeCell ref="K79:O79"/>
    <mergeCell ref="K80:O80"/>
    <mergeCell ref="K69:O69"/>
    <mergeCell ref="K70:O70"/>
    <mergeCell ref="K57:O57"/>
    <mergeCell ref="K58:O58"/>
    <mergeCell ref="K59:O59"/>
    <mergeCell ref="K76:O76"/>
    <mergeCell ref="K75:O75"/>
    <mergeCell ref="K77:O77"/>
    <mergeCell ref="D11:F11"/>
    <mergeCell ref="M11:O11"/>
    <mergeCell ref="G11:I11"/>
    <mergeCell ref="B11:C11"/>
    <mergeCell ref="H124:L124"/>
    <mergeCell ref="A3:O3"/>
    <mergeCell ref="B5:E5"/>
    <mergeCell ref="F5:O5"/>
    <mergeCell ref="A9:J9"/>
    <mergeCell ref="K42:O42"/>
    <mergeCell ref="K43:O43"/>
    <mergeCell ref="J11:L11"/>
    <mergeCell ref="A11:A12"/>
    <mergeCell ref="K35:O35"/>
    <mergeCell ref="K36:O36"/>
    <mergeCell ref="K37:O37"/>
    <mergeCell ref="K38:O38"/>
    <mergeCell ref="K39:O39"/>
    <mergeCell ref="K40:O40"/>
    <mergeCell ref="K113:O113"/>
    <mergeCell ref="K114:O114"/>
    <mergeCell ref="K115:O115"/>
    <mergeCell ref="K49:O49"/>
    <mergeCell ref="K50:O50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zoomScale="70" zoomScaleNormal="70" zoomScaleSheetLayoutView="52" workbookViewId="0">
      <pane xSplit="5" ySplit="5" topLeftCell="F21" activePane="bottomRight" state="frozen"/>
      <selection pane="topRight" activeCell="F1" sqref="F1"/>
      <selection pane="bottomLeft" activeCell="A6" sqref="A6"/>
      <selection pane="bottomRight" activeCell="J5" sqref="J5:M5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51" t="s">
        <v>243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ht="41.25" customHeight="1">
      <c r="A4" s="254" t="s">
        <v>23</v>
      </c>
      <c r="B4" s="255"/>
      <c r="C4" s="255"/>
      <c r="D4" s="256"/>
      <c r="E4" s="252" t="s">
        <v>24</v>
      </c>
      <c r="F4" s="252" t="s">
        <v>244</v>
      </c>
      <c r="G4" s="252" t="s">
        <v>245</v>
      </c>
      <c r="H4" s="253" t="s">
        <v>27</v>
      </c>
      <c r="I4" s="186" t="s">
        <v>158</v>
      </c>
      <c r="J4" s="186" t="s">
        <v>159</v>
      </c>
      <c r="K4" s="186"/>
      <c r="L4" s="186"/>
      <c r="M4" s="186"/>
    </row>
    <row r="5" spans="1:13" ht="41.25" customHeight="1">
      <c r="A5" s="257"/>
      <c r="B5" s="258"/>
      <c r="C5" s="258"/>
      <c r="D5" s="259"/>
      <c r="E5" s="252"/>
      <c r="F5" s="252"/>
      <c r="G5" s="252"/>
      <c r="H5" s="253"/>
      <c r="I5" s="186"/>
      <c r="J5" s="180" t="s">
        <v>161</v>
      </c>
      <c r="K5" s="180" t="s">
        <v>162</v>
      </c>
      <c r="L5" s="180" t="s">
        <v>163</v>
      </c>
      <c r="M5" s="180" t="s">
        <v>164</v>
      </c>
    </row>
    <row r="6" spans="1:13" ht="18.75">
      <c r="A6" s="270">
        <v>1</v>
      </c>
      <c r="B6" s="271"/>
      <c r="C6" s="271"/>
      <c r="D6" s="272"/>
      <c r="E6" s="155">
        <v>2</v>
      </c>
      <c r="F6" s="155">
        <v>3</v>
      </c>
      <c r="G6" s="155">
        <v>4</v>
      </c>
      <c r="H6" s="155">
        <v>5</v>
      </c>
      <c r="I6" s="155">
        <v>6</v>
      </c>
      <c r="J6" s="155">
        <v>7</v>
      </c>
      <c r="K6" s="155">
        <v>8</v>
      </c>
      <c r="L6" s="155">
        <v>9</v>
      </c>
      <c r="M6" s="155">
        <v>10</v>
      </c>
    </row>
    <row r="7" spans="1:13" ht="18.75" customHeight="1">
      <c r="A7" s="266" t="s">
        <v>246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</row>
    <row r="8" spans="1:13" s="65" customFormat="1" ht="18.75" customHeight="1">
      <c r="A8" s="273" t="s">
        <v>40</v>
      </c>
      <c r="B8" s="274"/>
      <c r="C8" s="274"/>
      <c r="D8" s="275"/>
      <c r="E8" s="8">
        <v>1200</v>
      </c>
      <c r="F8" s="42">
        <f>'I. Інф. до фін.плану'!C105</f>
        <v>296.37901999999735</v>
      </c>
      <c r="G8" s="42">
        <f>'I. Інф. до фін.плану'!D105</f>
        <v>238.89800861110962</v>
      </c>
      <c r="H8" s="42">
        <f>'I. Інф. до фін.плану'!E105</f>
        <v>2876.5999999999967</v>
      </c>
      <c r="I8" s="42">
        <f>'I. Інф. до фін.плану'!F105</f>
        <v>216.63799999999628</v>
      </c>
      <c r="J8" s="42">
        <f>'I. Інф. до фін.плану'!G105</f>
        <v>69.444499999999607</v>
      </c>
      <c r="K8" s="42">
        <f>'I. Інф. до фін.плану'!H105</f>
        <v>108.94450000000074</v>
      </c>
      <c r="L8" s="42">
        <f>'I. Інф. до фін.плану'!I105</f>
        <v>144.72449999999913</v>
      </c>
      <c r="M8" s="42">
        <f>'I. Інф. до фін.плану'!J105</f>
        <v>-106.47549999999978</v>
      </c>
    </row>
    <row r="9" spans="1:13" s="65" customFormat="1" ht="18.75" customHeight="1">
      <c r="A9" s="263" t="s">
        <v>247</v>
      </c>
      <c r="B9" s="264"/>
      <c r="C9" s="264"/>
      <c r="D9" s="265"/>
      <c r="E9" s="142">
        <v>2000</v>
      </c>
      <c r="F9" s="41">
        <v>-5066</v>
      </c>
      <c r="G9" s="41">
        <v>-4729.6833000000015</v>
      </c>
      <c r="H9" s="41">
        <v>-4770</v>
      </c>
      <c r="I9" s="41">
        <v>-3476.8446913888847</v>
      </c>
      <c r="J9" s="41">
        <v>-3476.8446913888847</v>
      </c>
      <c r="K9" s="41">
        <f>J22</f>
        <v>-3407.4001913888851</v>
      </c>
      <c r="L9" s="41">
        <f>K22</f>
        <v>-3298.4556913888846</v>
      </c>
      <c r="M9" s="41">
        <f>L22</f>
        <v>-3153.7311913888852</v>
      </c>
    </row>
    <row r="10" spans="1:13" s="89" customFormat="1" ht="21.75" customHeight="1">
      <c r="A10" s="279" t="s">
        <v>248</v>
      </c>
      <c r="B10" s="280"/>
      <c r="C10" s="280"/>
      <c r="D10" s="281"/>
      <c r="E10" s="145">
        <v>2005</v>
      </c>
      <c r="F10" s="29" t="s">
        <v>166</v>
      </c>
      <c r="G10" s="29" t="s">
        <v>166</v>
      </c>
      <c r="H10" s="29" t="s">
        <v>166</v>
      </c>
      <c r="I10" s="34">
        <f t="shared" ref="I10:I47" si="0">SUM(J10:M10)</f>
        <v>0</v>
      </c>
      <c r="J10" s="29" t="s">
        <v>166</v>
      </c>
      <c r="K10" s="29" t="s">
        <v>166</v>
      </c>
      <c r="L10" s="29" t="s">
        <v>166</v>
      </c>
      <c r="M10" s="29" t="s">
        <v>166</v>
      </c>
    </row>
    <row r="11" spans="1:13" s="65" customFormat="1" ht="39.75" customHeight="1">
      <c r="A11" s="276" t="s">
        <v>249</v>
      </c>
      <c r="B11" s="277"/>
      <c r="C11" s="277"/>
      <c r="D11" s="278"/>
      <c r="E11" s="142">
        <v>2009</v>
      </c>
      <c r="F11" s="42">
        <f>SUM(F9:F10)</f>
        <v>-5066</v>
      </c>
      <c r="G11" s="42">
        <f t="shared" ref="G11:M11" si="1">SUM(G9:G10)</f>
        <v>-4729.6833000000015</v>
      </c>
      <c r="H11" s="42">
        <f t="shared" si="1"/>
        <v>-4770</v>
      </c>
      <c r="I11" s="42">
        <f t="shared" si="1"/>
        <v>-3476.8446913888847</v>
      </c>
      <c r="J11" s="42">
        <f t="shared" si="1"/>
        <v>-3476.8446913888847</v>
      </c>
      <c r="K11" s="42">
        <f t="shared" si="1"/>
        <v>-3407.4001913888851</v>
      </c>
      <c r="L11" s="42">
        <f t="shared" si="1"/>
        <v>-3298.4556913888846</v>
      </c>
      <c r="M11" s="42">
        <f t="shared" si="1"/>
        <v>-3153.7311913888852</v>
      </c>
    </row>
    <row r="12" spans="1:13" s="65" customFormat="1" ht="18.75" customHeight="1">
      <c r="A12" s="263" t="s">
        <v>250</v>
      </c>
      <c r="B12" s="264"/>
      <c r="C12" s="264"/>
      <c r="D12" s="265"/>
      <c r="E12" s="142">
        <v>2010</v>
      </c>
      <c r="F12" s="44">
        <f>SUM(F13:F14)</f>
        <v>0</v>
      </c>
      <c r="G12" s="44">
        <f>SUM(G13:G14)</f>
        <v>0</v>
      </c>
      <c r="H12" s="44">
        <f>SUM(H13:H14)</f>
        <v>0</v>
      </c>
      <c r="I12" s="44">
        <f t="shared" si="0"/>
        <v>0</v>
      </c>
      <c r="J12" s="44">
        <f>SUM(J13:J14)</f>
        <v>0</v>
      </c>
      <c r="K12" s="44">
        <f>SUM(K13:K14)</f>
        <v>0</v>
      </c>
      <c r="L12" s="44">
        <f>SUM(L13:L14)</f>
        <v>0</v>
      </c>
      <c r="M12" s="44">
        <f>SUM(M13:M14)</f>
        <v>0</v>
      </c>
    </row>
    <row r="13" spans="1:13" ht="18.75" customHeight="1">
      <c r="A13" s="267" t="s">
        <v>251</v>
      </c>
      <c r="B13" s="268"/>
      <c r="C13" s="268"/>
      <c r="D13" s="269"/>
      <c r="E13" s="145">
        <v>2011</v>
      </c>
      <c r="F13" s="29" t="s">
        <v>166</v>
      </c>
      <c r="G13" s="29" t="s">
        <v>166</v>
      </c>
      <c r="H13" s="29" t="s">
        <v>166</v>
      </c>
      <c r="I13" s="34">
        <f t="shared" si="0"/>
        <v>0</v>
      </c>
      <c r="J13" s="29" t="s">
        <v>166</v>
      </c>
      <c r="K13" s="29" t="s">
        <v>166</v>
      </c>
      <c r="L13" s="29" t="s">
        <v>166</v>
      </c>
      <c r="M13" s="29" t="s">
        <v>166</v>
      </c>
    </row>
    <row r="14" spans="1:13" ht="40.5" customHeight="1">
      <c r="A14" s="267" t="s">
        <v>252</v>
      </c>
      <c r="B14" s="268"/>
      <c r="C14" s="268"/>
      <c r="D14" s="269"/>
      <c r="E14" s="145">
        <v>2012</v>
      </c>
      <c r="F14" s="29" t="s">
        <v>166</v>
      </c>
      <c r="G14" s="29" t="s">
        <v>166</v>
      </c>
      <c r="H14" s="29" t="s">
        <v>166</v>
      </c>
      <c r="I14" s="34">
        <f t="shared" si="0"/>
        <v>0</v>
      </c>
      <c r="J14" s="29" t="s">
        <v>166</v>
      </c>
      <c r="K14" s="29" t="s">
        <v>166</v>
      </c>
      <c r="L14" s="29" t="s">
        <v>166</v>
      </c>
      <c r="M14" s="29" t="s">
        <v>166</v>
      </c>
    </row>
    <row r="15" spans="1:13" ht="18.75" customHeight="1">
      <c r="A15" s="267" t="s">
        <v>253</v>
      </c>
      <c r="B15" s="268"/>
      <c r="C15" s="268"/>
      <c r="D15" s="269"/>
      <c r="E15" s="145" t="s">
        <v>254</v>
      </c>
      <c r="F15" s="29" t="s">
        <v>166</v>
      </c>
      <c r="G15" s="29" t="s">
        <v>166</v>
      </c>
      <c r="H15" s="29" t="s">
        <v>166</v>
      </c>
      <c r="I15" s="34">
        <f t="shared" si="0"/>
        <v>0</v>
      </c>
      <c r="J15" s="29" t="s">
        <v>166</v>
      </c>
      <c r="K15" s="29" t="s">
        <v>166</v>
      </c>
      <c r="L15" s="29" t="s">
        <v>166</v>
      </c>
      <c r="M15" s="29" t="s">
        <v>166</v>
      </c>
    </row>
    <row r="16" spans="1:13" ht="18.75" customHeight="1">
      <c r="A16" s="267" t="s">
        <v>255</v>
      </c>
      <c r="B16" s="268"/>
      <c r="C16" s="268"/>
      <c r="D16" s="269"/>
      <c r="E16" s="145">
        <v>2020</v>
      </c>
      <c r="F16" s="29"/>
      <c r="G16" s="29"/>
      <c r="H16" s="29"/>
      <c r="I16" s="34">
        <f t="shared" si="0"/>
        <v>0</v>
      </c>
      <c r="J16" s="29"/>
      <c r="K16" s="29"/>
      <c r="L16" s="29"/>
      <c r="M16" s="29"/>
    </row>
    <row r="17" spans="1:13" ht="18.75" customHeight="1">
      <c r="A17" s="260" t="s">
        <v>256</v>
      </c>
      <c r="B17" s="261"/>
      <c r="C17" s="261"/>
      <c r="D17" s="262"/>
      <c r="E17" s="145">
        <v>2030</v>
      </c>
      <c r="F17" s="29" t="s">
        <v>166</v>
      </c>
      <c r="G17" s="29" t="s">
        <v>166</v>
      </c>
      <c r="H17" s="29" t="s">
        <v>166</v>
      </c>
      <c r="I17" s="34">
        <f t="shared" si="0"/>
        <v>0</v>
      </c>
      <c r="J17" s="29" t="s">
        <v>166</v>
      </c>
      <c r="K17" s="29" t="s">
        <v>166</v>
      </c>
      <c r="L17" s="29" t="s">
        <v>166</v>
      </c>
      <c r="M17" s="29" t="s">
        <v>166</v>
      </c>
    </row>
    <row r="18" spans="1:13" ht="18.75" customHeight="1">
      <c r="A18" s="260" t="s">
        <v>257</v>
      </c>
      <c r="B18" s="261"/>
      <c r="C18" s="261"/>
      <c r="D18" s="262"/>
      <c r="E18" s="145">
        <v>2031</v>
      </c>
      <c r="F18" s="29" t="s">
        <v>166</v>
      </c>
      <c r="G18" s="29" t="s">
        <v>166</v>
      </c>
      <c r="H18" s="29" t="s">
        <v>166</v>
      </c>
      <c r="I18" s="34">
        <f t="shared" si="0"/>
        <v>0</v>
      </c>
      <c r="J18" s="29" t="s">
        <v>166</v>
      </c>
      <c r="K18" s="29" t="s">
        <v>166</v>
      </c>
      <c r="L18" s="29" t="s">
        <v>166</v>
      </c>
      <c r="M18" s="29" t="s">
        <v>166</v>
      </c>
    </row>
    <row r="19" spans="1:13" ht="18.75" customHeight="1">
      <c r="A19" s="260" t="s">
        <v>258</v>
      </c>
      <c r="B19" s="261"/>
      <c r="C19" s="261"/>
      <c r="D19" s="262"/>
      <c r="E19" s="145">
        <v>2040</v>
      </c>
      <c r="F19" s="29" t="s">
        <v>166</v>
      </c>
      <c r="G19" s="29" t="s">
        <v>166</v>
      </c>
      <c r="H19" s="29" t="s">
        <v>166</v>
      </c>
      <c r="I19" s="34">
        <f t="shared" si="0"/>
        <v>0</v>
      </c>
      <c r="J19" s="29" t="s">
        <v>166</v>
      </c>
      <c r="K19" s="29" t="s">
        <v>166</v>
      </c>
      <c r="L19" s="29" t="s">
        <v>166</v>
      </c>
      <c r="M19" s="29" t="s">
        <v>166</v>
      </c>
    </row>
    <row r="20" spans="1:13" ht="18.75" customHeight="1">
      <c r="A20" s="260" t="s">
        <v>259</v>
      </c>
      <c r="B20" s="261"/>
      <c r="C20" s="261"/>
      <c r="D20" s="262"/>
      <c r="E20" s="145">
        <v>2050</v>
      </c>
      <c r="F20" s="29" t="s">
        <v>166</v>
      </c>
      <c r="G20" s="29" t="s">
        <v>166</v>
      </c>
      <c r="H20" s="29" t="s">
        <v>166</v>
      </c>
      <c r="I20" s="34">
        <f t="shared" si="0"/>
        <v>0</v>
      </c>
      <c r="J20" s="29" t="s">
        <v>166</v>
      </c>
      <c r="K20" s="29" t="s">
        <v>166</v>
      </c>
      <c r="L20" s="29" t="s">
        <v>166</v>
      </c>
      <c r="M20" s="29" t="s">
        <v>166</v>
      </c>
    </row>
    <row r="21" spans="1:13" ht="18.75" customHeight="1">
      <c r="A21" s="260" t="s">
        <v>260</v>
      </c>
      <c r="B21" s="261"/>
      <c r="C21" s="261"/>
      <c r="D21" s="262"/>
      <c r="E21" s="145">
        <v>2060</v>
      </c>
      <c r="F21" s="29" t="s">
        <v>166</v>
      </c>
      <c r="G21" s="29" t="s">
        <v>166</v>
      </c>
      <c r="H21" s="29" t="s">
        <v>166</v>
      </c>
      <c r="I21" s="34">
        <f t="shared" si="0"/>
        <v>0</v>
      </c>
      <c r="J21" s="29" t="s">
        <v>166</v>
      </c>
      <c r="K21" s="29" t="s">
        <v>166</v>
      </c>
      <c r="L21" s="29" t="s">
        <v>166</v>
      </c>
      <c r="M21" s="29" t="s">
        <v>166</v>
      </c>
    </row>
    <row r="22" spans="1:13" s="65" customFormat="1" ht="24.75" customHeight="1">
      <c r="A22" s="263" t="s">
        <v>261</v>
      </c>
      <c r="B22" s="264"/>
      <c r="C22" s="264"/>
      <c r="D22" s="265"/>
      <c r="E22" s="142">
        <v>2070</v>
      </c>
      <c r="F22" s="42">
        <f t="shared" ref="F22:M22" si="2">SUM(F8,F11:F12,F16:F17,F19:F21)</f>
        <v>-4769.6209800000024</v>
      </c>
      <c r="G22" s="42">
        <f t="shared" si="2"/>
        <v>-4490.7852913888919</v>
      </c>
      <c r="H22" s="42">
        <f t="shared" si="2"/>
        <v>-1893.4000000000033</v>
      </c>
      <c r="I22" s="42">
        <f t="shared" si="2"/>
        <v>-3260.2066913888884</v>
      </c>
      <c r="J22" s="42">
        <f t="shared" si="2"/>
        <v>-3407.4001913888851</v>
      </c>
      <c r="K22" s="42">
        <f t="shared" si="2"/>
        <v>-3298.4556913888846</v>
      </c>
      <c r="L22" s="42">
        <f t="shared" si="2"/>
        <v>-3153.7311913888852</v>
      </c>
      <c r="M22" s="42">
        <f t="shared" si="2"/>
        <v>-3260.2066913888848</v>
      </c>
    </row>
    <row r="23" spans="1:13" ht="27.75" customHeight="1">
      <c r="A23" s="266" t="s">
        <v>262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</row>
    <row r="24" spans="1:13" ht="24.75" customHeight="1">
      <c r="A24" s="263" t="s">
        <v>263</v>
      </c>
      <c r="B24" s="264"/>
      <c r="C24" s="264"/>
      <c r="D24" s="265"/>
      <c r="E24" s="142">
        <v>2110</v>
      </c>
      <c r="F24" s="42">
        <f>SUM(F25:F32)</f>
        <v>-5023.6030000000001</v>
      </c>
      <c r="G24" s="42">
        <f>SUM(G25:G32)</f>
        <v>-7731.7119999999995</v>
      </c>
      <c r="H24" s="42">
        <f>SUM(H25:H32)</f>
        <v>-7841</v>
      </c>
      <c r="I24" s="44">
        <f t="shared" si="0"/>
        <v>-10060</v>
      </c>
      <c r="J24" s="42">
        <f>SUM(J25:J32)</f>
        <v>-2214</v>
      </c>
      <c r="K24" s="42">
        <f>SUM(K25:K32)</f>
        <v>-2378</v>
      </c>
      <c r="L24" s="42">
        <f>SUM(L25:L32)</f>
        <v>-2944</v>
      </c>
      <c r="M24" s="42">
        <f>SUM(M25:M32)</f>
        <v>-2524</v>
      </c>
    </row>
    <row r="25" spans="1:13" ht="18.75" customHeight="1">
      <c r="A25" s="267" t="s">
        <v>42</v>
      </c>
      <c r="B25" s="268"/>
      <c r="C25" s="268"/>
      <c r="D25" s="269"/>
      <c r="E25" s="145">
        <v>2111</v>
      </c>
      <c r="F25" s="29"/>
      <c r="G25" s="29"/>
      <c r="H25" s="29"/>
      <c r="I25" s="34">
        <f t="shared" si="0"/>
        <v>0</v>
      </c>
      <c r="J25" s="29"/>
      <c r="K25" s="29"/>
      <c r="L25" s="29"/>
      <c r="M25" s="29"/>
    </row>
    <row r="26" spans="1:13" ht="18.75" customHeight="1">
      <c r="A26" s="267" t="s">
        <v>43</v>
      </c>
      <c r="B26" s="268"/>
      <c r="C26" s="268"/>
      <c r="D26" s="269"/>
      <c r="E26" s="145">
        <v>2112</v>
      </c>
      <c r="F26" s="29">
        <v>-4790.6130000000003</v>
      </c>
      <c r="G26" s="29">
        <v>-6920</v>
      </c>
      <c r="H26" s="29">
        <v>-7260</v>
      </c>
      <c r="I26" s="34">
        <f t="shared" si="0"/>
        <v>-9064</v>
      </c>
      <c r="J26" s="29">
        <v>-2004</v>
      </c>
      <c r="K26" s="29">
        <v>-2120</v>
      </c>
      <c r="L26" s="29">
        <v>-2680</v>
      </c>
      <c r="M26" s="29">
        <v>-2260</v>
      </c>
    </row>
    <row r="27" spans="1:13" ht="18.75" customHeight="1">
      <c r="A27" s="260" t="s">
        <v>44</v>
      </c>
      <c r="B27" s="261"/>
      <c r="C27" s="261"/>
      <c r="D27" s="262"/>
      <c r="E27" s="17">
        <v>2113</v>
      </c>
      <c r="F27" s="29" t="s">
        <v>166</v>
      </c>
      <c r="G27" s="29" t="s">
        <v>166</v>
      </c>
      <c r="H27" s="29" t="s">
        <v>166</v>
      </c>
      <c r="I27" s="34">
        <f>SUM(J27:M27)</f>
        <v>0</v>
      </c>
      <c r="J27" s="29" t="s">
        <v>166</v>
      </c>
      <c r="K27" s="29" t="s">
        <v>166</v>
      </c>
      <c r="L27" s="29" t="s">
        <v>166</v>
      </c>
      <c r="M27" s="29" t="s">
        <v>166</v>
      </c>
    </row>
    <row r="28" spans="1:13" ht="18.75" customHeight="1">
      <c r="A28" s="260" t="s">
        <v>264</v>
      </c>
      <c r="B28" s="261"/>
      <c r="C28" s="261"/>
      <c r="D28" s="262"/>
      <c r="E28" s="17">
        <v>2114</v>
      </c>
      <c r="F28" s="29"/>
      <c r="G28" s="29"/>
      <c r="H28" s="29"/>
      <c r="I28" s="34">
        <f t="shared" si="0"/>
        <v>0</v>
      </c>
      <c r="J28" s="29"/>
      <c r="K28" s="29"/>
      <c r="L28" s="29"/>
      <c r="M28" s="29"/>
    </row>
    <row r="29" spans="1:13" ht="18.75" customHeight="1">
      <c r="A29" s="260" t="s">
        <v>265</v>
      </c>
      <c r="B29" s="261"/>
      <c r="C29" s="261"/>
      <c r="D29" s="262"/>
      <c r="E29" s="17">
        <v>2115</v>
      </c>
      <c r="F29" s="29"/>
      <c r="G29" s="29"/>
      <c r="H29" s="29"/>
      <c r="I29" s="34">
        <f t="shared" si="0"/>
        <v>0</v>
      </c>
      <c r="J29" s="29"/>
      <c r="K29" s="29"/>
      <c r="L29" s="29"/>
      <c r="M29" s="29"/>
    </row>
    <row r="30" spans="1:13" ht="18.75" customHeight="1">
      <c r="A30" s="260" t="s">
        <v>266</v>
      </c>
      <c r="B30" s="261"/>
      <c r="C30" s="261"/>
      <c r="D30" s="262"/>
      <c r="E30" s="17">
        <v>2116</v>
      </c>
      <c r="F30" s="29"/>
      <c r="G30" s="29"/>
      <c r="H30" s="29"/>
      <c r="I30" s="34">
        <f t="shared" si="0"/>
        <v>0</v>
      </c>
      <c r="J30" s="29"/>
      <c r="K30" s="29"/>
      <c r="L30" s="29"/>
      <c r="M30" s="29"/>
    </row>
    <row r="31" spans="1:13" ht="18.75" customHeight="1">
      <c r="A31" s="260" t="s">
        <v>267</v>
      </c>
      <c r="B31" s="261"/>
      <c r="C31" s="261"/>
      <c r="D31" s="262"/>
      <c r="E31" s="17">
        <v>2117</v>
      </c>
      <c r="F31" s="29"/>
      <c r="G31" s="29"/>
      <c r="H31" s="29"/>
      <c r="I31" s="34">
        <f t="shared" si="0"/>
        <v>0</v>
      </c>
      <c r="J31" s="29"/>
      <c r="K31" s="29"/>
      <c r="L31" s="29"/>
      <c r="M31" s="29"/>
    </row>
    <row r="32" spans="1:13" ht="18.75" customHeight="1">
      <c r="A32" s="260" t="s">
        <v>268</v>
      </c>
      <c r="B32" s="261"/>
      <c r="C32" s="261"/>
      <c r="D32" s="262"/>
      <c r="E32" s="17">
        <v>2118</v>
      </c>
      <c r="F32" s="29">
        <v>-232.99</v>
      </c>
      <c r="G32" s="29">
        <v>-811.71199999999999</v>
      </c>
      <c r="H32" s="29">
        <v>-581</v>
      </c>
      <c r="I32" s="34">
        <f t="shared" si="0"/>
        <v>-996</v>
      </c>
      <c r="J32" s="29">
        <v>-210</v>
      </c>
      <c r="K32" s="29">
        <v>-258</v>
      </c>
      <c r="L32" s="29">
        <v>-264</v>
      </c>
      <c r="M32" s="29">
        <v>-264</v>
      </c>
    </row>
    <row r="33" spans="1:13" ht="24" customHeight="1">
      <c r="A33" s="263" t="s">
        <v>269</v>
      </c>
      <c r="B33" s="264"/>
      <c r="C33" s="264"/>
      <c r="D33" s="265"/>
      <c r="E33" s="39">
        <v>2120</v>
      </c>
      <c r="F33" s="42">
        <f>SUM(F34:F37)</f>
        <v>-2413.1409999999996</v>
      </c>
      <c r="G33" s="42">
        <f>SUM(G34:G37)</f>
        <v>-3008.0016999999998</v>
      </c>
      <c r="H33" s="42">
        <f>SUM(H34:H37)</f>
        <v>-2800</v>
      </c>
      <c r="I33" s="44">
        <f t="shared" si="0"/>
        <v>-3717</v>
      </c>
      <c r="J33" s="42">
        <f>SUM(J34:J37)</f>
        <v>-805</v>
      </c>
      <c r="K33" s="42">
        <f>SUM(K34:K37)</f>
        <v>-959</v>
      </c>
      <c r="L33" s="42">
        <f>SUM(L34:L37)</f>
        <v>-985</v>
      </c>
      <c r="M33" s="42">
        <f>SUM(M34:M37)</f>
        <v>-968</v>
      </c>
    </row>
    <row r="34" spans="1:13" ht="18.600000000000001" customHeight="1">
      <c r="A34" s="260" t="s">
        <v>267</v>
      </c>
      <c r="B34" s="261"/>
      <c r="C34" s="261"/>
      <c r="D34" s="262"/>
      <c r="E34" s="17">
        <v>2121</v>
      </c>
      <c r="F34" s="29">
        <v>-2287.1149999999998</v>
      </c>
      <c r="G34" s="29">
        <v>-2890.0016999999998</v>
      </c>
      <c r="H34" s="29">
        <v>-2091</v>
      </c>
      <c r="I34" s="34">
        <f t="shared" si="0"/>
        <v>-3586</v>
      </c>
      <c r="J34" s="29">
        <v>-756</v>
      </c>
      <c r="K34" s="29">
        <v>-931</v>
      </c>
      <c r="L34" s="29">
        <v>-949</v>
      </c>
      <c r="M34" s="29">
        <v>-950</v>
      </c>
    </row>
    <row r="35" spans="1:13" ht="18.600000000000001" customHeight="1">
      <c r="A35" s="260" t="s">
        <v>270</v>
      </c>
      <c r="B35" s="261"/>
      <c r="C35" s="261"/>
      <c r="D35" s="262"/>
      <c r="E35" s="17">
        <v>2122</v>
      </c>
      <c r="F35" s="29">
        <v>-60.969000000000001</v>
      </c>
      <c r="G35" s="29">
        <v>-68</v>
      </c>
      <c r="H35" s="29">
        <v>-68</v>
      </c>
      <c r="I35" s="34">
        <f t="shared" si="0"/>
        <v>-72</v>
      </c>
      <c r="J35" s="29">
        <v>-18</v>
      </c>
      <c r="K35" s="29">
        <v>-18</v>
      </c>
      <c r="L35" s="29">
        <v>-18</v>
      </c>
      <c r="M35" s="29">
        <v>-18</v>
      </c>
    </row>
    <row r="36" spans="1:13" ht="18.600000000000001" customHeight="1">
      <c r="A36" s="260" t="s">
        <v>271</v>
      </c>
      <c r="B36" s="261"/>
      <c r="C36" s="261"/>
      <c r="D36" s="262"/>
      <c r="E36" s="17">
        <v>2123</v>
      </c>
      <c r="F36" s="29"/>
      <c r="G36" s="29">
        <v>0</v>
      </c>
      <c r="H36" s="29"/>
      <c r="I36" s="34">
        <f t="shared" si="0"/>
        <v>0</v>
      </c>
      <c r="J36" s="29"/>
      <c r="K36" s="29"/>
      <c r="L36" s="29"/>
      <c r="M36" s="29"/>
    </row>
    <row r="37" spans="1:13" ht="18.600000000000001" customHeight="1">
      <c r="A37" s="260" t="s">
        <v>268</v>
      </c>
      <c r="B37" s="261"/>
      <c r="C37" s="261"/>
      <c r="D37" s="262"/>
      <c r="E37" s="17">
        <v>2124</v>
      </c>
      <c r="F37" s="29">
        <v>-65.057000000000002</v>
      </c>
      <c r="G37" s="29">
        <v>-50</v>
      </c>
      <c r="H37" s="29">
        <v>-641</v>
      </c>
      <c r="I37" s="34">
        <f t="shared" si="0"/>
        <v>-59</v>
      </c>
      <c r="J37" s="29">
        <v>-31</v>
      </c>
      <c r="K37" s="29">
        <v>-10</v>
      </c>
      <c r="L37" s="29">
        <v>-18</v>
      </c>
      <c r="M37" s="29"/>
    </row>
    <row r="38" spans="1:13" ht="24" customHeight="1">
      <c r="A38" s="263" t="s">
        <v>272</v>
      </c>
      <c r="B38" s="264"/>
      <c r="C38" s="264"/>
      <c r="D38" s="265"/>
      <c r="E38" s="39">
        <v>2130</v>
      </c>
      <c r="F38" s="42">
        <f>SUM(F39:F43)</f>
        <v>-2748.1590000000001</v>
      </c>
      <c r="G38" s="42">
        <f>SUM(G39:G43)</f>
        <v>-3538.7022000000002</v>
      </c>
      <c r="H38" s="42">
        <f>SUM(H39:H43)</f>
        <v>-2633</v>
      </c>
      <c r="I38" s="44">
        <f t="shared" si="0"/>
        <v>-4587</v>
      </c>
      <c r="J38" s="42">
        <f>SUM(J39:J43)</f>
        <v>-974</v>
      </c>
      <c r="K38" s="42">
        <f>SUM(K39:K43)</f>
        <v>-1189</v>
      </c>
      <c r="L38" s="42">
        <f>SUM(L39:L43)</f>
        <v>-1211</v>
      </c>
      <c r="M38" s="42">
        <f>SUM(M39:M43)</f>
        <v>-1213</v>
      </c>
    </row>
    <row r="39" spans="1:13" ht="18.75" customHeight="1">
      <c r="A39" s="260" t="s">
        <v>45</v>
      </c>
      <c r="B39" s="261"/>
      <c r="C39" s="261"/>
      <c r="D39" s="262"/>
      <c r="E39" s="17">
        <v>2131</v>
      </c>
      <c r="F39" s="29"/>
      <c r="G39" s="29"/>
      <c r="H39" s="29"/>
      <c r="I39" s="34">
        <f>SUM(J39:M39)</f>
        <v>0</v>
      </c>
      <c r="J39" s="29"/>
      <c r="K39" s="29"/>
      <c r="L39" s="29"/>
      <c r="M39" s="29"/>
    </row>
    <row r="40" spans="1:13" ht="41.25" customHeight="1">
      <c r="A40" s="260" t="s">
        <v>46</v>
      </c>
      <c r="B40" s="261"/>
      <c r="C40" s="261"/>
      <c r="D40" s="262"/>
      <c r="E40" s="17">
        <v>2132</v>
      </c>
      <c r="F40" s="29"/>
      <c r="G40" s="29"/>
      <c r="H40" s="29"/>
      <c r="I40" s="34">
        <f t="shared" si="0"/>
        <v>0</v>
      </c>
      <c r="J40" s="29"/>
      <c r="K40" s="29"/>
      <c r="L40" s="29"/>
      <c r="M40" s="29"/>
    </row>
    <row r="41" spans="1:13" ht="18.75" customHeight="1">
      <c r="A41" s="260" t="s">
        <v>273</v>
      </c>
      <c r="B41" s="261"/>
      <c r="C41" s="261"/>
      <c r="D41" s="262"/>
      <c r="E41" s="17">
        <v>2133</v>
      </c>
      <c r="F41" s="29"/>
      <c r="G41" s="29"/>
      <c r="H41" s="29"/>
      <c r="I41" s="34">
        <f t="shared" si="0"/>
        <v>0</v>
      </c>
      <c r="J41" s="29"/>
      <c r="K41" s="29"/>
      <c r="L41" s="29"/>
      <c r="M41" s="29"/>
    </row>
    <row r="42" spans="1:13" ht="18.75" customHeight="1">
      <c r="A42" s="260" t="s">
        <v>274</v>
      </c>
      <c r="B42" s="261"/>
      <c r="C42" s="261"/>
      <c r="D42" s="262"/>
      <c r="E42" s="17">
        <v>2134</v>
      </c>
      <c r="F42" s="29">
        <v>-2748.1590000000001</v>
      </c>
      <c r="G42" s="29">
        <v>-3538.7022000000002</v>
      </c>
      <c r="H42" s="29">
        <v>-2550</v>
      </c>
      <c r="I42" s="34">
        <f t="shared" si="0"/>
        <v>-4503</v>
      </c>
      <c r="J42" s="29">
        <v>-953</v>
      </c>
      <c r="K42" s="29">
        <v>-1168</v>
      </c>
      <c r="L42" s="29">
        <v>-1190</v>
      </c>
      <c r="M42" s="29">
        <v>-1192</v>
      </c>
    </row>
    <row r="43" spans="1:13" ht="18.75" customHeight="1">
      <c r="A43" s="260" t="s">
        <v>275</v>
      </c>
      <c r="B43" s="261"/>
      <c r="C43" s="261"/>
      <c r="D43" s="262"/>
      <c r="E43" s="17">
        <v>2135</v>
      </c>
      <c r="F43" s="29"/>
      <c r="G43" s="29"/>
      <c r="H43" s="29">
        <v>-83</v>
      </c>
      <c r="I43" s="34">
        <f t="shared" si="0"/>
        <v>-84</v>
      </c>
      <c r="J43" s="29">
        <v>-21</v>
      </c>
      <c r="K43" s="29">
        <v>-21</v>
      </c>
      <c r="L43" s="29">
        <v>-21</v>
      </c>
      <c r="M43" s="29">
        <v>-21</v>
      </c>
    </row>
    <row r="44" spans="1:13" ht="18.75" customHeight="1">
      <c r="A44" s="263" t="s">
        <v>276</v>
      </c>
      <c r="B44" s="264"/>
      <c r="C44" s="264"/>
      <c r="D44" s="265"/>
      <c r="E44" s="39">
        <v>2140</v>
      </c>
      <c r="F44" s="42">
        <f>SUM(F45,F46)</f>
        <v>0</v>
      </c>
      <c r="G44" s="42">
        <f>SUM(G45,G46)</f>
        <v>0</v>
      </c>
      <c r="H44" s="42">
        <f>SUM(H45,H46)</f>
        <v>0</v>
      </c>
      <c r="I44" s="44">
        <f t="shared" si="0"/>
        <v>0</v>
      </c>
      <c r="J44" s="42">
        <v>0</v>
      </c>
      <c r="K44" s="42">
        <v>0</v>
      </c>
      <c r="L44" s="42">
        <v>0</v>
      </c>
      <c r="M44" s="42">
        <v>0</v>
      </c>
    </row>
    <row r="45" spans="1:13" ht="37.5" customHeight="1">
      <c r="A45" s="260" t="s">
        <v>277</v>
      </c>
      <c r="B45" s="261"/>
      <c r="C45" s="261"/>
      <c r="D45" s="262"/>
      <c r="E45" s="17">
        <v>2141</v>
      </c>
      <c r="F45" s="29"/>
      <c r="G45" s="29"/>
      <c r="H45" s="29"/>
      <c r="I45" s="34">
        <f t="shared" si="0"/>
        <v>0</v>
      </c>
      <c r="J45" s="29"/>
      <c r="K45" s="29"/>
      <c r="L45" s="29"/>
      <c r="M45" s="29"/>
    </row>
    <row r="46" spans="1:13" ht="18.75" customHeight="1">
      <c r="A46" s="260" t="s">
        <v>278</v>
      </c>
      <c r="B46" s="261"/>
      <c r="C46" s="261"/>
      <c r="D46" s="262"/>
      <c r="E46" s="17">
        <v>2142</v>
      </c>
      <c r="F46" s="29"/>
      <c r="G46" s="29"/>
      <c r="H46" s="29"/>
      <c r="I46" s="34">
        <f t="shared" si="0"/>
        <v>0</v>
      </c>
      <c r="J46" s="29"/>
      <c r="K46" s="29"/>
      <c r="L46" s="29"/>
      <c r="M46" s="29"/>
    </row>
    <row r="47" spans="1:13" ht="26.25" customHeight="1">
      <c r="A47" s="263" t="s">
        <v>47</v>
      </c>
      <c r="B47" s="264"/>
      <c r="C47" s="264"/>
      <c r="D47" s="265"/>
      <c r="E47" s="39">
        <v>2200</v>
      </c>
      <c r="F47" s="42">
        <f>SUM(F24,F33,F38,F44)</f>
        <v>-10184.903</v>
      </c>
      <c r="G47" s="42">
        <f>SUM(G24,G33,G38,G44)</f>
        <v>-14278.4159</v>
      </c>
      <c r="H47" s="42">
        <f>SUM(H24,H33,H38,H44)</f>
        <v>-13274</v>
      </c>
      <c r="I47" s="44">
        <f t="shared" si="0"/>
        <v>-18364</v>
      </c>
      <c r="J47" s="42">
        <f>SUM(J24,J33,J38,J44)</f>
        <v>-3993</v>
      </c>
      <c r="K47" s="42">
        <f>SUM(K24,K33,K38,K44)</f>
        <v>-4526</v>
      </c>
      <c r="L47" s="42">
        <f>SUM(L24,L33,L38,L44)</f>
        <v>-5140</v>
      </c>
      <c r="M47" s="42">
        <f>SUM(M24,M33,M38,M44)</f>
        <v>-4705</v>
      </c>
    </row>
    <row r="48" spans="1:13" ht="15" customHeight="1">
      <c r="A48" s="58"/>
      <c r="B48" s="58"/>
      <c r="C48" s="58"/>
      <c r="D48" s="58"/>
      <c r="E48" s="57"/>
      <c r="F48" s="59"/>
      <c r="G48" s="60"/>
      <c r="H48" s="60"/>
      <c r="I48" s="59"/>
      <c r="J48" s="60"/>
      <c r="K48" s="60"/>
      <c r="L48" s="60"/>
      <c r="M48" s="60"/>
    </row>
    <row r="49" spans="1:13" ht="11.25" customHeight="1">
      <c r="A49" s="58"/>
      <c r="B49" s="58"/>
      <c r="C49" s="58"/>
      <c r="D49" s="58"/>
      <c r="E49" s="57"/>
      <c r="F49" s="59"/>
      <c r="G49" s="60"/>
      <c r="H49" s="60"/>
      <c r="I49" s="59"/>
      <c r="J49" s="60"/>
      <c r="K49" s="60"/>
      <c r="L49" s="60"/>
      <c r="M49" s="60"/>
    </row>
    <row r="50" spans="1:13" s="174" customFormat="1" ht="18.75" customHeight="1">
      <c r="A50" s="178" t="s">
        <v>446</v>
      </c>
      <c r="B50" s="98"/>
      <c r="C50" s="179"/>
      <c r="D50" s="179" t="s">
        <v>139</v>
      </c>
      <c r="E50" s="179"/>
      <c r="F50" s="98"/>
      <c r="G50" s="98"/>
      <c r="J50" s="174" t="s">
        <v>445</v>
      </c>
      <c r="M50" s="98"/>
    </row>
    <row r="51" spans="1:13" s="2" customFormat="1" ht="18.75" customHeight="1">
      <c r="A51" s="16" t="s">
        <v>242</v>
      </c>
      <c r="B51" s="98"/>
      <c r="C51" s="175"/>
      <c r="D51" s="175" t="s">
        <v>140</v>
      </c>
      <c r="E51" s="175"/>
      <c r="F51" s="98"/>
      <c r="G51" s="98"/>
      <c r="H51" s="216" t="s">
        <v>141</v>
      </c>
      <c r="I51" s="216"/>
      <c r="J51" s="216"/>
      <c r="K51" s="216"/>
      <c r="L51" s="216"/>
    </row>
  </sheetData>
  <mergeCells count="51">
    <mergeCell ref="A40:D40"/>
    <mergeCell ref="A41:D41"/>
    <mergeCell ref="A42:D42"/>
    <mergeCell ref="A43:D43"/>
    <mergeCell ref="A31:D31"/>
    <mergeCell ref="A32:D32"/>
    <mergeCell ref="A39:D39"/>
    <mergeCell ref="A44:D44"/>
    <mergeCell ref="A45:D45"/>
    <mergeCell ref="A46:D46"/>
    <mergeCell ref="A47:D47"/>
    <mergeCell ref="H51:L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31" zoomScale="65" zoomScaleNormal="65" zoomScaleSheetLayoutView="56" workbookViewId="0">
      <selection activeCell="F81" sqref="F81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82" t="s">
        <v>279</v>
      </c>
      <c r="B1" s="282"/>
      <c r="C1" s="282"/>
      <c r="D1" s="282"/>
      <c r="E1" s="282"/>
      <c r="F1" s="282"/>
      <c r="G1" s="282"/>
      <c r="H1" s="282"/>
      <c r="I1" s="282"/>
      <c r="J1" s="282"/>
    </row>
    <row r="2" spans="1:10" ht="18.75">
      <c r="A2" s="160"/>
      <c r="B2" s="160"/>
      <c r="C2" s="160"/>
      <c r="D2" s="160"/>
      <c r="E2" s="160"/>
      <c r="F2" s="160"/>
      <c r="G2" s="160"/>
      <c r="H2" s="160"/>
      <c r="I2" s="160"/>
      <c r="J2" s="160"/>
    </row>
    <row r="3" spans="1:10" ht="41.25" customHeight="1">
      <c r="A3" s="283" t="s">
        <v>23</v>
      </c>
      <c r="B3" s="253" t="s">
        <v>280</v>
      </c>
      <c r="C3" s="253" t="s">
        <v>244</v>
      </c>
      <c r="D3" s="253" t="s">
        <v>245</v>
      </c>
      <c r="E3" s="253" t="s">
        <v>27</v>
      </c>
      <c r="F3" s="186" t="s">
        <v>281</v>
      </c>
      <c r="G3" s="186" t="s">
        <v>159</v>
      </c>
      <c r="H3" s="186"/>
      <c r="I3" s="186"/>
      <c r="J3" s="186"/>
    </row>
    <row r="4" spans="1:10" ht="45.75" customHeight="1">
      <c r="A4" s="284"/>
      <c r="B4" s="253"/>
      <c r="C4" s="253"/>
      <c r="D4" s="253"/>
      <c r="E4" s="253"/>
      <c r="F4" s="186"/>
      <c r="G4" s="156" t="s">
        <v>161</v>
      </c>
      <c r="H4" s="156" t="s">
        <v>162</v>
      </c>
      <c r="I4" s="156" t="s">
        <v>163</v>
      </c>
      <c r="J4" s="156" t="s">
        <v>164</v>
      </c>
    </row>
    <row r="5" spans="1:10" ht="18.75" customHeight="1">
      <c r="A5" s="140">
        <v>1</v>
      </c>
      <c r="B5" s="156">
        <v>2</v>
      </c>
      <c r="C5" s="156">
        <v>3</v>
      </c>
      <c r="D5" s="156">
        <v>4</v>
      </c>
      <c r="E5" s="156">
        <v>5</v>
      </c>
      <c r="F5" s="156">
        <v>6</v>
      </c>
      <c r="G5" s="156">
        <v>7</v>
      </c>
      <c r="H5" s="156">
        <v>8</v>
      </c>
      <c r="I5" s="156">
        <v>9</v>
      </c>
      <c r="J5" s="156">
        <v>10</v>
      </c>
    </row>
    <row r="6" spans="1:10" ht="28.5" customHeight="1">
      <c r="A6" s="158" t="s">
        <v>282</v>
      </c>
      <c r="B6" s="159"/>
      <c r="C6" s="204"/>
      <c r="D6" s="204"/>
      <c r="E6" s="204"/>
      <c r="F6" s="204"/>
      <c r="G6" s="204"/>
      <c r="H6" s="204"/>
      <c r="I6" s="204"/>
      <c r="J6" s="204"/>
    </row>
    <row r="7" spans="1:10" ht="18.75" customHeight="1">
      <c r="A7" s="68" t="s">
        <v>283</v>
      </c>
      <c r="B7" s="72">
        <v>3000</v>
      </c>
      <c r="C7" s="42">
        <f>SUM(C8:C9,C11,C14:C15,C19)</f>
        <v>48516.432000000001</v>
      </c>
      <c r="D7" s="42">
        <f>SUM(D8:D9,D11,D14:D15,D19)</f>
        <v>54208.683538333331</v>
      </c>
      <c r="E7" s="42">
        <f>SUM(E8:E9,E11,E14:E15,E19)</f>
        <v>64386</v>
      </c>
      <c r="F7" s="44">
        <f t="shared" ref="F7:F73" si="0">SUM(G7:J7)</f>
        <v>86669</v>
      </c>
      <c r="G7" s="42">
        <f>SUM(G8:G9,G11,G14:G15,G19)</f>
        <v>16366</v>
      </c>
      <c r="H7" s="42">
        <f>SUM(H8:H9,H11,H14:H15,H19)</f>
        <v>23749</v>
      </c>
      <c r="I7" s="42">
        <f>SUM(I8:I9,I11,I14:I15,I19)</f>
        <v>26890</v>
      </c>
      <c r="J7" s="42">
        <f>SUM(J8:J9,J11,J14:J15,J19)</f>
        <v>19664</v>
      </c>
    </row>
    <row r="8" spans="1:10" ht="18.75" customHeight="1">
      <c r="A8" s="5" t="s">
        <v>284</v>
      </c>
      <c r="B8" s="6">
        <v>3010</v>
      </c>
      <c r="C8" s="29">
        <v>47961</v>
      </c>
      <c r="D8" s="29">
        <v>54208.683538333331</v>
      </c>
      <c r="E8" s="29">
        <f>57186</f>
        <v>57186</v>
      </c>
      <c r="F8" s="34">
        <f t="shared" si="0"/>
        <v>85884</v>
      </c>
      <c r="G8" s="29">
        <v>16176</v>
      </c>
      <c r="H8" s="29">
        <v>23553</v>
      </c>
      <c r="I8" s="29">
        <v>26685</v>
      </c>
      <c r="J8" s="29">
        <v>19470</v>
      </c>
    </row>
    <row r="9" spans="1:10" ht="18.75" customHeight="1">
      <c r="A9" s="5" t="s">
        <v>285</v>
      </c>
      <c r="B9" s="6">
        <v>3020</v>
      </c>
      <c r="C9" s="29"/>
      <c r="D9" s="29"/>
      <c r="E9" s="29"/>
      <c r="F9" s="34">
        <f t="shared" si="0"/>
        <v>0</v>
      </c>
      <c r="G9" s="29"/>
      <c r="H9" s="29"/>
      <c r="I9" s="29"/>
      <c r="J9" s="29"/>
    </row>
    <row r="10" spans="1:10" ht="18.75" customHeight="1">
      <c r="A10" s="5" t="s">
        <v>286</v>
      </c>
      <c r="B10" s="6">
        <v>3030</v>
      </c>
      <c r="C10" s="29"/>
      <c r="D10" s="29"/>
      <c r="E10" s="29"/>
      <c r="F10" s="34">
        <f t="shared" si="0"/>
        <v>0</v>
      </c>
      <c r="G10" s="29"/>
      <c r="H10" s="29"/>
      <c r="I10" s="29"/>
      <c r="J10" s="29"/>
    </row>
    <row r="11" spans="1:10" ht="18.75" customHeight="1">
      <c r="A11" s="5" t="s">
        <v>287</v>
      </c>
      <c r="B11" s="6">
        <v>3040</v>
      </c>
      <c r="C11" s="29">
        <v>8.4320000000000004</v>
      </c>
      <c r="D11" s="29"/>
      <c r="E11" s="29">
        <v>6262</v>
      </c>
      <c r="F11" s="34">
        <f t="shared" si="0"/>
        <v>9</v>
      </c>
      <c r="G11" s="29"/>
      <c r="H11" s="29"/>
      <c r="I11" s="29">
        <v>9</v>
      </c>
      <c r="J11" s="29"/>
    </row>
    <row r="12" spans="1:10" ht="18.75" customHeight="1">
      <c r="A12" s="5" t="s">
        <v>288</v>
      </c>
      <c r="B12" s="6">
        <v>3041</v>
      </c>
      <c r="C12" s="29"/>
      <c r="D12" s="29"/>
      <c r="E12" s="29"/>
      <c r="F12" s="34">
        <f t="shared" si="0"/>
        <v>0</v>
      </c>
      <c r="G12" s="29"/>
      <c r="H12" s="29"/>
      <c r="I12" s="29"/>
      <c r="J12" s="29"/>
    </row>
    <row r="13" spans="1:10" ht="18.75" customHeight="1">
      <c r="A13" s="5" t="s">
        <v>289</v>
      </c>
      <c r="B13" s="6">
        <v>3042</v>
      </c>
      <c r="C13" s="29"/>
      <c r="D13" s="29"/>
      <c r="E13" s="29"/>
      <c r="F13" s="34">
        <f t="shared" si="0"/>
        <v>0</v>
      </c>
      <c r="G13" s="29"/>
      <c r="H13" s="29"/>
      <c r="I13" s="29"/>
      <c r="J13" s="29"/>
    </row>
    <row r="14" spans="1:10" ht="18.75" customHeight="1">
      <c r="A14" s="5" t="s">
        <v>290</v>
      </c>
      <c r="B14" s="6">
        <v>3050</v>
      </c>
      <c r="C14" s="29">
        <v>6</v>
      </c>
      <c r="D14" s="29"/>
      <c r="E14" s="29">
        <v>5</v>
      </c>
      <c r="F14" s="34">
        <f t="shared" si="0"/>
        <v>0</v>
      </c>
      <c r="G14" s="29"/>
      <c r="H14" s="29"/>
      <c r="I14" s="29"/>
      <c r="J14" s="29"/>
    </row>
    <row r="15" spans="1:10" ht="18.75" customHeight="1">
      <c r="A15" s="5" t="s">
        <v>291</v>
      </c>
      <c r="B15" s="6">
        <v>3060</v>
      </c>
      <c r="C15" s="34">
        <f>SUM(C16:C18)</f>
        <v>0</v>
      </c>
      <c r="D15" s="34">
        <f>SUM(D16:D18)</f>
        <v>0</v>
      </c>
      <c r="E15" s="34">
        <f>SUM(E16:E18)</f>
        <v>0</v>
      </c>
      <c r="F15" s="34">
        <f t="shared" si="0"/>
        <v>0</v>
      </c>
      <c r="G15" s="34">
        <f>SUM(G16:G18)</f>
        <v>0</v>
      </c>
      <c r="H15" s="34">
        <f>SUM(H16:H18)</f>
        <v>0</v>
      </c>
      <c r="I15" s="34">
        <f>SUM(I16:I18)</f>
        <v>0</v>
      </c>
      <c r="J15" s="34">
        <f>SUM(J16:J18)</f>
        <v>0</v>
      </c>
    </row>
    <row r="16" spans="1:10" ht="18.75" customHeight="1">
      <c r="A16" s="5" t="s">
        <v>292</v>
      </c>
      <c r="B16" s="145">
        <v>3061</v>
      </c>
      <c r="C16" s="29"/>
      <c r="D16" s="29"/>
      <c r="E16" s="29"/>
      <c r="F16" s="34">
        <f t="shared" si="0"/>
        <v>0</v>
      </c>
      <c r="G16" s="29"/>
      <c r="H16" s="29"/>
      <c r="I16" s="29"/>
      <c r="J16" s="29"/>
    </row>
    <row r="17" spans="1:10" ht="18.75" customHeight="1">
      <c r="A17" s="5" t="s">
        <v>293</v>
      </c>
      <c r="B17" s="145">
        <v>3062</v>
      </c>
      <c r="C17" s="29"/>
      <c r="D17" s="29"/>
      <c r="E17" s="29"/>
      <c r="F17" s="34">
        <f t="shared" si="0"/>
        <v>0</v>
      </c>
      <c r="G17" s="29"/>
      <c r="H17" s="29"/>
      <c r="I17" s="29"/>
      <c r="J17" s="29"/>
    </row>
    <row r="18" spans="1:10" ht="18.75" customHeight="1">
      <c r="A18" s="5" t="s">
        <v>294</v>
      </c>
      <c r="B18" s="145">
        <v>3063</v>
      </c>
      <c r="C18" s="29"/>
      <c r="D18" s="29"/>
      <c r="E18" s="29"/>
      <c r="F18" s="34">
        <f t="shared" si="0"/>
        <v>0</v>
      </c>
      <c r="G18" s="29"/>
      <c r="H18" s="29"/>
      <c r="I18" s="29"/>
      <c r="J18" s="29"/>
    </row>
    <row r="19" spans="1:10" ht="18.75" customHeight="1">
      <c r="A19" s="5" t="s">
        <v>295</v>
      </c>
      <c r="B19" s="6">
        <v>3070</v>
      </c>
      <c r="C19" s="29">
        <v>541</v>
      </c>
      <c r="D19" s="29"/>
      <c r="E19" s="29">
        <v>933</v>
      </c>
      <c r="F19" s="34">
        <f t="shared" si="0"/>
        <v>776</v>
      </c>
      <c r="G19" s="29">
        <v>190</v>
      </c>
      <c r="H19" s="29">
        <v>196</v>
      </c>
      <c r="I19" s="29">
        <v>196</v>
      </c>
      <c r="J19" s="29">
        <v>194</v>
      </c>
    </row>
    <row r="20" spans="1:10" ht="18.75" customHeight="1">
      <c r="A20" s="7" t="s">
        <v>296</v>
      </c>
      <c r="B20" s="8">
        <v>3100</v>
      </c>
      <c r="C20" s="42">
        <f>SUM(C21:C24,C28,C38,C39)</f>
        <v>-49895.315999999999</v>
      </c>
      <c r="D20" s="42">
        <f>SUM(D21:D24,D28,D38,D39)</f>
        <v>-54859.908899999995</v>
      </c>
      <c r="E20" s="42">
        <f>SUM(E21:E24,E28,E38,E39)</f>
        <v>-53991.418999999994</v>
      </c>
      <c r="F20" s="44">
        <f t="shared" si="0"/>
        <v>-86637</v>
      </c>
      <c r="G20" s="42">
        <f>SUM(G21:G24,G28,G38,G39)</f>
        <v>-16012</v>
      </c>
      <c r="H20" s="42">
        <f>SUM(H21:H24,H28,H38,H39)</f>
        <v>-24110</v>
      </c>
      <c r="I20" s="42">
        <f>SUM(I21:I24,I28,I38,I39)</f>
        <v>-27516</v>
      </c>
      <c r="J20" s="42">
        <f>SUM(J21:J24,J28,J38,J39)</f>
        <v>-18999</v>
      </c>
    </row>
    <row r="21" spans="1:10" ht="18.75" customHeight="1">
      <c r="A21" s="5" t="s">
        <v>297</v>
      </c>
      <c r="B21" s="73">
        <v>3110</v>
      </c>
      <c r="C21" s="29">
        <v>-27065</v>
      </c>
      <c r="D21" s="29">
        <v>-28032</v>
      </c>
      <c r="E21" s="29">
        <v>-35230.402999999998</v>
      </c>
      <c r="F21" s="34">
        <f t="shared" si="0"/>
        <v>-53393</v>
      </c>
      <c r="G21" s="29">
        <v>-8638</v>
      </c>
      <c r="H21" s="29">
        <v>-15680</v>
      </c>
      <c r="I21" s="29">
        <v>-18105</v>
      </c>
      <c r="J21" s="29">
        <v>-10970</v>
      </c>
    </row>
    <row r="22" spans="1:10" ht="18.75" customHeight="1">
      <c r="A22" s="5" t="s">
        <v>298</v>
      </c>
      <c r="B22" s="73">
        <v>3120</v>
      </c>
      <c r="C22" s="29">
        <v>-9932</v>
      </c>
      <c r="D22" s="29">
        <v>-12201.191999999999</v>
      </c>
      <c r="E22" s="29">
        <v>-9016.39</v>
      </c>
      <c r="F22" s="34">
        <f t="shared" si="0"/>
        <v>-11719</v>
      </c>
      <c r="G22" s="29">
        <v>-2765</v>
      </c>
      <c r="H22" s="29">
        <v>-2848</v>
      </c>
      <c r="I22" s="29">
        <v>-3053</v>
      </c>
      <c r="J22" s="29">
        <v>-3053</v>
      </c>
    </row>
    <row r="23" spans="1:10" ht="18.75" customHeight="1">
      <c r="A23" s="5" t="s">
        <v>169</v>
      </c>
      <c r="B23" s="73">
        <v>3130</v>
      </c>
      <c r="C23" s="29">
        <v>-2737</v>
      </c>
      <c r="D23" s="29">
        <v>-3538.7022000000002</v>
      </c>
      <c r="E23" s="29">
        <v>-2516.7860000000001</v>
      </c>
      <c r="F23" s="34">
        <f t="shared" si="0"/>
        <v>-3489</v>
      </c>
      <c r="G23" s="29">
        <v>-810</v>
      </c>
      <c r="H23" s="29">
        <v>-893</v>
      </c>
      <c r="I23" s="29">
        <v>-893</v>
      </c>
      <c r="J23" s="29">
        <v>-893</v>
      </c>
    </row>
    <row r="24" spans="1:10" ht="18.75" customHeight="1">
      <c r="A24" s="5" t="s">
        <v>299</v>
      </c>
      <c r="B24" s="73">
        <v>3140</v>
      </c>
      <c r="C24" s="34">
        <f>SUM(C25:C27)</f>
        <v>0</v>
      </c>
      <c r="D24" s="34">
        <f>SUM(D25:D27)</f>
        <v>0</v>
      </c>
      <c r="E24" s="34">
        <f>SUM(E25:E27)</f>
        <v>0</v>
      </c>
      <c r="F24" s="34">
        <f t="shared" si="0"/>
        <v>0</v>
      </c>
      <c r="G24" s="34">
        <f>SUM(G25:G27)</f>
        <v>0</v>
      </c>
      <c r="H24" s="34">
        <f>SUM(H25:H27)</f>
        <v>0</v>
      </c>
      <c r="I24" s="34">
        <f>SUM(I25:I27)</f>
        <v>0</v>
      </c>
      <c r="J24" s="34">
        <f>SUM(J25:J27)</f>
        <v>0</v>
      </c>
    </row>
    <row r="25" spans="1:10" ht="18.75" customHeight="1">
      <c r="A25" s="5" t="s">
        <v>292</v>
      </c>
      <c r="B25" s="116">
        <v>3141</v>
      </c>
      <c r="C25" s="29" t="s">
        <v>166</v>
      </c>
      <c r="D25" s="29" t="s">
        <v>166</v>
      </c>
      <c r="E25" s="29" t="s">
        <v>166</v>
      </c>
      <c r="F25" s="34">
        <f t="shared" si="0"/>
        <v>0</v>
      </c>
      <c r="G25" s="29" t="s">
        <v>166</v>
      </c>
      <c r="H25" s="29" t="s">
        <v>166</v>
      </c>
      <c r="I25" s="29" t="s">
        <v>166</v>
      </c>
      <c r="J25" s="29" t="s">
        <v>166</v>
      </c>
    </row>
    <row r="26" spans="1:10" ht="18.75" customHeight="1">
      <c r="A26" s="5" t="s">
        <v>293</v>
      </c>
      <c r="B26" s="116">
        <v>3142</v>
      </c>
      <c r="C26" s="29" t="s">
        <v>166</v>
      </c>
      <c r="D26" s="29" t="s">
        <v>166</v>
      </c>
      <c r="E26" s="29" t="s">
        <v>166</v>
      </c>
      <c r="F26" s="34">
        <f t="shared" si="0"/>
        <v>0</v>
      </c>
      <c r="G26" s="29" t="s">
        <v>166</v>
      </c>
      <c r="H26" s="29" t="s">
        <v>166</v>
      </c>
      <c r="I26" s="29" t="s">
        <v>166</v>
      </c>
      <c r="J26" s="29" t="s">
        <v>166</v>
      </c>
    </row>
    <row r="27" spans="1:10" ht="18.75" customHeight="1">
      <c r="A27" s="5" t="s">
        <v>294</v>
      </c>
      <c r="B27" s="116">
        <v>3143</v>
      </c>
      <c r="C27" s="29" t="s">
        <v>166</v>
      </c>
      <c r="D27" s="29" t="s">
        <v>166</v>
      </c>
      <c r="E27" s="29" t="s">
        <v>166</v>
      </c>
      <c r="F27" s="34">
        <f t="shared" si="0"/>
        <v>0</v>
      </c>
      <c r="G27" s="29" t="s">
        <v>166</v>
      </c>
      <c r="H27" s="29" t="s">
        <v>166</v>
      </c>
      <c r="I27" s="29" t="s">
        <v>166</v>
      </c>
      <c r="J27" s="29" t="s">
        <v>166</v>
      </c>
    </row>
    <row r="28" spans="1:10" ht="18.75" customHeight="1">
      <c r="A28" s="5" t="s">
        <v>300</v>
      </c>
      <c r="B28" s="73">
        <v>3150</v>
      </c>
      <c r="C28" s="34">
        <f>SUM(C29:C34,C37)</f>
        <v>-9333.3159999999989</v>
      </c>
      <c r="D28" s="34">
        <f>SUM(D29:D34,D37)</f>
        <v>-10634.0147</v>
      </c>
      <c r="E28" s="34">
        <f>SUM(E29:E34,E37)</f>
        <v>-6265.84</v>
      </c>
      <c r="F28" s="34">
        <f t="shared" si="0"/>
        <v>-16894</v>
      </c>
      <c r="G28" s="34">
        <f>SUM(G29:G34,G37)</f>
        <v>-3519</v>
      </c>
      <c r="H28" s="34">
        <f>SUM(H29:H34,H37)</f>
        <v>-4397</v>
      </c>
      <c r="I28" s="34">
        <f>SUM(I29:I34,I37)</f>
        <v>-5155</v>
      </c>
      <c r="J28" s="34">
        <f>SUM(J29:J34,J37)</f>
        <v>-3823</v>
      </c>
    </row>
    <row r="29" spans="1:10" ht="18.75" customHeight="1">
      <c r="A29" s="5" t="s">
        <v>42</v>
      </c>
      <c r="B29" s="116">
        <v>3151</v>
      </c>
      <c r="C29" s="29">
        <v>-130</v>
      </c>
      <c r="D29" s="29">
        <v>-12.301</v>
      </c>
      <c r="E29" s="29">
        <v>-231.517</v>
      </c>
      <c r="F29" s="34">
        <f t="shared" si="0"/>
        <v>-81</v>
      </c>
      <c r="G29" s="29">
        <v>-3</v>
      </c>
      <c r="H29" s="29">
        <v>-28</v>
      </c>
      <c r="I29" s="29">
        <v>-26</v>
      </c>
      <c r="J29" s="29">
        <v>-24</v>
      </c>
    </row>
    <row r="30" spans="1:10" ht="18.75" customHeight="1">
      <c r="A30" s="5" t="s">
        <v>301</v>
      </c>
      <c r="B30" s="116">
        <v>3152</v>
      </c>
      <c r="C30" s="29">
        <v>-6620</v>
      </c>
      <c r="D30" s="29">
        <v>-6920</v>
      </c>
      <c r="E30" s="29">
        <v>-3392.674</v>
      </c>
      <c r="F30" s="34">
        <f t="shared" si="0"/>
        <v>-13250</v>
      </c>
      <c r="G30" s="29">
        <v>-2680</v>
      </c>
      <c r="H30" s="29">
        <v>-3460</v>
      </c>
      <c r="I30" s="29">
        <v>-4220</v>
      </c>
      <c r="J30" s="29">
        <v>-2890</v>
      </c>
    </row>
    <row r="31" spans="1:10" ht="18.75" customHeight="1">
      <c r="A31" s="5" t="s">
        <v>264</v>
      </c>
      <c r="B31" s="116">
        <v>3153</v>
      </c>
      <c r="C31" s="29" t="s">
        <v>166</v>
      </c>
      <c r="D31" s="29">
        <v>0</v>
      </c>
      <c r="E31" s="29" t="s">
        <v>166</v>
      </c>
      <c r="F31" s="34">
        <f t="shared" si="0"/>
        <v>0</v>
      </c>
      <c r="G31" s="29" t="s">
        <v>166</v>
      </c>
      <c r="H31" s="29" t="s">
        <v>166</v>
      </c>
      <c r="I31" s="29" t="s">
        <v>166</v>
      </c>
      <c r="J31" s="29" t="s">
        <v>166</v>
      </c>
    </row>
    <row r="32" spans="1:10" ht="18.75" customHeight="1">
      <c r="A32" s="5" t="s">
        <v>302</v>
      </c>
      <c r="B32" s="116">
        <v>3154</v>
      </c>
      <c r="C32" s="29" t="s">
        <v>166</v>
      </c>
      <c r="D32" s="29">
        <v>0</v>
      </c>
      <c r="E32" s="29" t="s">
        <v>166</v>
      </c>
      <c r="F32" s="34">
        <f t="shared" si="0"/>
        <v>0</v>
      </c>
      <c r="G32" s="29" t="s">
        <v>166</v>
      </c>
      <c r="H32" s="29" t="s">
        <v>166</v>
      </c>
      <c r="I32" s="29" t="s">
        <v>166</v>
      </c>
      <c r="J32" s="29" t="s">
        <v>166</v>
      </c>
    </row>
    <row r="33" spans="1:10" ht="18.75" customHeight="1">
      <c r="A33" s="5" t="s">
        <v>267</v>
      </c>
      <c r="B33" s="116">
        <v>3155</v>
      </c>
      <c r="C33" s="29">
        <v>-2312.4</v>
      </c>
      <c r="D33" s="29">
        <v>-2890.0016999999998</v>
      </c>
      <c r="E33" s="29">
        <v>-2151.6489999999999</v>
      </c>
      <c r="F33" s="34">
        <f t="shared" si="0"/>
        <v>-2785</v>
      </c>
      <c r="G33" s="29">
        <v>-646</v>
      </c>
      <c r="H33" s="29">
        <v>-713</v>
      </c>
      <c r="I33" s="29">
        <v>-713</v>
      </c>
      <c r="J33" s="29">
        <v>-713</v>
      </c>
    </row>
    <row r="34" spans="1:10" ht="21.75" customHeight="1">
      <c r="A34" s="110" t="s">
        <v>303</v>
      </c>
      <c r="B34" s="116">
        <v>3156</v>
      </c>
      <c r="C34" s="34">
        <f t="shared" ref="C34:J34" si="1">SUM(C35:C36)</f>
        <v>0</v>
      </c>
      <c r="D34" s="34">
        <f t="shared" si="1"/>
        <v>0</v>
      </c>
      <c r="E34" s="34">
        <f t="shared" si="1"/>
        <v>0</v>
      </c>
      <c r="F34" s="34">
        <f t="shared" si="1"/>
        <v>0</v>
      </c>
      <c r="G34" s="34">
        <f t="shared" si="1"/>
        <v>0</v>
      </c>
      <c r="H34" s="34">
        <f t="shared" si="1"/>
        <v>0</v>
      </c>
      <c r="I34" s="34">
        <f t="shared" si="1"/>
        <v>0</v>
      </c>
      <c r="J34" s="34">
        <f t="shared" si="1"/>
        <v>0</v>
      </c>
    </row>
    <row r="35" spans="1:10" ht="36.75" customHeight="1">
      <c r="A35" s="5" t="s">
        <v>45</v>
      </c>
      <c r="B35" s="116" t="s">
        <v>304</v>
      </c>
      <c r="C35" s="29" t="s">
        <v>166</v>
      </c>
      <c r="D35" s="29" t="s">
        <v>166</v>
      </c>
      <c r="E35" s="29" t="s">
        <v>166</v>
      </c>
      <c r="F35" s="34"/>
      <c r="G35" s="29" t="s">
        <v>166</v>
      </c>
      <c r="H35" s="29" t="s">
        <v>166</v>
      </c>
      <c r="I35" s="29" t="s">
        <v>166</v>
      </c>
      <c r="J35" s="29" t="s">
        <v>166</v>
      </c>
    </row>
    <row r="36" spans="1:10" ht="54" customHeight="1">
      <c r="A36" s="5" t="s">
        <v>46</v>
      </c>
      <c r="B36" s="73" t="s">
        <v>305</v>
      </c>
      <c r="C36" s="29" t="s">
        <v>166</v>
      </c>
      <c r="D36" s="29" t="s">
        <v>166</v>
      </c>
      <c r="E36" s="29" t="s">
        <v>166</v>
      </c>
      <c r="F36" s="34">
        <f t="shared" si="0"/>
        <v>0</v>
      </c>
      <c r="G36" s="29" t="s">
        <v>166</v>
      </c>
      <c r="H36" s="29" t="s">
        <v>166</v>
      </c>
      <c r="I36" s="29" t="s">
        <v>166</v>
      </c>
      <c r="J36" s="29" t="s">
        <v>166</v>
      </c>
    </row>
    <row r="37" spans="1:10" ht="18.75" customHeight="1">
      <c r="A37" s="5" t="s">
        <v>306</v>
      </c>
      <c r="B37" s="73">
        <v>3157</v>
      </c>
      <c r="C37" s="29">
        <v>-270.916</v>
      </c>
      <c r="D37" s="29">
        <v>-811.71199999999999</v>
      </c>
      <c r="E37" s="29">
        <v>-490</v>
      </c>
      <c r="F37" s="34">
        <f t="shared" si="0"/>
        <v>-778</v>
      </c>
      <c r="G37" s="29">
        <v>-190</v>
      </c>
      <c r="H37" s="29">
        <v>-196</v>
      </c>
      <c r="I37" s="29">
        <v>-196</v>
      </c>
      <c r="J37" s="29">
        <v>-196</v>
      </c>
    </row>
    <row r="38" spans="1:10" ht="18.75" customHeight="1">
      <c r="A38" s="5" t="s">
        <v>307</v>
      </c>
      <c r="B38" s="73">
        <v>3160</v>
      </c>
      <c r="C38" s="29" t="s">
        <v>166</v>
      </c>
      <c r="D38" s="29">
        <v>0</v>
      </c>
      <c r="E38" s="29" t="s">
        <v>166</v>
      </c>
      <c r="F38" s="34">
        <f t="shared" si="0"/>
        <v>0</v>
      </c>
      <c r="G38" s="29" t="s">
        <v>166</v>
      </c>
      <c r="H38" s="29" t="s">
        <v>166</v>
      </c>
      <c r="I38" s="29" t="s">
        <v>166</v>
      </c>
      <c r="J38" s="29" t="s">
        <v>166</v>
      </c>
    </row>
    <row r="39" spans="1:10" ht="18.75" customHeight="1">
      <c r="A39" s="5" t="s">
        <v>308</v>
      </c>
      <c r="B39" s="75">
        <v>3170</v>
      </c>
      <c r="C39" s="29">
        <v>-828</v>
      </c>
      <c r="D39" s="29">
        <v>-454</v>
      </c>
      <c r="E39" s="29">
        <v>-962</v>
      </c>
      <c r="F39" s="34">
        <f t="shared" si="0"/>
        <v>-1142</v>
      </c>
      <c r="G39" s="29">
        <v>-280</v>
      </c>
      <c r="H39" s="29">
        <v>-292</v>
      </c>
      <c r="I39" s="29">
        <v>-310</v>
      </c>
      <c r="J39" s="29">
        <v>-260</v>
      </c>
    </row>
    <row r="40" spans="1:10" ht="18.75" customHeight="1">
      <c r="A40" s="7" t="s">
        <v>309</v>
      </c>
      <c r="B40" s="72">
        <v>3195</v>
      </c>
      <c r="C40" s="42">
        <f>SUM(C7,C20)</f>
        <v>-1378.8839999999982</v>
      </c>
      <c r="D40" s="42">
        <f t="shared" ref="D40:J40" si="2">SUM(D7,D20)</f>
        <v>-651.22536166666396</v>
      </c>
      <c r="E40" s="42">
        <f t="shared" si="2"/>
        <v>10394.581000000006</v>
      </c>
      <c r="F40" s="44">
        <f t="shared" si="0"/>
        <v>32</v>
      </c>
      <c r="G40" s="42">
        <f t="shared" si="2"/>
        <v>354</v>
      </c>
      <c r="H40" s="42">
        <f t="shared" si="2"/>
        <v>-361</v>
      </c>
      <c r="I40" s="42">
        <f t="shared" si="2"/>
        <v>-626</v>
      </c>
      <c r="J40" s="42">
        <f t="shared" si="2"/>
        <v>665</v>
      </c>
    </row>
    <row r="41" spans="1:10" ht="29.25" customHeight="1">
      <c r="A41" s="158" t="s">
        <v>310</v>
      </c>
      <c r="B41" s="145"/>
      <c r="C41" s="285"/>
      <c r="D41" s="286"/>
      <c r="E41" s="286"/>
      <c r="F41" s="286"/>
      <c r="G41" s="286"/>
      <c r="H41" s="286"/>
      <c r="I41" s="286"/>
      <c r="J41" s="287"/>
    </row>
    <row r="42" spans="1:10" ht="18.75" customHeight="1">
      <c r="A42" s="68" t="s">
        <v>311</v>
      </c>
      <c r="B42" s="142">
        <v>3200</v>
      </c>
      <c r="C42" s="42">
        <f>SUM(C43,C45:C49)</f>
        <v>0</v>
      </c>
      <c r="D42" s="42">
        <f>SUM(D43,D45:D49)</f>
        <v>0</v>
      </c>
      <c r="E42" s="42">
        <f>SUM(E43,E45:E49)</f>
        <v>0</v>
      </c>
      <c r="F42" s="44">
        <f>SUM(G42:J42)</f>
        <v>0</v>
      </c>
      <c r="G42" s="42">
        <f>SUM(G43,G45:G49)</f>
        <v>0</v>
      </c>
      <c r="H42" s="42">
        <f>SUM(H43,H45:H49)</f>
        <v>0</v>
      </c>
      <c r="I42" s="42">
        <f>SUM(I43,I45:I49)</f>
        <v>0</v>
      </c>
      <c r="J42" s="42">
        <f>SUM(J43,J45:J49)</f>
        <v>0</v>
      </c>
    </row>
    <row r="43" spans="1:10" ht="18.75" customHeight="1">
      <c r="A43" s="5" t="s">
        <v>312</v>
      </c>
      <c r="B43" s="6">
        <v>3210</v>
      </c>
      <c r="C43" s="29"/>
      <c r="D43" s="29"/>
      <c r="E43" s="29"/>
      <c r="F43" s="34">
        <f t="shared" si="0"/>
        <v>0</v>
      </c>
      <c r="G43" s="29"/>
      <c r="H43" s="29"/>
      <c r="I43" s="29"/>
      <c r="J43" s="29"/>
    </row>
    <row r="44" spans="1:10" ht="18.75" customHeight="1">
      <c r="A44" s="5" t="s">
        <v>313</v>
      </c>
      <c r="B44" s="6">
        <v>3215</v>
      </c>
      <c r="C44" s="29"/>
      <c r="D44" s="29"/>
      <c r="E44" s="29"/>
      <c r="F44" s="34">
        <f t="shared" si="0"/>
        <v>0</v>
      </c>
      <c r="G44" s="29"/>
      <c r="H44" s="29"/>
      <c r="I44" s="29"/>
      <c r="J44" s="29"/>
    </row>
    <row r="45" spans="1:10" ht="18.75" customHeight="1">
      <c r="A45" s="5" t="s">
        <v>314</v>
      </c>
      <c r="B45" s="6">
        <v>3220</v>
      </c>
      <c r="C45" s="29"/>
      <c r="D45" s="29"/>
      <c r="E45" s="29"/>
      <c r="F45" s="34">
        <f t="shared" si="0"/>
        <v>0</v>
      </c>
      <c r="G45" s="29"/>
      <c r="H45" s="29"/>
      <c r="I45" s="29"/>
      <c r="J45" s="29"/>
    </row>
    <row r="46" spans="1:10" ht="18.75" customHeight="1">
      <c r="A46" s="5" t="s">
        <v>315</v>
      </c>
      <c r="B46" s="6">
        <v>3225</v>
      </c>
      <c r="C46" s="29"/>
      <c r="D46" s="29"/>
      <c r="E46" s="29"/>
      <c r="F46" s="34">
        <f t="shared" si="0"/>
        <v>0</v>
      </c>
      <c r="G46" s="29"/>
      <c r="H46" s="29"/>
      <c r="I46" s="29"/>
      <c r="J46" s="29"/>
    </row>
    <row r="47" spans="1:10" ht="18.75" customHeight="1">
      <c r="A47" s="5" t="s">
        <v>316</v>
      </c>
      <c r="B47" s="6">
        <v>3230</v>
      </c>
      <c r="C47" s="29"/>
      <c r="D47" s="29"/>
      <c r="E47" s="29"/>
      <c r="F47" s="34">
        <f t="shared" si="0"/>
        <v>0</v>
      </c>
      <c r="G47" s="29"/>
      <c r="H47" s="29"/>
      <c r="I47" s="29"/>
      <c r="J47" s="29"/>
    </row>
    <row r="48" spans="1:10" ht="18.75" customHeight="1">
      <c r="A48" s="5" t="s">
        <v>317</v>
      </c>
      <c r="B48" s="6">
        <v>3235</v>
      </c>
      <c r="C48" s="29"/>
      <c r="D48" s="29"/>
      <c r="E48" s="29"/>
      <c r="F48" s="34">
        <f t="shared" si="0"/>
        <v>0</v>
      </c>
      <c r="G48" s="29"/>
      <c r="H48" s="29"/>
      <c r="I48" s="29"/>
      <c r="J48" s="29"/>
    </row>
    <row r="49" spans="1:10" ht="18.75" customHeight="1">
      <c r="A49" s="5" t="s">
        <v>295</v>
      </c>
      <c r="B49" s="6">
        <v>3240</v>
      </c>
      <c r="C49" s="29"/>
      <c r="D49" s="29"/>
      <c r="E49" s="29"/>
      <c r="F49" s="34">
        <f t="shared" si="0"/>
        <v>0</v>
      </c>
      <c r="G49" s="29"/>
      <c r="H49" s="29"/>
      <c r="I49" s="29"/>
      <c r="J49" s="29"/>
    </row>
    <row r="50" spans="1:10" ht="18.75" customHeight="1">
      <c r="A50" s="7" t="s">
        <v>318</v>
      </c>
      <c r="B50" s="8">
        <v>3255</v>
      </c>
      <c r="C50" s="42">
        <f>SUM(C51,C53,C58,C59)</f>
        <v>-1372.9169999999999</v>
      </c>
      <c r="D50" s="42">
        <f>SUM(D51,D53,D58,D59)</f>
        <v>-500</v>
      </c>
      <c r="E50" s="42">
        <f>SUM(E51,E53,E58,E59)</f>
        <v>-9586.0939999999991</v>
      </c>
      <c r="F50" s="44">
        <f t="shared" si="0"/>
        <v>-1020</v>
      </c>
      <c r="G50" s="42">
        <f>SUM(G51,G53,G58,G59)</f>
        <v>-252</v>
      </c>
      <c r="H50" s="42">
        <f>SUM(H51,H53,H58,H59)</f>
        <v>-258</v>
      </c>
      <c r="I50" s="42">
        <f>SUM(I51,I53,I58,I59)</f>
        <v>-258</v>
      </c>
      <c r="J50" s="42">
        <f>SUM(J51,J53,J58,J59)</f>
        <v>-252</v>
      </c>
    </row>
    <row r="51" spans="1:10" ht="18.75" customHeight="1">
      <c r="A51" s="5" t="s">
        <v>319</v>
      </c>
      <c r="B51" s="73">
        <v>3260</v>
      </c>
      <c r="C51" s="29" t="s">
        <v>166</v>
      </c>
      <c r="D51" s="29" t="s">
        <v>166</v>
      </c>
      <c r="E51" s="29" t="s">
        <v>166</v>
      </c>
      <c r="F51" s="34">
        <f t="shared" si="0"/>
        <v>0</v>
      </c>
      <c r="G51" s="29" t="s">
        <v>166</v>
      </c>
      <c r="H51" s="29" t="s">
        <v>166</v>
      </c>
      <c r="I51" s="29" t="s">
        <v>166</v>
      </c>
      <c r="J51" s="29" t="s">
        <v>166</v>
      </c>
    </row>
    <row r="52" spans="1:10" ht="18.75" customHeight="1">
      <c r="A52" s="5" t="s">
        <v>320</v>
      </c>
      <c r="B52" s="73">
        <v>3265</v>
      </c>
      <c r="C52" s="29" t="s">
        <v>166</v>
      </c>
      <c r="D52" s="29" t="s">
        <v>166</v>
      </c>
      <c r="E52" s="29" t="s">
        <v>166</v>
      </c>
      <c r="F52" s="34">
        <f t="shared" si="0"/>
        <v>0</v>
      </c>
      <c r="G52" s="29" t="s">
        <v>166</v>
      </c>
      <c r="H52" s="29" t="s">
        <v>166</v>
      </c>
      <c r="I52" s="29" t="s">
        <v>166</v>
      </c>
      <c r="J52" s="29" t="s">
        <v>166</v>
      </c>
    </row>
    <row r="53" spans="1:10" ht="18.75" customHeight="1">
      <c r="A53" s="5" t="s">
        <v>321</v>
      </c>
      <c r="B53" s="6">
        <v>3270</v>
      </c>
      <c r="C53" s="43">
        <f>SUM(C54:C57)</f>
        <v>-1372.9169999999999</v>
      </c>
      <c r="D53" s="43">
        <f>SUM(D54:D57)</f>
        <v>-500</v>
      </c>
      <c r="E53" s="43">
        <f>SUM(E54:E57)</f>
        <v>-9586.0939999999991</v>
      </c>
      <c r="F53" s="34">
        <f t="shared" si="0"/>
        <v>-1020</v>
      </c>
      <c r="G53" s="43">
        <f>SUM(G54:G57)</f>
        <v>-252</v>
      </c>
      <c r="H53" s="43">
        <f>SUM(H54:H57)</f>
        <v>-258</v>
      </c>
      <c r="I53" s="43">
        <f>SUM(I54:I57)</f>
        <v>-258</v>
      </c>
      <c r="J53" s="43">
        <f>SUM(J54:J57)</f>
        <v>-252</v>
      </c>
    </row>
    <row r="54" spans="1:10" ht="18.75" customHeight="1">
      <c r="A54" s="5" t="s">
        <v>322</v>
      </c>
      <c r="B54" s="6">
        <v>3271</v>
      </c>
      <c r="C54" s="29">
        <v>-789.51700000000005</v>
      </c>
      <c r="D54" s="29" t="s">
        <v>166</v>
      </c>
      <c r="E54" s="29">
        <v>-8958.0939999999991</v>
      </c>
      <c r="F54" s="34">
        <f t="shared" si="0"/>
        <v>0</v>
      </c>
      <c r="G54" s="29" t="s">
        <v>166</v>
      </c>
      <c r="H54" s="29" t="s">
        <v>166</v>
      </c>
      <c r="I54" s="29" t="s">
        <v>166</v>
      </c>
      <c r="J54" s="29" t="s">
        <v>166</v>
      </c>
    </row>
    <row r="55" spans="1:10" ht="18.75" customHeight="1">
      <c r="A55" s="5" t="s">
        <v>323</v>
      </c>
      <c r="B55" s="6">
        <v>3272</v>
      </c>
      <c r="C55" s="29" t="s">
        <v>166</v>
      </c>
      <c r="D55" s="29" t="s">
        <v>166</v>
      </c>
      <c r="E55" s="29" t="s">
        <v>166</v>
      </c>
      <c r="F55" s="34">
        <f t="shared" si="0"/>
        <v>0</v>
      </c>
      <c r="G55" s="29" t="s">
        <v>166</v>
      </c>
      <c r="H55" s="29" t="s">
        <v>166</v>
      </c>
      <c r="I55" s="29" t="s">
        <v>166</v>
      </c>
      <c r="J55" s="29" t="s">
        <v>166</v>
      </c>
    </row>
    <row r="56" spans="1:10" ht="18.75" customHeight="1">
      <c r="A56" s="5" t="s">
        <v>324</v>
      </c>
      <c r="B56" s="145">
        <v>3273</v>
      </c>
      <c r="C56" s="29" t="s">
        <v>166</v>
      </c>
      <c r="D56" s="29" t="s">
        <v>166</v>
      </c>
      <c r="E56" s="29" t="s">
        <v>166</v>
      </c>
      <c r="F56" s="34">
        <f t="shared" si="0"/>
        <v>0</v>
      </c>
      <c r="G56" s="29" t="s">
        <v>166</v>
      </c>
      <c r="H56" s="29" t="s">
        <v>166</v>
      </c>
      <c r="I56" s="29" t="s">
        <v>166</v>
      </c>
      <c r="J56" s="29" t="s">
        <v>166</v>
      </c>
    </row>
    <row r="57" spans="1:10" ht="18.75" customHeight="1">
      <c r="A57" s="5" t="s">
        <v>325</v>
      </c>
      <c r="B57" s="152">
        <v>3274</v>
      </c>
      <c r="C57" s="29">
        <v>-583.4</v>
      </c>
      <c r="D57" s="29">
        <v>-500</v>
      </c>
      <c r="E57" s="29">
        <v>-628</v>
      </c>
      <c r="F57" s="34">
        <f t="shared" si="0"/>
        <v>-1020</v>
      </c>
      <c r="G57" s="29">
        <v>-252</v>
      </c>
      <c r="H57" s="29">
        <v>-258</v>
      </c>
      <c r="I57" s="29">
        <v>-258</v>
      </c>
      <c r="J57" s="29">
        <v>-252</v>
      </c>
    </row>
    <row r="58" spans="1:10" ht="18.75" customHeight="1">
      <c r="A58" s="5" t="s">
        <v>326</v>
      </c>
      <c r="B58" s="74">
        <v>3280</v>
      </c>
      <c r="C58" s="29" t="s">
        <v>166</v>
      </c>
      <c r="D58" s="29" t="s">
        <v>166</v>
      </c>
      <c r="E58" s="29" t="s">
        <v>166</v>
      </c>
      <c r="F58" s="34">
        <f t="shared" si="0"/>
        <v>0</v>
      </c>
      <c r="G58" s="29" t="s">
        <v>166</v>
      </c>
      <c r="H58" s="29" t="s">
        <v>166</v>
      </c>
      <c r="I58" s="29" t="s">
        <v>166</v>
      </c>
      <c r="J58" s="29" t="s">
        <v>166</v>
      </c>
    </row>
    <row r="59" spans="1:10" ht="18.75" customHeight="1">
      <c r="A59" s="5" t="s">
        <v>327</v>
      </c>
      <c r="B59" s="75">
        <v>3290</v>
      </c>
      <c r="C59" s="29" t="s">
        <v>166</v>
      </c>
      <c r="D59" s="29" t="s">
        <v>166</v>
      </c>
      <c r="E59" s="29" t="s">
        <v>166</v>
      </c>
      <c r="F59" s="34">
        <f t="shared" si="0"/>
        <v>0</v>
      </c>
      <c r="G59" s="29" t="s">
        <v>166</v>
      </c>
      <c r="H59" s="29" t="s">
        <v>166</v>
      </c>
      <c r="I59" s="29" t="s">
        <v>166</v>
      </c>
      <c r="J59" s="29" t="s">
        <v>166</v>
      </c>
    </row>
    <row r="60" spans="1:10" ht="18.75" customHeight="1">
      <c r="A60" s="76" t="s">
        <v>328</v>
      </c>
      <c r="B60" s="8">
        <v>3295</v>
      </c>
      <c r="C60" s="42">
        <f>SUM(C42,C50)</f>
        <v>-1372.9169999999999</v>
      </c>
      <c r="D60" s="42">
        <f t="shared" ref="D60:J60" si="3">SUM(D42,D50)</f>
        <v>-500</v>
      </c>
      <c r="E60" s="42">
        <f t="shared" si="3"/>
        <v>-9586.0939999999991</v>
      </c>
      <c r="F60" s="44">
        <f t="shared" si="0"/>
        <v>-1020</v>
      </c>
      <c r="G60" s="42">
        <f t="shared" si="3"/>
        <v>-252</v>
      </c>
      <c r="H60" s="42">
        <f t="shared" si="3"/>
        <v>-258</v>
      </c>
      <c r="I60" s="42">
        <f t="shared" si="3"/>
        <v>-258</v>
      </c>
      <c r="J60" s="42">
        <f t="shared" si="3"/>
        <v>-252</v>
      </c>
    </row>
    <row r="61" spans="1:10" ht="29.25" customHeight="1">
      <c r="A61" s="158" t="s">
        <v>329</v>
      </c>
      <c r="B61" s="8"/>
      <c r="C61" s="285"/>
      <c r="D61" s="286"/>
      <c r="E61" s="286"/>
      <c r="F61" s="286"/>
      <c r="G61" s="286"/>
      <c r="H61" s="286"/>
      <c r="I61" s="286"/>
      <c r="J61" s="287"/>
    </row>
    <row r="62" spans="1:10" ht="18.75" customHeight="1">
      <c r="A62" s="7" t="s">
        <v>330</v>
      </c>
      <c r="B62" s="8">
        <v>3300</v>
      </c>
      <c r="C62" s="42">
        <f>SUM(C63,C64,C68)</f>
        <v>0</v>
      </c>
      <c r="D62" s="42">
        <f>SUM(D63,D64,D68)</f>
        <v>0</v>
      </c>
      <c r="E62" s="42">
        <f>SUM(E63,E64,E68)</f>
        <v>0</v>
      </c>
      <c r="F62" s="44">
        <f t="shared" si="0"/>
        <v>0</v>
      </c>
      <c r="G62" s="42">
        <f>SUM(G63,G64,G68)</f>
        <v>0</v>
      </c>
      <c r="H62" s="42">
        <f>SUM(H63,H64,H68)</f>
        <v>0</v>
      </c>
      <c r="I62" s="42">
        <f>SUM(I63,I64,I68)</f>
        <v>0</v>
      </c>
      <c r="J62" s="42">
        <f>SUM(J63,J64,J68)</f>
        <v>0</v>
      </c>
    </row>
    <row r="63" spans="1:10" ht="18.75" customHeight="1">
      <c r="A63" s="5" t="s">
        <v>331</v>
      </c>
      <c r="B63" s="145">
        <v>3305</v>
      </c>
      <c r="C63" s="29"/>
      <c r="D63" s="29"/>
      <c r="E63" s="29"/>
      <c r="F63" s="34">
        <f t="shared" si="0"/>
        <v>0</v>
      </c>
      <c r="G63" s="29"/>
      <c r="H63" s="29"/>
      <c r="I63" s="29"/>
      <c r="J63" s="29"/>
    </row>
    <row r="64" spans="1:10" ht="18.75" customHeight="1">
      <c r="A64" s="5" t="s">
        <v>332</v>
      </c>
      <c r="B64" s="145">
        <v>3310</v>
      </c>
      <c r="C64" s="34">
        <f>SUM(C65:C67)</f>
        <v>0</v>
      </c>
      <c r="D64" s="34">
        <f>SUM(D65:D67)</f>
        <v>0</v>
      </c>
      <c r="E64" s="34">
        <f>SUM(E65:E67)</f>
        <v>0</v>
      </c>
      <c r="F64" s="34">
        <f t="shared" si="0"/>
        <v>0</v>
      </c>
      <c r="G64" s="34">
        <f>SUM(G65:G67)</f>
        <v>0</v>
      </c>
      <c r="H64" s="34">
        <f>SUM(H65:H67)</f>
        <v>0</v>
      </c>
      <c r="I64" s="34">
        <f>SUM(I65:I67)</f>
        <v>0</v>
      </c>
      <c r="J64" s="34">
        <f>SUM(J65:J67)</f>
        <v>0</v>
      </c>
    </row>
    <row r="65" spans="1:10" ht="18.75" customHeight="1">
      <c r="A65" s="5" t="s">
        <v>292</v>
      </c>
      <c r="B65" s="145">
        <v>3311</v>
      </c>
      <c r="C65" s="29"/>
      <c r="D65" s="29"/>
      <c r="E65" s="29"/>
      <c r="F65" s="34">
        <f t="shared" si="0"/>
        <v>0</v>
      </c>
      <c r="G65" s="29"/>
      <c r="H65" s="29"/>
      <c r="I65" s="29"/>
      <c r="J65" s="29"/>
    </row>
    <row r="66" spans="1:10" ht="18.75" customHeight="1">
      <c r="A66" s="5" t="s">
        <v>293</v>
      </c>
      <c r="B66" s="6">
        <v>3312</v>
      </c>
      <c r="C66" s="29"/>
      <c r="D66" s="29"/>
      <c r="E66" s="29"/>
      <c r="F66" s="34">
        <f t="shared" si="0"/>
        <v>0</v>
      </c>
      <c r="G66" s="29"/>
      <c r="H66" s="29"/>
      <c r="I66" s="29"/>
      <c r="J66" s="29"/>
    </row>
    <row r="67" spans="1:10" ht="18.75" customHeight="1">
      <c r="A67" s="5" t="s">
        <v>294</v>
      </c>
      <c r="B67" s="6">
        <v>3313</v>
      </c>
      <c r="C67" s="29"/>
      <c r="D67" s="29"/>
      <c r="E67" s="29"/>
      <c r="F67" s="34">
        <f t="shared" si="0"/>
        <v>0</v>
      </c>
      <c r="G67" s="29"/>
      <c r="H67" s="29"/>
      <c r="I67" s="29"/>
      <c r="J67" s="29"/>
    </row>
    <row r="68" spans="1:10" ht="18.75" customHeight="1">
      <c r="A68" s="5" t="s">
        <v>295</v>
      </c>
      <c r="B68" s="6">
        <v>3320</v>
      </c>
      <c r="C68" s="29"/>
      <c r="D68" s="29"/>
      <c r="E68" s="29"/>
      <c r="F68" s="34">
        <f t="shared" si="0"/>
        <v>0</v>
      </c>
      <c r="G68" s="29"/>
      <c r="H68" s="29"/>
      <c r="I68" s="29"/>
      <c r="J68" s="29"/>
    </row>
    <row r="69" spans="1:10" ht="18.75" customHeight="1">
      <c r="A69" s="7" t="s">
        <v>333</v>
      </c>
      <c r="B69" s="8">
        <v>3330</v>
      </c>
      <c r="C69" s="42">
        <f>SUM(C70:C71,C75:C78)</f>
        <v>0</v>
      </c>
      <c r="D69" s="42">
        <f>SUM(D70:D71,D75:D78)</f>
        <v>0</v>
      </c>
      <c r="E69" s="42">
        <f>SUM(E70:E71,E75:E78)</f>
        <v>0</v>
      </c>
      <c r="F69" s="44">
        <f t="shared" si="0"/>
        <v>0</v>
      </c>
      <c r="G69" s="42">
        <f>SUM(G70:G71,G75:G78)</f>
        <v>0</v>
      </c>
      <c r="H69" s="42">
        <f>SUM(H70:H71,H75:H78)</f>
        <v>0</v>
      </c>
      <c r="I69" s="42">
        <f>SUM(I70:I71,I75:I78)</f>
        <v>0</v>
      </c>
      <c r="J69" s="42">
        <f>SUM(J70:J71,J75:J78)</f>
        <v>0</v>
      </c>
    </row>
    <row r="70" spans="1:10" ht="18.75" customHeight="1">
      <c r="A70" s="5" t="s">
        <v>334</v>
      </c>
      <c r="B70" s="145">
        <v>3335</v>
      </c>
      <c r="C70" s="29" t="s">
        <v>166</v>
      </c>
      <c r="D70" s="29" t="s">
        <v>166</v>
      </c>
      <c r="E70" s="29" t="s">
        <v>166</v>
      </c>
      <c r="F70" s="34">
        <f t="shared" si="0"/>
        <v>0</v>
      </c>
      <c r="G70" s="29" t="s">
        <v>166</v>
      </c>
      <c r="H70" s="29" t="s">
        <v>166</v>
      </c>
      <c r="I70" s="29" t="s">
        <v>166</v>
      </c>
      <c r="J70" s="29" t="s">
        <v>166</v>
      </c>
    </row>
    <row r="71" spans="1:10" ht="18.75" customHeight="1">
      <c r="A71" s="5" t="s">
        <v>335</v>
      </c>
      <c r="B71" s="145">
        <v>3340</v>
      </c>
      <c r="C71" s="34">
        <f>SUM(C72:C74)</f>
        <v>0</v>
      </c>
      <c r="D71" s="34">
        <f>SUM(D72:D74)</f>
        <v>0</v>
      </c>
      <c r="E71" s="34">
        <f>SUM(E72:E74)</f>
        <v>0</v>
      </c>
      <c r="F71" s="34">
        <f t="shared" si="0"/>
        <v>0</v>
      </c>
      <c r="G71" s="34">
        <f>SUM(G72:G74)</f>
        <v>0</v>
      </c>
      <c r="H71" s="34">
        <f>SUM(H72:H74)</f>
        <v>0</v>
      </c>
      <c r="I71" s="34">
        <f>SUM(I72:I74)</f>
        <v>0</v>
      </c>
      <c r="J71" s="34">
        <f>SUM(J72:J74)</f>
        <v>0</v>
      </c>
    </row>
    <row r="72" spans="1:10" ht="18.75" customHeight="1">
      <c r="A72" s="5" t="s">
        <v>292</v>
      </c>
      <c r="B72" s="145">
        <v>3341</v>
      </c>
      <c r="C72" s="29" t="s">
        <v>166</v>
      </c>
      <c r="D72" s="29" t="s">
        <v>166</v>
      </c>
      <c r="E72" s="29" t="s">
        <v>166</v>
      </c>
      <c r="F72" s="34">
        <f t="shared" si="0"/>
        <v>0</v>
      </c>
      <c r="G72" s="29" t="s">
        <v>166</v>
      </c>
      <c r="H72" s="29" t="s">
        <v>166</v>
      </c>
      <c r="I72" s="29" t="s">
        <v>166</v>
      </c>
      <c r="J72" s="29" t="s">
        <v>166</v>
      </c>
    </row>
    <row r="73" spans="1:10" ht="18.75" customHeight="1">
      <c r="A73" s="5" t="s">
        <v>293</v>
      </c>
      <c r="B73" s="145">
        <v>3342</v>
      </c>
      <c r="C73" s="29" t="s">
        <v>166</v>
      </c>
      <c r="D73" s="29" t="s">
        <v>166</v>
      </c>
      <c r="E73" s="29" t="s">
        <v>166</v>
      </c>
      <c r="F73" s="34">
        <f t="shared" si="0"/>
        <v>0</v>
      </c>
      <c r="G73" s="29" t="s">
        <v>166</v>
      </c>
      <c r="H73" s="29" t="s">
        <v>166</v>
      </c>
      <c r="I73" s="29" t="s">
        <v>166</v>
      </c>
      <c r="J73" s="29" t="s">
        <v>166</v>
      </c>
    </row>
    <row r="74" spans="1:10" ht="18.75" customHeight="1">
      <c r="A74" s="5" t="s">
        <v>294</v>
      </c>
      <c r="B74" s="145">
        <v>3343</v>
      </c>
      <c r="C74" s="29" t="s">
        <v>166</v>
      </c>
      <c r="D74" s="29" t="s">
        <v>166</v>
      </c>
      <c r="E74" s="29" t="s">
        <v>166</v>
      </c>
      <c r="F74" s="34">
        <f t="shared" ref="F74:F82" si="4">SUM(G74:J74)</f>
        <v>0</v>
      </c>
      <c r="G74" s="29" t="s">
        <v>166</v>
      </c>
      <c r="H74" s="29" t="s">
        <v>166</v>
      </c>
      <c r="I74" s="29" t="s">
        <v>166</v>
      </c>
      <c r="J74" s="29" t="s">
        <v>166</v>
      </c>
    </row>
    <row r="75" spans="1:10" ht="18.75" customHeight="1">
      <c r="A75" s="5" t="s">
        <v>336</v>
      </c>
      <c r="B75" s="145">
        <v>3350</v>
      </c>
      <c r="C75" s="29" t="s">
        <v>166</v>
      </c>
      <c r="D75" s="29" t="s">
        <v>166</v>
      </c>
      <c r="E75" s="29" t="s">
        <v>166</v>
      </c>
      <c r="F75" s="34">
        <f t="shared" si="4"/>
        <v>0</v>
      </c>
      <c r="G75" s="29" t="s">
        <v>166</v>
      </c>
      <c r="H75" s="29" t="s">
        <v>166</v>
      </c>
      <c r="I75" s="29" t="s">
        <v>166</v>
      </c>
      <c r="J75" s="29" t="s">
        <v>166</v>
      </c>
    </row>
    <row r="76" spans="1:10" ht="18.75" customHeight="1">
      <c r="A76" s="5" t="s">
        <v>337</v>
      </c>
      <c r="B76" s="6">
        <v>3360</v>
      </c>
      <c r="C76" s="29" t="s">
        <v>166</v>
      </c>
      <c r="D76" s="29" t="s">
        <v>166</v>
      </c>
      <c r="E76" s="29" t="s">
        <v>166</v>
      </c>
      <c r="F76" s="34">
        <f t="shared" si="4"/>
        <v>0</v>
      </c>
      <c r="G76" s="29" t="s">
        <v>166</v>
      </c>
      <c r="H76" s="29" t="s">
        <v>166</v>
      </c>
      <c r="I76" s="29" t="s">
        <v>166</v>
      </c>
      <c r="J76" s="29" t="s">
        <v>166</v>
      </c>
    </row>
    <row r="77" spans="1:10" ht="18.75" customHeight="1">
      <c r="A77" s="5" t="s">
        <v>338</v>
      </c>
      <c r="B77" s="6">
        <v>3370</v>
      </c>
      <c r="C77" s="29" t="s">
        <v>166</v>
      </c>
      <c r="D77" s="29" t="s">
        <v>166</v>
      </c>
      <c r="E77" s="29" t="s">
        <v>166</v>
      </c>
      <c r="F77" s="34">
        <f t="shared" si="4"/>
        <v>0</v>
      </c>
      <c r="G77" s="29" t="s">
        <v>166</v>
      </c>
      <c r="H77" s="29" t="s">
        <v>166</v>
      </c>
      <c r="I77" s="29" t="s">
        <v>166</v>
      </c>
      <c r="J77" s="29" t="s">
        <v>166</v>
      </c>
    </row>
    <row r="78" spans="1:10" ht="18.75" customHeight="1">
      <c r="A78" s="5" t="s">
        <v>327</v>
      </c>
      <c r="B78" s="6">
        <v>3380</v>
      </c>
      <c r="C78" s="29" t="s">
        <v>166</v>
      </c>
      <c r="D78" s="29" t="s">
        <v>166</v>
      </c>
      <c r="E78" s="29" t="s">
        <v>166</v>
      </c>
      <c r="F78" s="34">
        <f t="shared" si="4"/>
        <v>0</v>
      </c>
      <c r="G78" s="29" t="s">
        <v>166</v>
      </c>
      <c r="H78" s="29" t="s">
        <v>166</v>
      </c>
      <c r="I78" s="29" t="s">
        <v>166</v>
      </c>
      <c r="J78" s="29" t="s">
        <v>166</v>
      </c>
    </row>
    <row r="79" spans="1:10" ht="18.75" customHeight="1">
      <c r="A79" s="7" t="s">
        <v>339</v>
      </c>
      <c r="B79" s="8">
        <v>3395</v>
      </c>
      <c r="C79" s="42">
        <f>SUM(C62,C69)</f>
        <v>0</v>
      </c>
      <c r="D79" s="42">
        <f t="shared" ref="D79:J79" si="5">SUM(D62,D69)</f>
        <v>0</v>
      </c>
      <c r="E79" s="42">
        <f t="shared" si="5"/>
        <v>0</v>
      </c>
      <c r="F79" s="44">
        <f t="shared" si="4"/>
        <v>0</v>
      </c>
      <c r="G79" s="42">
        <f t="shared" si="5"/>
        <v>0</v>
      </c>
      <c r="H79" s="42">
        <f t="shared" si="5"/>
        <v>0</v>
      </c>
      <c r="I79" s="42">
        <f t="shared" si="5"/>
        <v>0</v>
      </c>
      <c r="J79" s="42">
        <f t="shared" si="5"/>
        <v>0</v>
      </c>
    </row>
    <row r="80" spans="1:10" ht="18.75" customHeight="1">
      <c r="A80" s="7" t="s">
        <v>340</v>
      </c>
      <c r="B80" s="121">
        <v>3400</v>
      </c>
      <c r="C80" s="42">
        <f t="shared" ref="C80:J80" si="6">SUM(C40,C60,C79)</f>
        <v>-2751.8009999999981</v>
      </c>
      <c r="D80" s="42">
        <f t="shared" si="6"/>
        <v>-1151.225361666664</v>
      </c>
      <c r="E80" s="42">
        <f t="shared" si="6"/>
        <v>808.48700000000645</v>
      </c>
      <c r="F80" s="42">
        <f t="shared" si="6"/>
        <v>-988</v>
      </c>
      <c r="G80" s="42">
        <f t="shared" si="6"/>
        <v>102</v>
      </c>
      <c r="H80" s="42">
        <f t="shared" si="6"/>
        <v>-619</v>
      </c>
      <c r="I80" s="42">
        <f t="shared" si="6"/>
        <v>-884</v>
      </c>
      <c r="J80" s="42">
        <f t="shared" si="6"/>
        <v>413</v>
      </c>
    </row>
    <row r="81" spans="1:13" ht="18.75" customHeight="1">
      <c r="A81" s="5" t="s">
        <v>341</v>
      </c>
      <c r="B81" s="73">
        <v>3405</v>
      </c>
      <c r="C81" s="77">
        <v>5810</v>
      </c>
      <c r="D81" s="78">
        <v>2814.5819999999949</v>
      </c>
      <c r="E81" s="78">
        <v>3057.8</v>
      </c>
      <c r="F81" s="78">
        <v>3866</v>
      </c>
      <c r="G81" s="78">
        <v>3866</v>
      </c>
      <c r="H81" s="78">
        <f>G83</f>
        <v>3968</v>
      </c>
      <c r="I81" s="78">
        <f>H83</f>
        <v>3349</v>
      </c>
      <c r="J81" s="78">
        <f>I83</f>
        <v>2465</v>
      </c>
    </row>
    <row r="82" spans="1:13" ht="18.75" customHeight="1">
      <c r="A82" s="24" t="s">
        <v>342</v>
      </c>
      <c r="B82" s="73">
        <v>3410</v>
      </c>
      <c r="C82" s="77"/>
      <c r="D82" s="78"/>
      <c r="E82" s="78"/>
      <c r="F82" s="34">
        <f t="shared" si="4"/>
        <v>0</v>
      </c>
      <c r="G82" s="78"/>
      <c r="H82" s="78"/>
      <c r="I82" s="78"/>
      <c r="J82" s="78"/>
    </row>
    <row r="83" spans="1:13" ht="18.75" customHeight="1">
      <c r="A83" s="5" t="s">
        <v>343</v>
      </c>
      <c r="B83" s="6">
        <v>3415</v>
      </c>
      <c r="C83" s="43">
        <f t="shared" ref="C83:J83" si="7">SUM(C81,C80,C82)</f>
        <v>3058.1990000000019</v>
      </c>
      <c r="D83" s="43">
        <f t="shared" si="7"/>
        <v>1663.3566383333309</v>
      </c>
      <c r="E83" s="43">
        <f t="shared" si="7"/>
        <v>3866.2870000000066</v>
      </c>
      <c r="F83" s="43">
        <f t="shared" si="7"/>
        <v>2878</v>
      </c>
      <c r="G83" s="43">
        <f t="shared" si="7"/>
        <v>3968</v>
      </c>
      <c r="H83" s="43">
        <f t="shared" si="7"/>
        <v>3349</v>
      </c>
      <c r="I83" s="43">
        <f t="shared" si="7"/>
        <v>2465</v>
      </c>
      <c r="J83" s="43">
        <f t="shared" si="7"/>
        <v>2878</v>
      </c>
    </row>
    <row r="84" spans="1:13" ht="18.75" customHeight="1">
      <c r="A84" s="1"/>
      <c r="B84" s="79"/>
      <c r="C84" s="80"/>
      <c r="D84" s="81"/>
      <c r="E84" s="81"/>
      <c r="F84" s="82"/>
      <c r="G84" s="81"/>
      <c r="H84" s="81"/>
      <c r="I84" s="81"/>
      <c r="J84" s="81"/>
    </row>
    <row r="85" spans="1:13" ht="18.75" customHeight="1">
      <c r="A85" s="1"/>
      <c r="B85" s="79"/>
      <c r="C85" s="80"/>
      <c r="D85" s="81"/>
      <c r="E85" s="81"/>
      <c r="F85" s="82"/>
      <c r="G85" s="81"/>
      <c r="H85" s="81"/>
      <c r="I85" s="81"/>
      <c r="J85" s="81"/>
    </row>
    <row r="86" spans="1:13" s="174" customFormat="1" ht="18.75" customHeight="1">
      <c r="A86" s="178" t="s">
        <v>446</v>
      </c>
      <c r="B86" s="98"/>
      <c r="C86" s="179"/>
      <c r="D86" s="179" t="s">
        <v>139</v>
      </c>
      <c r="E86" s="179"/>
      <c r="F86" s="98"/>
      <c r="G86" s="98"/>
      <c r="I86" s="282" t="s">
        <v>445</v>
      </c>
      <c r="J86" s="282"/>
      <c r="M86" s="98"/>
    </row>
    <row r="87" spans="1:13" s="2" customFormat="1" ht="18.75" customHeight="1">
      <c r="A87" s="16" t="s">
        <v>242</v>
      </c>
      <c r="B87" s="98"/>
      <c r="C87" s="175"/>
      <c r="D87" s="175" t="s">
        <v>140</v>
      </c>
      <c r="E87" s="175"/>
      <c r="F87" s="98"/>
      <c r="G87" s="98"/>
      <c r="H87" s="216" t="s">
        <v>141</v>
      </c>
      <c r="I87" s="216"/>
      <c r="J87" s="216"/>
      <c r="K87" s="216"/>
      <c r="L87" s="216"/>
    </row>
  </sheetData>
  <mergeCells count="13">
    <mergeCell ref="H87:L87"/>
    <mergeCell ref="I86:J86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zoomScale="55" zoomScaleNormal="55" zoomScaleSheetLayoutView="48" workbookViewId="0">
      <selection activeCell="H10" sqref="H1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82" t="s">
        <v>344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ht="18.7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258" t="s">
        <v>345</v>
      </c>
      <c r="M3" s="258"/>
    </row>
    <row r="4" spans="1:13" ht="27.75" customHeight="1">
      <c r="A4" s="254" t="s">
        <v>23</v>
      </c>
      <c r="B4" s="255"/>
      <c r="C4" s="255"/>
      <c r="D4" s="256"/>
      <c r="E4" s="186" t="s">
        <v>24</v>
      </c>
      <c r="F4" s="186" t="s">
        <v>244</v>
      </c>
      <c r="G4" s="186" t="s">
        <v>245</v>
      </c>
      <c r="H4" s="253" t="s">
        <v>27</v>
      </c>
      <c r="I4" s="186" t="s">
        <v>346</v>
      </c>
      <c r="J4" s="186" t="s">
        <v>159</v>
      </c>
      <c r="K4" s="186"/>
      <c r="L4" s="186"/>
      <c r="M4" s="186"/>
    </row>
    <row r="5" spans="1:13" ht="64.5" customHeight="1">
      <c r="A5" s="257"/>
      <c r="B5" s="258"/>
      <c r="C5" s="258"/>
      <c r="D5" s="259"/>
      <c r="E5" s="186"/>
      <c r="F5" s="186"/>
      <c r="G5" s="186"/>
      <c r="H5" s="253"/>
      <c r="I5" s="186"/>
      <c r="J5" s="156" t="s">
        <v>161</v>
      </c>
      <c r="K5" s="156" t="s">
        <v>162</v>
      </c>
      <c r="L5" s="156" t="s">
        <v>163</v>
      </c>
      <c r="M5" s="156" t="s">
        <v>164</v>
      </c>
    </row>
    <row r="6" spans="1:13" s="65" customFormat="1" ht="18.75" customHeight="1">
      <c r="A6" s="228">
        <v>1</v>
      </c>
      <c r="B6" s="229"/>
      <c r="C6" s="229"/>
      <c r="D6" s="288"/>
      <c r="E6" s="140">
        <v>2</v>
      </c>
      <c r="F6" s="140">
        <v>3</v>
      </c>
      <c r="G6" s="140">
        <v>4</v>
      </c>
      <c r="H6" s="140">
        <v>5</v>
      </c>
      <c r="I6" s="140">
        <v>6</v>
      </c>
      <c r="J6" s="140">
        <v>7</v>
      </c>
      <c r="K6" s="140">
        <v>8</v>
      </c>
      <c r="L6" s="140">
        <v>9</v>
      </c>
      <c r="M6" s="140">
        <v>10</v>
      </c>
    </row>
    <row r="7" spans="1:13" ht="44.25" customHeight="1">
      <c r="A7" s="273" t="s">
        <v>347</v>
      </c>
      <c r="B7" s="274"/>
      <c r="C7" s="274"/>
      <c r="D7" s="275"/>
      <c r="E7" s="66">
        <v>4000</v>
      </c>
      <c r="F7" s="42">
        <f>SUM(F8:F13)</f>
        <v>1212</v>
      </c>
      <c r="G7" s="42">
        <f>SUM(G8:G13)</f>
        <v>500</v>
      </c>
      <c r="H7" s="42">
        <f>SUM(H8:H13)</f>
        <v>8503</v>
      </c>
      <c r="I7" s="44">
        <f t="shared" ref="I7:I13" si="0">SUM(J7:M7)</f>
        <v>850</v>
      </c>
      <c r="J7" s="42">
        <f>SUM(J8:J13)</f>
        <v>210</v>
      </c>
      <c r="K7" s="42">
        <f>SUM(K8:K13)</f>
        <v>215</v>
      </c>
      <c r="L7" s="42">
        <f>SUM(L8:L13)</f>
        <v>215</v>
      </c>
      <c r="M7" s="42">
        <f>SUM(M8:M13)</f>
        <v>210</v>
      </c>
    </row>
    <row r="8" spans="1:13" ht="18.75" customHeight="1">
      <c r="A8" s="267" t="s">
        <v>348</v>
      </c>
      <c r="B8" s="268"/>
      <c r="C8" s="268"/>
      <c r="D8" s="269"/>
      <c r="E8" s="62" t="s">
        <v>349</v>
      </c>
      <c r="F8" s="29"/>
      <c r="G8" s="29"/>
      <c r="H8" s="29"/>
      <c r="I8" s="34">
        <f t="shared" si="0"/>
        <v>0</v>
      </c>
      <c r="J8" s="29"/>
      <c r="K8" s="29"/>
      <c r="L8" s="29"/>
      <c r="M8" s="29"/>
    </row>
    <row r="9" spans="1:13" ht="18.75" customHeight="1">
      <c r="A9" s="267" t="s">
        <v>350</v>
      </c>
      <c r="B9" s="268"/>
      <c r="C9" s="268"/>
      <c r="D9" s="269"/>
      <c r="E9" s="61">
        <v>4020</v>
      </c>
      <c r="F9" s="29">
        <v>742</v>
      </c>
      <c r="G9" s="29"/>
      <c r="H9" s="29">
        <v>8032</v>
      </c>
      <c r="I9" s="34">
        <f t="shared" si="0"/>
        <v>0</v>
      </c>
      <c r="J9" s="29"/>
      <c r="K9" s="29"/>
      <c r="L9" s="29"/>
      <c r="M9" s="29"/>
    </row>
    <row r="10" spans="1:13" ht="18.75" customHeight="1">
      <c r="A10" s="267" t="s">
        <v>351</v>
      </c>
      <c r="B10" s="268"/>
      <c r="C10" s="268"/>
      <c r="D10" s="269"/>
      <c r="E10" s="62">
        <v>4030</v>
      </c>
      <c r="F10" s="29">
        <v>315</v>
      </c>
      <c r="G10" s="29">
        <v>500</v>
      </c>
      <c r="H10" s="29">
        <v>319</v>
      </c>
      <c r="I10" s="34">
        <f t="shared" si="0"/>
        <v>850</v>
      </c>
      <c r="J10" s="29">
        <v>210</v>
      </c>
      <c r="K10" s="29">
        <v>215</v>
      </c>
      <c r="L10" s="29">
        <v>215</v>
      </c>
      <c r="M10" s="29">
        <v>210</v>
      </c>
    </row>
    <row r="11" spans="1:13" ht="18.75" customHeight="1">
      <c r="A11" s="267" t="s">
        <v>352</v>
      </c>
      <c r="B11" s="268"/>
      <c r="C11" s="268"/>
      <c r="D11" s="269"/>
      <c r="E11" s="61">
        <v>4040</v>
      </c>
      <c r="F11" s="29"/>
      <c r="G11" s="29"/>
      <c r="H11" s="29"/>
      <c r="I11" s="34">
        <f t="shared" si="0"/>
        <v>0</v>
      </c>
      <c r="J11" s="29"/>
      <c r="K11" s="29"/>
      <c r="L11" s="29"/>
      <c r="M11" s="29"/>
    </row>
    <row r="12" spans="1:13" ht="18.75" customHeight="1">
      <c r="A12" s="267" t="s">
        <v>353</v>
      </c>
      <c r="B12" s="268"/>
      <c r="C12" s="268"/>
      <c r="D12" s="269"/>
      <c r="E12" s="62">
        <v>4050</v>
      </c>
      <c r="F12" s="29">
        <v>155</v>
      </c>
      <c r="G12" s="29"/>
      <c r="H12" s="29">
        <v>152</v>
      </c>
      <c r="I12" s="34">
        <f t="shared" si="0"/>
        <v>0</v>
      </c>
      <c r="J12" s="29"/>
      <c r="K12" s="29"/>
      <c r="L12" s="29"/>
      <c r="M12" s="29"/>
    </row>
    <row r="13" spans="1:13" ht="18.75" customHeight="1">
      <c r="A13" s="267" t="s">
        <v>354</v>
      </c>
      <c r="B13" s="268"/>
      <c r="C13" s="268"/>
      <c r="D13" s="269"/>
      <c r="E13" s="63">
        <v>4060</v>
      </c>
      <c r="F13" s="29"/>
      <c r="G13" s="29"/>
      <c r="H13" s="29"/>
      <c r="I13" s="34">
        <f t="shared" si="0"/>
        <v>0</v>
      </c>
      <c r="J13" s="29"/>
      <c r="K13" s="29"/>
      <c r="L13" s="29"/>
      <c r="M13" s="29"/>
    </row>
    <row r="14" spans="1:13" ht="15" customHeight="1">
      <c r="A14" s="58"/>
      <c r="B14" s="58"/>
      <c r="C14" s="58"/>
      <c r="D14" s="58"/>
      <c r="E14" s="57"/>
      <c r="F14" s="59"/>
      <c r="G14" s="60"/>
      <c r="H14" s="60"/>
      <c r="I14" s="59"/>
      <c r="J14" s="60"/>
      <c r="K14" s="60"/>
      <c r="L14" s="60"/>
      <c r="M14" s="60"/>
    </row>
    <row r="15" spans="1:13" ht="15" customHeight="1">
      <c r="A15" s="58"/>
      <c r="B15" s="58"/>
      <c r="C15" s="58"/>
      <c r="D15" s="58"/>
      <c r="E15" s="57"/>
      <c r="F15" s="59"/>
      <c r="G15" s="60"/>
      <c r="H15" s="60"/>
      <c r="I15" s="59"/>
      <c r="J15" s="60"/>
      <c r="K15" s="60"/>
      <c r="L15" s="60"/>
      <c r="M15" s="60"/>
    </row>
    <row r="16" spans="1:13" s="174" customFormat="1" ht="18.75" customHeight="1">
      <c r="A16" s="178" t="s">
        <v>446</v>
      </c>
      <c r="B16" s="98"/>
      <c r="C16" s="179"/>
      <c r="D16" s="179" t="s">
        <v>139</v>
      </c>
      <c r="E16" s="179"/>
      <c r="F16" s="98"/>
      <c r="G16" s="98"/>
      <c r="I16" s="282" t="s">
        <v>448</v>
      </c>
      <c r="J16" s="282"/>
      <c r="M16" s="98"/>
    </row>
    <row r="17" spans="1:13" s="2" customFormat="1" ht="18.75" customHeight="1">
      <c r="A17" s="16" t="s">
        <v>242</v>
      </c>
      <c r="B17" s="98"/>
      <c r="C17" s="175"/>
      <c r="D17" s="175" t="s">
        <v>140</v>
      </c>
      <c r="E17" s="175"/>
      <c r="F17" s="98"/>
      <c r="G17" s="98"/>
      <c r="H17" s="216" t="s">
        <v>141</v>
      </c>
      <c r="I17" s="216"/>
      <c r="J17" s="216"/>
      <c r="K17" s="216"/>
      <c r="L17" s="216"/>
    </row>
    <row r="18" spans="1:13" ht="15" customHeight="1">
      <c r="A18" s="58"/>
      <c r="B18" s="58"/>
      <c r="C18" s="58"/>
      <c r="D18" s="58"/>
      <c r="E18" s="57"/>
      <c r="F18" s="59"/>
      <c r="G18" s="60"/>
      <c r="H18" s="60"/>
      <c r="I18" s="59"/>
      <c r="J18" s="60"/>
      <c r="K18" s="60"/>
      <c r="L18" s="60"/>
      <c r="M18" s="60"/>
    </row>
    <row r="19" spans="1:13" ht="15" customHeight="1">
      <c r="A19" s="58"/>
      <c r="B19" s="58"/>
      <c r="C19" s="58"/>
      <c r="D19" s="58"/>
      <c r="E19" s="57"/>
      <c r="F19" s="59"/>
      <c r="G19" s="60"/>
      <c r="H19" s="60"/>
      <c r="I19" s="59"/>
      <c r="J19" s="60"/>
      <c r="K19" s="60"/>
      <c r="L19" s="60"/>
      <c r="M19" s="60"/>
    </row>
    <row r="20" spans="1:13" ht="15" customHeight="1">
      <c r="A20" s="21"/>
      <c r="B20" s="21"/>
      <c r="C20" s="21"/>
      <c r="D20" s="21"/>
      <c r="E20" s="2"/>
      <c r="F20" s="21"/>
      <c r="G20" s="21"/>
      <c r="H20" s="21"/>
      <c r="I20" s="21"/>
      <c r="J20" s="13"/>
      <c r="K20" s="3"/>
      <c r="L20" s="3"/>
      <c r="M20" s="3"/>
    </row>
    <row r="21" spans="1:13" ht="20.25" customHeight="1">
      <c r="A21" s="293" t="s">
        <v>355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</row>
    <row r="22" spans="1:13" ht="20.25" customHeight="1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</row>
    <row r="23" spans="1:13" ht="20.25" customHeight="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</row>
    <row r="24" spans="1:13" ht="50.25" customHeight="1">
      <c r="A24" s="283" t="s">
        <v>356</v>
      </c>
      <c r="B24" s="291" t="s">
        <v>357</v>
      </c>
      <c r="C24" s="295"/>
      <c r="D24" s="292"/>
      <c r="E24" s="289" t="s">
        <v>358</v>
      </c>
      <c r="F24" s="291" t="s">
        <v>359</v>
      </c>
      <c r="G24" s="295"/>
      <c r="H24" s="295"/>
      <c r="I24" s="295"/>
      <c r="J24" s="292"/>
      <c r="K24" s="297" t="s">
        <v>360</v>
      </c>
      <c r="L24" s="297"/>
      <c r="M24" s="297"/>
    </row>
    <row r="25" spans="1:13" ht="30" customHeight="1">
      <c r="A25" s="294"/>
      <c r="B25" s="289" t="s">
        <v>155</v>
      </c>
      <c r="C25" s="291" t="s">
        <v>361</v>
      </c>
      <c r="D25" s="292"/>
      <c r="E25" s="296"/>
      <c r="F25" s="289" t="s">
        <v>362</v>
      </c>
      <c r="G25" s="289" t="s">
        <v>363</v>
      </c>
      <c r="H25" s="289" t="s">
        <v>364</v>
      </c>
      <c r="I25" s="289" t="s">
        <v>365</v>
      </c>
      <c r="J25" s="289" t="s">
        <v>366</v>
      </c>
      <c r="K25" s="289" t="s">
        <v>155</v>
      </c>
      <c r="L25" s="291" t="s">
        <v>361</v>
      </c>
      <c r="M25" s="292"/>
    </row>
    <row r="26" spans="1:13" ht="106.5" customHeight="1">
      <c r="A26" s="284"/>
      <c r="B26" s="290"/>
      <c r="C26" s="163" t="s">
        <v>362</v>
      </c>
      <c r="D26" s="163" t="s">
        <v>367</v>
      </c>
      <c r="E26" s="290"/>
      <c r="F26" s="290"/>
      <c r="G26" s="290"/>
      <c r="H26" s="290"/>
      <c r="I26" s="290"/>
      <c r="J26" s="290"/>
      <c r="K26" s="290"/>
      <c r="L26" s="163" t="s">
        <v>362</v>
      </c>
      <c r="M26" s="163" t="s">
        <v>367</v>
      </c>
    </row>
    <row r="27" spans="1:13" ht="18.75" customHeight="1">
      <c r="A27" s="155">
        <v>1</v>
      </c>
      <c r="B27" s="163">
        <v>2</v>
      </c>
      <c r="C27" s="163">
        <v>3</v>
      </c>
      <c r="D27" s="163">
        <v>4</v>
      </c>
      <c r="E27" s="163">
        <v>5</v>
      </c>
      <c r="F27" s="163">
        <v>6</v>
      </c>
      <c r="G27" s="163">
        <v>7</v>
      </c>
      <c r="H27" s="163">
        <v>8</v>
      </c>
      <c r="I27" s="163">
        <v>9</v>
      </c>
      <c r="J27" s="163">
        <v>10</v>
      </c>
      <c r="K27" s="163">
        <v>11</v>
      </c>
      <c r="L27" s="163">
        <v>12</v>
      </c>
      <c r="M27" s="163">
        <v>13</v>
      </c>
    </row>
    <row r="28" spans="1:13" ht="42.75" customHeight="1">
      <c r="A28" s="159" t="s">
        <v>368</v>
      </c>
      <c r="B28" s="42">
        <f>SUM(C28,D28)</f>
        <v>0</v>
      </c>
      <c r="C28" s="67"/>
      <c r="D28" s="67"/>
      <c r="E28" s="67"/>
      <c r="F28" s="41" t="s">
        <v>166</v>
      </c>
      <c r="G28" s="90"/>
      <c r="H28" s="41" t="s">
        <v>166</v>
      </c>
      <c r="I28" s="90"/>
      <c r="J28" s="41"/>
      <c r="K28" s="42">
        <f>SUM(L28,M28)</f>
        <v>0</v>
      </c>
      <c r="L28" s="42">
        <f>SUM(C28,E28,F28,I28)</f>
        <v>0</v>
      </c>
      <c r="M28" s="42">
        <f>SUM(D28,G28,H28,J28)</f>
        <v>0</v>
      </c>
    </row>
    <row r="29" spans="1:13" ht="18.75" customHeight="1">
      <c r="A29" s="15"/>
      <c r="B29" s="168">
        <f t="shared" ref="B29:B36" si="1">SUM(C29,D29)</f>
        <v>0</v>
      </c>
      <c r="C29" s="30"/>
      <c r="D29" s="30"/>
      <c r="E29" s="30"/>
      <c r="F29" s="29" t="s">
        <v>166</v>
      </c>
      <c r="G29" s="96"/>
      <c r="H29" s="29" t="s">
        <v>166</v>
      </c>
      <c r="I29" s="96"/>
      <c r="J29" s="29"/>
      <c r="K29" s="87">
        <f t="shared" ref="K29:K36" si="2">SUM(L29,M29)</f>
        <v>0</v>
      </c>
      <c r="L29" s="87">
        <f t="shared" ref="L29:L36" si="3">SUM(C29,E29,F29,I29)</f>
        <v>0</v>
      </c>
      <c r="M29" s="87">
        <f t="shared" ref="M29:M36" si="4">SUM(D29,G29,H29,J29)</f>
        <v>0</v>
      </c>
    </row>
    <row r="30" spans="1:13" ht="18.75" customHeight="1">
      <c r="A30" s="15"/>
      <c r="B30" s="168">
        <f t="shared" si="1"/>
        <v>0</v>
      </c>
      <c r="C30" s="64"/>
      <c r="D30" s="64"/>
      <c r="E30" s="64"/>
      <c r="F30" s="29" t="s">
        <v>166</v>
      </c>
      <c r="G30" s="91"/>
      <c r="H30" s="29" t="s">
        <v>166</v>
      </c>
      <c r="I30" s="91"/>
      <c r="J30" s="29"/>
      <c r="K30" s="87">
        <f t="shared" si="2"/>
        <v>0</v>
      </c>
      <c r="L30" s="87">
        <f t="shared" si="3"/>
        <v>0</v>
      </c>
      <c r="M30" s="87">
        <f t="shared" si="4"/>
        <v>0</v>
      </c>
    </row>
    <row r="31" spans="1:13" ht="43.5" customHeight="1">
      <c r="A31" s="159" t="s">
        <v>369</v>
      </c>
      <c r="B31" s="43">
        <f t="shared" si="1"/>
        <v>0</v>
      </c>
      <c r="C31" s="67"/>
      <c r="D31" s="67"/>
      <c r="E31" s="67"/>
      <c r="F31" s="41" t="s">
        <v>166</v>
      </c>
      <c r="G31" s="90"/>
      <c r="H31" s="41" t="s">
        <v>166</v>
      </c>
      <c r="I31" s="90"/>
      <c r="J31" s="41"/>
      <c r="K31" s="42">
        <f t="shared" si="2"/>
        <v>0</v>
      </c>
      <c r="L31" s="42">
        <f t="shared" si="3"/>
        <v>0</v>
      </c>
      <c r="M31" s="42">
        <f t="shared" si="4"/>
        <v>0</v>
      </c>
    </row>
    <row r="32" spans="1:13" ht="18.75" customHeight="1">
      <c r="A32" s="15"/>
      <c r="B32" s="168">
        <f t="shared" si="1"/>
        <v>0</v>
      </c>
      <c r="C32" s="64"/>
      <c r="D32" s="64"/>
      <c r="E32" s="64"/>
      <c r="F32" s="29" t="s">
        <v>166</v>
      </c>
      <c r="G32" s="91"/>
      <c r="H32" s="29" t="s">
        <v>166</v>
      </c>
      <c r="I32" s="91"/>
      <c r="J32" s="29"/>
      <c r="K32" s="87">
        <f t="shared" si="2"/>
        <v>0</v>
      </c>
      <c r="L32" s="87">
        <f t="shared" si="3"/>
        <v>0</v>
      </c>
      <c r="M32" s="87">
        <f t="shared" si="4"/>
        <v>0</v>
      </c>
    </row>
    <row r="33" spans="1:13" ht="18.75" customHeight="1">
      <c r="A33" s="15"/>
      <c r="B33" s="168">
        <f t="shared" si="1"/>
        <v>0</v>
      </c>
      <c r="C33" s="64"/>
      <c r="D33" s="64"/>
      <c r="E33" s="64"/>
      <c r="F33" s="29" t="s">
        <v>166</v>
      </c>
      <c r="G33" s="91"/>
      <c r="H33" s="29" t="s">
        <v>166</v>
      </c>
      <c r="I33" s="91"/>
      <c r="J33" s="29"/>
      <c r="K33" s="87">
        <f t="shared" si="2"/>
        <v>0</v>
      </c>
      <c r="L33" s="87">
        <f t="shared" si="3"/>
        <v>0</v>
      </c>
      <c r="M33" s="87">
        <f t="shared" si="4"/>
        <v>0</v>
      </c>
    </row>
    <row r="34" spans="1:13" ht="42" customHeight="1">
      <c r="A34" s="159" t="s">
        <v>370</v>
      </c>
      <c r="B34" s="42">
        <f t="shared" si="1"/>
        <v>0</v>
      </c>
      <c r="C34" s="67"/>
      <c r="D34" s="67"/>
      <c r="E34" s="67"/>
      <c r="F34" s="41" t="s">
        <v>166</v>
      </c>
      <c r="G34" s="90"/>
      <c r="H34" s="41" t="s">
        <v>166</v>
      </c>
      <c r="I34" s="90"/>
      <c r="J34" s="41"/>
      <c r="K34" s="42">
        <f t="shared" si="2"/>
        <v>0</v>
      </c>
      <c r="L34" s="42">
        <f t="shared" si="3"/>
        <v>0</v>
      </c>
      <c r="M34" s="42">
        <f t="shared" si="4"/>
        <v>0</v>
      </c>
    </row>
    <row r="35" spans="1:13" ht="18.75" customHeight="1">
      <c r="A35" s="15"/>
      <c r="B35" s="168">
        <f t="shared" si="1"/>
        <v>0</v>
      </c>
      <c r="C35" s="64"/>
      <c r="D35" s="64"/>
      <c r="E35" s="64"/>
      <c r="F35" s="29" t="s">
        <v>166</v>
      </c>
      <c r="G35" s="91"/>
      <c r="H35" s="29" t="s">
        <v>166</v>
      </c>
      <c r="I35" s="91"/>
      <c r="J35" s="29"/>
      <c r="K35" s="87">
        <f t="shared" si="2"/>
        <v>0</v>
      </c>
      <c r="L35" s="87">
        <f t="shared" si="3"/>
        <v>0</v>
      </c>
      <c r="M35" s="87">
        <f t="shared" si="4"/>
        <v>0</v>
      </c>
    </row>
    <row r="36" spans="1:13" ht="18.75" customHeight="1">
      <c r="A36" s="15"/>
      <c r="B36" s="168">
        <f t="shared" si="1"/>
        <v>0</v>
      </c>
      <c r="C36" s="64"/>
      <c r="D36" s="64"/>
      <c r="E36" s="64"/>
      <c r="F36" s="29" t="s">
        <v>166</v>
      </c>
      <c r="G36" s="91"/>
      <c r="H36" s="29" t="s">
        <v>166</v>
      </c>
      <c r="I36" s="91"/>
      <c r="J36" s="29"/>
      <c r="K36" s="87">
        <f t="shared" si="2"/>
        <v>0</v>
      </c>
      <c r="L36" s="87">
        <f t="shared" si="3"/>
        <v>0</v>
      </c>
      <c r="M36" s="87">
        <f t="shared" si="4"/>
        <v>0</v>
      </c>
    </row>
    <row r="37" spans="1:13" ht="25.5" customHeight="1">
      <c r="A37" s="159" t="s">
        <v>155</v>
      </c>
      <c r="B37" s="42">
        <f>SUM(B28,B31,B34)</f>
        <v>0</v>
      </c>
      <c r="C37" s="42">
        <f t="shared" ref="C37:M37" si="5">SUM(C28,C31,C34)</f>
        <v>0</v>
      </c>
      <c r="D37" s="42">
        <f t="shared" si="5"/>
        <v>0</v>
      </c>
      <c r="E37" s="42">
        <f t="shared" si="5"/>
        <v>0</v>
      </c>
      <c r="F37" s="42">
        <f t="shared" si="5"/>
        <v>0</v>
      </c>
      <c r="G37" s="42">
        <f t="shared" si="5"/>
        <v>0</v>
      </c>
      <c r="H37" s="42">
        <f t="shared" si="5"/>
        <v>0</v>
      </c>
      <c r="I37" s="42">
        <f t="shared" si="5"/>
        <v>0</v>
      </c>
      <c r="J37" s="42">
        <f t="shared" si="5"/>
        <v>0</v>
      </c>
      <c r="K37" s="42">
        <f t="shared" si="5"/>
        <v>0</v>
      </c>
      <c r="L37" s="42">
        <f t="shared" si="5"/>
        <v>0</v>
      </c>
      <c r="M37" s="42">
        <f t="shared" si="5"/>
        <v>0</v>
      </c>
    </row>
    <row r="38" spans="1:13" ht="18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</row>
    <row r="39" spans="1:13" ht="18.75" customHeight="1">
      <c r="A39" s="58"/>
      <c r="B39" s="58"/>
      <c r="C39" s="58"/>
      <c r="D39" s="58"/>
      <c r="E39" s="57"/>
      <c r="F39" s="59"/>
      <c r="G39" s="60"/>
      <c r="H39" s="60"/>
      <c r="I39" s="59"/>
      <c r="J39" s="60"/>
      <c r="K39" s="60"/>
      <c r="L39" s="60"/>
      <c r="M39" s="60"/>
    </row>
    <row r="40" spans="1:13" s="174" customFormat="1" ht="18.75" customHeight="1">
      <c r="A40" s="178" t="s">
        <v>446</v>
      </c>
      <c r="B40" s="98"/>
      <c r="C40" s="179"/>
      <c r="D40" s="179" t="s">
        <v>139</v>
      </c>
      <c r="E40" s="179"/>
      <c r="F40" s="98"/>
      <c r="G40" s="98"/>
      <c r="I40" s="282" t="s">
        <v>447</v>
      </c>
      <c r="J40" s="282"/>
      <c r="M40" s="98"/>
    </row>
    <row r="41" spans="1:13" s="2" customFormat="1" ht="18.75" customHeight="1">
      <c r="A41" s="16" t="s">
        <v>242</v>
      </c>
      <c r="B41" s="98"/>
      <c r="C41" s="175"/>
      <c r="D41" s="175" t="s">
        <v>140</v>
      </c>
      <c r="E41" s="175"/>
      <c r="F41" s="98"/>
      <c r="G41" s="98"/>
      <c r="H41" s="216" t="s">
        <v>141</v>
      </c>
      <c r="I41" s="216"/>
      <c r="J41" s="216"/>
      <c r="K41" s="216"/>
      <c r="L41" s="216"/>
    </row>
  </sheetData>
  <mergeCells count="36">
    <mergeCell ref="I16:J16"/>
    <mergeCell ref="H17:L17"/>
    <mergeCell ref="I40:J40"/>
    <mergeCell ref="H41:L41"/>
    <mergeCell ref="F4:F5"/>
    <mergeCell ref="F24:J24"/>
    <mergeCell ref="K24:M24"/>
    <mergeCell ref="F25:F26"/>
    <mergeCell ref="G25:G26"/>
    <mergeCell ref="H25:H26"/>
    <mergeCell ref="I25:I26"/>
    <mergeCell ref="J25:J26"/>
    <mergeCell ref="A6:D6"/>
    <mergeCell ref="A9:D9"/>
    <mergeCell ref="A10:D10"/>
    <mergeCell ref="A11:D11"/>
    <mergeCell ref="B25:B26"/>
    <mergeCell ref="A7:D7"/>
    <mergeCell ref="A8:D8"/>
    <mergeCell ref="C25:D25"/>
    <mergeCell ref="A12:D12"/>
    <mergeCell ref="A13:D13"/>
    <mergeCell ref="A21:M21"/>
    <mergeCell ref="A24:A26"/>
    <mergeCell ref="B24:D24"/>
    <mergeCell ref="K25:K26"/>
    <mergeCell ref="L25:M25"/>
    <mergeCell ref="E24:E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6"/>
  <sheetViews>
    <sheetView view="pageBreakPreview" zoomScale="70" zoomScaleNormal="55" zoomScaleSheetLayoutView="70" workbookViewId="0">
      <selection activeCell="V7" sqref="V7:V8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"/>
      <c r="Q2" s="83"/>
      <c r="R2" s="83"/>
      <c r="S2" s="83"/>
      <c r="T2" s="83"/>
      <c r="U2" s="83"/>
      <c r="V2" s="1"/>
      <c r="W2" s="1"/>
      <c r="X2" s="1"/>
      <c r="Y2" s="1"/>
      <c r="Z2" s="1"/>
      <c r="AA2" s="1"/>
      <c r="AB2" s="1"/>
      <c r="AC2" s="1"/>
      <c r="AD2" s="1"/>
      <c r="AE2" s="83"/>
    </row>
    <row r="3" spans="1:31" ht="18.75">
      <c r="A3" s="282" t="s">
        <v>371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</row>
    <row r="4" spans="1:31" ht="18.7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</row>
    <row r="5" spans="1:31" ht="18.75">
      <c r="A5" s="84"/>
      <c r="B5" s="84"/>
      <c r="C5" s="84"/>
      <c r="D5" s="84"/>
      <c r="E5" s="84"/>
      <c r="F5" s="84"/>
      <c r="G5" s="84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84"/>
      <c r="W5" s="1"/>
      <c r="X5" s="1"/>
      <c r="Y5" s="1"/>
      <c r="Z5" s="1"/>
      <c r="AA5" s="1"/>
      <c r="AB5" s="1"/>
      <c r="AC5" s="1"/>
      <c r="AD5" s="1"/>
      <c r="AE5" s="85" t="s">
        <v>345</v>
      </c>
    </row>
    <row r="6" spans="1:31" ht="50.25" customHeight="1">
      <c r="A6" s="186" t="s">
        <v>372</v>
      </c>
      <c r="B6" s="301" t="s">
        <v>373</v>
      </c>
      <c r="C6" s="302"/>
      <c r="D6" s="302"/>
      <c r="E6" s="302"/>
      <c r="F6" s="303"/>
      <c r="G6" s="186" t="s">
        <v>374</v>
      </c>
      <c r="H6" s="186"/>
      <c r="I6" s="186"/>
      <c r="J6" s="186"/>
      <c r="K6" s="186"/>
      <c r="L6" s="186" t="s">
        <v>375</v>
      </c>
      <c r="M6" s="186"/>
      <c r="N6" s="186"/>
      <c r="O6" s="186"/>
      <c r="P6" s="186"/>
      <c r="Q6" s="186" t="s">
        <v>454</v>
      </c>
      <c r="R6" s="186"/>
      <c r="S6" s="186"/>
      <c r="T6" s="186"/>
      <c r="U6" s="186"/>
      <c r="V6" s="186" t="s">
        <v>455</v>
      </c>
      <c r="W6" s="186"/>
      <c r="X6" s="186"/>
      <c r="Y6" s="186"/>
      <c r="Z6" s="186"/>
      <c r="AA6" s="186" t="s">
        <v>155</v>
      </c>
      <c r="AB6" s="186"/>
      <c r="AC6" s="186"/>
      <c r="AD6" s="186"/>
      <c r="AE6" s="186"/>
    </row>
    <row r="7" spans="1:31" ht="29.25" customHeight="1">
      <c r="A7" s="186"/>
      <c r="B7" s="304"/>
      <c r="C7" s="305"/>
      <c r="D7" s="305"/>
      <c r="E7" s="305"/>
      <c r="F7" s="306"/>
      <c r="G7" s="186" t="s">
        <v>376</v>
      </c>
      <c r="H7" s="186" t="s">
        <v>377</v>
      </c>
      <c r="I7" s="186"/>
      <c r="J7" s="186"/>
      <c r="K7" s="186"/>
      <c r="L7" s="186" t="s">
        <v>376</v>
      </c>
      <c r="M7" s="186" t="s">
        <v>377</v>
      </c>
      <c r="N7" s="186"/>
      <c r="O7" s="186"/>
      <c r="P7" s="186"/>
      <c r="Q7" s="186" t="s">
        <v>376</v>
      </c>
      <c r="R7" s="186" t="s">
        <v>377</v>
      </c>
      <c r="S7" s="186"/>
      <c r="T7" s="186"/>
      <c r="U7" s="186"/>
      <c r="V7" s="186" t="s">
        <v>376</v>
      </c>
      <c r="W7" s="186" t="s">
        <v>377</v>
      </c>
      <c r="X7" s="186"/>
      <c r="Y7" s="186"/>
      <c r="Z7" s="186"/>
      <c r="AA7" s="186" t="s">
        <v>376</v>
      </c>
      <c r="AB7" s="186" t="s">
        <v>377</v>
      </c>
      <c r="AC7" s="186"/>
      <c r="AD7" s="186"/>
      <c r="AE7" s="186"/>
    </row>
    <row r="8" spans="1:31" ht="26.25" customHeight="1">
      <c r="A8" s="186"/>
      <c r="B8" s="307"/>
      <c r="C8" s="308"/>
      <c r="D8" s="308"/>
      <c r="E8" s="308"/>
      <c r="F8" s="309"/>
      <c r="G8" s="186"/>
      <c r="H8" s="140" t="s">
        <v>378</v>
      </c>
      <c r="I8" s="140" t="s">
        <v>379</v>
      </c>
      <c r="J8" s="140" t="s">
        <v>380</v>
      </c>
      <c r="K8" s="140" t="s">
        <v>164</v>
      </c>
      <c r="L8" s="186"/>
      <c r="M8" s="140" t="s">
        <v>378</v>
      </c>
      <c r="N8" s="140" t="s">
        <v>379</v>
      </c>
      <c r="O8" s="140" t="s">
        <v>380</v>
      </c>
      <c r="P8" s="140" t="s">
        <v>164</v>
      </c>
      <c r="Q8" s="186"/>
      <c r="R8" s="140" t="s">
        <v>378</v>
      </c>
      <c r="S8" s="140" t="s">
        <v>379</v>
      </c>
      <c r="T8" s="140" t="s">
        <v>380</v>
      </c>
      <c r="U8" s="140" t="s">
        <v>164</v>
      </c>
      <c r="V8" s="186"/>
      <c r="W8" s="140" t="s">
        <v>378</v>
      </c>
      <c r="X8" s="140" t="s">
        <v>379</v>
      </c>
      <c r="Y8" s="140" t="s">
        <v>380</v>
      </c>
      <c r="Z8" s="140" t="s">
        <v>164</v>
      </c>
      <c r="AA8" s="186"/>
      <c r="AB8" s="140" t="s">
        <v>378</v>
      </c>
      <c r="AC8" s="140" t="s">
        <v>379</v>
      </c>
      <c r="AD8" s="140" t="s">
        <v>380</v>
      </c>
      <c r="AE8" s="140" t="s">
        <v>164</v>
      </c>
    </row>
    <row r="9" spans="1:31" ht="18.75" customHeight="1">
      <c r="A9" s="140">
        <v>1</v>
      </c>
      <c r="B9" s="186">
        <v>2</v>
      </c>
      <c r="C9" s="186"/>
      <c r="D9" s="186"/>
      <c r="E9" s="186"/>
      <c r="F9" s="186"/>
      <c r="G9" s="140">
        <v>3</v>
      </c>
      <c r="H9" s="140">
        <v>4</v>
      </c>
      <c r="I9" s="140">
        <v>5</v>
      </c>
      <c r="J9" s="140">
        <v>6</v>
      </c>
      <c r="K9" s="140">
        <v>7</v>
      </c>
      <c r="L9" s="140">
        <v>8</v>
      </c>
      <c r="M9" s="140">
        <v>9</v>
      </c>
      <c r="N9" s="140">
        <v>10</v>
      </c>
      <c r="O9" s="140">
        <v>11</v>
      </c>
      <c r="P9" s="140">
        <v>12</v>
      </c>
      <c r="Q9" s="140">
        <v>13</v>
      </c>
      <c r="R9" s="140">
        <v>14</v>
      </c>
      <c r="S9" s="140">
        <v>15</v>
      </c>
      <c r="T9" s="140">
        <v>16</v>
      </c>
      <c r="U9" s="140">
        <v>17</v>
      </c>
      <c r="V9" s="145">
        <v>18</v>
      </c>
      <c r="W9" s="145">
        <v>19</v>
      </c>
      <c r="X9" s="145">
        <v>20</v>
      </c>
      <c r="Y9" s="145">
        <v>21</v>
      </c>
      <c r="Z9" s="145">
        <v>22</v>
      </c>
      <c r="AA9" s="145">
        <v>23</v>
      </c>
      <c r="AB9" s="145">
        <v>24</v>
      </c>
      <c r="AC9" s="145">
        <v>25</v>
      </c>
      <c r="AD9" s="145">
        <v>26</v>
      </c>
      <c r="AE9" s="145">
        <v>27</v>
      </c>
    </row>
    <row r="10" spans="1:31" s="89" customFormat="1" ht="21.75" customHeight="1">
      <c r="A10" s="86">
        <v>1</v>
      </c>
      <c r="B10" s="298" t="s">
        <v>348</v>
      </c>
      <c r="C10" s="299"/>
      <c r="D10" s="299"/>
      <c r="E10" s="299"/>
      <c r="F10" s="300"/>
      <c r="G10" s="87">
        <f t="shared" ref="G10:G15" si="0">SUM(H10,I10,J10,K10)</f>
        <v>0</v>
      </c>
      <c r="H10" s="30"/>
      <c r="I10" s="30"/>
      <c r="J10" s="30"/>
      <c r="K10" s="30"/>
      <c r="L10" s="87">
        <f t="shared" ref="L10:L15" si="1">SUM(M10,N10,O10,P10)</f>
        <v>0</v>
      </c>
      <c r="M10" s="30"/>
      <c r="N10" s="30"/>
      <c r="O10" s="30"/>
      <c r="P10" s="30"/>
      <c r="Q10" s="87">
        <f t="shared" ref="Q10:Q15" si="2">SUM(R10,S10,T10,U10)</f>
        <v>0</v>
      </c>
      <c r="R10" s="30"/>
      <c r="S10" s="30"/>
      <c r="T10" s="30"/>
      <c r="U10" s="30"/>
      <c r="V10" s="87">
        <f t="shared" ref="V10:V15" si="3">SUM(W10,X10,Y10,Z10)</f>
        <v>0</v>
      </c>
      <c r="W10" s="30"/>
      <c r="X10" s="30"/>
      <c r="Y10" s="30"/>
      <c r="Z10" s="30"/>
      <c r="AA10" s="42">
        <f t="shared" ref="AA10:AA16" si="4">SUM(AB10,AC10,AD10,AE10)</f>
        <v>0</v>
      </c>
      <c r="AB10" s="87">
        <f t="shared" ref="AB10:AE15" si="5">SUM(H10,M10,R10,W10)</f>
        <v>0</v>
      </c>
      <c r="AC10" s="87">
        <f t="shared" si="5"/>
        <v>0</v>
      </c>
      <c r="AD10" s="87">
        <f t="shared" si="5"/>
        <v>0</v>
      </c>
      <c r="AE10" s="87">
        <f t="shared" si="5"/>
        <v>0</v>
      </c>
    </row>
    <row r="11" spans="1:31" ht="21.75" customHeight="1">
      <c r="A11" s="86">
        <v>2</v>
      </c>
      <c r="B11" s="298" t="s">
        <v>381</v>
      </c>
      <c r="C11" s="299"/>
      <c r="D11" s="299"/>
      <c r="E11" s="299"/>
      <c r="F11" s="300"/>
      <c r="G11" s="87">
        <f t="shared" si="0"/>
        <v>0</v>
      </c>
      <c r="H11" s="30"/>
      <c r="I11" s="30"/>
      <c r="J11" s="30"/>
      <c r="K11" s="30"/>
      <c r="L11" s="87">
        <f t="shared" si="1"/>
        <v>0</v>
      </c>
      <c r="M11" s="30"/>
      <c r="N11" s="30"/>
      <c r="O11" s="30"/>
      <c r="P11" s="30"/>
      <c r="Q11" s="87">
        <f t="shared" si="2"/>
        <v>0</v>
      </c>
      <c r="R11" s="30"/>
      <c r="S11" s="30"/>
      <c r="T11" s="30"/>
      <c r="U11" s="30"/>
      <c r="V11" s="87">
        <f t="shared" si="3"/>
        <v>0</v>
      </c>
      <c r="W11" s="30"/>
      <c r="X11" s="30"/>
      <c r="Y11" s="30"/>
      <c r="Z11" s="30"/>
      <c r="AA11" s="42">
        <f t="shared" si="4"/>
        <v>0</v>
      </c>
      <c r="AB11" s="87">
        <f t="shared" si="5"/>
        <v>0</v>
      </c>
      <c r="AC11" s="87">
        <f t="shared" si="5"/>
        <v>0</v>
      </c>
      <c r="AD11" s="87">
        <f t="shared" si="5"/>
        <v>0</v>
      </c>
      <c r="AE11" s="87">
        <f t="shared" si="5"/>
        <v>0</v>
      </c>
    </row>
    <row r="12" spans="1:31" ht="39.75" customHeight="1">
      <c r="A12" s="86">
        <v>3</v>
      </c>
      <c r="B12" s="298" t="s">
        <v>382</v>
      </c>
      <c r="C12" s="299"/>
      <c r="D12" s="299"/>
      <c r="E12" s="299"/>
      <c r="F12" s="300"/>
      <c r="G12" s="87">
        <f t="shared" si="0"/>
        <v>0</v>
      </c>
      <c r="H12" s="30"/>
      <c r="I12" s="30"/>
      <c r="J12" s="30"/>
      <c r="K12" s="30"/>
      <c r="L12" s="87">
        <f t="shared" si="1"/>
        <v>0</v>
      </c>
      <c r="M12" s="30"/>
      <c r="N12" s="30"/>
      <c r="O12" s="30"/>
      <c r="P12" s="30"/>
      <c r="Q12" s="87">
        <f t="shared" si="2"/>
        <v>850</v>
      </c>
      <c r="R12" s="30">
        <v>210</v>
      </c>
      <c r="S12" s="30">
        <v>215</v>
      </c>
      <c r="T12" s="30">
        <v>215</v>
      </c>
      <c r="U12" s="30">
        <v>210</v>
      </c>
      <c r="V12" s="87">
        <f t="shared" si="3"/>
        <v>0</v>
      </c>
      <c r="W12" s="30"/>
      <c r="X12" s="30"/>
      <c r="Y12" s="30"/>
      <c r="Z12" s="30"/>
      <c r="AA12" s="42">
        <f t="shared" si="4"/>
        <v>850</v>
      </c>
      <c r="AB12" s="87">
        <f t="shared" si="5"/>
        <v>210</v>
      </c>
      <c r="AC12" s="87">
        <f t="shared" si="5"/>
        <v>215</v>
      </c>
      <c r="AD12" s="87">
        <f t="shared" si="5"/>
        <v>215</v>
      </c>
      <c r="AE12" s="87">
        <f t="shared" si="5"/>
        <v>210</v>
      </c>
    </row>
    <row r="13" spans="1:31" ht="46.5" customHeight="1">
      <c r="A13" s="86">
        <v>4</v>
      </c>
      <c r="B13" s="298" t="s">
        <v>383</v>
      </c>
      <c r="C13" s="299"/>
      <c r="D13" s="299"/>
      <c r="E13" s="299"/>
      <c r="F13" s="300"/>
      <c r="G13" s="87">
        <f t="shared" si="0"/>
        <v>0</v>
      </c>
      <c r="H13" s="30"/>
      <c r="I13" s="30"/>
      <c r="J13" s="30"/>
      <c r="K13" s="30"/>
      <c r="L13" s="87">
        <f t="shared" si="1"/>
        <v>0</v>
      </c>
      <c r="M13" s="30"/>
      <c r="N13" s="30"/>
      <c r="O13" s="30"/>
      <c r="P13" s="30"/>
      <c r="Q13" s="87">
        <f t="shared" si="2"/>
        <v>0</v>
      </c>
      <c r="R13" s="30"/>
      <c r="S13" s="30"/>
      <c r="T13" s="30"/>
      <c r="U13" s="30"/>
      <c r="V13" s="87">
        <f t="shared" si="3"/>
        <v>0</v>
      </c>
      <c r="W13" s="30"/>
      <c r="X13" s="30"/>
      <c r="Y13" s="30"/>
      <c r="Z13" s="30"/>
      <c r="AA13" s="42">
        <f t="shared" si="4"/>
        <v>0</v>
      </c>
      <c r="AB13" s="87">
        <f t="shared" si="5"/>
        <v>0</v>
      </c>
      <c r="AC13" s="87">
        <f t="shared" si="5"/>
        <v>0</v>
      </c>
      <c r="AD13" s="87">
        <f t="shared" si="5"/>
        <v>0</v>
      </c>
      <c r="AE13" s="87">
        <f t="shared" si="5"/>
        <v>0</v>
      </c>
    </row>
    <row r="14" spans="1:31" ht="39.75" customHeight="1">
      <c r="A14" s="86">
        <v>5</v>
      </c>
      <c r="B14" s="298" t="s">
        <v>384</v>
      </c>
      <c r="C14" s="299"/>
      <c r="D14" s="299"/>
      <c r="E14" s="299"/>
      <c r="F14" s="300"/>
      <c r="G14" s="87">
        <f t="shared" si="0"/>
        <v>0</v>
      </c>
      <c r="H14" s="30"/>
      <c r="I14" s="30"/>
      <c r="J14" s="30"/>
      <c r="K14" s="30"/>
      <c r="L14" s="87">
        <f t="shared" si="1"/>
        <v>0</v>
      </c>
      <c r="M14" s="30"/>
      <c r="N14" s="30"/>
      <c r="O14" s="30"/>
      <c r="P14" s="30"/>
      <c r="Q14" s="87">
        <f t="shared" si="2"/>
        <v>0</v>
      </c>
      <c r="R14" s="30"/>
      <c r="S14" s="30"/>
      <c r="T14" s="30"/>
      <c r="U14" s="30"/>
      <c r="V14" s="87">
        <f t="shared" si="3"/>
        <v>0</v>
      </c>
      <c r="W14" s="30"/>
      <c r="X14" s="30"/>
      <c r="Y14" s="30"/>
      <c r="Z14" s="30"/>
      <c r="AA14" s="42">
        <f t="shared" si="4"/>
        <v>0</v>
      </c>
      <c r="AB14" s="87">
        <f t="shared" si="5"/>
        <v>0</v>
      </c>
      <c r="AC14" s="87">
        <f t="shared" si="5"/>
        <v>0</v>
      </c>
      <c r="AD14" s="87">
        <f t="shared" si="5"/>
        <v>0</v>
      </c>
      <c r="AE14" s="87">
        <f t="shared" si="5"/>
        <v>0</v>
      </c>
    </row>
    <row r="15" spans="1:31" ht="21.75" customHeight="1">
      <c r="A15" s="86">
        <v>6</v>
      </c>
      <c r="B15" s="298" t="s">
        <v>354</v>
      </c>
      <c r="C15" s="299"/>
      <c r="D15" s="299"/>
      <c r="E15" s="299"/>
      <c r="F15" s="300"/>
      <c r="G15" s="87">
        <f t="shared" si="0"/>
        <v>0</v>
      </c>
      <c r="H15" s="30"/>
      <c r="I15" s="30"/>
      <c r="J15" s="30"/>
      <c r="K15" s="30"/>
      <c r="L15" s="87">
        <f t="shared" si="1"/>
        <v>0</v>
      </c>
      <c r="M15" s="30"/>
      <c r="N15" s="30"/>
      <c r="O15" s="30"/>
      <c r="P15" s="30"/>
      <c r="Q15" s="87">
        <f t="shared" si="2"/>
        <v>0</v>
      </c>
      <c r="R15" s="30"/>
      <c r="S15" s="30"/>
      <c r="T15" s="30"/>
      <c r="U15" s="30"/>
      <c r="V15" s="87">
        <f t="shared" si="3"/>
        <v>0</v>
      </c>
      <c r="W15" s="30"/>
      <c r="X15" s="30"/>
      <c r="Y15" s="30"/>
      <c r="Z15" s="30"/>
      <c r="AA15" s="42">
        <f t="shared" si="4"/>
        <v>0</v>
      </c>
      <c r="AB15" s="87">
        <f t="shared" si="5"/>
        <v>0</v>
      </c>
      <c r="AC15" s="87">
        <f t="shared" si="5"/>
        <v>0</v>
      </c>
      <c r="AD15" s="87">
        <f t="shared" si="5"/>
        <v>0</v>
      </c>
      <c r="AE15" s="87">
        <f t="shared" si="5"/>
        <v>0</v>
      </c>
    </row>
    <row r="16" spans="1:31" ht="21.75" customHeight="1">
      <c r="A16" s="310" t="s">
        <v>155</v>
      </c>
      <c r="B16" s="311"/>
      <c r="C16" s="311"/>
      <c r="D16" s="311"/>
      <c r="E16" s="311"/>
      <c r="F16" s="312"/>
      <c r="G16" s="168">
        <f t="shared" ref="G16:AE16" si="6">SUM(G10:G15)</f>
        <v>0</v>
      </c>
      <c r="H16" s="168">
        <f t="shared" si="6"/>
        <v>0</v>
      </c>
      <c r="I16" s="168">
        <f t="shared" si="6"/>
        <v>0</v>
      </c>
      <c r="J16" s="168">
        <f t="shared" si="6"/>
        <v>0</v>
      </c>
      <c r="K16" s="168">
        <f t="shared" si="6"/>
        <v>0</v>
      </c>
      <c r="L16" s="168">
        <f t="shared" si="6"/>
        <v>0</v>
      </c>
      <c r="M16" s="168">
        <f t="shared" si="6"/>
        <v>0</v>
      </c>
      <c r="N16" s="168">
        <f t="shared" si="6"/>
        <v>0</v>
      </c>
      <c r="O16" s="168">
        <f t="shared" si="6"/>
        <v>0</v>
      </c>
      <c r="P16" s="168">
        <f t="shared" si="6"/>
        <v>0</v>
      </c>
      <c r="Q16" s="168">
        <f t="shared" si="6"/>
        <v>850</v>
      </c>
      <c r="R16" s="168">
        <f t="shared" si="6"/>
        <v>210</v>
      </c>
      <c r="S16" s="168">
        <f t="shared" si="6"/>
        <v>215</v>
      </c>
      <c r="T16" s="168">
        <f t="shared" si="6"/>
        <v>215</v>
      </c>
      <c r="U16" s="168">
        <f t="shared" si="6"/>
        <v>210</v>
      </c>
      <c r="V16" s="168">
        <f t="shared" si="6"/>
        <v>0</v>
      </c>
      <c r="W16" s="168">
        <f t="shared" si="6"/>
        <v>0</v>
      </c>
      <c r="X16" s="168">
        <f t="shared" si="6"/>
        <v>0</v>
      </c>
      <c r="Y16" s="168">
        <f t="shared" si="6"/>
        <v>0</v>
      </c>
      <c r="Z16" s="168">
        <f t="shared" si="6"/>
        <v>0</v>
      </c>
      <c r="AA16" s="42">
        <f t="shared" si="4"/>
        <v>850</v>
      </c>
      <c r="AB16" s="168">
        <f t="shared" si="6"/>
        <v>210</v>
      </c>
      <c r="AC16" s="168">
        <f t="shared" si="6"/>
        <v>215</v>
      </c>
      <c r="AD16" s="168">
        <f t="shared" si="6"/>
        <v>215</v>
      </c>
      <c r="AE16" s="168">
        <f t="shared" si="6"/>
        <v>210</v>
      </c>
    </row>
    <row r="17" spans="1:31" ht="21.75" customHeight="1">
      <c r="A17" s="273" t="s">
        <v>385</v>
      </c>
      <c r="B17" s="274"/>
      <c r="C17" s="274"/>
      <c r="D17" s="274"/>
      <c r="E17" s="274"/>
      <c r="F17" s="275"/>
      <c r="G17" s="168">
        <f>G16/AA16*100</f>
        <v>0</v>
      </c>
      <c r="H17" s="92"/>
      <c r="I17" s="92"/>
      <c r="J17" s="92"/>
      <c r="K17" s="92"/>
      <c r="L17" s="168">
        <f>L16/AA16*100</f>
        <v>0</v>
      </c>
      <c r="M17" s="92"/>
      <c r="N17" s="92"/>
      <c r="O17" s="92"/>
      <c r="P17" s="92"/>
      <c r="Q17" s="168">
        <f>Q16/AA16*100</f>
        <v>100</v>
      </c>
      <c r="R17" s="92"/>
      <c r="S17" s="92"/>
      <c r="T17" s="92"/>
      <c r="U17" s="92"/>
      <c r="V17" s="168">
        <f>V16/AA16*100</f>
        <v>0</v>
      </c>
      <c r="W17" s="144"/>
      <c r="X17" s="144"/>
      <c r="Y17" s="144"/>
      <c r="Z17" s="144"/>
      <c r="AA17" s="168">
        <f>SUM(G17,L17,Q17,V17)</f>
        <v>100</v>
      </c>
      <c r="AB17" s="144"/>
      <c r="AC17" s="144"/>
      <c r="AD17" s="144"/>
      <c r="AE17" s="144"/>
    </row>
    <row r="18" spans="1:31" ht="20.25" customHeight="1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</row>
    <row r="19" spans="1:31" ht="20.25" customHeight="1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</row>
    <row r="20" spans="1:31" ht="20.25" customHeight="1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</row>
    <row r="21" spans="1:31" ht="20.25" customHeight="1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</row>
    <row r="22" spans="1:31" ht="20.25" customHeight="1">
      <c r="A22" s="282" t="s">
        <v>386</v>
      </c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</row>
    <row r="23" spans="1:31" ht="20.25" customHeight="1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</row>
    <row r="24" spans="1:31" ht="20.25" customHeight="1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331" t="s">
        <v>345</v>
      </c>
      <c r="AE24" s="331"/>
    </row>
    <row r="25" spans="1:31" ht="20.25" customHeight="1">
      <c r="A25" s="314" t="s">
        <v>372</v>
      </c>
      <c r="B25" s="313" t="s">
        <v>387</v>
      </c>
      <c r="C25" s="313" t="s">
        <v>388</v>
      </c>
      <c r="D25" s="313"/>
      <c r="E25" s="313" t="s">
        <v>389</v>
      </c>
      <c r="F25" s="313"/>
      <c r="G25" s="313" t="s">
        <v>390</v>
      </c>
      <c r="H25" s="313"/>
      <c r="I25" s="313" t="s">
        <v>391</v>
      </c>
      <c r="J25" s="313"/>
      <c r="K25" s="313" t="s">
        <v>392</v>
      </c>
      <c r="L25" s="313"/>
      <c r="M25" s="313"/>
      <c r="N25" s="313"/>
      <c r="O25" s="313"/>
      <c r="P25" s="313"/>
      <c r="Q25" s="313"/>
      <c r="R25" s="313"/>
      <c r="S25" s="313"/>
      <c r="T25" s="313"/>
      <c r="U25" s="315" t="s">
        <v>393</v>
      </c>
      <c r="V25" s="315"/>
      <c r="W25" s="315"/>
      <c r="X25" s="315"/>
      <c r="Y25" s="315"/>
      <c r="Z25" s="315" t="s">
        <v>394</v>
      </c>
      <c r="AA25" s="315"/>
      <c r="AB25" s="315"/>
      <c r="AC25" s="315"/>
      <c r="AD25" s="315"/>
      <c r="AE25" s="315"/>
    </row>
    <row r="26" spans="1:31" ht="20.25" customHeight="1">
      <c r="A26" s="314"/>
      <c r="B26" s="313"/>
      <c r="C26" s="313"/>
      <c r="D26" s="313"/>
      <c r="E26" s="313"/>
      <c r="F26" s="313"/>
      <c r="G26" s="313"/>
      <c r="H26" s="313"/>
      <c r="I26" s="313"/>
      <c r="J26" s="313"/>
      <c r="K26" s="313" t="s">
        <v>395</v>
      </c>
      <c r="L26" s="313"/>
      <c r="M26" s="313" t="s">
        <v>396</v>
      </c>
      <c r="N26" s="313"/>
      <c r="O26" s="313" t="s">
        <v>397</v>
      </c>
      <c r="P26" s="313"/>
      <c r="Q26" s="313"/>
      <c r="R26" s="313"/>
      <c r="S26" s="313"/>
      <c r="T26" s="313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</row>
    <row r="27" spans="1:31" ht="141" customHeight="1">
      <c r="A27" s="314"/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 t="s">
        <v>398</v>
      </c>
      <c r="P27" s="313"/>
      <c r="Q27" s="313" t="s">
        <v>399</v>
      </c>
      <c r="R27" s="313"/>
      <c r="S27" s="313" t="s">
        <v>400</v>
      </c>
      <c r="T27" s="313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</row>
    <row r="28" spans="1:31" ht="20.25" customHeight="1">
      <c r="A28" s="166">
        <v>1</v>
      </c>
      <c r="B28" s="165">
        <v>2</v>
      </c>
      <c r="C28" s="313">
        <v>3</v>
      </c>
      <c r="D28" s="313"/>
      <c r="E28" s="313">
        <v>4</v>
      </c>
      <c r="F28" s="313"/>
      <c r="G28" s="313">
        <v>5</v>
      </c>
      <c r="H28" s="313"/>
      <c r="I28" s="313">
        <v>6</v>
      </c>
      <c r="J28" s="313"/>
      <c r="K28" s="320">
        <v>7</v>
      </c>
      <c r="L28" s="321"/>
      <c r="M28" s="320">
        <v>8</v>
      </c>
      <c r="N28" s="321"/>
      <c r="O28" s="313">
        <v>9</v>
      </c>
      <c r="P28" s="313"/>
      <c r="Q28" s="314">
        <v>10</v>
      </c>
      <c r="R28" s="314"/>
      <c r="S28" s="313">
        <v>11</v>
      </c>
      <c r="T28" s="313"/>
      <c r="U28" s="313">
        <v>12</v>
      </c>
      <c r="V28" s="313"/>
      <c r="W28" s="313"/>
      <c r="X28" s="313"/>
      <c r="Y28" s="313"/>
      <c r="Z28" s="313">
        <v>13</v>
      </c>
      <c r="AA28" s="313"/>
      <c r="AB28" s="313"/>
      <c r="AC28" s="313"/>
      <c r="AD28" s="313"/>
      <c r="AE28" s="313"/>
    </row>
    <row r="29" spans="1:31" ht="20.25" customHeight="1">
      <c r="A29" s="167"/>
      <c r="B29" s="104"/>
      <c r="C29" s="316"/>
      <c r="D29" s="316"/>
      <c r="E29" s="317"/>
      <c r="F29" s="317"/>
      <c r="G29" s="317"/>
      <c r="H29" s="317"/>
      <c r="I29" s="317"/>
      <c r="J29" s="317"/>
      <c r="K29" s="318"/>
      <c r="L29" s="319"/>
      <c r="M29" s="322">
        <f>SUM(O29,Q29,S29)</f>
        <v>0</v>
      </c>
      <c r="N29" s="323"/>
      <c r="O29" s="317"/>
      <c r="P29" s="317"/>
      <c r="Q29" s="317"/>
      <c r="R29" s="317"/>
      <c r="S29" s="317"/>
      <c r="T29" s="317"/>
      <c r="U29" s="324"/>
      <c r="V29" s="324"/>
      <c r="W29" s="324"/>
      <c r="X29" s="324"/>
      <c r="Y29" s="324"/>
      <c r="Z29" s="325"/>
      <c r="AA29" s="325"/>
      <c r="AB29" s="325"/>
      <c r="AC29" s="325"/>
      <c r="AD29" s="325"/>
      <c r="AE29" s="325"/>
    </row>
    <row r="30" spans="1:31" ht="20.25" customHeight="1">
      <c r="A30" s="167"/>
      <c r="B30" s="104"/>
      <c r="C30" s="316"/>
      <c r="D30" s="316"/>
      <c r="E30" s="317"/>
      <c r="F30" s="317"/>
      <c r="G30" s="317"/>
      <c r="H30" s="317"/>
      <c r="I30" s="317"/>
      <c r="J30" s="317"/>
      <c r="K30" s="318"/>
      <c r="L30" s="319"/>
      <c r="M30" s="322">
        <f t="shared" ref="M30:M35" si="7">SUM(O30,Q30,S30)</f>
        <v>0</v>
      </c>
      <c r="N30" s="323"/>
      <c r="O30" s="317"/>
      <c r="P30" s="317"/>
      <c r="Q30" s="317"/>
      <c r="R30" s="317"/>
      <c r="S30" s="317"/>
      <c r="T30" s="317"/>
      <c r="U30" s="324"/>
      <c r="V30" s="324"/>
      <c r="W30" s="324"/>
      <c r="X30" s="324"/>
      <c r="Y30" s="324"/>
      <c r="Z30" s="325"/>
      <c r="AA30" s="325"/>
      <c r="AB30" s="325"/>
      <c r="AC30" s="325"/>
      <c r="AD30" s="325"/>
      <c r="AE30" s="325"/>
    </row>
    <row r="31" spans="1:31" ht="20.25" customHeight="1">
      <c r="A31" s="167"/>
      <c r="B31" s="104"/>
      <c r="C31" s="316"/>
      <c r="D31" s="316"/>
      <c r="E31" s="317"/>
      <c r="F31" s="317"/>
      <c r="G31" s="317"/>
      <c r="H31" s="317"/>
      <c r="I31" s="317"/>
      <c r="J31" s="317"/>
      <c r="K31" s="318"/>
      <c r="L31" s="319"/>
      <c r="M31" s="322">
        <f t="shared" si="7"/>
        <v>0</v>
      </c>
      <c r="N31" s="323"/>
      <c r="O31" s="317"/>
      <c r="P31" s="317"/>
      <c r="Q31" s="317"/>
      <c r="R31" s="317"/>
      <c r="S31" s="317"/>
      <c r="T31" s="317"/>
      <c r="U31" s="324"/>
      <c r="V31" s="324"/>
      <c r="W31" s="324"/>
      <c r="X31" s="324"/>
      <c r="Y31" s="324"/>
      <c r="Z31" s="325"/>
      <c r="AA31" s="325"/>
      <c r="AB31" s="325"/>
      <c r="AC31" s="325"/>
      <c r="AD31" s="325"/>
      <c r="AE31" s="325"/>
    </row>
    <row r="32" spans="1:31" ht="20.25" customHeight="1">
      <c r="A32" s="167"/>
      <c r="B32" s="104"/>
      <c r="C32" s="316"/>
      <c r="D32" s="316"/>
      <c r="E32" s="317"/>
      <c r="F32" s="317"/>
      <c r="G32" s="317"/>
      <c r="H32" s="317"/>
      <c r="I32" s="317"/>
      <c r="J32" s="317"/>
      <c r="K32" s="318"/>
      <c r="L32" s="319"/>
      <c r="M32" s="322">
        <f t="shared" si="7"/>
        <v>0</v>
      </c>
      <c r="N32" s="323"/>
      <c r="O32" s="317"/>
      <c r="P32" s="317"/>
      <c r="Q32" s="317"/>
      <c r="R32" s="317"/>
      <c r="S32" s="317"/>
      <c r="T32" s="317"/>
      <c r="U32" s="324"/>
      <c r="V32" s="324"/>
      <c r="W32" s="324"/>
      <c r="X32" s="324"/>
      <c r="Y32" s="324"/>
      <c r="Z32" s="325"/>
      <c r="AA32" s="325"/>
      <c r="AB32" s="325"/>
      <c r="AC32" s="325"/>
      <c r="AD32" s="325"/>
      <c r="AE32" s="325"/>
    </row>
    <row r="33" spans="1:31" ht="20.25" customHeight="1">
      <c r="A33" s="167"/>
      <c r="B33" s="104"/>
      <c r="C33" s="316"/>
      <c r="D33" s="316"/>
      <c r="E33" s="317"/>
      <c r="F33" s="317"/>
      <c r="G33" s="317"/>
      <c r="H33" s="317"/>
      <c r="I33" s="317"/>
      <c r="J33" s="317"/>
      <c r="K33" s="318"/>
      <c r="L33" s="319"/>
      <c r="M33" s="322">
        <f t="shared" si="7"/>
        <v>0</v>
      </c>
      <c r="N33" s="323"/>
      <c r="O33" s="317"/>
      <c r="P33" s="317"/>
      <c r="Q33" s="317"/>
      <c r="R33" s="317"/>
      <c r="S33" s="317"/>
      <c r="T33" s="317"/>
      <c r="U33" s="324"/>
      <c r="V33" s="324"/>
      <c r="W33" s="324"/>
      <c r="X33" s="324"/>
      <c r="Y33" s="324"/>
      <c r="Z33" s="325"/>
      <c r="AA33" s="325"/>
      <c r="AB33" s="325"/>
      <c r="AC33" s="325"/>
      <c r="AD33" s="325"/>
      <c r="AE33" s="325"/>
    </row>
    <row r="34" spans="1:31" ht="20.25" customHeight="1">
      <c r="A34" s="167"/>
      <c r="B34" s="104"/>
      <c r="C34" s="316"/>
      <c r="D34" s="316"/>
      <c r="E34" s="317"/>
      <c r="F34" s="317"/>
      <c r="G34" s="317"/>
      <c r="H34" s="317"/>
      <c r="I34" s="317"/>
      <c r="J34" s="317"/>
      <c r="K34" s="318"/>
      <c r="L34" s="319"/>
      <c r="M34" s="322">
        <f t="shared" si="7"/>
        <v>0</v>
      </c>
      <c r="N34" s="323"/>
      <c r="O34" s="317"/>
      <c r="P34" s="317"/>
      <c r="Q34" s="317"/>
      <c r="R34" s="317"/>
      <c r="S34" s="317"/>
      <c r="T34" s="317"/>
      <c r="U34" s="324"/>
      <c r="V34" s="324"/>
      <c r="W34" s="324"/>
      <c r="X34" s="324"/>
      <c r="Y34" s="324"/>
      <c r="Z34" s="325"/>
      <c r="AA34" s="325"/>
      <c r="AB34" s="325"/>
      <c r="AC34" s="325"/>
      <c r="AD34" s="325"/>
      <c r="AE34" s="325"/>
    </row>
    <row r="35" spans="1:31" ht="20.25" customHeight="1">
      <c r="A35" s="167"/>
      <c r="B35" s="104"/>
      <c r="C35" s="316"/>
      <c r="D35" s="316"/>
      <c r="E35" s="317"/>
      <c r="F35" s="317"/>
      <c r="G35" s="317"/>
      <c r="H35" s="317"/>
      <c r="I35" s="317"/>
      <c r="J35" s="317"/>
      <c r="K35" s="318"/>
      <c r="L35" s="319"/>
      <c r="M35" s="322">
        <f t="shared" si="7"/>
        <v>0</v>
      </c>
      <c r="N35" s="323"/>
      <c r="O35" s="317"/>
      <c r="P35" s="317"/>
      <c r="Q35" s="317"/>
      <c r="R35" s="317"/>
      <c r="S35" s="317"/>
      <c r="T35" s="317"/>
      <c r="U35" s="324"/>
      <c r="V35" s="324"/>
      <c r="W35" s="324"/>
      <c r="X35" s="324"/>
      <c r="Y35" s="324"/>
      <c r="Z35" s="325"/>
      <c r="AA35" s="325"/>
      <c r="AB35" s="325"/>
      <c r="AC35" s="325"/>
      <c r="AD35" s="325"/>
      <c r="AE35" s="325"/>
    </row>
    <row r="36" spans="1:31" ht="20.25" customHeight="1">
      <c r="A36" s="332" t="s">
        <v>155</v>
      </c>
      <c r="B36" s="333"/>
      <c r="C36" s="333"/>
      <c r="D36" s="334"/>
      <c r="E36" s="328">
        <f>SUM(E29:E35)</f>
        <v>0</v>
      </c>
      <c r="F36" s="328"/>
      <c r="G36" s="328">
        <f>SUM(G29:G35)</f>
        <v>0</v>
      </c>
      <c r="H36" s="328"/>
      <c r="I36" s="328">
        <f>SUM(I29:I35)</f>
        <v>0</v>
      </c>
      <c r="J36" s="328"/>
      <c r="K36" s="328">
        <f>SUM(K29:K35)</f>
        <v>0</v>
      </c>
      <c r="L36" s="328"/>
      <c r="M36" s="328">
        <f>SUM(M29:M35)</f>
        <v>0</v>
      </c>
      <c r="N36" s="328"/>
      <c r="O36" s="328">
        <f>SUM(O29:O35)</f>
        <v>0</v>
      </c>
      <c r="P36" s="328"/>
      <c r="Q36" s="328">
        <f>SUM(Q29:Q35)</f>
        <v>0</v>
      </c>
      <c r="R36" s="328"/>
      <c r="S36" s="328">
        <f>SUM(S29:S35)</f>
        <v>0</v>
      </c>
      <c r="T36" s="328"/>
      <c r="U36" s="329"/>
      <c r="V36" s="329"/>
      <c r="W36" s="329"/>
      <c r="X36" s="329"/>
      <c r="Y36" s="329"/>
      <c r="Z36" s="330"/>
      <c r="AA36" s="330"/>
      <c r="AB36" s="330"/>
      <c r="AC36" s="330"/>
      <c r="AD36" s="330"/>
      <c r="AE36" s="330"/>
    </row>
    <row r="37" spans="1:31" s="103" customFormat="1" ht="20.25" customHeight="1">
      <c r="A37" s="151"/>
      <c r="B37" s="151"/>
      <c r="C37" s="151"/>
      <c r="D37" s="151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8"/>
      <c r="V37" s="118"/>
      <c r="W37" s="118"/>
      <c r="X37" s="118"/>
      <c r="Y37" s="118"/>
      <c r="Z37" s="119"/>
      <c r="AA37" s="119"/>
      <c r="AB37" s="119"/>
      <c r="AC37" s="119"/>
      <c r="AD37" s="119"/>
      <c r="AE37" s="119"/>
    </row>
    <row r="38" spans="1:31" s="103" customFormat="1" ht="20.25" customHeight="1">
      <c r="A38" s="151"/>
      <c r="B38" s="151"/>
      <c r="C38" s="151"/>
      <c r="D38" s="151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8"/>
      <c r="V38" s="118"/>
      <c r="W38" s="118"/>
      <c r="X38" s="118"/>
      <c r="Y38" s="118"/>
      <c r="Z38" s="119"/>
      <c r="AA38" s="119"/>
      <c r="AB38" s="119"/>
      <c r="AC38" s="119"/>
      <c r="AD38" s="119"/>
      <c r="AE38" s="119"/>
    </row>
    <row r="39" spans="1:31" s="103" customFormat="1" ht="20.25" customHeight="1">
      <c r="A39" s="151"/>
      <c r="B39" s="151"/>
      <c r="C39" s="151"/>
      <c r="D39" s="151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8"/>
      <c r="V39" s="118"/>
      <c r="W39" s="118"/>
      <c r="X39" s="118"/>
      <c r="Y39" s="118"/>
      <c r="Z39" s="119"/>
      <c r="AA39" s="119"/>
      <c r="AB39" s="119"/>
      <c r="AC39" s="119"/>
      <c r="AD39" s="119"/>
      <c r="AE39" s="119"/>
    </row>
    <row r="40" spans="1:31" s="103" customFormat="1" ht="20.25" customHeight="1">
      <c r="A40" s="151"/>
      <c r="B40" s="151"/>
      <c r="C40" s="151"/>
      <c r="D40" s="151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8"/>
      <c r="V40" s="118"/>
      <c r="W40" s="118"/>
      <c r="X40" s="118"/>
      <c r="Y40" s="118"/>
      <c r="Z40" s="119"/>
      <c r="AA40" s="119"/>
      <c r="AB40" s="119"/>
      <c r="AC40" s="119"/>
      <c r="AD40" s="119"/>
      <c r="AE40" s="119"/>
    </row>
    <row r="41" spans="1:31" s="174" customFormat="1" ht="18.75" customHeight="1">
      <c r="A41" s="327" t="s">
        <v>450</v>
      </c>
      <c r="B41" s="327"/>
      <c r="H41" s="326" t="s">
        <v>452</v>
      </c>
      <c r="I41" s="326"/>
      <c r="J41" s="326"/>
      <c r="N41" s="174" t="s">
        <v>445</v>
      </c>
    </row>
    <row r="42" spans="1:31" s="2" customFormat="1" ht="18.75" customHeight="1">
      <c r="A42" s="2" t="s">
        <v>451</v>
      </c>
      <c r="B42" s="176"/>
      <c r="H42" s="175"/>
      <c r="I42" s="175" t="s">
        <v>140</v>
      </c>
      <c r="J42" s="175"/>
      <c r="K42" s="174"/>
      <c r="L42" s="174"/>
      <c r="N42" s="173" t="s">
        <v>449</v>
      </c>
      <c r="O42" s="173"/>
      <c r="P42" s="173"/>
      <c r="Q42" s="173"/>
    </row>
    <row r="43" spans="1:31"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</row>
    <row r="44" spans="1:31"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</row>
    <row r="46" spans="1:31" ht="13.5" thickBot="1"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</row>
  </sheetData>
  <mergeCells count="145">
    <mergeCell ref="H41:J41"/>
    <mergeCell ref="A41:B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A17:F17"/>
    <mergeCell ref="A16:F16"/>
    <mergeCell ref="A6:A8"/>
    <mergeCell ref="W7:Z7"/>
    <mergeCell ref="V7:V8"/>
    <mergeCell ref="G6:K6"/>
    <mergeCell ref="M26:N27"/>
    <mergeCell ref="O26:T26"/>
    <mergeCell ref="O27:P27"/>
    <mergeCell ref="Q27:R27"/>
    <mergeCell ref="S27:T27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інвест.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інвест.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Економист-3000</cp:lastModifiedBy>
  <cp:revision/>
  <cp:lastPrinted>2025-12-10T14:22:48Z</cp:lastPrinted>
  <dcterms:created xsi:type="dcterms:W3CDTF">2003-03-13T16:00:22Z</dcterms:created>
  <dcterms:modified xsi:type="dcterms:W3CDTF">2026-03-02T14:14:00Z</dcterms:modified>
  <cp:category/>
  <cp:contentStatus/>
</cp:coreProperties>
</file>