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52" windowHeight="8448" activeTab="0"/>
  </bookViews>
  <sheets>
    <sheet name="В титул" sheetId="1" r:id="rId1"/>
    <sheet name="Лист1" sheetId="2" r:id="rId2"/>
  </sheets>
  <definedNames>
    <definedName name="_xlnm.Print_Titles" localSheetId="0">'В титул'!$13:$13</definedName>
    <definedName name="_xlnm.Print_Titles" localSheetId="1">'Лист1'!$13:$13</definedName>
    <definedName name="_xlnm.Print_Area" localSheetId="0">'В титул'!$A$1:$J$321</definedName>
  </definedNames>
  <calcPr fullCalcOnLoad="1"/>
</workbook>
</file>

<file path=xl/sharedStrings.xml><?xml version="1.0" encoding="utf-8"?>
<sst xmlns="http://schemas.openxmlformats.org/spreadsheetml/2006/main" count="1746" uniqueCount="688">
  <si>
    <t>Джерело фінансування</t>
  </si>
  <si>
    <t>І кв.</t>
  </si>
  <si>
    <t>IV кв.</t>
  </si>
  <si>
    <t>Утримання підземних переходів</t>
  </si>
  <si>
    <t>Облаштування пляжів</t>
  </si>
  <si>
    <t>Захоронення невідомих, безрідних людей</t>
  </si>
  <si>
    <t>1.1</t>
  </si>
  <si>
    <t>1.2</t>
  </si>
  <si>
    <t xml:space="preserve">Поточний ремонт малих архітектурних споруд </t>
  </si>
  <si>
    <t>2.1</t>
  </si>
  <si>
    <t>2.2</t>
  </si>
  <si>
    <t>2.3</t>
  </si>
  <si>
    <t>2.4</t>
  </si>
  <si>
    <t>Наяв-ність доку-мен-тації</t>
  </si>
  <si>
    <t>Закін-чення робіт</t>
  </si>
  <si>
    <t>Поча-ток робіт</t>
  </si>
  <si>
    <t>Рік почат-ку і закін-чення робіт</t>
  </si>
  <si>
    <t>Найменування об`єкта</t>
  </si>
  <si>
    <r>
      <t>Разом у  розділі 1</t>
    </r>
    <r>
      <rPr>
        <b/>
        <sz val="14"/>
        <rFont val="Times New Roman"/>
        <family val="1"/>
      </rPr>
      <t>:</t>
    </r>
  </si>
  <si>
    <t>Поточний ремонт туалетів та зливової станції</t>
  </si>
  <si>
    <t>Поточний ремонт зливової каналізації</t>
  </si>
  <si>
    <t>Поточний ремонт підземних переходів</t>
  </si>
  <si>
    <t>Обслуговування та прибирання місць загального користування під час святкових заходів</t>
  </si>
  <si>
    <t xml:space="preserve">Оплата послуг </t>
  </si>
  <si>
    <t>Міський бюджет</t>
  </si>
  <si>
    <t>№ з/п</t>
  </si>
  <si>
    <t>Експертна грошова оцінка земельних ділянок (паїв) для розширення кладовища  "Яцево" (5 черга)</t>
  </si>
  <si>
    <t xml:space="preserve">Утримання очисних споруд та зливової каналізації </t>
  </si>
  <si>
    <t>комунальному підприємству "Деснянське" Чернігівської міської ради</t>
  </si>
  <si>
    <t>комунальному підприємству "Новозаводське" Чернігівської міської ради</t>
  </si>
  <si>
    <t>комунальному підприємству "ЖЕК-10" Чернігівської міської ради</t>
  </si>
  <si>
    <t>комунальному підприємству "ЖЕК-13" Чернігівської міської ради</t>
  </si>
  <si>
    <t>Згідно із Законом України "Про здійсне-ння держав-них закупі-вель"</t>
  </si>
  <si>
    <t>Капітальний ремонт</t>
  </si>
  <si>
    <t>Разом у розділі 2:</t>
  </si>
  <si>
    <t xml:space="preserve">          2. Видатки споживання</t>
  </si>
  <si>
    <t>Підрядник</t>
  </si>
  <si>
    <t>Чищення доріг, замітання вулиць, прибирання снігу, посипання сіллю, піском тощо доріг</t>
  </si>
  <si>
    <t xml:space="preserve">Капітальний ремонт зелених насаджень </t>
  </si>
  <si>
    <t>1.1.1</t>
  </si>
  <si>
    <t>1.1.2</t>
  </si>
  <si>
    <t>1.3.1</t>
  </si>
  <si>
    <t>1.3.2</t>
  </si>
  <si>
    <t>1.3.3</t>
  </si>
  <si>
    <t>1.3.4</t>
  </si>
  <si>
    <t>Разом у пункті 1.3 (КЕКВ 3210)</t>
  </si>
  <si>
    <t>Поточний  ремонт мостів та шляхопроводів</t>
  </si>
  <si>
    <t>Поточний ремонт очисних споруд зливової каналізації</t>
  </si>
  <si>
    <t>Поточний ремонт фонтанів</t>
  </si>
  <si>
    <t>Інші видатки</t>
  </si>
  <si>
    <t>Разом у пункті 2.1 (КЕКВ 2240)</t>
  </si>
  <si>
    <t>Освітлення вулиць міста /електроенергія/       (КЕКВ 2273)</t>
  </si>
  <si>
    <t>Подача газу  до Вічного вогню (КЕКВ 2274)</t>
  </si>
  <si>
    <t>Оренда  земельної ділянки під кар’єр ґрунту для забезпечення безпечної експлуатації полігону ТПВ (КЕКВ 2800)</t>
  </si>
  <si>
    <t xml:space="preserve">Утримання служби з утримання та експлуатації технічних засобів регулювання дорожнього руху (одержувач коштів комунальне шляхо-будівельне  підприємство) (КЕКВ 2610) </t>
  </si>
  <si>
    <t>1. Видатки розвитку</t>
  </si>
  <si>
    <t>7.1</t>
  </si>
  <si>
    <t>7.2</t>
  </si>
  <si>
    <t>Знесення окремих засохлих та пошкоджених  дерев і кущів на прибудинкових територіях  (поточний ремонт) (КЕКВ 2610),</t>
  </si>
  <si>
    <t>8.1</t>
  </si>
  <si>
    <t>8.2</t>
  </si>
  <si>
    <t xml:space="preserve">Заступник міського голови - </t>
  </si>
  <si>
    <t>керуючий справами виконкому</t>
  </si>
  <si>
    <t>С. Г. Віхров</t>
  </si>
  <si>
    <t xml:space="preserve">Поточний ремонт місць поховань </t>
  </si>
  <si>
    <t>Косіння трави</t>
  </si>
  <si>
    <t>Утримання місць поховань</t>
  </si>
  <si>
    <t>Поточний ремонт надвірних туалетів (КЕКВ 2610),</t>
  </si>
  <si>
    <t>Кошторисна вартість, грн</t>
  </si>
  <si>
    <t>Загальний фонд, грн</t>
  </si>
  <si>
    <t>Спец. фонд (бюджет розвитку), грн</t>
  </si>
  <si>
    <t>у тому числі, одержувачам коштів:</t>
  </si>
  <si>
    <t xml:space="preserve">Покращання покриття доріг та проїздів у житловій забудові м. Чернігова у рамках Програми покращання покриття доріг та проїздів у житловій забудові міста на 2012-2016 роки (КЕКВ 2610),  </t>
  </si>
  <si>
    <t>Покращання покриття доріг та проїздів у житловій забудові м. Чернігова  у рамках Програми покращення покриття доріг та проїздів у житловій забудові міста на 2012-2016 роки,</t>
  </si>
  <si>
    <t>Викуп землі під кладовище Яцево (КЕКВ 3160)</t>
  </si>
  <si>
    <t>1.3</t>
  </si>
  <si>
    <t>2.1.1</t>
  </si>
  <si>
    <t>2.1.2</t>
  </si>
  <si>
    <t>2.1.3</t>
  </si>
  <si>
    <t>2.1.4</t>
  </si>
  <si>
    <t>2.1.5</t>
  </si>
  <si>
    <t>2.1.6</t>
  </si>
  <si>
    <t>2.1.8</t>
  </si>
  <si>
    <t>2.1.7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</si>
  <si>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</si>
  <si>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</si>
  <si>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</si>
  <si>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</si>
  <si>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</si>
  <si>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</si>
  <si>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</si>
  <si>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</si>
  <si>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2.1.20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</si>
  <si>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</si>
  <si>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</si>
  <si>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</si>
  <si>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</si>
  <si>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</si>
  <si>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</si>
  <si>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</si>
  <si>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</si>
  <si>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Утримання екологічної інспекції відповідно до Програми з утримання структурного підрозділу "Екологічної інспекції" (одержувач коштів-     КП "АТП- 2528")</t>
  </si>
  <si>
    <t>комунальному підприємству " Спеціалізований комбінат комунально-побутового обслуговування" Чернігівської міської ради</t>
  </si>
  <si>
    <t xml:space="preserve">Разом у розділі 7 (КЕКВ 2610): </t>
  </si>
  <si>
    <t>8</t>
  </si>
  <si>
    <t>5.1</t>
  </si>
  <si>
    <t>5.2</t>
  </si>
  <si>
    <t>5.3</t>
  </si>
  <si>
    <t>5.4</t>
  </si>
  <si>
    <t>Разом у розділі 5 (КЕКВ 2610):</t>
  </si>
  <si>
    <t>Усього у розділах 1-8:</t>
  </si>
  <si>
    <t>Утримання фонтанів та насосної станції на річці Десна</t>
  </si>
  <si>
    <t>Оформлення міста до урочистих подій та свят</t>
  </si>
  <si>
    <t>Прибирання та догляду за зеленими зонами, доріжками у парках, скверах,  набережних та пішохідному мосту</t>
  </si>
  <si>
    <t>Садіння та догляд за зеленими насадженнями,  парками та скверами (поточний ремонт)</t>
  </si>
  <si>
    <t>Річний титульний список
на капітальний ремонт та поточні витрати об’єктів благоустрою міста Чернігова на 2016 рік
за рахунок коштів  міського бюджету міста Чернігова</t>
  </si>
  <si>
    <t xml:space="preserve">Додаток 1
до рішення виконавчого комітету міської ради
 _______________ 2016 р. № ___ </t>
  </si>
  <si>
    <t>2016</t>
  </si>
  <si>
    <t>Поточний ремонт зупинок громадського транспорту</t>
  </si>
  <si>
    <t>Оплата послуг супутникового контролю /GPS/  по утриманню об’єктів благоустрою</t>
  </si>
  <si>
    <t>Поточний ремонт мереж зовнішнього освітлення</t>
  </si>
  <si>
    <t>Обстеження та експертиза мостів та шляхопроводів</t>
  </si>
  <si>
    <t>Згідно програми "Підтримки та розвитку комунальних підприємств на 2016 рік" (одержувач коштів - КП "АТП-2528"</t>
  </si>
  <si>
    <t>Разом у пункті 1.1.1- 1.1.2</t>
  </si>
  <si>
    <t>2.1.17</t>
  </si>
  <si>
    <t>2.1.18</t>
  </si>
  <si>
    <t>2.1.19</t>
  </si>
  <si>
    <t>7.3</t>
  </si>
  <si>
    <t>7.4</t>
  </si>
  <si>
    <t>7.5</t>
  </si>
  <si>
    <t xml:space="preserve">Разом у розділі 8 (КЕКВ 2610): </t>
  </si>
  <si>
    <t>Разом у розділі 6 (КЕКВ 2610):</t>
  </si>
  <si>
    <t>Технічне обслуговування мереж зовнішнього освітлення</t>
  </si>
  <si>
    <t>2.1.29</t>
  </si>
  <si>
    <t>2.1.30</t>
  </si>
  <si>
    <t>Благоустрій берегової зони р.Десна в районі готелю Брянськ</t>
  </si>
  <si>
    <t>"Чернігів у віках"</t>
  </si>
  <si>
    <t>Утримання громадських вбиралень</t>
  </si>
  <si>
    <t>I кв.</t>
  </si>
  <si>
    <t>Проектні роботи на капітальний ремонт об"єктів благоустрою міста</t>
  </si>
  <si>
    <t xml:space="preserve">1. Капітальні видатки </t>
  </si>
  <si>
    <t>Виготовлення проектно-кошторисної документації на капітальний ремонт об'єктів благоустрою міста</t>
  </si>
  <si>
    <r>
      <t>Д</t>
    </r>
    <r>
      <rPr>
        <sz val="18"/>
        <rFont val="Times New Roman"/>
        <family val="1"/>
      </rPr>
      <t xml:space="preserve">одаток 1
до рішення виконавчого комітету міської ради
 _______________ 2017 р. № ___ </t>
    </r>
  </si>
  <si>
    <t>Перелік об`єктів благоустрою міста Чернігова на 2017 рік,                                                                                                                                 капітальний ремонт та поточні витрати  щодо яких фінансуються за рахунок коштів  міського бюджету       міста Чернігова</t>
  </si>
  <si>
    <t>2017</t>
  </si>
  <si>
    <t>Капітальний ремонт зеленої зони по вул. Шевченка</t>
  </si>
  <si>
    <t>Капітальний ремонт зеленої зони по вул. Івана Мазепи</t>
  </si>
  <si>
    <t>Капітальний ремонт зеленої зони по  проспекту Миру</t>
  </si>
  <si>
    <t>1.3.4.</t>
  </si>
  <si>
    <t>Капітальний ремонт зеленої зони по вул. Гетьмана Полуботка</t>
  </si>
  <si>
    <t>1.3.5</t>
  </si>
  <si>
    <t>Капітальний ремонт зеленої зони по Вузькому бульвару</t>
  </si>
  <si>
    <t>1.3.6</t>
  </si>
  <si>
    <t>Капітальний ремонт зеленої зони по вул.Рокоссовського</t>
  </si>
  <si>
    <t>1.4</t>
  </si>
  <si>
    <t>1.5</t>
  </si>
  <si>
    <t>1.6</t>
  </si>
  <si>
    <t>1.7</t>
  </si>
  <si>
    <t>1.8</t>
  </si>
  <si>
    <t>Викуп земельних паїв під кладовище "Яцево"</t>
  </si>
  <si>
    <t>Садіння та догляд за зеленими насадженнями, парками та скверами (поточний ремонт)</t>
  </si>
  <si>
    <t>Косіння трави на газонах</t>
  </si>
  <si>
    <t>Управління житлово-комунальногог господарства Чернігівської міської ради (ОСББ,ОЖБК)</t>
  </si>
  <si>
    <t>Послуги з супутникового контролю /GPS/ по утриманню об'єктів благоустрою</t>
  </si>
  <si>
    <t>Світкове оформлення міста до урочистих подій та свят</t>
  </si>
  <si>
    <t>Обслуговування та прибирання місць загального користування підчас святкових заходів</t>
  </si>
  <si>
    <t>Освітлення вулиць міста по (КЕКВ 2273)</t>
  </si>
  <si>
    <t>Оплата послуг</t>
  </si>
  <si>
    <t xml:space="preserve"> Обстеження та експертиза мостів та шляхопроводів</t>
  </si>
  <si>
    <t>Утримання очисних споруд та зливової каналізації (з гідродинамічним очищенням)</t>
  </si>
  <si>
    <t xml:space="preserve">  Поточний ремонт мереж зовнішнього освітлення</t>
  </si>
  <si>
    <t>Подачу газа до Вічного вогню (КЕКВ 2274)</t>
  </si>
  <si>
    <t>2.5</t>
  </si>
  <si>
    <t>2.5.1</t>
  </si>
  <si>
    <t>2.5.2</t>
  </si>
  <si>
    <t>2.5.3</t>
  </si>
  <si>
    <t>2.5.4</t>
  </si>
  <si>
    <t>2.6</t>
  </si>
  <si>
    <t>2.6.1</t>
  </si>
  <si>
    <t>2.6.2</t>
  </si>
  <si>
    <t>2.6.3</t>
  </si>
  <si>
    <t>2.6.4</t>
  </si>
  <si>
    <t>2.7</t>
  </si>
  <si>
    <t>2.7.1</t>
  </si>
  <si>
    <t>2.7.2</t>
  </si>
  <si>
    <t>2.8</t>
  </si>
  <si>
    <t>2.9</t>
  </si>
  <si>
    <t>2.10</t>
  </si>
  <si>
    <t>2.11</t>
  </si>
  <si>
    <t xml:space="preserve"> Утримання структурного підрозділу "Екологічна інспекція" комунального підрозділу "АТП-2528" "Чернігівської міської ради"</t>
  </si>
  <si>
    <t xml:space="preserve"> Благоустрій кладовищ (утримання місць поховань)</t>
  </si>
  <si>
    <t xml:space="preserve"> Поточний ремонт місць поховань (встановлення зруйнованих пам'ятників із-за падання дерев на кладовищах)</t>
  </si>
  <si>
    <t xml:space="preserve"> Поточний ремонт надвірних туалетів</t>
  </si>
  <si>
    <t>2.12</t>
  </si>
  <si>
    <t>Поховання безрідних (захоронення невідомих, безрідних людей)</t>
  </si>
  <si>
    <t>2.13</t>
  </si>
  <si>
    <t>Оренда земельної ділянки під карєр грунту для забеспечення безпечної експлуатації полігону ТПВ</t>
  </si>
  <si>
    <t>III кв.</t>
  </si>
  <si>
    <t>II кв.</t>
  </si>
  <si>
    <t>Капітальний ремонт зелених зон міста, у тому числі :</t>
  </si>
  <si>
    <t>ІI кв.</t>
  </si>
  <si>
    <t>Капітальний ремонт скверів,парків та бульварів, у тому числі :</t>
  </si>
  <si>
    <t>"Гарним людям гарний відпочинок"(у рамках бюджету участі)</t>
  </si>
  <si>
    <t>Разом у  розділі 1</t>
  </si>
  <si>
    <t xml:space="preserve"> Утримання вулично-дорожньої мережі (чищення доріг, замітання вулиць, прибирання снігу, посипання сіллю, піском, тощо)</t>
  </si>
  <si>
    <t>Згідно із Законом України "Про  публічні закупівлі"</t>
  </si>
  <si>
    <t xml:space="preserve"> Поточний  ремонт підземних переходів</t>
  </si>
  <si>
    <t xml:space="preserve"> Утримання підземних переходів</t>
  </si>
  <si>
    <t>Поточний ремонт малих архітектурних споруд</t>
  </si>
  <si>
    <t>Поточний ремонт ливневих стоків на кладовище "Яцево"</t>
  </si>
  <si>
    <t>Благоустрій прибудинкової території під  підїздом вул.Шевчука.8 (у рамках бюджету участі)</t>
  </si>
  <si>
    <t>Відновлення дерев та кущів на прибудинкових територіях, у тому числі одержувачі коштів :</t>
  </si>
  <si>
    <t>Разом у розділі 2</t>
  </si>
  <si>
    <t>Знесення окремих засохлих та пошкоджених дерев і кущів на прибудинкових територіях, у тому числі:</t>
  </si>
  <si>
    <t>Відновлення дерев та кущів на прибудинкових територіях, у тому числі :</t>
  </si>
  <si>
    <t>Прибирання та догляд за зеленими зонами, доріжками у парках, скверах на набережних, пішіходному мосту та косіння трави</t>
  </si>
  <si>
    <t>Утримання та експлуатація технічних засобів регулювання дорожнього руху</t>
  </si>
  <si>
    <t>Знесення окремих засохлих та пошкоджених дерев і кущів на прибудинкових територіях, у тому числі одержувачі коштів :</t>
  </si>
  <si>
    <t>Знесення окремих засохлих та пошкоджених дерев і кущів на кладовищах комунальному підприємству "Спецкомбінат" Чернігівської міської ради</t>
  </si>
  <si>
    <t xml:space="preserve"> Проведення капітального ремонту внутрішньо-будинкових проїздів в житловій забудові, з них:</t>
  </si>
  <si>
    <t>Одержувач коштів комунальне підприємство "Деснянське" Чернігівської міської ради (КЕКВ 3210)</t>
  </si>
  <si>
    <t>Одержувач коштів комунальне підприємство "Новозаводське" Чернігівської міської ради        (КЕКВ 3210)</t>
  </si>
  <si>
    <t>Одержувач коштів комунальне підприємство            "ЖЕК-13" Чернігівської міської ради  (КЕКВ 3210)</t>
  </si>
  <si>
    <t>Одержувач коштів комунальне підприємство          "ЖЕК-10" Чернігівської міської ради  (КЕКВ 3210)</t>
  </si>
  <si>
    <t>1.1.3</t>
  </si>
  <si>
    <t>1.1.4</t>
  </si>
  <si>
    <t>1.1.5</t>
  </si>
  <si>
    <t>1.1.5.1</t>
  </si>
  <si>
    <t>1.1.5.2</t>
  </si>
  <si>
    <t>Послуги з благоустрою, які виникають протягом року, з них:</t>
  </si>
  <si>
    <t>Управління житлово-комунального господарства Чернігівської міської ради  (3132) з них:</t>
  </si>
  <si>
    <t>Знесення окремих засохлих та пошкоджених дерев і кущів на прибудинкових територіях</t>
  </si>
  <si>
    <t>1.9</t>
  </si>
  <si>
    <t>2.1.31</t>
  </si>
  <si>
    <t>Послуги з демонтажу незаконно встановлених зовнішніх реклам</t>
  </si>
  <si>
    <t>Послуги з топографо-геодезичних робіт зеленої зони біля Палацу урочистих подій (призначення послуги з благоустрою, які виникають протягом року)</t>
  </si>
  <si>
    <t>Послуги з організації та влаштування ліній віртуальної мережі (призначення послуги з благоустрою, які виникають протягом року)</t>
  </si>
  <si>
    <t>1.5.2</t>
  </si>
  <si>
    <t>Капітальний ремонт Центрального парку культури і відпочинку</t>
  </si>
  <si>
    <t>1.10</t>
  </si>
  <si>
    <t>3.1</t>
  </si>
  <si>
    <t>Виготовлення проектно-кошторисної документації на реконструкцію об'єктів благоустрою міста</t>
  </si>
  <si>
    <t>Разом у розділі 3</t>
  </si>
  <si>
    <t>Технічне обслуговування мереж зовнішнього освітлення (одержувач коштів комунальне шляхо-будівельне підприємство Чернігівської міської ради)</t>
  </si>
  <si>
    <t>Ремонт аварійних ям на дорогах міста (призначення послуги з благоустрою, які виникають протягом року)</t>
  </si>
  <si>
    <t>Послуги з топографо-геодезичних робіт зеленої зони в Центральному парку культури і відпочинку (призначення послуги з благоустрою, які виникають протягом року)</t>
  </si>
  <si>
    <t>Послуги з топографо-геодезичних робіт зеленої зони парку ім.Коцюбинського (призначення послуги з благоустрою, які виникають протягом року)</t>
  </si>
  <si>
    <t>Утримання очисних споруд та зливової каналізації (з гідродинамічним очищенням)(одержувач коштів комунальне підприємство "АТП-2528") Чернігівської міської ради</t>
  </si>
  <si>
    <t>2.14</t>
  </si>
  <si>
    <t>Благоустрій території пляжу "Золотий берег"(призначення послуги з благоустрою, які виникають протягом року)</t>
  </si>
  <si>
    <t>Послуги з навантаження та вивезення снігу(призначення послуги з благоустрою, які виникають протягом року)</t>
  </si>
  <si>
    <t>Влаштування об'єктів благоустрою та малих архітектурних форм на міському пляжі "Золотий берег"</t>
  </si>
  <si>
    <t>Реконструкція міського пляжу "Золотий берег" (благоустрій господарських, спортивних та дитячих майданчиків) (закінчення робіт)</t>
  </si>
  <si>
    <t>Реконструкція шаф управління зовнішнім освітленням міста Чернігова (закінчення)</t>
  </si>
  <si>
    <t>3.2</t>
  </si>
  <si>
    <t>3.3</t>
  </si>
  <si>
    <t>3.4</t>
  </si>
  <si>
    <t>3.5</t>
  </si>
  <si>
    <t>3.6</t>
  </si>
  <si>
    <t>Разом у розділах 1 - 3</t>
  </si>
  <si>
    <t xml:space="preserve">3. Реконструкція та будівництво об'єктів </t>
  </si>
  <si>
    <t>Технічний супровід роботи віртуальної мережі (призначення послуги з благоустрою, які виникають протягом року)</t>
  </si>
  <si>
    <t>Поточний ремонт асфальтного покриття на кладовищі "Яцево" (призначення послуги з благоустрою, які виникають протягом року)(одержувач коштів  комунальне підприємство "Спецкомбінат" Чернігівської міської ради</t>
  </si>
  <si>
    <t>2.16</t>
  </si>
  <si>
    <t>Капітальний ремонт зупинок громадського транспорту в м.Чернігові, з них:</t>
  </si>
  <si>
    <t>Капітальний ремонт зупинок громадського транспорту «вул. Гонча» (пр-т Перемоги, 103)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</si>
  <si>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</si>
  <si>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</si>
  <si>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</si>
  <si>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</si>
  <si>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</si>
  <si>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</si>
  <si>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</si>
  <si>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</si>
  <si>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</si>
  <si>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</si>
  <si>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</si>
  <si>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</si>
  <si>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</si>
  <si>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1.4.14</t>
  </si>
  <si>
    <t>1.4.15</t>
  </si>
  <si>
    <t>1.4.16</t>
  </si>
  <si>
    <t>1.4.17</t>
  </si>
  <si>
    <t>1.4.18</t>
  </si>
  <si>
    <t>1.4.19</t>
  </si>
  <si>
    <t>1.4.20</t>
  </si>
  <si>
    <t>1.4.21</t>
  </si>
  <si>
    <t>1.4.22</t>
  </si>
  <si>
    <t>1.4.23</t>
  </si>
  <si>
    <t>1.4.24</t>
  </si>
  <si>
    <t>1.4.25</t>
  </si>
  <si>
    <t>1.4.26</t>
  </si>
  <si>
    <t>Капітальний ремонт зупинки громадського транспорту «вул. Жабинського» (пр-т Перемоги, 10)</t>
  </si>
  <si>
    <t>Капітальний ремонт зупинки громадського транспорту «Готель «Україна» (пр-т Перемоги, 87)</t>
  </si>
  <si>
    <t>Капітальний ремонт зупинки громадського транспорту «вул. Доценка» (вул. Рокосовського, 26)</t>
  </si>
  <si>
    <t>Капітальний ремонт зупинки громадського транспорту «Вал» (вул. Преображенська, 10)</t>
  </si>
  <si>
    <t>Капітальний ремонт зупинки громадського транспорту «Школа № 5» (вул. 1-го Травня, 56)</t>
  </si>
  <si>
    <t>Капітальний ремонт зупинки громадського транспорту «Алея героїв» (вул. Єлецька, парна)</t>
  </si>
  <si>
    <t>Капітальний ремонт зупинки громадського транспорту «Готель «Україна» (пр-т Миру, 35 (автобусна))</t>
  </si>
  <si>
    <t>Капітальний ремонт зупинки громадського транспорту «Готель «Україна» (пр-т Миру, 35 (тролейбусна))</t>
  </si>
  <si>
    <t>1.4.27</t>
  </si>
  <si>
    <t>1.4.28</t>
  </si>
  <si>
    <t>Послуги з водопостачання та водовідведення фонтанів</t>
  </si>
  <si>
    <t>Капітальний ремонт зупинки громадського транспорту «вул. М. Небаби» (пр-т Миру, 108)</t>
  </si>
  <si>
    <t>Капітальний ремонт зупинки громадського транспорту «вул. М. Небаби» (пр-т Миру, 121)</t>
  </si>
  <si>
    <t>Капітальний ремонт зупинки громадського транспорту «вул. Толстого» (вул. Толстого, 117-а)</t>
  </si>
  <si>
    <t>Капітальний ремонт зупинки громадського транспорту «вул. Кистяківських» (вул. Шевченко, 109)</t>
  </si>
  <si>
    <t>Капітальний ремонт зупинки громадського транспорту «Діагностичний центр» (вул. Шевченко, непарна)</t>
  </si>
  <si>
    <t>Капітальний ремонт зупинки громадського транспорту «Діагностичний центр» (вул. Шевченко, 160-а)</t>
  </si>
  <si>
    <t>Капітальний ремонт зупинки громадського транспорту «КП «АТП 2528» (вул. 1-го Травня, 176)</t>
  </si>
  <si>
    <t>Капітальний ремонт зупинки громадського транспорту «7-й мікрорайон» (вул. Бєлова, непарна сторона)</t>
  </si>
  <si>
    <t>Капітальний ремонт зупинки громадського транспорту «Дитячий комбінат №7» (вул. Захисників України, 2)</t>
  </si>
  <si>
    <t>Капітальний ремонт зупинки громадського транспорту «Нова Подусівка» (вул. Незалежності, непарна)</t>
  </si>
  <si>
    <t>Капітальний ремонт зупинки громадського транспорту «вул. Глібова» (вул. Незалежності, непарна )</t>
  </si>
  <si>
    <t>Капітальний ремонт зупинки громадського транспорту «Нова Подусівка» (вул. Незалежності, біля церкви, парна)</t>
  </si>
  <si>
    <t>Капітальний ремонт зупинок громадського транспорту (вул. Козацька та вул.Рокоссовського)</t>
  </si>
  <si>
    <t>1.4.29</t>
  </si>
  <si>
    <t>1.4.30</t>
  </si>
  <si>
    <t>1.4.31</t>
  </si>
  <si>
    <t>1.4.32</t>
  </si>
  <si>
    <t>1.4.33</t>
  </si>
  <si>
    <t>Капітальний ремонт зупинки громадського транспорту «Педагогічний університет» (вул. Г. Полуботка, 68)</t>
  </si>
  <si>
    <t>Капітальний ремонт зупинки громадського транспорту «Педагогічний університет» (вул. Г. Полуботка, 53)</t>
  </si>
  <si>
    <t>Капітальний ремонт зупинки громадського транспорту «П’ять кутів» (1-го Травня, 24)</t>
  </si>
  <si>
    <t>1.4.34</t>
  </si>
  <si>
    <t>1.4.35</t>
  </si>
  <si>
    <t>1.4.36</t>
  </si>
  <si>
    <t>1.4.37</t>
  </si>
  <si>
    <t>1.4.38</t>
  </si>
  <si>
    <t>1.4.39</t>
  </si>
  <si>
    <t xml:space="preserve">Капітальний ремонт зупинки громадського транспорту «Педагогічний університет» (вул. О. Молодчого, 9-а) </t>
  </si>
  <si>
    <t xml:space="preserve">Капітальний ремонт зупинки громадського транспорту «Філармонія» (пр-т Миру, 15) </t>
  </si>
  <si>
    <t xml:space="preserve">Капітальний ремонт зупинки громадського транспорту «Красна площа» (пр-т Миру, 25) </t>
  </si>
  <si>
    <t>1.4.40</t>
  </si>
  <si>
    <t>1.4.41</t>
  </si>
  <si>
    <t>1.4.42</t>
  </si>
  <si>
    <t>1.4.43</t>
  </si>
  <si>
    <t>1.4.44</t>
  </si>
  <si>
    <t>1.4.45</t>
  </si>
  <si>
    <t xml:space="preserve">Капітальний ремонт зупинки громадського транспорту «Нафтобаза» (вул. Толстого, 159) </t>
  </si>
  <si>
    <t>Капітальний ремонт зупинки громадського транспорту «Вул. Гонча» (вул. Київська, 14-а)</t>
  </si>
  <si>
    <t>Капітальний ремонт зупинки громадського транспорту «Вул. Кистяківських» (вул. Шевченко, 126)</t>
  </si>
  <si>
    <t>Капітальний ремонт зупинки громадського транспорту «Школа № 23» (вул. Шевченко, 195)</t>
  </si>
  <si>
    <t>1.4.46</t>
  </si>
  <si>
    <t>1.4.47</t>
  </si>
  <si>
    <t>1.4.48</t>
  </si>
  <si>
    <t>1.4.49</t>
  </si>
  <si>
    <t>Капітальний ремонт зупинки громадського транспорту «М-н Універмаг» (вул. Шевченко, 264)</t>
  </si>
  <si>
    <t>Капітальний ремонт зупинки громадського транспорту «Дитячий комбінат №7» (вул. Захисників України, 1)</t>
  </si>
  <si>
    <t>1.4.50</t>
  </si>
  <si>
    <t>1.4.51</t>
  </si>
  <si>
    <t>1.4.52</t>
  </si>
  <si>
    <t>1.4.53</t>
  </si>
  <si>
    <t>Капітальний ремонт зупинки громадського транспорту «Кінотеатр «Жовтень» (вул. Гагаріна, 21)</t>
  </si>
  <si>
    <t>Капітальний ремонт зупинки громадського транспорту «Вул. Мінська» (вул. Глібова, 35)</t>
  </si>
  <si>
    <t>Капітальний ремонт зупинки громадського транспорту «Ринок» (вул. Незалежності, біля ринку)</t>
  </si>
  <si>
    <t>1.4.54</t>
  </si>
  <si>
    <t>1.4.55</t>
  </si>
  <si>
    <t>1.4.56</t>
  </si>
  <si>
    <t>1.4.57</t>
  </si>
  <si>
    <t>1.4.58</t>
  </si>
  <si>
    <t>Капітальний ремонт зупинки громадського транспорту «Iнструментальна» (вул. Козацька, парна)</t>
  </si>
  <si>
    <t>Капітальний ремонт зупинки громадського транспорту «Iнструментальна» (вул. Козацька, не парна)</t>
  </si>
  <si>
    <t>1.4.59</t>
  </si>
  <si>
    <t>Капітальний ремонт зупинки громадського транспорту «Алєксєєва» (вул. Героїв Чорнобиля, 42)</t>
  </si>
  <si>
    <t>Капітальний ремонт зупинки громадського транспорту «Алея героїв» (пр-т Миру, 14)</t>
  </si>
  <si>
    <t>Капітальний ремонт зупинки громадського транспорту «СТО ВАЗ» (вул. Козацька,  парна)</t>
  </si>
  <si>
    <t>Капітальний ремонт зупинки громадського транспорту «СТО ВАЗ» (вул. Козацька, не парна)</t>
  </si>
  <si>
    <t>2.17</t>
  </si>
  <si>
    <t>Послуги по завезенню та розплануванню піску на міському  пляжі "Золотий берег"(призначення послуги з благоустрою, які виникають протягом року)</t>
  </si>
  <si>
    <t>Капітальний ремонт зупинки громадського транспорту «Вул. Івана Рашевського» (вул. Козацька, 2, тролейбусна)</t>
  </si>
  <si>
    <t>Капітальний ремонт зупинки громадського транспорту «Стадіон Гагаріна» (вул. Шевченко, 63)</t>
  </si>
  <si>
    <t>Капітальний ремонт зупинки громадського транспорту «Алєксєєва» (вул. Героїв Чорнобиля, 65)</t>
  </si>
  <si>
    <t>Капітальний ремонт зупинки громадського транспорту «вул. Стрілецька» (вул. Льотна, 25-Б)</t>
  </si>
  <si>
    <t>Капітальний ремонт зупинки громадського транспорту «вул.Єськова» (вул. Єськова)</t>
  </si>
  <si>
    <t>Капітальний ремонт зупинки громадського транспорту  "Вул. Козацька" (вул. Козацька, 13-а)</t>
  </si>
  <si>
    <t>Капітальний ремонт зупинок громадського транспорту «вул. Кирпоноса» (вул. Кирпоноса, 28)</t>
  </si>
  <si>
    <t xml:space="preserve">Будівництво ЛЕП-10 кВ КТП-10/04 кВ 160 кВа, для електропостачання інфраструктури пляжу "Золотий берег" торгівельні кіоски, атракціони по вул.Берегова в м.Чернігів </t>
  </si>
  <si>
    <t>2.1.32</t>
  </si>
  <si>
    <t>2.14.1</t>
  </si>
  <si>
    <t>2.14.2</t>
  </si>
  <si>
    <t>Капітальний ремонт та святкове переоснащення святкової ілюмінації</t>
  </si>
  <si>
    <t>1.5.3</t>
  </si>
  <si>
    <t>Капітальний ремонт зелених насаджень скверу ім.Богдана Хмельницького (видалення дерев, корчувння пнів, улаштування газону та встановлення металевих конструкій з термочашами)</t>
  </si>
  <si>
    <t>1.1.5.3</t>
  </si>
  <si>
    <t xml:space="preserve">Капітальний ремонт внутрішньобудинкових проїздів за адресою вул.Козацька вздовж б.12, 8 та проїзду до ліцею №15 </t>
  </si>
  <si>
    <t>Капітальний ремонт внутрішньобудинкових проїздів за адресою вул.Козацька вздовж б.16 та проїзду до б.12</t>
  </si>
  <si>
    <t>Технічне обслуговування системи відеоспостереження вулиць міста Чернігова (призначення послуги з благоустрою, які виникають протягом року)</t>
  </si>
  <si>
    <t>Благоустрій території на кладовищі "Яцево" (придбання ліхтарів) (призначення послуги з благоустрою, які виникають протягом року)(одержувач коштів  комунальне підприємство "Спецкомбінат" Чернігівської міської ради</t>
  </si>
  <si>
    <t>Переобладнання вуличного освітлення в зв'язку з розвитком інфраструктури скверу Б.Хмельницького (додаткова потужність) (призначення послуги з благоустрою, які виникають протягом року)</t>
  </si>
  <si>
    <t>Капітальний ремонт зупинки громадського транспорту «Вул. Глібова» (вул.Незалежності, парна)</t>
  </si>
  <si>
    <t>1.1.5.4</t>
  </si>
  <si>
    <t>Капітальний ремонт внутрішньобудинкових проїздів за адресою вул.Козацька вздовж б.18, 20</t>
  </si>
  <si>
    <t>Капітальний ремонт зупинки громадського транспорту «Ялівщина» (вул. 77-ї Гвардійської Дивізії, не парна)</t>
  </si>
  <si>
    <t>Поточний ремонт обладнання пляжів (облаштування пляжів)</t>
  </si>
  <si>
    <t>Переобладнання вуличного освітлення в зв'язку з розвитком інфраструктури парку ім.Коцюбинського (додаткова потужність) (призначення послуги з благоустрою, які виникають протягом року)</t>
  </si>
  <si>
    <t>Капітальний ремонт зупинки громадського транспорту «вул. Максима Загривного» (пр-т Миру, 191)</t>
  </si>
  <si>
    <t>2.14.3</t>
  </si>
  <si>
    <t>Благоустрій території на кладовищі "Яцево" (придбання опор) (призначення послуги з благоустрою, які виникають протягом року)(одержувач коштів  комунальне підприємство "Спецкомбінат" Чернігівської міської ради</t>
  </si>
  <si>
    <t>Секретар міської ради</t>
  </si>
  <si>
    <t>М. П. Черненок</t>
  </si>
  <si>
    <t>1.7.1</t>
  </si>
  <si>
    <t>Програма розвитку інженерно-транспортної інфраструктури приватного сектору міста Чернігова на 2016-2020 роки, з них:</t>
  </si>
  <si>
    <t>ІIІ кв.</t>
  </si>
  <si>
    <t>Будівництво вуличного каналізаційного колектора по вул.Авіаторів в м.Чернігові</t>
  </si>
  <si>
    <t xml:space="preserve">Капітальний ремонт проїзної частини вулиці Ривкіна в житловому районі "Півці" в м.Чернігів (ОСН-вуличний комітет "Мікрарайон Півці") </t>
  </si>
  <si>
    <t>Капітальний ремонт зупинки громадського транспорту «вул. Героїв Чорнобиля» (просп. Миру, непарна)</t>
  </si>
  <si>
    <t>2.15</t>
  </si>
  <si>
    <t>2.18</t>
  </si>
  <si>
    <t>2.19</t>
  </si>
  <si>
    <t>Послуги з організації та налаштування кабельної лінії до території міського пляжу "Золотий берег" (призначення послуги з благоустрою, які виникають протягом року) одержувач коштів комунальне підприємство "Паркування та ринок"</t>
  </si>
  <si>
    <t>Отримання дозволу на використання радіоелектронного обладнання, проведення натурних випробувань, отримання висновку щодо електромагнітної сумісності радіоелектронного обладнання (УЦРЧ) (призначення послуги з благоустрою, які виникають протягом року) одержувач коштів комунальне підприємство "Паркування та ринок"</t>
  </si>
  <si>
    <t xml:space="preserve">Послуги з організації та налаштування зони WiFi на території міського пляжу "Золотий берег" (облаштування пляжів) одержувач коштів комунальне підприємство "Паркування та ринок" </t>
  </si>
  <si>
    <t>Переобладнання вуличного освітлення в зв'язку з розвитком інфраструктури бульвару по проспекту Миру від проспекту Перемоги до вул.І.Мазепи (додаткова потужність) (призначення послуги з благоустрою, які виникають протягом року)</t>
  </si>
  <si>
    <t>2.1.33</t>
  </si>
  <si>
    <t>Поточний ремонт внутрішньобудинкових проїздів (одержувач коштів комунальне підприємство "Деснянське" Чернігівської міської ради )</t>
  </si>
  <si>
    <t>Поточний ремонт внутрішньобудинкових проїздів (одержувач коштів комунальне підприємство "Новозаводське" Чернігівської міської ради )</t>
  </si>
  <si>
    <t>Поточний ремонт внутрішньобудинкових проїздів (одержувач коштів комунальне підприємство "ЖЕК-10" Чернігівської міської ради )</t>
  </si>
  <si>
    <t>Поточний ремонт внутрішньобудинкових проїздів (одержувач коштів комунальне підприємство "ЖЕК-13" Чернігівської міської ради )</t>
  </si>
  <si>
    <t>Розроблення проектно-кошторисної документаії на проведення капітального ремонту внутрішньобудинкових проїздів в житловій забудові</t>
  </si>
  <si>
    <t>2.1.34</t>
  </si>
  <si>
    <t>Поточний ремонт сходів (ТЦ "Престиж") біля просп.Миру,80</t>
  </si>
  <si>
    <t>2.1.35</t>
  </si>
  <si>
    <t>Заміна покажчиків вулиць  (Управління житлово-комунального господарства Чернігівської міської ради)</t>
  </si>
  <si>
    <t>2.1.36</t>
  </si>
  <si>
    <t>Звіти з експертної грошової оцінки земельних ділянок (паїв) для обрахунку викупної ціни (під розширення кладовища «Яцево»)</t>
  </si>
  <si>
    <t>Нотаріальні послуги при оформленні договорів купівлі-продажу земельних ділянок для суспільних потреб (під розширення кладовища «Яцево»)</t>
  </si>
  <si>
    <t>Відшкодування витрат сільськогосподарського виробництва</t>
  </si>
  <si>
    <t>Послуги з топографо-геодезичних робіт нижньої частини Меморіального комплексу Слави воїнів, партизанів та підпильників та могили невідомого солдата (вул.Толстого) в м.Чернігів (призначення послуги з благоустрою, які виникають протягом року)</t>
  </si>
  <si>
    <t>Послуги з гідродинамічного очищення мереж зливової каналізації в м.Чернігів (призначення послуги з благоустрою, які виникають протягом року)</t>
  </si>
  <si>
    <t xml:space="preserve"> Придбання відеокамер та комплектуючих на міський пляж "Золотий берег" в зоні відпочинку дітей (призначення послуги з благоустрою, які виникають протягом року) одержувач коштів комунальне підприємство "Паркування та ринок"</t>
  </si>
  <si>
    <t>Капітальний ремонт зеленої зони по вул.Преображенська</t>
  </si>
  <si>
    <t>1.3.7</t>
  </si>
  <si>
    <t>1.3.8</t>
  </si>
  <si>
    <t>1.11</t>
  </si>
  <si>
    <t>2.20</t>
  </si>
  <si>
    <t>2.21</t>
  </si>
  <si>
    <t>Капітальний ремонт зупинки громадського транспорту «Готель «Градецький» (пр-т. Миру,89)</t>
  </si>
  <si>
    <t>Капітальний ремонт зупинки громадського транспорту «вул.Захисників України» (вул.Пухова, парна)</t>
  </si>
  <si>
    <t>Капітальний ремонт зупинки громадського транспорту «вул.Н.Сагайдак» (вул. Шевченко,парна)</t>
  </si>
  <si>
    <t>2.22</t>
  </si>
  <si>
    <t>2.14.4</t>
  </si>
  <si>
    <t>2.14.5</t>
  </si>
  <si>
    <t>2.14.6</t>
  </si>
  <si>
    <t>Разом у пунктах 2.20-2.21(КЕКВ (2800)</t>
  </si>
  <si>
    <t>Поточний ремонт огорожі на перетині вул.Льотна та вул.Стрілцька в м.Чернігів (призначення послуги з благоустрою, які виникають протягом року)</t>
  </si>
  <si>
    <t>1.1.5.5</t>
  </si>
  <si>
    <t>1.1.5.6</t>
  </si>
  <si>
    <t>Капітальний ремонт внутрішньобудинкових проїздів за адресою пр-т Миру вздовж буд .189</t>
  </si>
  <si>
    <t>Капітальний ремонт внутрішньобудинкових проїздів за адресою вул.Льотна вздовж буд. 41</t>
  </si>
  <si>
    <t>Капітальний ремонт огорожі на бульварі по проспекту Миру від Красної площі до проспекту Перемоги</t>
  </si>
  <si>
    <t>Капітальний ремонт зеленої зони по проспекту Миру (озеленення м.Чернігова (коригування))</t>
  </si>
  <si>
    <t>Проект землеустрою щодо відведення земельної ділянки для розміщення та експлуатації основних, підсобних і допоміжних будівель та спорудпідприємства переробної, машинобудівної та іншої промисловості</t>
  </si>
  <si>
    <t>Послуги з озеленення прибудинкових територій (призначення послуги з благоустрою, які виникають протягом року)</t>
  </si>
  <si>
    <t xml:space="preserve">Разом у пунктах  1.1- 1.11 (КЕКВ 3132, КЕКВ 3210): </t>
  </si>
  <si>
    <t>Капітальний ремонт внутрішньобудинкових проїздів  по вул.Рокоссовського, 21, 17а, вул.Освіти, 26</t>
  </si>
  <si>
    <t>Поточний ремонт внутрішньобудинкових проїздів (Управління житлово-комунального господарства Чернігівської міської ради), у тому числі :</t>
  </si>
  <si>
    <t>Поточний ремонт внутрішньобудинкового проїзду за адресою  по вул.Рокоссовського, 17а</t>
  </si>
  <si>
    <t>1.7.2</t>
  </si>
  <si>
    <t>Капітальний ремон ділянки дороги по вул.Поліська в м.Чернігові</t>
  </si>
  <si>
    <t>ІІI кв.</t>
  </si>
  <si>
    <t>IIІ кв.</t>
  </si>
  <si>
    <t>Послуги з утримання зупинок громадського транспорту (миття) (призначення послуги з благоустрою, які виникають протягом року)</t>
  </si>
  <si>
    <t>Капітальний ремонт зупинки громадського транспорту «вул.Захисників України» (вул. Пухова, 49)</t>
  </si>
  <si>
    <t>1.5.1</t>
  </si>
  <si>
    <t>Разом у пункті  1.11 (КЕКВ 3160)</t>
  </si>
  <si>
    <t>1.4.60</t>
  </si>
  <si>
    <t>1.4.61</t>
  </si>
  <si>
    <t>1.4.62</t>
  </si>
  <si>
    <t>1.4.63</t>
  </si>
  <si>
    <t>1.4.64</t>
  </si>
  <si>
    <t>1.4.65</t>
  </si>
  <si>
    <t>1.4.66</t>
  </si>
  <si>
    <t>1.4.67</t>
  </si>
  <si>
    <t>1.4.68</t>
  </si>
  <si>
    <t>1.4.69</t>
  </si>
  <si>
    <t>1.4.70</t>
  </si>
  <si>
    <t>1.4.71</t>
  </si>
  <si>
    <t>1.4.72</t>
  </si>
  <si>
    <t>1.4.73</t>
  </si>
  <si>
    <t>1.4.74</t>
  </si>
  <si>
    <t>1.4.75</t>
  </si>
  <si>
    <t>1.4.76</t>
  </si>
  <si>
    <t>1.4.77</t>
  </si>
  <si>
    <t>1.4.78</t>
  </si>
  <si>
    <t>1.4.79</t>
  </si>
  <si>
    <t>1.4.80</t>
  </si>
  <si>
    <t>1.4.81</t>
  </si>
  <si>
    <t>1.4.82</t>
  </si>
  <si>
    <t>1.4.83</t>
  </si>
  <si>
    <t>1.4.84</t>
  </si>
  <si>
    <t>1.4.85</t>
  </si>
  <si>
    <t>1.4.86</t>
  </si>
  <si>
    <t>1.4.87</t>
  </si>
  <si>
    <t>1.4.88</t>
  </si>
  <si>
    <t>1.4.89</t>
  </si>
  <si>
    <t>1.4.90</t>
  </si>
  <si>
    <t>1.4.91</t>
  </si>
  <si>
    <t>1.4.92</t>
  </si>
  <si>
    <t>1.4.93</t>
  </si>
  <si>
    <t>1.4.94</t>
  </si>
  <si>
    <t>1.4.95</t>
  </si>
  <si>
    <t>1.4.96</t>
  </si>
  <si>
    <t>1.4.97</t>
  </si>
  <si>
    <t>1.4.98</t>
  </si>
  <si>
    <t>1.4.99</t>
  </si>
  <si>
    <t>1.4.100</t>
  </si>
  <si>
    <t>1.3.9</t>
  </si>
  <si>
    <t>1.3.10</t>
  </si>
  <si>
    <t>1.3.11</t>
  </si>
  <si>
    <t>1.3.12</t>
  </si>
  <si>
    <t>1.3.13</t>
  </si>
  <si>
    <t>Послуги з виконання науково-дослідницької роботи з обгрунтування  та розробки моделі мережі прибирання доріг та вулиць міста Чернігова (призначення послуги з благоустрою, які виникають протягом року)      (КЕКВ 2281)</t>
  </si>
  <si>
    <t>Послуги з виконання науково-дослідницької роботи з оптимізації структури та параметрів мережі прибирання доріг та вулиць міста Чернігова (призначення послуги з благоустрою, які виникають протягом року)     (КЕКВ 2281)</t>
  </si>
  <si>
    <t>Послуги з експертної грошової оцінки земельної ділянки площею 38,0687 га за кадастровим номером 7425585700:03:000:9851 на території Вознесенської сільської ради Чернігівського району, Чернігівської області (призначення послуги з благоустрою, які виникають протягом року)</t>
  </si>
  <si>
    <t>Розроблення проекту землеустрою щодо відведення земельної ділянки сільськогосподарського призначення державної власності в постійне користування для будівництва та обслуговування інших будівель громадської забудови (кладовища) розташованої  на території Вознесенської сільської ради, Чернігівського району, Чернігівської обл.</t>
  </si>
  <si>
    <t>2.1.8.1</t>
  </si>
  <si>
    <t>2.1.9.1</t>
  </si>
  <si>
    <t>Розроблення проекту землеустрою щодо відведення земельної ділянки в постійне користування орієнтовною площею 0,30 га для  будівництва  та обслуговування інших будівель громадської забудови (на потреби територіальної громади-кладовища)на території Вознесенської сільської ради, Чернігівського району, Чернгівської обл.</t>
  </si>
  <si>
    <t>2.14.7</t>
  </si>
  <si>
    <t>2.14.8</t>
  </si>
  <si>
    <t>Знесення окремих засохлих та пошкоджених дерев і кущів на прибудинкових територіях (призначення послуги з благоустрою, які виникають протягом року) одержувач коштів комунальне підприємство "Новозаводське" Чернігівської міської ради</t>
  </si>
  <si>
    <t>Знесення окремих засохлих та пошкоджених дерев і кущів на прибудинкових територіях (призначення послуги з благоустрою, які виникають протягом року) одержувач коштів комунальне підприємство "ЖЕК-10" Чернігівської міської ради</t>
  </si>
  <si>
    <t>Капітальний ремонт зеленої зони по вул.П"ятницька (відновлення зелених насаджень)</t>
  </si>
  <si>
    <t>Капітальний ремонт зеленої зони по вул.Кирпоноса (відновлення зелених насаджень)</t>
  </si>
  <si>
    <t>Капітальний ремонт зеленої зони по вул.Реміснича (відновлення зелених насаджень)</t>
  </si>
  <si>
    <t>Капітальний ремонт зупинок громадського транспорту (нерозподілені призначення)</t>
  </si>
  <si>
    <t>Послуги з розроблення технічної документації із землеустрою щодо  встановлення (відновлення) меж земельної ділянки  в натурі (на місцевості) управлінню житлово-комунального господарства Чернігівської міської ради за кадастровим номером 7410100000:01:036:0547, площею 0,9957 га, з вулиці Івана Мазепи до житлового району по вулиці Текстильників для розміщення та експлуатації будівель і споруд автомобільного транспорту  та дорожнього господарства (для будівництва автомобільної дороги) (призначення послуги з благоустрою, які виникають протягом року)</t>
  </si>
  <si>
    <t>Послуги з розроблення технічної документації із землеустрою щодо  поділу земельної ділянки  площею 29,4842 га за кадастровим номером 7425585500:04:000:7038  розташованої на території Новобілоуської сільської ради Чернігівського району (призначення послуги з благоустрою, які виникають протягом року)</t>
  </si>
  <si>
    <t>Послуги з експертної грошової оцінки земельної ділянки за кадастровим номером 7410100000:01:036:0547 площею 0,9957 га для розміщення та експлуатації будівель і споруд автомобільного транспорту та дорожнього господарства, яка знаходиться  з вулиці Івана Мазепи до житлового району по вулиці Текстильників (призначення послуги з благоустрою, які виникають протягом року)</t>
  </si>
  <si>
    <t>Послуги з топографо-геодезичних робіт території міського пляжу "Золотий берег" в м.Чернігів (призначення послуги з благоустрою, які виникають протягом року)</t>
  </si>
  <si>
    <t>Послуги з гідродинамічного очищення колектору зливової каналізації між вул.Шевченка та вул.Гринченка</t>
  </si>
  <si>
    <t>Разом у пунктах 3.1-3.4КЕКВ (3142)</t>
  </si>
  <si>
    <t>3.6.1</t>
  </si>
  <si>
    <t>Разом у пунктах 3.5-3.6 КЕКВ (3122)</t>
  </si>
  <si>
    <t>Послуги зі встановлення флагштоків (призначення послуги з благоустрою, які виникають протягом року)</t>
  </si>
  <si>
    <t>Освітлення пішоходних переходів, з них:</t>
  </si>
  <si>
    <t>1.8.1</t>
  </si>
  <si>
    <t>1.8.2</t>
  </si>
  <si>
    <t>1.8.3</t>
  </si>
  <si>
    <t>1.8.4</t>
  </si>
  <si>
    <t>1.8.5</t>
  </si>
  <si>
    <t>1.8.6</t>
  </si>
  <si>
    <t>1.8.7</t>
  </si>
  <si>
    <t>1.8.8</t>
  </si>
  <si>
    <t>1.8.9</t>
  </si>
  <si>
    <t>1.8.10</t>
  </si>
  <si>
    <t>1.8.11</t>
  </si>
  <si>
    <t>1.8.12</t>
  </si>
  <si>
    <t>1.8.13</t>
  </si>
  <si>
    <t>1.8.14</t>
  </si>
  <si>
    <t>1.8.15</t>
  </si>
  <si>
    <t>1.8.16</t>
  </si>
  <si>
    <t>1.8.17</t>
  </si>
  <si>
    <t>1.8.18</t>
  </si>
  <si>
    <t>1.8.19</t>
  </si>
  <si>
    <t>Капітальний ремонт освітлення пішоходного переходу по вул.Шевченка, 114 (в районі Центральної районної лікарні) в м.Чернігів</t>
  </si>
  <si>
    <t>Капітальний ремонт освітлення пішоходного переходу на перехресті  вул.Шевченка-вул.Освіти в м.Чернігів</t>
  </si>
  <si>
    <t>Капітальний ремонт освітлення пішоходного переходу на перехресті  вул.Шевченка-вул.Блакитного  в м.Чернігів</t>
  </si>
  <si>
    <t>Капітальний ремонт освітлення пішоходного переходу на перехресті  вул.Шевченка-вул.Петровського   в м.Чернігів</t>
  </si>
  <si>
    <t>Капітальний ремонт освітлення пішоходного переходу біля житлового будинку по вул.Шевченка,51 в м.Чернігів</t>
  </si>
  <si>
    <t>Капітальний ремонт освітлення пішоходного переходу на перехресті  вул.Шевченка-вул.Олега Міхнюка  в м.Чернігів</t>
  </si>
  <si>
    <t>Капітальний ремонт освітлення пішоходного переходу на перехресті  вул.Шевченка-вул.Пушкіна в м.Чернігів</t>
  </si>
  <si>
    <t>Капітальний ремонт освітлення пішоходного переходу на перехресті  вул.Шевченка-вул.Мстиславська в м.Чернігів</t>
  </si>
  <si>
    <t>Капітальний ремонт освітлення пішоходного переходу на перехресті  вул.Шевченка-вул.Серьожнікова в м.Чернігів</t>
  </si>
  <si>
    <t>Капітальний ремонт освітлення пішоходного переходу на перехресті вул.Гетьмана Полуботка-вул.П"ятницька в м.Чернігів</t>
  </si>
  <si>
    <t>Капітальний ремонт освітлення пішоходного переходу на перехресті вул.Гетьмана Полуботка, 14 (в районі загальноосвітньої школи №3) в м.Чернігів</t>
  </si>
  <si>
    <t>Капітальний ремонт освітлення пішоходного переходу на перехресті вул.Гетьмана Полуботка-вул.Мстисавська в м.Чернігів</t>
  </si>
  <si>
    <t>Капітальний ремонт освітлення пішоходного переходу на перехресті вул.Гетьмана Полуботка-вул.Гонча в м.Чернігів</t>
  </si>
  <si>
    <t>Капітальний ремонт освітлення пішоходного переходу по просп.Перемоги, 112 (в районі Чернігівського обласного палацу дітей та юнацтва) в м.Чернігів</t>
  </si>
  <si>
    <t>Капітальний ремонт освітлення пішоходного переходу по просп.Перемоги, 110-А  (в районі Дитячо-юнацької спортивної школи) в м.Чернігів</t>
  </si>
  <si>
    <t>Капітальний ремонт освітлення пішоходного переходу по вул.Преображенська,10 (в районі зупинки громадськог транспорту "Вал") в м.Чернігів</t>
  </si>
  <si>
    <t>Капітальний ремонт освітлення пішоходного переходу біля житлового будинку по вул.Преображенська, 14 в м.Чернігів</t>
  </si>
  <si>
    <t>Капітальний ремонт освітлення пішоходного переходу на перехресті вул.Преображенська-вул.Гонча в м.Чернігів</t>
  </si>
  <si>
    <t>Капітальний ремонт зеленої зони по пр. Миру (відновлення зелених насаджень)</t>
  </si>
  <si>
    <t>Капітальний ремонт зеленої зони мікрарайону Масани (відновлення зелених насаджень)</t>
  </si>
  <si>
    <t>2.14.9</t>
  </si>
  <si>
    <t xml:space="preserve">Поточний ремонт теплотраси та водоопроводу на кладовищі "Яцево" з подальшим гідравлічним випробуванням теплових мереж під тиском (призначення послуги з благоустрою, які виникають протягом року) одержувач коштів  комунальне підприємство "Спецкомбінат" </t>
  </si>
  <si>
    <t xml:space="preserve">Послуги з перепоховання останків Попудренка М.М та Капранова В.Л. на кладовищі "Яцево"(призначення послуги з благоустрою, які виникають протягом року) </t>
  </si>
  <si>
    <t>Послуги з експертної грошової оцінки земельної ділянки за кадастровим номером 7425585500:04:000:7254 площею 29,4042 га для розміщення та експлуатації основних, підсобних і допоміжних будівель та споруд підприємств переробної. машинобудівельної та іншої промисловості розташованої на території Новобілоуської сільської ради Чернігівського району Чернігівської області (призначення послуги з благоустрою, які виникають протягом року)</t>
  </si>
  <si>
    <t>Послуги з демонтажу зупинок громадського транспорту (призначення послуги з благоустрою, які виникають протягом року)</t>
  </si>
  <si>
    <t>Капітальний ремонт освітлення пішоходного переходу (нерозподілені призначення)</t>
  </si>
  <si>
    <t>Капітальний ремонт зупинки громадського транспорту  «Міська стоматполікліника»(просп. Перемоги, 187)</t>
  </si>
  <si>
    <t>Капітальний ремонт зупинки громадського транспорту  «Магазин «Електрон» (вул. Рокоссовського, 62)</t>
  </si>
  <si>
    <t>Капітальний ремонт зупинки громадського транспорту«вул. Грибоєдова»  (вул. 1-го Травня, 134)</t>
  </si>
  <si>
    <t>Капітальний ремонт зупинки громадського транспорту«вул. Тичини» (просп. Миру, 243)</t>
  </si>
  <si>
    <t>Капітальний ремонт зупинки громадського транспорту «Завод «ЧеЗаРа» (вул.Захисників України, 25)</t>
  </si>
  <si>
    <t>Капітальний ремонт зупинки громадського транспорту «Готель «Градецький» (просп. Миру, 86)</t>
  </si>
  <si>
    <t>Капітальний ремонт зупинки громадського транспорту «Болдини гора» (вул.Толстого,90)</t>
  </si>
  <si>
    <t>Капітальний ремонт зупинки громадського транспорту «вул.Гонча» (вул.Київська,23)</t>
  </si>
  <si>
    <t>Капітальний ремонт зупинки громадського транспорту «На вимогу» (вул.1-го Травня,262)</t>
  </si>
  <si>
    <t>Капітальний ремонт зупинки громадського транспорту «На вимогу» (вул.1-го Травня,186)</t>
  </si>
  <si>
    <t>Капітальний ремонт зупинки громадського транспорту «Ветеринарний комплекс (на вимогу)» (вул.1-го Травня,180)</t>
  </si>
  <si>
    <t>Капітальний ремонт зупинки громадського транспорту «вул.Доценка» (вул.Пухова,114)</t>
  </si>
  <si>
    <t>Капітальний ремонт зупинки громадського транспорту «вул.Доценка» (вул.Пухова,121)</t>
  </si>
  <si>
    <t>Капітальний ремонт зупинки громадського транспорту «вул.Старий вокзал» (Київське Шосе(непарна))</t>
  </si>
  <si>
    <t>Капітальний ремонт зупинки громадського транспорту «вул.Єлецька» (вул.Єлецька,3)</t>
  </si>
  <si>
    <t>Капітальний ремонт зупинки громадського транспорту «вул.Василя Прохорськог» (вул.Любецька,65)</t>
  </si>
  <si>
    <t>Капітальний ремонт зупинки громадського транспорту «Магазин "СеДаМ» (вул.Красносільського,61)</t>
  </si>
  <si>
    <t>Капітальний ремонт зупинки громадського транспорту «Учбовий комбінат» (вул.Красносільського,76)</t>
  </si>
  <si>
    <t>Капітальний ремонт зупинки громадського транспорту «вул.Любецька» (вул.Любецька(парна))</t>
  </si>
  <si>
    <t>Капітальний ремонт зупинки громадського транспорту «М"ясокомбінат» (вул.Любецька,80)</t>
  </si>
  <si>
    <t>Капітальний ремонт зупинки громадського транспорту «вул.Глібова» (вул.Глібова,73)</t>
  </si>
  <si>
    <t>Капітальний ремонт зупинки громадського транспорту «Школа №13» (вул.Ріпкинська,2)</t>
  </si>
  <si>
    <t>Капітальний ремонт зупинки громадського транспорту «вул.В.Чорновола» (вул.Любецька,30)</t>
  </si>
  <si>
    <t>Капітальний ремонт зупинки громадського транспорту «вул.Козацька» (вул.Козацька,22)</t>
  </si>
  <si>
    <t>Капітальний ремонт зупинки громадського транспорту «ВАТ«Ясень» (вул.Борисенка,41)</t>
  </si>
  <si>
    <t>Капітальний ремонт зупинки громадського транспорту «Ялівщина» (вул.77 Гв.Дивізії (парна))</t>
  </si>
  <si>
    <t>Капітальний ремонт зупинки громадського транспорту «Школа №10» (вул.Попудренка,33)</t>
  </si>
  <si>
    <t>Капітальний ремонт зупинки громадського транспорту «Бібліотека» (вул.Козацька (непарна))</t>
  </si>
  <si>
    <t>Капітальний ремонт зупинки громадського транспорту «Автопарк» (вул.Громадська,39)</t>
  </si>
  <si>
    <t>Капітальний ремонт зупинки громадського транспорту «Центральний ринок» (просп. Перемоги,73)</t>
  </si>
  <si>
    <t>Капітальний ремонт зупинки громадського транспорту «Магазин "Івушка"» (вул.Захисників України,36)</t>
  </si>
  <si>
    <t>Капітальний ремонт зупинки громадського транспорту «Холодторг» (вул.Старобілоуська,59)</t>
  </si>
  <si>
    <t>Капітальний ремонт зупинки громадського транспорту «Холодторг» (вул.Старобілоуська,16)</t>
  </si>
  <si>
    <t>Капітальний ремонт зупинки громадського транспорту «вул.Старостриженська» (просп. Миру, 6А)</t>
  </si>
  <si>
    <t>Капітальний ремонт зупинки громадського транспорту «вул.Гетьмана Полуботка» (вул.Гетьмана Полуботка,20)</t>
  </si>
  <si>
    <t>Капітальний ремонт зупинки громадського транспорту «Міський центр зайнятості» (вул.Попудренка,13)</t>
  </si>
  <si>
    <t>Капітальний ремонт зупинки громадського транспорту «вул.Громадська» (просп. Миру, 166)</t>
  </si>
  <si>
    <t>Капітальний ремонт зупинки громадського транспорту«Автозавод» (просп. Миру, 312) кінцева зупинка автобусного маршруту №35</t>
  </si>
  <si>
    <t>Капітальний ремонт зупинки громадського транспорту«Автозавод» (просп. Миру, 312) кінцева зупинка тролейбусного маршруту</t>
  </si>
  <si>
    <t>Капітальний ремонт зупинки громадського транспорту «Сіверянка» (кінцева зупмнка тролейбусного маршруту</t>
  </si>
  <si>
    <t>Капітальний ремонт зупинки громадського транспорту «Олександрівка (розворотне коло)» (вул.1-го Травня,306) кінцева зупинка автобусного маршруту №27,43</t>
  </si>
  <si>
    <t xml:space="preserve">Розроблення проекту землеустрою щодо відведення земельної ділянки в постійне користування орієнтовною площею 1,1 га для  будівницва  та обслуговування інших будівель громадської забудови (на потреби територіальної громади-кладовища)на території Вознесенської сільської ради, Чернігівського району, Чернгівської обл. одержувач коштів  комунальне підприємство "Спецкомбінат" </t>
  </si>
  <si>
    <t>Разом у пунктах  2.4 - 2.20 (КЕКВ 2610)</t>
  </si>
  <si>
    <t>2.23</t>
  </si>
  <si>
    <t>Разом у пункті 2.223 КЕКВ (2272)</t>
  </si>
  <si>
    <t>2.1.24.1</t>
  </si>
  <si>
    <t>2.1.24.2</t>
  </si>
  <si>
    <t>2.1.24.3</t>
  </si>
  <si>
    <t>2.1.24.4</t>
  </si>
  <si>
    <t>2.1.24.5</t>
  </si>
  <si>
    <t>2.1.24.6</t>
  </si>
  <si>
    <t>2.1.24.7</t>
  </si>
  <si>
    <t>2.1.24.8</t>
  </si>
  <si>
    <t>2.1.24.9</t>
  </si>
  <si>
    <t>2.1.24.10</t>
  </si>
  <si>
    <t>2.1.24.11</t>
  </si>
  <si>
    <t>2.1.24.12</t>
  </si>
  <si>
    <t>2.1.24.13</t>
  </si>
  <si>
    <t>2.1.24.14</t>
  </si>
  <si>
    <t>2.1.24.15</t>
  </si>
  <si>
    <t>2.1.24.16</t>
  </si>
  <si>
    <t>2.1.24.17</t>
  </si>
  <si>
    <t>2.1.24.18</t>
  </si>
  <si>
    <t>2.1.24.19</t>
  </si>
  <si>
    <t>2.1.24.20</t>
  </si>
  <si>
    <t>2.1.24.21</t>
  </si>
  <si>
    <t>2.1.24.22</t>
  </si>
  <si>
    <t>2.1.24.23</t>
  </si>
  <si>
    <t>2.1.24.24</t>
  </si>
  <si>
    <t>2.1.24.25</t>
  </si>
  <si>
    <t>2.1.24.26</t>
  </si>
  <si>
    <t>2.1.24.27</t>
  </si>
  <si>
    <t>2.1.24.28</t>
  </si>
  <si>
    <t>2.1.24.29</t>
  </si>
  <si>
    <t>2.1.24.30</t>
  </si>
  <si>
    <t>2.1.28.1</t>
  </si>
  <si>
    <t>Разом у пунктах 2.1.1 -  2.1.36 (КЕКВ 2240, КЕКВ 2210, КЕКВ 2281)</t>
  </si>
  <si>
    <t>Утримання та експлуатація технічних засобів регулювання дорожнього руху (одержувач коштів комунальне  підприємство "Міськсвітло")</t>
  </si>
  <si>
    <t>Послуги з вивезення сміття на  території по вул.Любченка (призначення послуги з благоустрою, які виникають протягом року)</t>
  </si>
  <si>
    <t>Послуги по завезенню та розплануванню піску на каток на Красній площі (призначення послуги з благоустрою, які виникають протягом року)</t>
  </si>
  <si>
    <t>2.1.24.31</t>
  </si>
  <si>
    <t>2.1.24.32</t>
  </si>
  <si>
    <t>2.1.24.33</t>
  </si>
  <si>
    <t>2.1.24.34</t>
  </si>
  <si>
    <t>Послуги з демонтажу п'єдесталу бетонного, облицьованого лабрадоридом, висотою 2,5 м, та підходів до нього, вимощених гранітною брекчією, що розташований на бульварі по проспекту Миру від проспекту Перемоги до вул.Івана Мазепи у м.Чернігові (призначення послуги з благоустрою, які виникають протягом року)</t>
  </si>
  <si>
    <t>2.1.28.2</t>
  </si>
  <si>
    <t>2.1.28.3</t>
  </si>
  <si>
    <t>Поточний ремонт внутрішньобудинкового проїзду за адресою  по вул.Пирогова,7а</t>
  </si>
  <si>
    <t>Поточний ремонт внутрішньобудинкового проїзду за адресою  по просп.Перемоги,145,147</t>
  </si>
  <si>
    <t>2.1.24.35</t>
  </si>
  <si>
    <t>1.1.5.7</t>
  </si>
  <si>
    <t>Капітальний ремонт внутрішньобудинкових проїздів  по вул.Рокоссовського, 21, 17а, вул.Освіти, 26 (додаткові роботи)</t>
  </si>
  <si>
    <t>Послуги по встановленню закладних на зупинках громадського транспорту (призначення послуги з благоустрою, які виникають протягом року)</t>
  </si>
  <si>
    <t>Послуги електровимірювальної лабораторії по електротехнічним замірам електрообладнання пішоходних переходів (призначення послуги з благоустрою, які виникають протягом року)</t>
  </si>
  <si>
    <t>2.1.24.36</t>
  </si>
  <si>
    <t>Послуги з демонтажу камер  підземних  повітроходів  (призначення послуги з благоустрою, які виникають протягом року)</t>
  </si>
  <si>
    <t>2.1.24.37</t>
  </si>
  <si>
    <t>Послуги по святковому оформленню казкового містечка «fairy_winter»  (призначення послуги з благоустрою, які виникають протягом року)</t>
  </si>
  <si>
    <t>Послуги по встановленню святкових ялинок на Алеї Героїв та Красній площі (призначення послуги з благоустрою, які виникають протягом року)</t>
  </si>
  <si>
    <t>2.14.10</t>
  </si>
  <si>
    <t>Послуги з облаштування контейнерного майданчика для  сміття по вул.Козацька,36 (призначення послуги з благоустрою, які виникають протягом року) одержувач коштів комунальне підприємство "Новозаводське" Чернігівської міської ради</t>
  </si>
  <si>
    <t>2.14.11</t>
  </si>
  <si>
    <t>Послуги з прибирання територій (призначення послуги з благоустрою, які виникають протягом року) одержувач коштів комунальне підприємство "ЖЕК-10" Чернігівської міської ради</t>
  </si>
  <si>
    <t/>
  </si>
  <si>
    <t>2.1.24.38</t>
  </si>
  <si>
    <t>Послуги по встановленню на елементах благоустрою святковою ілюмінацією   (призначення послуги з благоустрою, які виникають протягом року)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</si>
</sst>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_ ;[Red]\-#,##0\ "/>
    <numFmt numFmtId="178" formatCode="0_ ;[Red]\-0\ "/>
    <numFmt numFmtId="179" formatCode="0.0"/>
    <numFmt numFmtId="180" formatCode="#,##0.00&quot;р.&quot;"/>
    <numFmt numFmtId="181" formatCode="_-* #,##0_р_._-;\-* #,##0_р_._-;_-* &quot;-&quot;??_р_._-;_-@_-"/>
    <numFmt numFmtId="182" formatCode="_-* #,##0.0_р_._-;\-* #,##0.0_р_._-;_-* &quot;-&quot;??_р_._-;_-@_-"/>
    <numFmt numFmtId="183" formatCode="#,##0.00_ ;\-#,##0.00\ "/>
    <numFmt numFmtId="184" formatCode="0.00_ ;\-0.00\ 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2" fontId="0" fillId="0" borderId="0" xfId="0" applyNumberFormat="1" applyAlignment="1">
      <alignment/>
    </xf>
    <xf numFmtId="0" fontId="3" fillId="0" borderId="0" xfId="0" applyFont="1" applyBorder="1" applyAlignment="1">
      <alignment wrapText="1"/>
    </xf>
    <xf numFmtId="4" fontId="3" fillId="0" borderId="10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3" fillId="33" borderId="0" xfId="0" applyFont="1" applyFill="1" applyAlignment="1">
      <alignment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vertical="center" wrapText="1"/>
    </xf>
    <xf numFmtId="0" fontId="3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49" fontId="3" fillId="34" borderId="12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top" wrapText="1"/>
    </xf>
    <xf numFmtId="0" fontId="3" fillId="34" borderId="13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right" vertical="center" wrapText="1"/>
    </xf>
    <xf numFmtId="0" fontId="3" fillId="34" borderId="0" xfId="0" applyFont="1" applyFill="1" applyAlignment="1">
      <alignment vertical="center"/>
    </xf>
    <xf numFmtId="49" fontId="3" fillId="34" borderId="10" xfId="0" applyNumberFormat="1" applyFont="1" applyFill="1" applyBorder="1" applyAlignment="1">
      <alignment vertical="center" wrapText="1"/>
    </xf>
    <xf numFmtId="0" fontId="3" fillId="34" borderId="0" xfId="0" applyFont="1" applyFill="1" applyAlignment="1">
      <alignment vertical="center" wrapText="1"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/>
    </xf>
    <xf numFmtId="0" fontId="3" fillId="34" borderId="14" xfId="0" applyFont="1" applyFill="1" applyBorder="1" applyAlignment="1">
      <alignment vertical="center" wrapText="1"/>
    </xf>
    <xf numFmtId="2" fontId="3" fillId="34" borderId="10" xfId="0" applyNumberFormat="1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justify" vertical="center" wrapText="1"/>
    </xf>
    <xf numFmtId="0" fontId="3" fillId="34" borderId="15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horizontal="center" vertical="center" wrapText="1"/>
    </xf>
    <xf numFmtId="181" fontId="3" fillId="34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0" fontId="3" fillId="34" borderId="0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 wrapText="1"/>
    </xf>
    <xf numFmtId="0" fontId="46" fillId="34" borderId="10" xfId="0" applyFont="1" applyFill="1" applyBorder="1" applyAlignment="1">
      <alignment vertical="center" wrapText="1"/>
    </xf>
    <xf numFmtId="0" fontId="46" fillId="34" borderId="10" xfId="0" applyFont="1" applyFill="1" applyBorder="1" applyAlignment="1">
      <alignment/>
    </xf>
    <xf numFmtId="4" fontId="3" fillId="34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wrapText="1"/>
    </xf>
    <xf numFmtId="49" fontId="3" fillId="34" borderId="15" xfId="0" applyNumberFormat="1" applyFont="1" applyFill="1" applyBorder="1" applyAlignment="1">
      <alignment horizontal="center" vertical="center" wrapText="1"/>
    </xf>
    <xf numFmtId="4" fontId="3" fillId="34" borderId="15" xfId="0" applyNumberFormat="1" applyFont="1" applyFill="1" applyBorder="1" applyAlignment="1">
      <alignment horizontal="right" vertical="center" wrapText="1"/>
    </xf>
    <xf numFmtId="4" fontId="3" fillId="34" borderId="15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justify" vertical="top" wrapText="1"/>
    </xf>
    <xf numFmtId="0" fontId="3" fillId="34" borderId="16" xfId="0" applyFont="1" applyFill="1" applyBorder="1" applyAlignment="1">
      <alignment horizontal="left" vertical="center" wrapText="1"/>
    </xf>
    <xf numFmtId="0" fontId="3" fillId="34" borderId="17" xfId="0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vertical="center" wrapText="1"/>
    </xf>
    <xf numFmtId="0" fontId="2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0" fillId="34" borderId="0" xfId="0" applyFill="1" applyAlignment="1">
      <alignment/>
    </xf>
    <xf numFmtId="4" fontId="0" fillId="34" borderId="0" xfId="0" applyNumberFormat="1" applyFill="1" applyAlignment="1">
      <alignment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wrapText="1"/>
    </xf>
    <xf numFmtId="0" fontId="3" fillId="0" borderId="0" xfId="0" applyFont="1" applyAlignment="1" quotePrefix="1">
      <alignment/>
    </xf>
    <xf numFmtId="0" fontId="3" fillId="34" borderId="1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left" wrapText="1"/>
    </xf>
    <xf numFmtId="0" fontId="9" fillId="34" borderId="0" xfId="0" applyFont="1" applyFill="1" applyBorder="1" applyAlignment="1">
      <alignment horizontal="center" wrapText="1"/>
    </xf>
    <xf numFmtId="0" fontId="10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wrapText="1"/>
    </xf>
    <xf numFmtId="0" fontId="0" fillId="34" borderId="17" xfId="0" applyFill="1" applyBorder="1" applyAlignment="1">
      <alignment horizontal="center" wrapText="1"/>
    </xf>
    <xf numFmtId="0" fontId="0" fillId="34" borderId="16" xfId="0" applyFill="1" applyBorder="1" applyAlignment="1">
      <alignment horizont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 horizontal="center" wrapText="1"/>
    </xf>
    <xf numFmtId="0" fontId="3" fillId="34" borderId="19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3" fillId="34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6"/>
  <sheetViews>
    <sheetView tabSelected="1" view="pageBreakPreview" zoomScale="75" zoomScaleSheetLayoutView="75" zoomScalePageLayoutView="0" workbookViewId="0" topLeftCell="A238">
      <selection activeCell="B243" sqref="B243"/>
    </sheetView>
  </sheetViews>
  <sheetFormatPr defaultColWidth="9.00390625" defaultRowHeight="12.75"/>
  <cols>
    <col min="1" max="1" width="11.50390625" style="0" customWidth="1"/>
    <col min="2" max="2" width="63.00390625" style="0" customWidth="1"/>
    <col min="3" max="3" width="8.625" style="0" customWidth="1"/>
    <col min="4" max="4" width="21.875" style="0" customWidth="1"/>
    <col min="5" max="5" width="18.50390625" style="0" customWidth="1"/>
    <col min="6" max="6" width="20.50390625" style="0" customWidth="1"/>
    <col min="8" max="8" width="9.375" style="0" customWidth="1"/>
    <col min="9" max="9" width="15.125" style="0" customWidth="1"/>
    <col min="10" max="10" width="8.375" style="0" customWidth="1"/>
    <col min="13" max="13" width="21.875" style="0" customWidth="1"/>
  </cols>
  <sheetData>
    <row r="1" spans="1:10" ht="18.75" customHeight="1">
      <c r="A1" s="72"/>
      <c r="B1" s="72"/>
      <c r="C1" s="72"/>
      <c r="D1" s="72"/>
      <c r="E1" s="72"/>
      <c r="F1" s="72"/>
      <c r="G1" s="72"/>
      <c r="H1" s="72"/>
      <c r="I1" s="72"/>
      <c r="J1" s="72"/>
    </row>
    <row r="2" spans="1:10" s="3" customFormat="1" ht="66.75" customHeight="1">
      <c r="A2" s="80"/>
      <c r="B2" s="80"/>
      <c r="C2" s="80"/>
      <c r="D2" s="80"/>
      <c r="E2" s="85" t="s">
        <v>142</v>
      </c>
      <c r="F2" s="85"/>
      <c r="G2" s="85"/>
      <c r="H2" s="85"/>
      <c r="I2" s="85"/>
      <c r="J2" s="85"/>
    </row>
    <row r="3" spans="1:10" s="5" customFormat="1" ht="9.75" customHeight="1">
      <c r="A3" s="81"/>
      <c r="B3" s="81"/>
      <c r="C3" s="81"/>
      <c r="D3" s="81"/>
      <c r="E3" s="82"/>
      <c r="F3" s="82"/>
      <c r="G3" s="82"/>
      <c r="H3" s="82"/>
      <c r="I3" s="82"/>
      <c r="J3" s="82"/>
    </row>
    <row r="4" spans="1:10" s="5" customFormat="1" ht="8.25" customHeight="1">
      <c r="A4" s="81"/>
      <c r="B4" s="81"/>
      <c r="C4" s="81"/>
      <c r="D4" s="81"/>
      <c r="E4" s="82"/>
      <c r="F4" s="82"/>
      <c r="G4" s="82"/>
      <c r="H4" s="82"/>
      <c r="I4" s="82"/>
      <c r="J4" s="82"/>
    </row>
    <row r="5" spans="1:10" s="5" customFormat="1" ht="5.25" customHeight="1">
      <c r="A5" s="81"/>
      <c r="B5" s="81"/>
      <c r="C5" s="81"/>
      <c r="D5" s="81"/>
      <c r="E5" s="82"/>
      <c r="F5" s="82"/>
      <c r="G5" s="82"/>
      <c r="H5" s="82"/>
      <c r="I5" s="82"/>
      <c r="J5" s="82"/>
    </row>
    <row r="6" spans="1:10" s="5" customFormat="1" ht="46.5" customHeight="1">
      <c r="A6" s="81"/>
      <c r="B6" s="86" t="s">
        <v>143</v>
      </c>
      <c r="C6" s="87"/>
      <c r="D6" s="87"/>
      <c r="E6" s="87"/>
      <c r="F6" s="87"/>
      <c r="G6" s="87"/>
      <c r="H6" s="87"/>
      <c r="I6" s="87"/>
      <c r="J6" s="81"/>
    </row>
    <row r="7" spans="1:10" s="5" customFormat="1" ht="25.5" customHeight="1">
      <c r="A7" s="81"/>
      <c r="B7" s="87"/>
      <c r="C7" s="87"/>
      <c r="D7" s="87"/>
      <c r="E7" s="87"/>
      <c r="F7" s="87"/>
      <c r="G7" s="87"/>
      <c r="H7" s="87"/>
      <c r="I7" s="87"/>
      <c r="J7" s="81"/>
    </row>
    <row r="8" spans="1:10" s="5" customFormat="1" ht="18" hidden="1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s="5" customFormat="1" ht="10.5" customHeight="1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s="4" customFormat="1" ht="30.75" customHeight="1">
      <c r="A10" s="88" t="s">
        <v>25</v>
      </c>
      <c r="B10" s="88" t="s">
        <v>17</v>
      </c>
      <c r="C10" s="88" t="s">
        <v>16</v>
      </c>
      <c r="D10" s="88" t="s">
        <v>68</v>
      </c>
      <c r="E10" s="88" t="s">
        <v>0</v>
      </c>
      <c r="F10" s="88"/>
      <c r="G10" s="88" t="s">
        <v>15</v>
      </c>
      <c r="H10" s="88" t="s">
        <v>14</v>
      </c>
      <c r="I10" s="88" t="s">
        <v>36</v>
      </c>
      <c r="J10" s="88" t="s">
        <v>13</v>
      </c>
    </row>
    <row r="11" spans="1:10" s="4" customFormat="1" ht="38.25" customHeight="1">
      <c r="A11" s="88"/>
      <c r="B11" s="88"/>
      <c r="C11" s="88"/>
      <c r="D11" s="88"/>
      <c r="E11" s="95" t="s">
        <v>24</v>
      </c>
      <c r="F11" s="95"/>
      <c r="G11" s="88"/>
      <c r="H11" s="88"/>
      <c r="I11" s="88"/>
      <c r="J11" s="88"/>
    </row>
    <row r="12" spans="1:10" s="4" customFormat="1" ht="69.75" customHeight="1">
      <c r="A12" s="88"/>
      <c r="B12" s="88"/>
      <c r="C12" s="88"/>
      <c r="D12" s="88"/>
      <c r="E12" s="76" t="s">
        <v>69</v>
      </c>
      <c r="F12" s="76" t="s">
        <v>70</v>
      </c>
      <c r="G12" s="88"/>
      <c r="H12" s="88"/>
      <c r="I12" s="88"/>
      <c r="J12" s="88"/>
    </row>
    <row r="13" spans="1:10" s="5" customFormat="1" ht="18">
      <c r="A13" s="77">
        <v>1</v>
      </c>
      <c r="B13" s="77">
        <v>2</v>
      </c>
      <c r="C13" s="77">
        <v>3</v>
      </c>
      <c r="D13" s="77">
        <v>4</v>
      </c>
      <c r="E13" s="77">
        <v>5</v>
      </c>
      <c r="F13" s="77">
        <v>6</v>
      </c>
      <c r="G13" s="77">
        <v>7</v>
      </c>
      <c r="H13" s="77">
        <v>8</v>
      </c>
      <c r="I13" s="77">
        <v>9</v>
      </c>
      <c r="J13" s="77">
        <v>10</v>
      </c>
    </row>
    <row r="14" spans="1:10" s="5" customFormat="1" ht="18">
      <c r="A14" s="96" t="s">
        <v>140</v>
      </c>
      <c r="B14" s="96"/>
      <c r="C14" s="96"/>
      <c r="D14" s="96"/>
      <c r="E14" s="96"/>
      <c r="F14" s="96"/>
      <c r="G14" s="96"/>
      <c r="H14" s="96"/>
      <c r="I14" s="96"/>
      <c r="J14" s="96"/>
    </row>
    <row r="15" spans="1:10" s="5" customFormat="1" ht="38.25" customHeight="1">
      <c r="A15" s="13" t="s">
        <v>6</v>
      </c>
      <c r="B15" s="14" t="s">
        <v>219</v>
      </c>
      <c r="C15" s="76">
        <v>2017</v>
      </c>
      <c r="D15" s="15">
        <f>D16+D17+D18+D19+D20</f>
        <v>25000000</v>
      </c>
      <c r="E15" s="14"/>
      <c r="F15" s="15">
        <f aca="true" t="shared" si="0" ref="F15:F52">D15</f>
        <v>25000000</v>
      </c>
      <c r="G15" s="76" t="s">
        <v>1</v>
      </c>
      <c r="H15" s="76" t="s">
        <v>2</v>
      </c>
      <c r="I15" s="20"/>
      <c r="J15" s="78"/>
    </row>
    <row r="16" spans="1:10" s="5" customFormat="1" ht="38.25" customHeight="1">
      <c r="A16" s="13" t="s">
        <v>39</v>
      </c>
      <c r="B16" s="14" t="s">
        <v>220</v>
      </c>
      <c r="C16" s="76">
        <v>2017</v>
      </c>
      <c r="D16" s="15">
        <f>927800+482690+380000+450000+958102</f>
        <v>3198592</v>
      </c>
      <c r="E16" s="14"/>
      <c r="F16" s="15">
        <f t="shared" si="0"/>
        <v>3198592</v>
      </c>
      <c r="G16" s="76" t="s">
        <v>1</v>
      </c>
      <c r="H16" s="76" t="s">
        <v>2</v>
      </c>
      <c r="I16" s="20"/>
      <c r="J16" s="78"/>
    </row>
    <row r="17" spans="1:10" s="5" customFormat="1" ht="55.5" customHeight="1">
      <c r="A17" s="13" t="s">
        <v>40</v>
      </c>
      <c r="B17" s="14" t="s">
        <v>221</v>
      </c>
      <c r="C17" s="76">
        <v>2017</v>
      </c>
      <c r="D17" s="15">
        <f>2425000+226154+3320846+675000-958102-251900-113821-629768</f>
        <v>4693409</v>
      </c>
      <c r="E17" s="14"/>
      <c r="F17" s="15">
        <f t="shared" si="0"/>
        <v>4693409</v>
      </c>
      <c r="G17" s="76" t="s">
        <v>1</v>
      </c>
      <c r="H17" s="76" t="s">
        <v>2</v>
      </c>
      <c r="I17" s="20"/>
      <c r="J17" s="78"/>
    </row>
    <row r="18" spans="1:10" s="5" customFormat="1" ht="38.25" customHeight="1">
      <c r="A18" s="13" t="s">
        <v>224</v>
      </c>
      <c r="B18" s="14" t="s">
        <v>223</v>
      </c>
      <c r="C18" s="76">
        <v>2017</v>
      </c>
      <c r="D18" s="15">
        <f>2735000-721990</f>
        <v>2013010</v>
      </c>
      <c r="E18" s="14"/>
      <c r="F18" s="15">
        <f t="shared" si="0"/>
        <v>2013010</v>
      </c>
      <c r="G18" s="76" t="s">
        <v>1</v>
      </c>
      <c r="H18" s="76" t="s">
        <v>2</v>
      </c>
      <c r="I18" s="20"/>
      <c r="J18" s="78"/>
    </row>
    <row r="19" spans="1:10" s="5" customFormat="1" ht="38.25" customHeight="1">
      <c r="A19" s="13" t="s">
        <v>225</v>
      </c>
      <c r="B19" s="14" t="s">
        <v>222</v>
      </c>
      <c r="C19" s="76">
        <v>2017</v>
      </c>
      <c r="D19" s="15">
        <f>1908400+3318446+1105639+251900+629768+503000</f>
        <v>7717153</v>
      </c>
      <c r="E19" s="14"/>
      <c r="F19" s="15">
        <f t="shared" si="0"/>
        <v>7717153</v>
      </c>
      <c r="G19" s="76" t="s">
        <v>1</v>
      </c>
      <c r="H19" s="76" t="s">
        <v>2</v>
      </c>
      <c r="I19" s="20"/>
      <c r="J19" s="78"/>
    </row>
    <row r="20" spans="1:10" s="5" customFormat="1" ht="50.25" customHeight="1">
      <c r="A20" s="13" t="s">
        <v>226</v>
      </c>
      <c r="B20" s="47" t="s">
        <v>230</v>
      </c>
      <c r="C20" s="76">
        <v>2017</v>
      </c>
      <c r="D20" s="15">
        <f>D21+D22+D23+D24+D25+D26+D27</f>
        <v>7377836</v>
      </c>
      <c r="E20" s="14"/>
      <c r="F20" s="15">
        <f t="shared" si="0"/>
        <v>7377836</v>
      </c>
      <c r="G20" s="76" t="s">
        <v>1</v>
      </c>
      <c r="H20" s="76" t="s">
        <v>2</v>
      </c>
      <c r="I20" s="20"/>
      <c r="J20" s="78"/>
    </row>
    <row r="21" spans="1:13" s="5" customFormat="1" ht="48" customHeight="1">
      <c r="A21" s="13" t="s">
        <v>227</v>
      </c>
      <c r="B21" s="47" t="s">
        <v>455</v>
      </c>
      <c r="C21" s="76">
        <v>2017</v>
      </c>
      <c r="D21" s="15">
        <f>2215951+490821-482536</f>
        <v>2224236</v>
      </c>
      <c r="E21" s="14"/>
      <c r="F21" s="15">
        <f t="shared" si="0"/>
        <v>2224236</v>
      </c>
      <c r="G21" s="76" t="s">
        <v>1</v>
      </c>
      <c r="H21" s="76" t="s">
        <v>2</v>
      </c>
      <c r="I21" s="20"/>
      <c r="J21" s="78"/>
      <c r="M21" s="52"/>
    </row>
    <row r="22" spans="1:10" s="5" customFormat="1" ht="63" customHeight="1">
      <c r="A22" s="13" t="s">
        <v>228</v>
      </c>
      <c r="B22" s="47" t="s">
        <v>385</v>
      </c>
      <c r="C22" s="76">
        <v>2017</v>
      </c>
      <c r="D22" s="15">
        <f>807867+12972+139749+39912</f>
        <v>1000500</v>
      </c>
      <c r="E22" s="14"/>
      <c r="F22" s="15">
        <f t="shared" si="0"/>
        <v>1000500</v>
      </c>
      <c r="G22" s="76" t="s">
        <v>200</v>
      </c>
      <c r="H22" s="76" t="s">
        <v>2</v>
      </c>
      <c r="I22" s="20"/>
      <c r="J22" s="78"/>
    </row>
    <row r="23" spans="1:10" s="5" customFormat="1" ht="59.25" customHeight="1">
      <c r="A23" s="13" t="s">
        <v>384</v>
      </c>
      <c r="B23" s="47" t="s">
        <v>386</v>
      </c>
      <c r="C23" s="76">
        <v>2017</v>
      </c>
      <c r="D23" s="15">
        <f>1012668+16287+149886-25841</f>
        <v>1153000</v>
      </c>
      <c r="E23" s="14"/>
      <c r="F23" s="15">
        <f t="shared" si="0"/>
        <v>1153000</v>
      </c>
      <c r="G23" s="76" t="s">
        <v>200</v>
      </c>
      <c r="H23" s="76" t="s">
        <v>2</v>
      </c>
      <c r="I23" s="20"/>
      <c r="J23" s="78"/>
    </row>
    <row r="24" spans="1:10" s="5" customFormat="1" ht="50.25" customHeight="1">
      <c r="A24" s="13" t="s">
        <v>391</v>
      </c>
      <c r="B24" s="47" t="s">
        <v>392</v>
      </c>
      <c r="C24" s="76">
        <v>2017</v>
      </c>
      <c r="D24" s="15">
        <f>800000-211540-58460</f>
        <v>530000</v>
      </c>
      <c r="E24" s="14"/>
      <c r="F24" s="15">
        <f t="shared" si="0"/>
        <v>530000</v>
      </c>
      <c r="G24" s="76" t="s">
        <v>200</v>
      </c>
      <c r="H24" s="76" t="s">
        <v>2</v>
      </c>
      <c r="I24" s="20"/>
      <c r="J24" s="78"/>
    </row>
    <row r="25" spans="1:10" s="5" customFormat="1" ht="50.25" customHeight="1">
      <c r="A25" s="13" t="s">
        <v>446</v>
      </c>
      <c r="B25" s="47" t="s">
        <v>449</v>
      </c>
      <c r="C25" s="76">
        <v>2017</v>
      </c>
      <c r="D25" s="15">
        <f>1707508-331615</f>
        <v>1375893</v>
      </c>
      <c r="E25" s="14"/>
      <c r="F25" s="15">
        <f t="shared" si="0"/>
        <v>1375893</v>
      </c>
      <c r="G25" s="76" t="s">
        <v>200</v>
      </c>
      <c r="H25" s="76" t="s">
        <v>2</v>
      </c>
      <c r="I25" s="20"/>
      <c r="J25" s="78"/>
    </row>
    <row r="26" spans="1:10" s="5" customFormat="1" ht="50.25" customHeight="1">
      <c r="A26" s="13" t="s">
        <v>447</v>
      </c>
      <c r="B26" s="47" t="s">
        <v>448</v>
      </c>
      <c r="C26" s="76">
        <v>2017</v>
      </c>
      <c r="D26" s="15">
        <f>669235+113821-157755</f>
        <v>625301</v>
      </c>
      <c r="E26" s="14"/>
      <c r="F26" s="15">
        <f t="shared" si="0"/>
        <v>625301</v>
      </c>
      <c r="G26" s="76" t="s">
        <v>200</v>
      </c>
      <c r="H26" s="76" t="s">
        <v>2</v>
      </c>
      <c r="I26" s="20"/>
      <c r="J26" s="78"/>
    </row>
    <row r="27" spans="1:10" s="5" customFormat="1" ht="65.25" customHeight="1">
      <c r="A27" s="13" t="s">
        <v>672</v>
      </c>
      <c r="B27" s="47" t="s">
        <v>673</v>
      </c>
      <c r="C27" s="76"/>
      <c r="D27" s="15">
        <v>468906</v>
      </c>
      <c r="E27" s="14"/>
      <c r="F27" s="15">
        <f t="shared" si="0"/>
        <v>468906</v>
      </c>
      <c r="G27" s="76" t="s">
        <v>2</v>
      </c>
      <c r="H27" s="76" t="s">
        <v>2</v>
      </c>
      <c r="I27" s="20"/>
      <c r="J27" s="78"/>
    </row>
    <row r="28" spans="1:10" s="24" customFormat="1" ht="41.25" customHeight="1">
      <c r="A28" s="13" t="s">
        <v>7</v>
      </c>
      <c r="B28" s="14" t="s">
        <v>141</v>
      </c>
      <c r="C28" s="13" t="s">
        <v>144</v>
      </c>
      <c r="D28" s="15">
        <f>1250000-240000</f>
        <v>1010000</v>
      </c>
      <c r="E28" s="15"/>
      <c r="F28" s="15">
        <f t="shared" si="0"/>
        <v>1010000</v>
      </c>
      <c r="G28" s="76" t="s">
        <v>1</v>
      </c>
      <c r="H28" s="76" t="s">
        <v>198</v>
      </c>
      <c r="I28" s="14"/>
      <c r="J28" s="20"/>
    </row>
    <row r="29" spans="1:10" s="5" customFormat="1" ht="27.75" customHeight="1">
      <c r="A29" s="26" t="s">
        <v>75</v>
      </c>
      <c r="B29" s="27" t="s">
        <v>199</v>
      </c>
      <c r="C29" s="13" t="s">
        <v>144</v>
      </c>
      <c r="D29" s="15">
        <f>D30+D31+D32+D33+D34+D35+D36+D37+D38+D39+D40+D41+D42</f>
        <v>3470200</v>
      </c>
      <c r="E29" s="15"/>
      <c r="F29" s="15">
        <f t="shared" si="0"/>
        <v>3470200</v>
      </c>
      <c r="G29" s="76"/>
      <c r="H29" s="76"/>
      <c r="I29" s="57"/>
      <c r="J29" s="20"/>
    </row>
    <row r="30" spans="1:10" s="5" customFormat="1" ht="28.5" customHeight="1">
      <c r="A30" s="13" t="s">
        <v>41</v>
      </c>
      <c r="B30" s="14" t="s">
        <v>145</v>
      </c>
      <c r="C30" s="13" t="s">
        <v>144</v>
      </c>
      <c r="D30" s="15">
        <f>287500-274000</f>
        <v>13500</v>
      </c>
      <c r="E30" s="15"/>
      <c r="F30" s="15">
        <f t="shared" si="0"/>
        <v>13500</v>
      </c>
      <c r="G30" s="76" t="s">
        <v>197</v>
      </c>
      <c r="H30" s="76" t="s">
        <v>197</v>
      </c>
      <c r="I30" s="14"/>
      <c r="J30" s="20"/>
    </row>
    <row r="31" spans="1:10" s="5" customFormat="1" ht="28.5" customHeight="1">
      <c r="A31" s="13" t="s">
        <v>42</v>
      </c>
      <c r="B31" s="14" t="s">
        <v>146</v>
      </c>
      <c r="C31" s="13" t="s">
        <v>144</v>
      </c>
      <c r="D31" s="15">
        <f>902800-862400</f>
        <v>40400</v>
      </c>
      <c r="E31" s="15"/>
      <c r="F31" s="15">
        <f t="shared" si="0"/>
        <v>40400</v>
      </c>
      <c r="G31" s="76" t="s">
        <v>200</v>
      </c>
      <c r="H31" s="76" t="s">
        <v>197</v>
      </c>
      <c r="I31" s="29"/>
      <c r="J31" s="20"/>
    </row>
    <row r="32" spans="1:10" s="5" customFormat="1" ht="35.25" customHeight="1">
      <c r="A32" s="13" t="s">
        <v>43</v>
      </c>
      <c r="B32" s="14" t="s">
        <v>147</v>
      </c>
      <c r="C32" s="13" t="s">
        <v>144</v>
      </c>
      <c r="D32" s="15">
        <f>1481700-667300</f>
        <v>814400</v>
      </c>
      <c r="E32" s="15"/>
      <c r="F32" s="15">
        <f t="shared" si="0"/>
        <v>814400</v>
      </c>
      <c r="G32" s="76" t="s">
        <v>200</v>
      </c>
      <c r="H32" s="76" t="s">
        <v>200</v>
      </c>
      <c r="I32" s="29"/>
      <c r="J32" s="20"/>
    </row>
    <row r="33" spans="1:10" s="5" customFormat="1" ht="36" customHeight="1">
      <c r="A33" s="13" t="s">
        <v>148</v>
      </c>
      <c r="B33" s="14" t="s">
        <v>149</v>
      </c>
      <c r="C33" s="13" t="s">
        <v>144</v>
      </c>
      <c r="D33" s="15">
        <v>57500</v>
      </c>
      <c r="E33" s="15"/>
      <c r="F33" s="15">
        <f t="shared" si="0"/>
        <v>57500</v>
      </c>
      <c r="G33" s="76" t="s">
        <v>197</v>
      </c>
      <c r="H33" s="76" t="s">
        <v>197</v>
      </c>
      <c r="I33" s="14"/>
      <c r="J33" s="20"/>
    </row>
    <row r="34" spans="1:10" s="5" customFormat="1" ht="42" customHeight="1">
      <c r="A34" s="13" t="s">
        <v>150</v>
      </c>
      <c r="B34" s="14" t="s">
        <v>151</v>
      </c>
      <c r="C34" s="13" t="s">
        <v>144</v>
      </c>
      <c r="D34" s="15">
        <f>218500-40000-162767-5000</f>
        <v>10733</v>
      </c>
      <c r="E34" s="15"/>
      <c r="F34" s="15">
        <f t="shared" si="0"/>
        <v>10733</v>
      </c>
      <c r="G34" s="76" t="s">
        <v>197</v>
      </c>
      <c r="H34" s="76" t="s">
        <v>197</v>
      </c>
      <c r="I34" s="14"/>
      <c r="J34" s="20"/>
    </row>
    <row r="35" spans="1:10" s="24" customFormat="1" ht="39" customHeight="1">
      <c r="A35" s="13" t="s">
        <v>152</v>
      </c>
      <c r="B35" s="14" t="s">
        <v>153</v>
      </c>
      <c r="C35" s="13" t="s">
        <v>144</v>
      </c>
      <c r="D35" s="15">
        <f>900000-574100</f>
        <v>325900</v>
      </c>
      <c r="E35" s="76"/>
      <c r="F35" s="15">
        <f t="shared" si="0"/>
        <v>325900</v>
      </c>
      <c r="G35" s="76" t="s">
        <v>197</v>
      </c>
      <c r="H35" s="76" t="s">
        <v>197</v>
      </c>
      <c r="I35" s="14"/>
      <c r="J35" s="20"/>
    </row>
    <row r="36" spans="1:10" s="24" customFormat="1" ht="39" customHeight="1">
      <c r="A36" s="13" t="s">
        <v>432</v>
      </c>
      <c r="B36" s="14" t="s">
        <v>431</v>
      </c>
      <c r="C36" s="13" t="s">
        <v>144</v>
      </c>
      <c r="D36" s="15">
        <f>40000+5000</f>
        <v>45000</v>
      </c>
      <c r="E36" s="76"/>
      <c r="F36" s="15">
        <f t="shared" si="0"/>
        <v>45000</v>
      </c>
      <c r="G36" s="76" t="s">
        <v>200</v>
      </c>
      <c r="H36" s="76" t="s">
        <v>197</v>
      </c>
      <c r="I36" s="14"/>
      <c r="J36" s="20"/>
    </row>
    <row r="37" spans="1:10" s="24" customFormat="1" ht="39" customHeight="1">
      <c r="A37" s="13" t="s">
        <v>433</v>
      </c>
      <c r="B37" s="14" t="s">
        <v>451</v>
      </c>
      <c r="C37" s="13" t="s">
        <v>144</v>
      </c>
      <c r="D37" s="15">
        <v>162767</v>
      </c>
      <c r="E37" s="76"/>
      <c r="F37" s="15">
        <f t="shared" si="0"/>
        <v>162767</v>
      </c>
      <c r="G37" s="76" t="s">
        <v>200</v>
      </c>
      <c r="H37" s="76" t="s">
        <v>197</v>
      </c>
      <c r="I37" s="14"/>
      <c r="J37" s="20"/>
    </row>
    <row r="38" spans="1:10" s="24" customFormat="1" ht="39" customHeight="1">
      <c r="A38" s="13" t="s">
        <v>507</v>
      </c>
      <c r="B38" s="14" t="s">
        <v>523</v>
      </c>
      <c r="C38" s="13" t="s">
        <v>144</v>
      </c>
      <c r="D38" s="15">
        <v>255000</v>
      </c>
      <c r="E38" s="76"/>
      <c r="F38" s="15">
        <f t="shared" si="0"/>
        <v>255000</v>
      </c>
      <c r="G38" s="76" t="s">
        <v>197</v>
      </c>
      <c r="H38" s="76" t="s">
        <v>2</v>
      </c>
      <c r="I38" s="14"/>
      <c r="J38" s="20"/>
    </row>
    <row r="39" spans="1:10" s="24" customFormat="1" ht="39" customHeight="1">
      <c r="A39" s="13" t="s">
        <v>508</v>
      </c>
      <c r="B39" s="14" t="s">
        <v>524</v>
      </c>
      <c r="C39" s="13" t="s">
        <v>144</v>
      </c>
      <c r="D39" s="15">
        <v>490000</v>
      </c>
      <c r="E39" s="76"/>
      <c r="F39" s="15">
        <f t="shared" si="0"/>
        <v>490000</v>
      </c>
      <c r="G39" s="76" t="s">
        <v>197</v>
      </c>
      <c r="H39" s="76" t="s">
        <v>2</v>
      </c>
      <c r="I39" s="14"/>
      <c r="J39" s="20"/>
    </row>
    <row r="40" spans="1:10" s="24" customFormat="1" ht="39" customHeight="1">
      <c r="A40" s="13" t="s">
        <v>509</v>
      </c>
      <c r="B40" s="14" t="s">
        <v>574</v>
      </c>
      <c r="C40" s="13" t="s">
        <v>144</v>
      </c>
      <c r="D40" s="15">
        <v>205000</v>
      </c>
      <c r="E40" s="76"/>
      <c r="F40" s="15">
        <f t="shared" si="0"/>
        <v>205000</v>
      </c>
      <c r="G40" s="76" t="s">
        <v>197</v>
      </c>
      <c r="H40" s="76" t="s">
        <v>2</v>
      </c>
      <c r="I40" s="14"/>
      <c r="J40" s="20"/>
    </row>
    <row r="41" spans="1:10" s="24" customFormat="1" ht="39" customHeight="1">
      <c r="A41" s="13" t="s">
        <v>510</v>
      </c>
      <c r="B41" s="14" t="s">
        <v>575</v>
      </c>
      <c r="C41" s="13" t="s">
        <v>144</v>
      </c>
      <c r="D41" s="15">
        <v>965000</v>
      </c>
      <c r="E41" s="76"/>
      <c r="F41" s="15">
        <f t="shared" si="0"/>
        <v>965000</v>
      </c>
      <c r="G41" s="76" t="s">
        <v>197</v>
      </c>
      <c r="H41" s="76" t="s">
        <v>2</v>
      </c>
      <c r="I41" s="14"/>
      <c r="J41" s="20"/>
    </row>
    <row r="42" spans="1:10" s="24" customFormat="1" ht="39" customHeight="1">
      <c r="A42" s="13" t="s">
        <v>511</v>
      </c>
      <c r="B42" s="14" t="s">
        <v>525</v>
      </c>
      <c r="C42" s="13" t="s">
        <v>144</v>
      </c>
      <c r="D42" s="15">
        <v>85000</v>
      </c>
      <c r="E42" s="76"/>
      <c r="F42" s="15">
        <f t="shared" si="0"/>
        <v>85000</v>
      </c>
      <c r="G42" s="76" t="s">
        <v>197</v>
      </c>
      <c r="H42" s="76" t="s">
        <v>2</v>
      </c>
      <c r="I42" s="14"/>
      <c r="J42" s="20"/>
    </row>
    <row r="43" spans="1:10" s="5" customFormat="1" ht="40.5" customHeight="1">
      <c r="A43" s="13" t="s">
        <v>154</v>
      </c>
      <c r="B43" s="14" t="s">
        <v>264</v>
      </c>
      <c r="C43" s="13"/>
      <c r="D43" s="15">
        <f>SUM(D44:D143)</f>
        <v>16000000</v>
      </c>
      <c r="E43" s="15"/>
      <c r="F43" s="15">
        <f t="shared" si="0"/>
        <v>16000000</v>
      </c>
      <c r="G43" s="76"/>
      <c r="H43" s="76"/>
      <c r="I43" s="40"/>
      <c r="J43" s="20"/>
    </row>
    <row r="44" spans="1:10" s="5" customFormat="1" ht="40.5" customHeight="1">
      <c r="A44" s="13" t="s">
        <v>266</v>
      </c>
      <c r="B44" s="75" t="s">
        <v>292</v>
      </c>
      <c r="C44" s="13" t="s">
        <v>144</v>
      </c>
      <c r="D44" s="15">
        <v>165307</v>
      </c>
      <c r="E44" s="15"/>
      <c r="F44" s="15">
        <f t="shared" si="0"/>
        <v>165307</v>
      </c>
      <c r="G44" s="76" t="s">
        <v>200</v>
      </c>
      <c r="H44" s="76" t="s">
        <v>197</v>
      </c>
      <c r="I44" s="14"/>
      <c r="J44" s="20"/>
    </row>
    <row r="45" spans="1:10" s="5" customFormat="1" ht="36.75" customHeight="1">
      <c r="A45" s="13" t="s">
        <v>267</v>
      </c>
      <c r="B45" s="75" t="s">
        <v>293</v>
      </c>
      <c r="C45" s="13" t="s">
        <v>144</v>
      </c>
      <c r="D45" s="15">
        <v>225386</v>
      </c>
      <c r="E45" s="15"/>
      <c r="F45" s="15">
        <f t="shared" si="0"/>
        <v>225386</v>
      </c>
      <c r="G45" s="76" t="s">
        <v>200</v>
      </c>
      <c r="H45" s="76" t="s">
        <v>197</v>
      </c>
      <c r="I45" s="14"/>
      <c r="J45" s="20"/>
    </row>
    <row r="46" spans="1:10" s="5" customFormat="1" ht="36" customHeight="1">
      <c r="A46" s="13" t="s">
        <v>268</v>
      </c>
      <c r="B46" s="75" t="s">
        <v>265</v>
      </c>
      <c r="C46" s="13" t="s">
        <v>144</v>
      </c>
      <c r="D46" s="15">
        <v>225386</v>
      </c>
      <c r="E46" s="15"/>
      <c r="F46" s="15">
        <f t="shared" si="0"/>
        <v>225386</v>
      </c>
      <c r="G46" s="76" t="s">
        <v>200</v>
      </c>
      <c r="H46" s="76" t="s">
        <v>197</v>
      </c>
      <c r="I46" s="14"/>
      <c r="J46" s="20"/>
    </row>
    <row r="47" spans="1:10" s="5" customFormat="1" ht="36.75" customHeight="1">
      <c r="A47" s="13" t="s">
        <v>269</v>
      </c>
      <c r="B47" s="75" t="s">
        <v>294</v>
      </c>
      <c r="C47" s="13" t="s">
        <v>144</v>
      </c>
      <c r="D47" s="15">
        <v>225386</v>
      </c>
      <c r="E47" s="15"/>
      <c r="F47" s="15">
        <f t="shared" si="0"/>
        <v>225386</v>
      </c>
      <c r="G47" s="76" t="s">
        <v>200</v>
      </c>
      <c r="H47" s="76" t="s">
        <v>197</v>
      </c>
      <c r="I47" s="14"/>
      <c r="J47" s="20"/>
    </row>
    <row r="48" spans="1:10" s="5" customFormat="1" ht="40.5" customHeight="1">
      <c r="A48" s="13" t="s">
        <v>270</v>
      </c>
      <c r="B48" s="75" t="s">
        <v>296</v>
      </c>
      <c r="C48" s="13" t="s">
        <v>144</v>
      </c>
      <c r="D48" s="15">
        <v>165307</v>
      </c>
      <c r="E48" s="15"/>
      <c r="F48" s="15">
        <f t="shared" si="0"/>
        <v>165307</v>
      </c>
      <c r="G48" s="76" t="s">
        <v>200</v>
      </c>
      <c r="H48" s="76" t="s">
        <v>197</v>
      </c>
      <c r="I48" s="14"/>
      <c r="J48" s="20"/>
    </row>
    <row r="49" spans="1:10" s="5" customFormat="1" ht="39.75" customHeight="1">
      <c r="A49" s="13" t="s">
        <v>271</v>
      </c>
      <c r="B49" s="75" t="s">
        <v>295</v>
      </c>
      <c r="C49" s="13" t="s">
        <v>144</v>
      </c>
      <c r="D49" s="15">
        <v>165307</v>
      </c>
      <c r="E49" s="15"/>
      <c r="F49" s="15">
        <f t="shared" si="0"/>
        <v>165307</v>
      </c>
      <c r="G49" s="76" t="s">
        <v>200</v>
      </c>
      <c r="H49" s="76" t="s">
        <v>197</v>
      </c>
      <c r="I49" s="14"/>
      <c r="J49" s="20"/>
    </row>
    <row r="50" spans="1:10" s="5" customFormat="1" ht="45.75" customHeight="1">
      <c r="A50" s="13" t="s">
        <v>272</v>
      </c>
      <c r="B50" s="75" t="s">
        <v>297</v>
      </c>
      <c r="C50" s="13" t="s">
        <v>144</v>
      </c>
      <c r="D50" s="15">
        <v>166333</v>
      </c>
      <c r="E50" s="15"/>
      <c r="F50" s="15">
        <f t="shared" si="0"/>
        <v>166333</v>
      </c>
      <c r="G50" s="76" t="s">
        <v>200</v>
      </c>
      <c r="H50" s="76" t="s">
        <v>197</v>
      </c>
      <c r="I50" s="14"/>
      <c r="J50" s="20"/>
    </row>
    <row r="51" spans="1:10" s="5" customFormat="1" ht="50.25" customHeight="1">
      <c r="A51" s="13" t="s">
        <v>273</v>
      </c>
      <c r="B51" s="75" t="s">
        <v>298</v>
      </c>
      <c r="C51" s="13" t="s">
        <v>144</v>
      </c>
      <c r="D51" s="15">
        <v>225386</v>
      </c>
      <c r="E51" s="15"/>
      <c r="F51" s="15">
        <f t="shared" si="0"/>
        <v>225386</v>
      </c>
      <c r="G51" s="76" t="s">
        <v>200</v>
      </c>
      <c r="H51" s="76" t="s">
        <v>197</v>
      </c>
      <c r="I51" s="14"/>
      <c r="J51" s="20"/>
    </row>
    <row r="52" spans="1:10" s="5" customFormat="1" ht="47.25" customHeight="1">
      <c r="A52" s="13" t="s">
        <v>274</v>
      </c>
      <c r="B52" s="75" t="s">
        <v>299</v>
      </c>
      <c r="C52" s="13" t="s">
        <v>144</v>
      </c>
      <c r="D52" s="15">
        <v>226412</v>
      </c>
      <c r="E52" s="15"/>
      <c r="F52" s="15">
        <f t="shared" si="0"/>
        <v>226412</v>
      </c>
      <c r="G52" s="76" t="s">
        <v>200</v>
      </c>
      <c r="H52" s="76" t="s">
        <v>197</v>
      </c>
      <c r="I52" s="14"/>
      <c r="J52" s="20"/>
    </row>
    <row r="53" spans="1:10" s="5" customFormat="1" ht="40.5" customHeight="1">
      <c r="A53" s="13" t="s">
        <v>275</v>
      </c>
      <c r="B53" s="75" t="s">
        <v>323</v>
      </c>
      <c r="C53" s="13" t="s">
        <v>144</v>
      </c>
      <c r="D53" s="15">
        <v>225320</v>
      </c>
      <c r="E53" s="15"/>
      <c r="F53" s="15">
        <f aca="true" t="shared" si="1" ref="F53:F71">D53</f>
        <v>225320</v>
      </c>
      <c r="G53" s="76" t="s">
        <v>200</v>
      </c>
      <c r="H53" s="76" t="s">
        <v>197</v>
      </c>
      <c r="I53" s="14"/>
      <c r="J53" s="20"/>
    </row>
    <row r="54" spans="1:10" s="5" customFormat="1" ht="39.75" customHeight="1">
      <c r="A54" s="13" t="s">
        <v>276</v>
      </c>
      <c r="B54" s="75" t="s">
        <v>437</v>
      </c>
      <c r="C54" s="13" t="s">
        <v>144</v>
      </c>
      <c r="D54" s="15">
        <v>225320</v>
      </c>
      <c r="E54" s="15"/>
      <c r="F54" s="15">
        <f t="shared" si="1"/>
        <v>225320</v>
      </c>
      <c r="G54" s="76" t="s">
        <v>200</v>
      </c>
      <c r="H54" s="76" t="s">
        <v>197</v>
      </c>
      <c r="I54" s="14"/>
      <c r="J54" s="20"/>
    </row>
    <row r="55" spans="1:10" s="5" customFormat="1" ht="48" customHeight="1">
      <c r="A55" s="13" t="s">
        <v>277</v>
      </c>
      <c r="B55" s="75" t="s">
        <v>304</v>
      </c>
      <c r="C55" s="13" t="s">
        <v>144</v>
      </c>
      <c r="D55" s="15">
        <v>128000</v>
      </c>
      <c r="E55" s="15"/>
      <c r="F55" s="15">
        <f t="shared" si="1"/>
        <v>128000</v>
      </c>
      <c r="G55" s="76" t="s">
        <v>200</v>
      </c>
      <c r="H55" s="76" t="s">
        <v>197</v>
      </c>
      <c r="I55" s="14"/>
      <c r="J55" s="20"/>
    </row>
    <row r="56" spans="1:10" s="5" customFormat="1" ht="44.25" customHeight="1">
      <c r="A56" s="13" t="s">
        <v>278</v>
      </c>
      <c r="B56" s="75" t="s">
        <v>396</v>
      </c>
      <c r="C56" s="13" t="s">
        <v>144</v>
      </c>
      <c r="D56" s="15">
        <v>225386</v>
      </c>
      <c r="E56" s="15"/>
      <c r="F56" s="15">
        <f t="shared" si="1"/>
        <v>225386</v>
      </c>
      <c r="G56" s="76" t="s">
        <v>200</v>
      </c>
      <c r="H56" s="76" t="s">
        <v>197</v>
      </c>
      <c r="I56" s="14"/>
      <c r="J56" s="20"/>
    </row>
    <row r="57" spans="1:10" s="5" customFormat="1" ht="48.75" customHeight="1">
      <c r="A57" s="13" t="s">
        <v>279</v>
      </c>
      <c r="B57" s="75" t="s">
        <v>303</v>
      </c>
      <c r="C57" s="13" t="s">
        <v>144</v>
      </c>
      <c r="D57" s="15">
        <v>165307</v>
      </c>
      <c r="E57" s="15"/>
      <c r="F57" s="15">
        <f t="shared" si="1"/>
        <v>165307</v>
      </c>
      <c r="G57" s="76" t="s">
        <v>200</v>
      </c>
      <c r="H57" s="76" t="s">
        <v>197</v>
      </c>
      <c r="I57" s="14"/>
      <c r="J57" s="20"/>
    </row>
    <row r="58" spans="1:10" s="5" customFormat="1" ht="48.75" customHeight="1">
      <c r="A58" s="13" t="s">
        <v>280</v>
      </c>
      <c r="B58" s="75" t="s">
        <v>376</v>
      </c>
      <c r="C58" s="13" t="s">
        <v>144</v>
      </c>
      <c r="D58" s="15">
        <v>225386</v>
      </c>
      <c r="E58" s="15"/>
      <c r="F58" s="15">
        <f t="shared" si="1"/>
        <v>225386</v>
      </c>
      <c r="G58" s="76" t="s">
        <v>200</v>
      </c>
      <c r="H58" s="76" t="s">
        <v>197</v>
      </c>
      <c r="I58" s="14"/>
      <c r="J58" s="20"/>
    </row>
    <row r="59" spans="1:10" s="5" customFormat="1" ht="50.25" customHeight="1">
      <c r="A59" s="13" t="s">
        <v>281</v>
      </c>
      <c r="B59" s="75" t="s">
        <v>305</v>
      </c>
      <c r="C59" s="13" t="s">
        <v>144</v>
      </c>
      <c r="D59" s="15">
        <v>165307</v>
      </c>
      <c r="E59" s="15"/>
      <c r="F59" s="15">
        <f t="shared" si="1"/>
        <v>165307</v>
      </c>
      <c r="G59" s="76" t="s">
        <v>200</v>
      </c>
      <c r="H59" s="76" t="s">
        <v>197</v>
      </c>
      <c r="I59" s="14"/>
      <c r="J59" s="20"/>
    </row>
    <row r="60" spans="1:10" s="5" customFormat="1" ht="48.75" customHeight="1">
      <c r="A60" s="13" t="s">
        <v>282</v>
      </c>
      <c r="B60" s="75" t="s">
        <v>306</v>
      </c>
      <c r="C60" s="13" t="s">
        <v>144</v>
      </c>
      <c r="D60" s="15">
        <v>165307</v>
      </c>
      <c r="E60" s="15"/>
      <c r="F60" s="15">
        <f t="shared" si="1"/>
        <v>165307</v>
      </c>
      <c r="G60" s="76" t="s">
        <v>200</v>
      </c>
      <c r="H60" s="76" t="s">
        <v>197</v>
      </c>
      <c r="I60" s="14"/>
      <c r="J60" s="20"/>
    </row>
    <row r="61" spans="1:10" s="5" customFormat="1" ht="40.5" customHeight="1">
      <c r="A61" s="13" t="s">
        <v>283</v>
      </c>
      <c r="B61" s="75" t="s">
        <v>307</v>
      </c>
      <c r="C61" s="13" t="s">
        <v>144</v>
      </c>
      <c r="D61" s="15">
        <v>165307</v>
      </c>
      <c r="E61" s="15"/>
      <c r="F61" s="15">
        <f t="shared" si="1"/>
        <v>165307</v>
      </c>
      <c r="G61" s="76" t="s">
        <v>200</v>
      </c>
      <c r="H61" s="76" t="s">
        <v>197</v>
      </c>
      <c r="I61" s="14"/>
      <c r="J61" s="20"/>
    </row>
    <row r="62" spans="1:10" s="5" customFormat="1" ht="40.5" customHeight="1">
      <c r="A62" s="13" t="s">
        <v>284</v>
      </c>
      <c r="B62" s="75" t="s">
        <v>308</v>
      </c>
      <c r="C62" s="13" t="s">
        <v>144</v>
      </c>
      <c r="D62" s="15">
        <v>225320</v>
      </c>
      <c r="E62" s="15"/>
      <c r="F62" s="15">
        <f t="shared" si="1"/>
        <v>225320</v>
      </c>
      <c r="G62" s="76" t="s">
        <v>200</v>
      </c>
      <c r="H62" s="76" t="s">
        <v>197</v>
      </c>
      <c r="I62" s="14"/>
      <c r="J62" s="20"/>
    </row>
    <row r="63" spans="1:10" s="5" customFormat="1" ht="40.5" customHeight="1">
      <c r="A63" s="13" t="s">
        <v>285</v>
      </c>
      <c r="B63" s="75" t="s">
        <v>309</v>
      </c>
      <c r="C63" s="13" t="s">
        <v>144</v>
      </c>
      <c r="D63" s="15">
        <v>120679</v>
      </c>
      <c r="E63" s="15"/>
      <c r="F63" s="15">
        <f t="shared" si="1"/>
        <v>120679</v>
      </c>
      <c r="G63" s="76" t="s">
        <v>200</v>
      </c>
      <c r="H63" s="76" t="s">
        <v>197</v>
      </c>
      <c r="I63" s="14"/>
      <c r="J63" s="20"/>
    </row>
    <row r="64" spans="1:10" s="5" customFormat="1" ht="40.5" customHeight="1">
      <c r="A64" s="13" t="s">
        <v>286</v>
      </c>
      <c r="B64" s="75" t="s">
        <v>310</v>
      </c>
      <c r="C64" s="13" t="s">
        <v>144</v>
      </c>
      <c r="D64" s="15">
        <v>120679</v>
      </c>
      <c r="E64" s="15"/>
      <c r="F64" s="15">
        <f t="shared" si="1"/>
        <v>120679</v>
      </c>
      <c r="G64" s="76" t="s">
        <v>200</v>
      </c>
      <c r="H64" s="76" t="s">
        <v>197</v>
      </c>
      <c r="I64" s="14"/>
      <c r="J64" s="20"/>
    </row>
    <row r="65" spans="1:10" s="5" customFormat="1" ht="40.5" customHeight="1">
      <c r="A65" s="13" t="s">
        <v>287</v>
      </c>
      <c r="B65" s="75" t="s">
        <v>311</v>
      </c>
      <c r="C65" s="13" t="s">
        <v>144</v>
      </c>
      <c r="D65" s="15">
        <v>120679</v>
      </c>
      <c r="E65" s="15"/>
      <c r="F65" s="15">
        <f t="shared" si="1"/>
        <v>120679</v>
      </c>
      <c r="G65" s="76" t="s">
        <v>200</v>
      </c>
      <c r="H65" s="76" t="s">
        <v>197</v>
      </c>
      <c r="I65" s="14"/>
      <c r="J65" s="20"/>
    </row>
    <row r="66" spans="1:10" s="5" customFormat="1" ht="40.5" customHeight="1">
      <c r="A66" s="13" t="s">
        <v>288</v>
      </c>
      <c r="B66" s="75" t="s">
        <v>438</v>
      </c>
      <c r="C66" s="13" t="s">
        <v>144</v>
      </c>
      <c r="D66" s="15">
        <v>120679</v>
      </c>
      <c r="E66" s="15"/>
      <c r="F66" s="15">
        <f t="shared" si="1"/>
        <v>120679</v>
      </c>
      <c r="G66" s="76" t="s">
        <v>200</v>
      </c>
      <c r="H66" s="76" t="s">
        <v>197</v>
      </c>
      <c r="I66" s="14"/>
      <c r="J66" s="20"/>
    </row>
    <row r="67" spans="1:10" s="5" customFormat="1" ht="40.5" customHeight="1">
      <c r="A67" s="13" t="s">
        <v>289</v>
      </c>
      <c r="B67" s="75" t="s">
        <v>312</v>
      </c>
      <c r="C67" s="13" t="s">
        <v>144</v>
      </c>
      <c r="D67" s="15">
        <v>120679</v>
      </c>
      <c r="E67" s="15"/>
      <c r="F67" s="15">
        <f t="shared" si="1"/>
        <v>120679</v>
      </c>
      <c r="G67" s="76" t="s">
        <v>200</v>
      </c>
      <c r="H67" s="76" t="s">
        <v>197</v>
      </c>
      <c r="I67" s="14"/>
      <c r="J67" s="20"/>
    </row>
    <row r="68" spans="1:10" s="5" customFormat="1" ht="37.5" customHeight="1">
      <c r="A68" s="13" t="s">
        <v>290</v>
      </c>
      <c r="B68" s="75" t="s">
        <v>313</v>
      </c>
      <c r="C68" s="13" t="s">
        <v>144</v>
      </c>
      <c r="D68" s="15">
        <v>121705</v>
      </c>
      <c r="E68" s="15"/>
      <c r="F68" s="15">
        <f t="shared" si="1"/>
        <v>121705</v>
      </c>
      <c r="G68" s="76" t="s">
        <v>200</v>
      </c>
      <c r="H68" s="76" t="s">
        <v>197</v>
      </c>
      <c r="I68" s="14"/>
      <c r="J68" s="20"/>
    </row>
    <row r="69" spans="1:10" s="5" customFormat="1" ht="63" customHeight="1">
      <c r="A69" s="13" t="s">
        <v>291</v>
      </c>
      <c r="B69" s="75" t="s">
        <v>314</v>
      </c>
      <c r="C69" s="13" t="s">
        <v>144</v>
      </c>
      <c r="D69" s="15">
        <v>225386</v>
      </c>
      <c r="E69" s="15"/>
      <c r="F69" s="15">
        <f t="shared" si="1"/>
        <v>225386</v>
      </c>
      <c r="G69" s="76" t="s">
        <v>200</v>
      </c>
      <c r="H69" s="76" t="s">
        <v>197</v>
      </c>
      <c r="I69" s="14"/>
      <c r="J69" s="20"/>
    </row>
    <row r="70" spans="1:10" s="5" customFormat="1" ht="48.75" customHeight="1">
      <c r="A70" s="13" t="s">
        <v>300</v>
      </c>
      <c r="B70" s="75" t="s">
        <v>315</v>
      </c>
      <c r="C70" s="13" t="s">
        <v>144</v>
      </c>
      <c r="D70" s="15">
        <v>225780</v>
      </c>
      <c r="E70" s="15"/>
      <c r="F70" s="15">
        <f t="shared" si="1"/>
        <v>225780</v>
      </c>
      <c r="G70" s="76" t="s">
        <v>200</v>
      </c>
      <c r="H70" s="76" t="s">
        <v>197</v>
      </c>
      <c r="I70" s="14"/>
      <c r="J70" s="20"/>
    </row>
    <row r="71" spans="1:10" s="5" customFormat="1" ht="48.75" customHeight="1">
      <c r="A71" s="13" t="s">
        <v>301</v>
      </c>
      <c r="B71" s="75" t="s">
        <v>321</v>
      </c>
      <c r="C71" s="13" t="s">
        <v>144</v>
      </c>
      <c r="D71" s="15">
        <v>120679</v>
      </c>
      <c r="E71" s="15"/>
      <c r="F71" s="15">
        <f t="shared" si="1"/>
        <v>120679</v>
      </c>
      <c r="G71" s="76" t="s">
        <v>200</v>
      </c>
      <c r="H71" s="76" t="s">
        <v>197</v>
      </c>
      <c r="I71" s="14"/>
      <c r="J71" s="20"/>
    </row>
    <row r="72" spans="1:10" s="5" customFormat="1" ht="48.75" customHeight="1">
      <c r="A72" s="13" t="s">
        <v>316</v>
      </c>
      <c r="B72" s="75" t="s">
        <v>322</v>
      </c>
      <c r="C72" s="13" t="s">
        <v>144</v>
      </c>
      <c r="D72" s="15">
        <v>120679</v>
      </c>
      <c r="E72" s="15"/>
      <c r="F72" s="15">
        <f aca="true" t="shared" si="2" ref="F72:F101">D72</f>
        <v>120679</v>
      </c>
      <c r="G72" s="76" t="s">
        <v>200</v>
      </c>
      <c r="H72" s="76" t="s">
        <v>197</v>
      </c>
      <c r="I72" s="14"/>
      <c r="J72" s="20"/>
    </row>
    <row r="73" spans="1:10" s="5" customFormat="1" ht="48.75" customHeight="1">
      <c r="A73" s="13" t="s">
        <v>317</v>
      </c>
      <c r="B73" s="75" t="s">
        <v>330</v>
      </c>
      <c r="C73" s="13" t="s">
        <v>144</v>
      </c>
      <c r="D73" s="15">
        <v>165307</v>
      </c>
      <c r="E73" s="15"/>
      <c r="F73" s="15">
        <f t="shared" si="2"/>
        <v>165307</v>
      </c>
      <c r="G73" s="76" t="s">
        <v>200</v>
      </c>
      <c r="H73" s="76" t="s">
        <v>197</v>
      </c>
      <c r="I73" s="14"/>
      <c r="J73" s="20"/>
    </row>
    <row r="74" spans="1:10" s="5" customFormat="1" ht="48.75" customHeight="1">
      <c r="A74" s="13" t="s">
        <v>318</v>
      </c>
      <c r="B74" s="75" t="s">
        <v>331</v>
      </c>
      <c r="C74" s="13" t="s">
        <v>144</v>
      </c>
      <c r="D74" s="15">
        <v>120679</v>
      </c>
      <c r="E74" s="15"/>
      <c r="F74" s="15">
        <f t="shared" si="2"/>
        <v>120679</v>
      </c>
      <c r="G74" s="76" t="s">
        <v>200</v>
      </c>
      <c r="H74" s="76" t="s">
        <v>197</v>
      </c>
      <c r="I74" s="14"/>
      <c r="J74" s="20"/>
    </row>
    <row r="75" spans="1:10" s="5" customFormat="1" ht="48.75" customHeight="1">
      <c r="A75" s="13" t="s">
        <v>319</v>
      </c>
      <c r="B75" s="75" t="s">
        <v>332</v>
      </c>
      <c r="C75" s="13" t="s">
        <v>144</v>
      </c>
      <c r="D75" s="15">
        <v>120679</v>
      </c>
      <c r="E75" s="15"/>
      <c r="F75" s="15">
        <f t="shared" si="2"/>
        <v>120679</v>
      </c>
      <c r="G75" s="76" t="s">
        <v>200</v>
      </c>
      <c r="H75" s="76" t="s">
        <v>197</v>
      </c>
      <c r="I75" s="14"/>
      <c r="J75" s="20"/>
    </row>
    <row r="76" spans="1:10" s="5" customFormat="1" ht="48.75" customHeight="1">
      <c r="A76" s="13" t="s">
        <v>320</v>
      </c>
      <c r="B76" s="75" t="s">
        <v>365</v>
      </c>
      <c r="C76" s="13" t="s">
        <v>144</v>
      </c>
      <c r="D76" s="15">
        <v>120679</v>
      </c>
      <c r="E76" s="15"/>
      <c r="F76" s="15">
        <f t="shared" si="2"/>
        <v>120679</v>
      </c>
      <c r="G76" s="76" t="s">
        <v>200</v>
      </c>
      <c r="H76" s="76" t="s">
        <v>197</v>
      </c>
      <c r="I76" s="14"/>
      <c r="J76" s="20"/>
    </row>
    <row r="77" spans="1:10" s="5" customFormat="1" ht="48.75" customHeight="1">
      <c r="A77" s="13" t="s">
        <v>324</v>
      </c>
      <c r="B77" s="75" t="s">
        <v>339</v>
      </c>
      <c r="C77" s="13" t="s">
        <v>144</v>
      </c>
      <c r="D77" s="15">
        <v>165307</v>
      </c>
      <c r="E77" s="15"/>
      <c r="F77" s="15">
        <f t="shared" si="2"/>
        <v>165307</v>
      </c>
      <c r="G77" s="76" t="s">
        <v>200</v>
      </c>
      <c r="H77" s="76" t="s">
        <v>197</v>
      </c>
      <c r="I77" s="14"/>
      <c r="J77" s="20"/>
    </row>
    <row r="78" spans="1:10" s="5" customFormat="1" ht="48.75" customHeight="1">
      <c r="A78" s="13" t="s">
        <v>325</v>
      </c>
      <c r="B78" s="75" t="s">
        <v>340</v>
      </c>
      <c r="C78" s="13" t="s">
        <v>144</v>
      </c>
      <c r="D78" s="15">
        <v>120679</v>
      </c>
      <c r="E78" s="15"/>
      <c r="F78" s="15">
        <f t="shared" si="2"/>
        <v>120679</v>
      </c>
      <c r="G78" s="76" t="s">
        <v>200</v>
      </c>
      <c r="H78" s="76" t="s">
        <v>197</v>
      </c>
      <c r="I78" s="14"/>
      <c r="J78" s="20"/>
    </row>
    <row r="79" spans="1:10" s="5" customFormat="1" ht="48.75" customHeight="1">
      <c r="A79" s="13" t="s">
        <v>326</v>
      </c>
      <c r="B79" s="75" t="s">
        <v>341</v>
      </c>
      <c r="C79" s="13" t="s">
        <v>144</v>
      </c>
      <c r="D79" s="15">
        <v>165307</v>
      </c>
      <c r="E79" s="15"/>
      <c r="F79" s="15">
        <f t="shared" si="2"/>
        <v>165307</v>
      </c>
      <c r="G79" s="76" t="s">
        <v>200</v>
      </c>
      <c r="H79" s="76" t="s">
        <v>197</v>
      </c>
      <c r="I79" s="14"/>
      <c r="J79" s="20"/>
    </row>
    <row r="80" spans="1:10" s="5" customFormat="1" ht="48.75" customHeight="1">
      <c r="A80" s="13" t="s">
        <v>327</v>
      </c>
      <c r="B80" s="75" t="s">
        <v>406</v>
      </c>
      <c r="C80" s="13" t="s">
        <v>144</v>
      </c>
      <c r="D80" s="15">
        <v>221852</v>
      </c>
      <c r="E80" s="15"/>
      <c r="F80" s="15">
        <f t="shared" si="2"/>
        <v>221852</v>
      </c>
      <c r="G80" s="76" t="s">
        <v>200</v>
      </c>
      <c r="H80" s="76" t="s">
        <v>197</v>
      </c>
      <c r="I80" s="14"/>
      <c r="J80" s="20"/>
    </row>
    <row r="81" spans="1:10" s="5" customFormat="1" ht="48.75" customHeight="1">
      <c r="A81" s="13" t="s">
        <v>328</v>
      </c>
      <c r="B81" s="75" t="s">
        <v>342</v>
      </c>
      <c r="C81" s="13" t="s">
        <v>144</v>
      </c>
      <c r="D81" s="15">
        <v>225320</v>
      </c>
      <c r="E81" s="15"/>
      <c r="F81" s="15">
        <f t="shared" si="2"/>
        <v>225320</v>
      </c>
      <c r="G81" s="76" t="s">
        <v>200</v>
      </c>
      <c r="H81" s="76" t="s">
        <v>197</v>
      </c>
      <c r="I81" s="14"/>
      <c r="J81" s="20"/>
    </row>
    <row r="82" spans="1:10" s="5" customFormat="1" ht="48.75" customHeight="1">
      <c r="A82" s="13" t="s">
        <v>329</v>
      </c>
      <c r="B82" s="75" t="s">
        <v>347</v>
      </c>
      <c r="C82" s="13" t="s">
        <v>144</v>
      </c>
      <c r="D82" s="15">
        <v>120679</v>
      </c>
      <c r="E82" s="15"/>
      <c r="F82" s="15">
        <f t="shared" si="2"/>
        <v>120679</v>
      </c>
      <c r="G82" s="76" t="s">
        <v>200</v>
      </c>
      <c r="H82" s="76" t="s">
        <v>197</v>
      </c>
      <c r="I82" s="14"/>
      <c r="J82" s="20"/>
    </row>
    <row r="83" spans="1:10" s="5" customFormat="1" ht="48.75" customHeight="1">
      <c r="A83" s="13" t="s">
        <v>333</v>
      </c>
      <c r="B83" s="75" t="s">
        <v>439</v>
      </c>
      <c r="C83" s="13" t="s">
        <v>144</v>
      </c>
      <c r="D83" s="15">
        <v>121596</v>
      </c>
      <c r="E83" s="15"/>
      <c r="F83" s="15">
        <f t="shared" si="2"/>
        <v>121596</v>
      </c>
      <c r="G83" s="76" t="s">
        <v>200</v>
      </c>
      <c r="H83" s="76" t="s">
        <v>197</v>
      </c>
      <c r="I83" s="14"/>
      <c r="J83" s="20"/>
    </row>
    <row r="84" spans="1:10" s="5" customFormat="1" ht="52.5" customHeight="1">
      <c r="A84" s="13" t="s">
        <v>334</v>
      </c>
      <c r="B84" s="75" t="s">
        <v>348</v>
      </c>
      <c r="C84" s="13" t="s">
        <v>144</v>
      </c>
      <c r="D84" s="15">
        <v>120679</v>
      </c>
      <c r="E84" s="15"/>
      <c r="F84" s="15">
        <f t="shared" si="2"/>
        <v>120679</v>
      </c>
      <c r="G84" s="76" t="s">
        <v>200</v>
      </c>
      <c r="H84" s="76" t="s">
        <v>197</v>
      </c>
      <c r="I84" s="14"/>
      <c r="J84" s="20"/>
    </row>
    <row r="85" spans="1:10" s="5" customFormat="1" ht="48.75" customHeight="1">
      <c r="A85" s="13" t="s">
        <v>335</v>
      </c>
      <c r="B85" s="75" t="s">
        <v>353</v>
      </c>
      <c r="C85" s="13" t="s">
        <v>144</v>
      </c>
      <c r="D85" s="15">
        <v>120679</v>
      </c>
      <c r="E85" s="15"/>
      <c r="F85" s="15">
        <f t="shared" si="2"/>
        <v>120679</v>
      </c>
      <c r="G85" s="76" t="s">
        <v>200</v>
      </c>
      <c r="H85" s="76" t="s">
        <v>197</v>
      </c>
      <c r="I85" s="14"/>
      <c r="J85" s="20"/>
    </row>
    <row r="86" spans="1:10" s="5" customFormat="1" ht="48.75" customHeight="1">
      <c r="A86" s="13" t="s">
        <v>336</v>
      </c>
      <c r="B86" s="75" t="s">
        <v>354</v>
      </c>
      <c r="C86" s="13" t="s">
        <v>144</v>
      </c>
      <c r="D86" s="15">
        <v>120679</v>
      </c>
      <c r="E86" s="15"/>
      <c r="F86" s="15">
        <f t="shared" si="2"/>
        <v>120679</v>
      </c>
      <c r="G86" s="76" t="s">
        <v>200</v>
      </c>
      <c r="H86" s="76" t="s">
        <v>197</v>
      </c>
      <c r="I86" s="14"/>
      <c r="J86" s="20"/>
    </row>
    <row r="87" spans="1:10" s="5" customFormat="1" ht="48.75" customHeight="1">
      <c r="A87" s="13" t="s">
        <v>337</v>
      </c>
      <c r="B87" s="75" t="s">
        <v>355</v>
      </c>
      <c r="C87" s="13" t="s">
        <v>144</v>
      </c>
      <c r="D87" s="15">
        <v>225320</v>
      </c>
      <c r="E87" s="15"/>
      <c r="F87" s="15">
        <f t="shared" si="2"/>
        <v>225320</v>
      </c>
      <c r="G87" s="76" t="s">
        <v>200</v>
      </c>
      <c r="H87" s="76" t="s">
        <v>197</v>
      </c>
      <c r="I87" s="14"/>
      <c r="J87" s="20"/>
    </row>
    <row r="88" spans="1:10" s="5" customFormat="1" ht="48.75" customHeight="1">
      <c r="A88" s="13" t="s">
        <v>338</v>
      </c>
      <c r="B88" s="75" t="s">
        <v>390</v>
      </c>
      <c r="C88" s="13" t="s">
        <v>144</v>
      </c>
      <c r="D88" s="15">
        <v>165307</v>
      </c>
      <c r="E88" s="15"/>
      <c r="F88" s="15">
        <f t="shared" si="2"/>
        <v>165307</v>
      </c>
      <c r="G88" s="76" t="s">
        <v>200</v>
      </c>
      <c r="H88" s="76" t="s">
        <v>197</v>
      </c>
      <c r="I88" s="14"/>
      <c r="J88" s="20"/>
    </row>
    <row r="89" spans="1:10" s="5" customFormat="1" ht="60" customHeight="1">
      <c r="A89" s="13" t="s">
        <v>343</v>
      </c>
      <c r="B89" s="75" t="s">
        <v>370</v>
      </c>
      <c r="C89" s="13" t="s">
        <v>144</v>
      </c>
      <c r="D89" s="15">
        <v>165307</v>
      </c>
      <c r="E89" s="15"/>
      <c r="F89" s="15">
        <f t="shared" si="2"/>
        <v>165307</v>
      </c>
      <c r="G89" s="76" t="s">
        <v>200</v>
      </c>
      <c r="H89" s="76" t="s">
        <v>197</v>
      </c>
      <c r="I89" s="14"/>
      <c r="J89" s="20"/>
    </row>
    <row r="90" spans="1:10" s="5" customFormat="1" ht="48.75" customHeight="1">
      <c r="A90" s="13" t="s">
        <v>344</v>
      </c>
      <c r="B90" s="75" t="s">
        <v>375</v>
      </c>
      <c r="C90" s="13" t="s">
        <v>144</v>
      </c>
      <c r="D90" s="15">
        <v>225320</v>
      </c>
      <c r="E90" s="15"/>
      <c r="F90" s="15">
        <f t="shared" si="2"/>
        <v>225320</v>
      </c>
      <c r="G90" s="76" t="s">
        <v>200</v>
      </c>
      <c r="H90" s="76" t="s">
        <v>197</v>
      </c>
      <c r="I90" s="14"/>
      <c r="J90" s="20"/>
    </row>
    <row r="91" spans="1:10" s="5" customFormat="1" ht="48.75" customHeight="1">
      <c r="A91" s="13" t="s">
        <v>345</v>
      </c>
      <c r="B91" s="75" t="s">
        <v>361</v>
      </c>
      <c r="C91" s="13" t="s">
        <v>144</v>
      </c>
      <c r="D91" s="15">
        <v>120679</v>
      </c>
      <c r="E91" s="15"/>
      <c r="F91" s="15">
        <f t="shared" si="2"/>
        <v>120679</v>
      </c>
      <c r="G91" s="76" t="s">
        <v>200</v>
      </c>
      <c r="H91" s="76" t="s">
        <v>197</v>
      </c>
      <c r="I91" s="14"/>
      <c r="J91" s="20"/>
    </row>
    <row r="92" spans="1:10" s="5" customFormat="1" ht="48.75" customHeight="1">
      <c r="A92" s="13" t="s">
        <v>346</v>
      </c>
      <c r="B92" s="75" t="s">
        <v>362</v>
      </c>
      <c r="C92" s="13" t="s">
        <v>144</v>
      </c>
      <c r="D92" s="15">
        <v>120679</v>
      </c>
      <c r="E92" s="15"/>
      <c r="F92" s="15">
        <f t="shared" si="2"/>
        <v>120679</v>
      </c>
      <c r="G92" s="76" t="s">
        <v>200</v>
      </c>
      <c r="H92" s="76" t="s">
        <v>197</v>
      </c>
      <c r="I92" s="14"/>
      <c r="J92" s="20"/>
    </row>
    <row r="93" spans="1:10" s="5" customFormat="1" ht="48.75" customHeight="1">
      <c r="A93" s="13" t="s">
        <v>349</v>
      </c>
      <c r="B93" s="75" t="s">
        <v>366</v>
      </c>
      <c r="C93" s="13" t="s">
        <v>144</v>
      </c>
      <c r="D93" s="15">
        <v>120679</v>
      </c>
      <c r="E93" s="15"/>
      <c r="F93" s="15">
        <f t="shared" si="2"/>
        <v>120679</v>
      </c>
      <c r="G93" s="76" t="s">
        <v>200</v>
      </c>
      <c r="H93" s="76" t="s">
        <v>197</v>
      </c>
      <c r="I93" s="14"/>
      <c r="J93" s="20"/>
    </row>
    <row r="94" spans="1:10" s="5" customFormat="1" ht="48.75" customHeight="1">
      <c r="A94" s="13" t="s">
        <v>350</v>
      </c>
      <c r="B94" s="75" t="s">
        <v>367</v>
      </c>
      <c r="C94" s="13" t="s">
        <v>144</v>
      </c>
      <c r="D94" s="15">
        <v>120679</v>
      </c>
      <c r="E94" s="15"/>
      <c r="F94" s="15">
        <f t="shared" si="2"/>
        <v>120679</v>
      </c>
      <c r="G94" s="76" t="s">
        <v>200</v>
      </c>
      <c r="H94" s="76" t="s">
        <v>197</v>
      </c>
      <c r="I94" s="14"/>
      <c r="J94" s="20"/>
    </row>
    <row r="95" spans="1:10" s="5" customFormat="1" ht="48.75" customHeight="1">
      <c r="A95" s="13" t="s">
        <v>351</v>
      </c>
      <c r="B95" s="75" t="s">
        <v>371</v>
      </c>
      <c r="C95" s="13" t="s">
        <v>144</v>
      </c>
      <c r="D95" s="15">
        <v>225320</v>
      </c>
      <c r="E95" s="15"/>
      <c r="F95" s="15">
        <f t="shared" si="2"/>
        <v>225320</v>
      </c>
      <c r="G95" s="76" t="s">
        <v>200</v>
      </c>
      <c r="H95" s="76" t="s">
        <v>197</v>
      </c>
      <c r="I95" s="14"/>
      <c r="J95" s="20"/>
    </row>
    <row r="96" spans="1:10" s="5" customFormat="1" ht="48.75" customHeight="1">
      <c r="A96" s="13" t="s">
        <v>352</v>
      </c>
      <c r="B96" s="75" t="s">
        <v>393</v>
      </c>
      <c r="C96" s="13" t="s">
        <v>144</v>
      </c>
      <c r="D96" s="15">
        <v>120679</v>
      </c>
      <c r="E96" s="15"/>
      <c r="F96" s="15">
        <f t="shared" si="2"/>
        <v>120679</v>
      </c>
      <c r="G96" s="76" t="s">
        <v>200</v>
      </c>
      <c r="H96" s="76" t="s">
        <v>197</v>
      </c>
      <c r="I96" s="14"/>
      <c r="J96" s="20"/>
    </row>
    <row r="97" spans="1:10" s="5" customFormat="1" ht="48.75" customHeight="1">
      <c r="A97" s="13" t="s">
        <v>356</v>
      </c>
      <c r="B97" s="75" t="s">
        <v>372</v>
      </c>
      <c r="C97" s="13" t="s">
        <v>144</v>
      </c>
      <c r="D97" s="15">
        <v>120679</v>
      </c>
      <c r="E97" s="15"/>
      <c r="F97" s="15">
        <f t="shared" si="2"/>
        <v>120679</v>
      </c>
      <c r="G97" s="76" t="s">
        <v>200</v>
      </c>
      <c r="H97" s="76" t="s">
        <v>197</v>
      </c>
      <c r="I97" s="14"/>
      <c r="J97" s="20"/>
    </row>
    <row r="98" spans="1:10" s="5" customFormat="1" ht="48.75" customHeight="1">
      <c r="A98" s="13" t="s">
        <v>357</v>
      </c>
      <c r="B98" s="75" t="s">
        <v>364</v>
      </c>
      <c r="C98" s="13" t="s">
        <v>144</v>
      </c>
      <c r="D98" s="15">
        <v>120679</v>
      </c>
      <c r="E98" s="15"/>
      <c r="F98" s="15">
        <f t="shared" si="2"/>
        <v>120679</v>
      </c>
      <c r="G98" s="76" t="s">
        <v>200</v>
      </c>
      <c r="H98" s="76" t="s">
        <v>197</v>
      </c>
      <c r="I98" s="14"/>
      <c r="J98" s="20"/>
    </row>
    <row r="99" spans="1:10" s="5" customFormat="1" ht="48.75" customHeight="1">
      <c r="A99" s="13" t="s">
        <v>358</v>
      </c>
      <c r="B99" s="75" t="s">
        <v>463</v>
      </c>
      <c r="C99" s="13" t="s">
        <v>144</v>
      </c>
      <c r="D99" s="15">
        <v>120679</v>
      </c>
      <c r="E99" s="15"/>
      <c r="F99" s="15">
        <f t="shared" si="2"/>
        <v>120679</v>
      </c>
      <c r="G99" s="76" t="s">
        <v>200</v>
      </c>
      <c r="H99" s="76" t="s">
        <v>197</v>
      </c>
      <c r="I99" s="14"/>
      <c r="J99" s="20"/>
    </row>
    <row r="100" spans="1:10" s="5" customFormat="1" ht="48.75" customHeight="1">
      <c r="A100" s="13" t="s">
        <v>359</v>
      </c>
      <c r="B100" s="75" t="s">
        <v>373</v>
      </c>
      <c r="C100" s="13" t="s">
        <v>144</v>
      </c>
      <c r="D100" s="15">
        <v>173400</v>
      </c>
      <c r="E100" s="15"/>
      <c r="F100" s="15">
        <f t="shared" si="2"/>
        <v>173400</v>
      </c>
      <c r="G100" s="76" t="s">
        <v>200</v>
      </c>
      <c r="H100" s="76" t="s">
        <v>197</v>
      </c>
      <c r="I100" s="14"/>
      <c r="J100" s="20"/>
    </row>
    <row r="101" spans="1:10" s="5" customFormat="1" ht="48.75" customHeight="1">
      <c r="A101" s="13" t="s">
        <v>360</v>
      </c>
      <c r="B101" s="75" t="s">
        <v>374</v>
      </c>
      <c r="C101" s="13" t="s">
        <v>144</v>
      </c>
      <c r="D101" s="15">
        <v>225320</v>
      </c>
      <c r="E101" s="15"/>
      <c r="F101" s="15">
        <f t="shared" si="2"/>
        <v>225320</v>
      </c>
      <c r="G101" s="76" t="s">
        <v>200</v>
      </c>
      <c r="H101" s="76" t="s">
        <v>197</v>
      </c>
      <c r="I101" s="14"/>
      <c r="J101" s="20"/>
    </row>
    <row r="102" spans="1:10" s="54" customFormat="1" ht="48" customHeight="1">
      <c r="A102" s="13" t="s">
        <v>363</v>
      </c>
      <c r="B102" s="14" t="s">
        <v>526</v>
      </c>
      <c r="C102" s="13" t="s">
        <v>144</v>
      </c>
      <c r="D102" s="15">
        <v>13759</v>
      </c>
      <c r="E102" s="15"/>
      <c r="F102" s="15">
        <f>D102</f>
        <v>13759</v>
      </c>
      <c r="G102" s="76" t="s">
        <v>200</v>
      </c>
      <c r="H102" s="76" t="s">
        <v>197</v>
      </c>
      <c r="I102" s="58"/>
      <c r="J102" s="59"/>
    </row>
    <row r="103" spans="1:10" s="54" customFormat="1" ht="48" customHeight="1">
      <c r="A103" s="13" t="s">
        <v>466</v>
      </c>
      <c r="B103" s="14" t="s">
        <v>582</v>
      </c>
      <c r="C103" s="13" t="s">
        <v>144</v>
      </c>
      <c r="D103" s="15">
        <v>128000</v>
      </c>
      <c r="E103" s="15"/>
      <c r="F103" s="15">
        <f aca="true" t="shared" si="3" ref="F103:F143">D103</f>
        <v>128000</v>
      </c>
      <c r="G103" s="76" t="s">
        <v>197</v>
      </c>
      <c r="H103" s="76" t="s">
        <v>2</v>
      </c>
      <c r="I103" s="58"/>
      <c r="J103" s="59"/>
    </row>
    <row r="104" spans="1:10" s="54" customFormat="1" ht="48" customHeight="1">
      <c r="A104" s="13" t="s">
        <v>467</v>
      </c>
      <c r="B104" s="14" t="s">
        <v>583</v>
      </c>
      <c r="C104" s="13" t="s">
        <v>144</v>
      </c>
      <c r="D104" s="15">
        <v>231900</v>
      </c>
      <c r="E104" s="15"/>
      <c r="F104" s="15">
        <f t="shared" si="3"/>
        <v>231900</v>
      </c>
      <c r="G104" s="76" t="s">
        <v>197</v>
      </c>
      <c r="H104" s="76" t="s">
        <v>2</v>
      </c>
      <c r="I104" s="58"/>
      <c r="J104" s="59"/>
    </row>
    <row r="105" spans="1:10" s="54" customFormat="1" ht="57" customHeight="1">
      <c r="A105" s="13" t="s">
        <v>468</v>
      </c>
      <c r="B105" s="14" t="s">
        <v>584</v>
      </c>
      <c r="C105" s="13" t="s">
        <v>144</v>
      </c>
      <c r="D105" s="15">
        <v>128000</v>
      </c>
      <c r="E105" s="15"/>
      <c r="F105" s="15">
        <f t="shared" si="3"/>
        <v>128000</v>
      </c>
      <c r="G105" s="76" t="s">
        <v>197</v>
      </c>
      <c r="H105" s="76" t="s">
        <v>2</v>
      </c>
      <c r="I105" s="58"/>
      <c r="J105" s="59"/>
    </row>
    <row r="106" spans="1:10" s="54" customFormat="1" ht="48" customHeight="1">
      <c r="A106" s="13" t="s">
        <v>469</v>
      </c>
      <c r="B106" s="14" t="s">
        <v>585</v>
      </c>
      <c r="C106" s="13" t="s">
        <v>144</v>
      </c>
      <c r="D106" s="15">
        <v>128000</v>
      </c>
      <c r="E106" s="15"/>
      <c r="F106" s="15">
        <f t="shared" si="3"/>
        <v>128000</v>
      </c>
      <c r="G106" s="76" t="s">
        <v>197</v>
      </c>
      <c r="H106" s="76" t="s">
        <v>2</v>
      </c>
      <c r="I106" s="58"/>
      <c r="J106" s="59"/>
    </row>
    <row r="107" spans="1:10" s="54" customFormat="1" ht="57.75" customHeight="1">
      <c r="A107" s="13" t="s">
        <v>470</v>
      </c>
      <c r="B107" s="14" t="s">
        <v>619</v>
      </c>
      <c r="C107" s="13" t="s">
        <v>144</v>
      </c>
      <c r="D107" s="15">
        <v>128000</v>
      </c>
      <c r="E107" s="15"/>
      <c r="F107" s="15">
        <f t="shared" si="3"/>
        <v>128000</v>
      </c>
      <c r="G107" s="76" t="s">
        <v>197</v>
      </c>
      <c r="H107" s="76" t="s">
        <v>2</v>
      </c>
      <c r="I107" s="58"/>
      <c r="J107" s="59"/>
    </row>
    <row r="108" spans="1:10" s="54" customFormat="1" ht="59.25" customHeight="1">
      <c r="A108" s="13" t="s">
        <v>471</v>
      </c>
      <c r="B108" s="14" t="s">
        <v>620</v>
      </c>
      <c r="C108" s="13" t="s">
        <v>144</v>
      </c>
      <c r="D108" s="15">
        <v>173400</v>
      </c>
      <c r="E108" s="15"/>
      <c r="F108" s="15">
        <f t="shared" si="3"/>
        <v>173400</v>
      </c>
      <c r="G108" s="76" t="s">
        <v>197</v>
      </c>
      <c r="H108" s="76" t="s">
        <v>2</v>
      </c>
      <c r="I108" s="58"/>
      <c r="J108" s="59"/>
    </row>
    <row r="109" spans="1:10" s="54" customFormat="1" ht="57.75" customHeight="1">
      <c r="A109" s="13" t="s">
        <v>472</v>
      </c>
      <c r="B109" s="14" t="s">
        <v>586</v>
      </c>
      <c r="C109" s="13" t="s">
        <v>144</v>
      </c>
      <c r="D109" s="15">
        <v>231900</v>
      </c>
      <c r="E109" s="15"/>
      <c r="F109" s="15">
        <f t="shared" si="3"/>
        <v>231900</v>
      </c>
      <c r="G109" s="76" t="s">
        <v>197</v>
      </c>
      <c r="H109" s="76" t="s">
        <v>2</v>
      </c>
      <c r="I109" s="58"/>
      <c r="J109" s="59"/>
    </row>
    <row r="110" spans="1:10" s="54" customFormat="1" ht="48" customHeight="1">
      <c r="A110" s="13" t="s">
        <v>473</v>
      </c>
      <c r="B110" s="14" t="s">
        <v>587</v>
      </c>
      <c r="C110" s="13" t="s">
        <v>144</v>
      </c>
      <c r="D110" s="15">
        <v>231900</v>
      </c>
      <c r="E110" s="15"/>
      <c r="F110" s="15">
        <f t="shared" si="3"/>
        <v>231900</v>
      </c>
      <c r="G110" s="76" t="s">
        <v>197</v>
      </c>
      <c r="H110" s="76" t="s">
        <v>2</v>
      </c>
      <c r="I110" s="58"/>
      <c r="J110" s="59"/>
    </row>
    <row r="111" spans="1:10" s="54" customFormat="1" ht="48" customHeight="1">
      <c r="A111" s="13" t="s">
        <v>474</v>
      </c>
      <c r="B111" s="14" t="s">
        <v>588</v>
      </c>
      <c r="C111" s="13" t="s">
        <v>144</v>
      </c>
      <c r="D111" s="15">
        <v>128000</v>
      </c>
      <c r="E111" s="15"/>
      <c r="F111" s="15">
        <f t="shared" si="3"/>
        <v>128000</v>
      </c>
      <c r="G111" s="76" t="s">
        <v>197</v>
      </c>
      <c r="H111" s="76" t="s">
        <v>2</v>
      </c>
      <c r="I111" s="58"/>
      <c r="J111" s="59"/>
    </row>
    <row r="112" spans="1:10" s="54" customFormat="1" ht="48" customHeight="1">
      <c r="A112" s="13" t="s">
        <v>475</v>
      </c>
      <c r="B112" s="14" t="s">
        <v>589</v>
      </c>
      <c r="C112" s="13" t="s">
        <v>144</v>
      </c>
      <c r="D112" s="15">
        <v>128000</v>
      </c>
      <c r="E112" s="15"/>
      <c r="F112" s="15">
        <f t="shared" si="3"/>
        <v>128000</v>
      </c>
      <c r="G112" s="76" t="s">
        <v>197</v>
      </c>
      <c r="H112" s="76" t="s">
        <v>2</v>
      </c>
      <c r="I112" s="58"/>
      <c r="J112" s="59"/>
    </row>
    <row r="113" spans="1:10" s="54" customFormat="1" ht="60" customHeight="1">
      <c r="A113" s="13" t="s">
        <v>476</v>
      </c>
      <c r="B113" s="14" t="s">
        <v>621</v>
      </c>
      <c r="C113" s="13" t="s">
        <v>144</v>
      </c>
      <c r="D113" s="15">
        <v>231900</v>
      </c>
      <c r="E113" s="15"/>
      <c r="F113" s="15">
        <f t="shared" si="3"/>
        <v>231900</v>
      </c>
      <c r="G113" s="76" t="s">
        <v>197</v>
      </c>
      <c r="H113" s="76" t="s">
        <v>2</v>
      </c>
      <c r="I113" s="58"/>
      <c r="J113" s="59"/>
    </row>
    <row r="114" spans="1:10" s="54" customFormat="1" ht="83.25" customHeight="1">
      <c r="A114" s="13" t="s">
        <v>477</v>
      </c>
      <c r="B114" s="14" t="s">
        <v>622</v>
      </c>
      <c r="C114" s="13" t="s">
        <v>144</v>
      </c>
      <c r="D114" s="15">
        <v>128000</v>
      </c>
      <c r="E114" s="15"/>
      <c r="F114" s="15">
        <f t="shared" si="3"/>
        <v>128000</v>
      </c>
      <c r="G114" s="76" t="s">
        <v>197</v>
      </c>
      <c r="H114" s="76" t="s">
        <v>2</v>
      </c>
      <c r="I114" s="58"/>
      <c r="J114" s="59"/>
    </row>
    <row r="115" spans="1:10" s="54" customFormat="1" ht="48" customHeight="1">
      <c r="A115" s="13" t="s">
        <v>478</v>
      </c>
      <c r="B115" s="14" t="s">
        <v>590</v>
      </c>
      <c r="C115" s="13" t="s">
        <v>144</v>
      </c>
      <c r="D115" s="15">
        <v>128000</v>
      </c>
      <c r="E115" s="15"/>
      <c r="F115" s="15">
        <f t="shared" si="3"/>
        <v>128000</v>
      </c>
      <c r="G115" s="76" t="s">
        <v>197</v>
      </c>
      <c r="H115" s="76" t="s">
        <v>2</v>
      </c>
      <c r="I115" s="58"/>
      <c r="J115" s="59"/>
    </row>
    <row r="116" spans="1:10" s="54" customFormat="1" ht="48" customHeight="1">
      <c r="A116" s="13" t="s">
        <v>479</v>
      </c>
      <c r="B116" s="14" t="s">
        <v>591</v>
      </c>
      <c r="C116" s="13" t="s">
        <v>144</v>
      </c>
      <c r="D116" s="15">
        <v>128000</v>
      </c>
      <c r="E116" s="15"/>
      <c r="F116" s="15">
        <f t="shared" si="3"/>
        <v>128000</v>
      </c>
      <c r="G116" s="76" t="s">
        <v>197</v>
      </c>
      <c r="H116" s="76" t="s">
        <v>2</v>
      </c>
      <c r="I116" s="58"/>
      <c r="J116" s="59"/>
    </row>
    <row r="117" spans="1:10" s="54" customFormat="1" ht="60" customHeight="1">
      <c r="A117" s="13" t="s">
        <v>480</v>
      </c>
      <c r="B117" s="14" t="s">
        <v>592</v>
      </c>
      <c r="C117" s="13" t="s">
        <v>144</v>
      </c>
      <c r="D117" s="15">
        <v>173400</v>
      </c>
      <c r="E117" s="15"/>
      <c r="F117" s="15">
        <f t="shared" si="3"/>
        <v>173400</v>
      </c>
      <c r="G117" s="76" t="s">
        <v>197</v>
      </c>
      <c r="H117" s="76" t="s">
        <v>2</v>
      </c>
      <c r="I117" s="58"/>
      <c r="J117" s="59"/>
    </row>
    <row r="118" spans="1:10" s="54" customFormat="1" ht="48" customHeight="1">
      <c r="A118" s="13" t="s">
        <v>481</v>
      </c>
      <c r="B118" s="14" t="s">
        <v>593</v>
      </c>
      <c r="C118" s="13" t="s">
        <v>144</v>
      </c>
      <c r="D118" s="15">
        <v>173400</v>
      </c>
      <c r="E118" s="15"/>
      <c r="F118" s="15">
        <f t="shared" si="3"/>
        <v>173400</v>
      </c>
      <c r="G118" s="76" t="s">
        <v>197</v>
      </c>
      <c r="H118" s="76" t="s">
        <v>2</v>
      </c>
      <c r="I118" s="58"/>
      <c r="J118" s="59"/>
    </row>
    <row r="119" spans="1:10" s="54" customFormat="1" ht="48" customHeight="1">
      <c r="A119" s="13" t="s">
        <v>482</v>
      </c>
      <c r="B119" s="14" t="s">
        <v>594</v>
      </c>
      <c r="C119" s="13" t="s">
        <v>144</v>
      </c>
      <c r="D119" s="15">
        <v>173400</v>
      </c>
      <c r="E119" s="15"/>
      <c r="F119" s="15">
        <f t="shared" si="3"/>
        <v>173400</v>
      </c>
      <c r="G119" s="76" t="s">
        <v>197</v>
      </c>
      <c r="H119" s="76" t="s">
        <v>2</v>
      </c>
      <c r="I119" s="58"/>
      <c r="J119" s="59"/>
    </row>
    <row r="120" spans="1:10" s="54" customFormat="1" ht="48" customHeight="1">
      <c r="A120" s="13" t="s">
        <v>483</v>
      </c>
      <c r="B120" s="14" t="s">
        <v>595</v>
      </c>
      <c r="C120" s="13" t="s">
        <v>144</v>
      </c>
      <c r="D120" s="15">
        <v>128000</v>
      </c>
      <c r="E120" s="15"/>
      <c r="F120" s="15">
        <f t="shared" si="3"/>
        <v>128000</v>
      </c>
      <c r="G120" s="76" t="s">
        <v>197</v>
      </c>
      <c r="H120" s="76" t="s">
        <v>2</v>
      </c>
      <c r="I120" s="58"/>
      <c r="J120" s="59"/>
    </row>
    <row r="121" spans="1:10" s="54" customFormat="1" ht="48" customHeight="1">
      <c r="A121" s="13" t="s">
        <v>484</v>
      </c>
      <c r="B121" s="14" t="s">
        <v>596</v>
      </c>
      <c r="C121" s="13" t="s">
        <v>144</v>
      </c>
      <c r="D121" s="15">
        <v>173400</v>
      </c>
      <c r="E121" s="15"/>
      <c r="F121" s="15">
        <f t="shared" si="3"/>
        <v>173400</v>
      </c>
      <c r="G121" s="76" t="s">
        <v>197</v>
      </c>
      <c r="H121" s="76" t="s">
        <v>2</v>
      </c>
      <c r="I121" s="58"/>
      <c r="J121" s="59"/>
    </row>
    <row r="122" spans="1:10" s="54" customFormat="1" ht="48" customHeight="1">
      <c r="A122" s="13" t="s">
        <v>485</v>
      </c>
      <c r="B122" s="14" t="s">
        <v>597</v>
      </c>
      <c r="C122" s="13" t="s">
        <v>144</v>
      </c>
      <c r="D122" s="15">
        <v>173400</v>
      </c>
      <c r="E122" s="15"/>
      <c r="F122" s="15">
        <f t="shared" si="3"/>
        <v>173400</v>
      </c>
      <c r="G122" s="76" t="s">
        <v>197</v>
      </c>
      <c r="H122" s="76" t="s">
        <v>2</v>
      </c>
      <c r="I122" s="58"/>
      <c r="J122" s="59"/>
    </row>
    <row r="123" spans="1:10" s="54" customFormat="1" ht="48" customHeight="1">
      <c r="A123" s="13" t="s">
        <v>486</v>
      </c>
      <c r="B123" s="14" t="s">
        <v>598</v>
      </c>
      <c r="C123" s="13" t="s">
        <v>144</v>
      </c>
      <c r="D123" s="15">
        <v>128000</v>
      </c>
      <c r="E123" s="15"/>
      <c r="F123" s="15">
        <f t="shared" si="3"/>
        <v>128000</v>
      </c>
      <c r="G123" s="76" t="s">
        <v>197</v>
      </c>
      <c r="H123" s="76" t="s">
        <v>2</v>
      </c>
      <c r="I123" s="58"/>
      <c r="J123" s="59"/>
    </row>
    <row r="124" spans="1:10" s="54" customFormat="1" ht="48" customHeight="1">
      <c r="A124" s="13" t="s">
        <v>487</v>
      </c>
      <c r="B124" s="14" t="s">
        <v>599</v>
      </c>
      <c r="C124" s="13" t="s">
        <v>144</v>
      </c>
      <c r="D124" s="15">
        <v>173400</v>
      </c>
      <c r="E124" s="15"/>
      <c r="F124" s="15">
        <f t="shared" si="3"/>
        <v>173400</v>
      </c>
      <c r="G124" s="76" t="s">
        <v>197</v>
      </c>
      <c r="H124" s="76" t="s">
        <v>2</v>
      </c>
      <c r="I124" s="58"/>
      <c r="J124" s="59"/>
    </row>
    <row r="125" spans="1:10" s="54" customFormat="1" ht="48" customHeight="1">
      <c r="A125" s="13" t="s">
        <v>488</v>
      </c>
      <c r="B125" s="14" t="s">
        <v>600</v>
      </c>
      <c r="C125" s="13" t="s">
        <v>144</v>
      </c>
      <c r="D125" s="15">
        <v>173400</v>
      </c>
      <c r="E125" s="15"/>
      <c r="F125" s="15">
        <f t="shared" si="3"/>
        <v>173400</v>
      </c>
      <c r="G125" s="76" t="s">
        <v>197</v>
      </c>
      <c r="H125" s="76" t="s">
        <v>2</v>
      </c>
      <c r="I125" s="58"/>
      <c r="J125" s="59"/>
    </row>
    <row r="126" spans="1:10" s="54" customFormat="1" ht="48" customHeight="1">
      <c r="A126" s="13" t="s">
        <v>489</v>
      </c>
      <c r="B126" s="14" t="s">
        <v>601</v>
      </c>
      <c r="C126" s="13" t="s">
        <v>144</v>
      </c>
      <c r="D126" s="15">
        <v>128000</v>
      </c>
      <c r="E126" s="15"/>
      <c r="F126" s="15">
        <f t="shared" si="3"/>
        <v>128000</v>
      </c>
      <c r="G126" s="76" t="s">
        <v>197</v>
      </c>
      <c r="H126" s="76" t="s">
        <v>2</v>
      </c>
      <c r="I126" s="58"/>
      <c r="J126" s="59"/>
    </row>
    <row r="127" spans="1:10" s="54" customFormat="1" ht="48" customHeight="1">
      <c r="A127" s="13" t="s">
        <v>490</v>
      </c>
      <c r="B127" s="14" t="s">
        <v>602</v>
      </c>
      <c r="C127" s="13" t="s">
        <v>144</v>
      </c>
      <c r="D127" s="15">
        <v>128000</v>
      </c>
      <c r="E127" s="15"/>
      <c r="F127" s="15">
        <f t="shared" si="3"/>
        <v>128000</v>
      </c>
      <c r="G127" s="76" t="s">
        <v>197</v>
      </c>
      <c r="H127" s="76" t="s">
        <v>2</v>
      </c>
      <c r="I127" s="58"/>
      <c r="J127" s="59"/>
    </row>
    <row r="128" spans="1:10" s="54" customFormat="1" ht="48" customHeight="1">
      <c r="A128" s="13" t="s">
        <v>491</v>
      </c>
      <c r="B128" s="14" t="s">
        <v>603</v>
      </c>
      <c r="C128" s="13" t="s">
        <v>144</v>
      </c>
      <c r="D128" s="15">
        <v>173400</v>
      </c>
      <c r="E128" s="15"/>
      <c r="F128" s="15">
        <f t="shared" si="3"/>
        <v>173400</v>
      </c>
      <c r="G128" s="76" t="s">
        <v>197</v>
      </c>
      <c r="H128" s="76" t="s">
        <v>2</v>
      </c>
      <c r="I128" s="58"/>
      <c r="J128" s="59"/>
    </row>
    <row r="129" spans="1:10" s="54" customFormat="1" ht="48" customHeight="1">
      <c r="A129" s="13" t="s">
        <v>492</v>
      </c>
      <c r="B129" s="14" t="s">
        <v>604</v>
      </c>
      <c r="C129" s="13" t="s">
        <v>144</v>
      </c>
      <c r="D129" s="15">
        <v>173400</v>
      </c>
      <c r="E129" s="15"/>
      <c r="F129" s="15">
        <f t="shared" si="3"/>
        <v>173400</v>
      </c>
      <c r="G129" s="76" t="s">
        <v>197</v>
      </c>
      <c r="H129" s="76" t="s">
        <v>2</v>
      </c>
      <c r="I129" s="58"/>
      <c r="J129" s="59"/>
    </row>
    <row r="130" spans="1:10" s="54" customFormat="1" ht="48" customHeight="1">
      <c r="A130" s="13" t="s">
        <v>493</v>
      </c>
      <c r="B130" s="14" t="s">
        <v>605</v>
      </c>
      <c r="C130" s="13" t="s">
        <v>144</v>
      </c>
      <c r="D130" s="15">
        <v>173400</v>
      </c>
      <c r="E130" s="15"/>
      <c r="F130" s="15">
        <f t="shared" si="3"/>
        <v>173400</v>
      </c>
      <c r="G130" s="76" t="s">
        <v>197</v>
      </c>
      <c r="H130" s="76" t="s">
        <v>2</v>
      </c>
      <c r="I130" s="58"/>
      <c r="J130" s="59"/>
    </row>
    <row r="131" spans="1:10" s="54" customFormat="1" ht="48" customHeight="1">
      <c r="A131" s="13" t="s">
        <v>494</v>
      </c>
      <c r="B131" s="14" t="s">
        <v>606</v>
      </c>
      <c r="C131" s="13" t="s">
        <v>144</v>
      </c>
      <c r="D131" s="15">
        <v>173400</v>
      </c>
      <c r="E131" s="15"/>
      <c r="F131" s="15">
        <f t="shared" si="3"/>
        <v>173400</v>
      </c>
      <c r="G131" s="76" t="s">
        <v>197</v>
      </c>
      <c r="H131" s="76" t="s">
        <v>2</v>
      </c>
      <c r="I131" s="58"/>
      <c r="J131" s="59"/>
    </row>
    <row r="132" spans="1:10" s="54" customFormat="1" ht="48" customHeight="1">
      <c r="A132" s="13" t="s">
        <v>495</v>
      </c>
      <c r="B132" s="14" t="s">
        <v>607</v>
      </c>
      <c r="C132" s="13" t="s">
        <v>144</v>
      </c>
      <c r="D132" s="15">
        <v>128000</v>
      </c>
      <c r="E132" s="15"/>
      <c r="F132" s="15">
        <f t="shared" si="3"/>
        <v>128000</v>
      </c>
      <c r="G132" s="76" t="s">
        <v>197</v>
      </c>
      <c r="H132" s="76" t="s">
        <v>2</v>
      </c>
      <c r="I132" s="58"/>
      <c r="J132" s="59"/>
    </row>
    <row r="133" spans="1:10" s="54" customFormat="1" ht="48" customHeight="1">
      <c r="A133" s="13" t="s">
        <v>496</v>
      </c>
      <c r="B133" s="14" t="s">
        <v>608</v>
      </c>
      <c r="C133" s="13" t="s">
        <v>144</v>
      </c>
      <c r="D133" s="15">
        <v>128000</v>
      </c>
      <c r="E133" s="15"/>
      <c r="F133" s="15">
        <f t="shared" si="3"/>
        <v>128000</v>
      </c>
      <c r="G133" s="76" t="s">
        <v>197</v>
      </c>
      <c r="H133" s="76" t="s">
        <v>2</v>
      </c>
      <c r="I133" s="58"/>
      <c r="J133" s="59"/>
    </row>
    <row r="134" spans="1:10" s="54" customFormat="1" ht="48" customHeight="1">
      <c r="A134" s="13" t="s">
        <v>497</v>
      </c>
      <c r="B134" s="14" t="s">
        <v>609</v>
      </c>
      <c r="C134" s="13" t="s">
        <v>144</v>
      </c>
      <c r="D134" s="15">
        <v>128000</v>
      </c>
      <c r="E134" s="15"/>
      <c r="F134" s="15">
        <f t="shared" si="3"/>
        <v>128000</v>
      </c>
      <c r="G134" s="76" t="s">
        <v>197</v>
      </c>
      <c r="H134" s="76" t="s">
        <v>2</v>
      </c>
      <c r="I134" s="58"/>
      <c r="J134" s="59"/>
    </row>
    <row r="135" spans="1:10" s="54" customFormat="1" ht="48" customHeight="1">
      <c r="A135" s="13" t="s">
        <v>498</v>
      </c>
      <c r="B135" s="14" t="s">
        <v>610</v>
      </c>
      <c r="C135" s="13" t="s">
        <v>144</v>
      </c>
      <c r="D135" s="15">
        <v>128000</v>
      </c>
      <c r="E135" s="15"/>
      <c r="F135" s="15">
        <f t="shared" si="3"/>
        <v>128000</v>
      </c>
      <c r="G135" s="76" t="s">
        <v>197</v>
      </c>
      <c r="H135" s="76" t="s">
        <v>2</v>
      </c>
      <c r="I135" s="58"/>
      <c r="J135" s="59"/>
    </row>
    <row r="136" spans="1:10" s="54" customFormat="1" ht="48" customHeight="1">
      <c r="A136" s="13" t="s">
        <v>499</v>
      </c>
      <c r="B136" s="14" t="s">
        <v>611</v>
      </c>
      <c r="C136" s="13" t="s">
        <v>144</v>
      </c>
      <c r="D136" s="15">
        <v>231900</v>
      </c>
      <c r="E136" s="15"/>
      <c r="F136" s="15">
        <f t="shared" si="3"/>
        <v>231900</v>
      </c>
      <c r="G136" s="76" t="s">
        <v>197</v>
      </c>
      <c r="H136" s="76" t="s">
        <v>2</v>
      </c>
      <c r="I136" s="58"/>
      <c r="J136" s="59"/>
    </row>
    <row r="137" spans="1:10" s="54" customFormat="1" ht="48" customHeight="1">
      <c r="A137" s="13" t="s">
        <v>500</v>
      </c>
      <c r="B137" s="14" t="s">
        <v>612</v>
      </c>
      <c r="C137" s="13" t="s">
        <v>144</v>
      </c>
      <c r="D137" s="15">
        <v>128000</v>
      </c>
      <c r="E137" s="15"/>
      <c r="F137" s="15">
        <f t="shared" si="3"/>
        <v>128000</v>
      </c>
      <c r="G137" s="76" t="s">
        <v>197</v>
      </c>
      <c r="H137" s="76" t="s">
        <v>2</v>
      </c>
      <c r="I137" s="58"/>
      <c r="J137" s="59"/>
    </row>
    <row r="138" spans="1:10" s="54" customFormat="1" ht="48" customHeight="1">
      <c r="A138" s="13" t="s">
        <v>501</v>
      </c>
      <c r="B138" s="14" t="s">
        <v>613</v>
      </c>
      <c r="C138" s="13" t="s">
        <v>144</v>
      </c>
      <c r="D138" s="15">
        <v>128000</v>
      </c>
      <c r="E138" s="15"/>
      <c r="F138" s="15">
        <f t="shared" si="3"/>
        <v>128000</v>
      </c>
      <c r="G138" s="76" t="s">
        <v>197</v>
      </c>
      <c r="H138" s="76" t="s">
        <v>2</v>
      </c>
      <c r="I138" s="58"/>
      <c r="J138" s="59"/>
    </row>
    <row r="139" spans="1:10" s="54" customFormat="1" ht="48" customHeight="1">
      <c r="A139" s="13" t="s">
        <v>502</v>
      </c>
      <c r="B139" s="14" t="s">
        <v>614</v>
      </c>
      <c r="C139" s="13" t="s">
        <v>144</v>
      </c>
      <c r="D139" s="15">
        <v>128000</v>
      </c>
      <c r="E139" s="15"/>
      <c r="F139" s="15">
        <f t="shared" si="3"/>
        <v>128000</v>
      </c>
      <c r="G139" s="76" t="s">
        <v>197</v>
      </c>
      <c r="H139" s="76" t="s">
        <v>2</v>
      </c>
      <c r="I139" s="58"/>
      <c r="J139" s="59"/>
    </row>
    <row r="140" spans="1:10" s="54" customFormat="1" ht="48" customHeight="1">
      <c r="A140" s="13" t="s">
        <v>503</v>
      </c>
      <c r="B140" s="14" t="s">
        <v>615</v>
      </c>
      <c r="C140" s="13" t="s">
        <v>144</v>
      </c>
      <c r="D140" s="15">
        <v>128000</v>
      </c>
      <c r="E140" s="15"/>
      <c r="F140" s="15">
        <f t="shared" si="3"/>
        <v>128000</v>
      </c>
      <c r="G140" s="76" t="s">
        <v>197</v>
      </c>
      <c r="H140" s="76" t="s">
        <v>2</v>
      </c>
      <c r="I140" s="58"/>
      <c r="J140" s="59"/>
    </row>
    <row r="141" spans="1:10" s="54" customFormat="1" ht="60.75" customHeight="1">
      <c r="A141" s="13" t="s">
        <v>504</v>
      </c>
      <c r="B141" s="14" t="s">
        <v>616</v>
      </c>
      <c r="C141" s="13" t="s">
        <v>144</v>
      </c>
      <c r="D141" s="15">
        <v>173400</v>
      </c>
      <c r="E141" s="15"/>
      <c r="F141" s="15">
        <f t="shared" si="3"/>
        <v>173400</v>
      </c>
      <c r="G141" s="76" t="s">
        <v>197</v>
      </c>
      <c r="H141" s="76" t="s">
        <v>2</v>
      </c>
      <c r="I141" s="58"/>
      <c r="J141" s="59"/>
    </row>
    <row r="142" spans="1:10" s="54" customFormat="1" ht="48" customHeight="1">
      <c r="A142" s="13" t="s">
        <v>505</v>
      </c>
      <c r="B142" s="14" t="s">
        <v>617</v>
      </c>
      <c r="C142" s="13" t="s">
        <v>144</v>
      </c>
      <c r="D142" s="15">
        <v>128000</v>
      </c>
      <c r="E142" s="15"/>
      <c r="F142" s="15">
        <f t="shared" si="3"/>
        <v>128000</v>
      </c>
      <c r="G142" s="76" t="s">
        <v>197</v>
      </c>
      <c r="H142" s="76" t="s">
        <v>2</v>
      </c>
      <c r="I142" s="58"/>
      <c r="J142" s="59"/>
    </row>
    <row r="143" spans="1:10" s="54" customFormat="1" ht="48" customHeight="1">
      <c r="A143" s="13" t="s">
        <v>506</v>
      </c>
      <c r="B143" s="14" t="s">
        <v>618</v>
      </c>
      <c r="C143" s="13" t="s">
        <v>144</v>
      </c>
      <c r="D143" s="15">
        <v>231900</v>
      </c>
      <c r="E143" s="15"/>
      <c r="F143" s="15">
        <f t="shared" si="3"/>
        <v>231900</v>
      </c>
      <c r="G143" s="76" t="s">
        <v>197</v>
      </c>
      <c r="H143" s="76" t="s">
        <v>2</v>
      </c>
      <c r="I143" s="58"/>
      <c r="J143" s="59"/>
    </row>
    <row r="144" spans="1:10" s="5" customFormat="1" ht="51" customHeight="1">
      <c r="A144" s="13" t="s">
        <v>155</v>
      </c>
      <c r="B144" s="14" t="s">
        <v>201</v>
      </c>
      <c r="C144" s="13" t="s">
        <v>144</v>
      </c>
      <c r="D144" s="15">
        <f>D145+D146+D147</f>
        <v>2390608</v>
      </c>
      <c r="E144" s="15"/>
      <c r="F144" s="15">
        <f aca="true" t="shared" si="4" ref="F144:F177">D144</f>
        <v>2390608</v>
      </c>
      <c r="G144" s="76" t="s">
        <v>197</v>
      </c>
      <c r="H144" s="76" t="s">
        <v>2</v>
      </c>
      <c r="I144" s="14"/>
      <c r="J144" s="20"/>
    </row>
    <row r="145" spans="1:10" s="5" customFormat="1" ht="38.25" customHeight="1">
      <c r="A145" s="13" t="s">
        <v>464</v>
      </c>
      <c r="B145" s="14" t="s">
        <v>238</v>
      </c>
      <c r="C145" s="13" t="s">
        <v>144</v>
      </c>
      <c r="D145" s="15">
        <f>10000000-7230000-1700000-1000000</f>
        <v>70000</v>
      </c>
      <c r="E145" s="15"/>
      <c r="F145" s="15">
        <f t="shared" si="4"/>
        <v>70000</v>
      </c>
      <c r="G145" s="76" t="s">
        <v>200</v>
      </c>
      <c r="H145" s="76" t="s">
        <v>2</v>
      </c>
      <c r="I145" s="29"/>
      <c r="J145" s="20"/>
    </row>
    <row r="146" spans="1:10" s="55" customFormat="1" ht="78.75" customHeight="1">
      <c r="A146" s="13" t="s">
        <v>237</v>
      </c>
      <c r="B146" s="14" t="s">
        <v>383</v>
      </c>
      <c r="C146" s="13" t="s">
        <v>144</v>
      </c>
      <c r="D146" s="15">
        <v>1320608</v>
      </c>
      <c r="E146" s="15"/>
      <c r="F146" s="15">
        <f t="shared" si="4"/>
        <v>1320608</v>
      </c>
      <c r="G146" s="76" t="s">
        <v>200</v>
      </c>
      <c r="H146" s="76" t="s">
        <v>2</v>
      </c>
      <c r="I146" s="29"/>
      <c r="J146" s="20"/>
    </row>
    <row r="147" spans="1:10" s="55" customFormat="1" ht="43.5" customHeight="1">
      <c r="A147" s="13" t="s">
        <v>382</v>
      </c>
      <c r="B147" s="14" t="s">
        <v>450</v>
      </c>
      <c r="C147" s="13" t="s">
        <v>144</v>
      </c>
      <c r="D147" s="15">
        <v>1000000</v>
      </c>
      <c r="E147" s="15"/>
      <c r="F147" s="15">
        <f t="shared" si="4"/>
        <v>1000000</v>
      </c>
      <c r="G147" s="76" t="s">
        <v>200</v>
      </c>
      <c r="H147" s="76" t="s">
        <v>2</v>
      </c>
      <c r="I147" s="29"/>
      <c r="J147" s="20"/>
    </row>
    <row r="148" spans="1:10" s="5" customFormat="1" ht="42.75" customHeight="1">
      <c r="A148" s="13" t="s">
        <v>156</v>
      </c>
      <c r="B148" s="14" t="s">
        <v>202</v>
      </c>
      <c r="C148" s="13" t="s">
        <v>144</v>
      </c>
      <c r="D148" s="15">
        <v>956000</v>
      </c>
      <c r="E148" s="15"/>
      <c r="F148" s="15">
        <f t="shared" si="4"/>
        <v>956000</v>
      </c>
      <c r="G148" s="76" t="s">
        <v>138</v>
      </c>
      <c r="H148" s="76" t="s">
        <v>200</v>
      </c>
      <c r="I148" s="29"/>
      <c r="J148" s="20"/>
    </row>
    <row r="149" spans="1:12" s="5" customFormat="1" ht="57.75" customHeight="1">
      <c r="A149" s="13" t="s">
        <v>157</v>
      </c>
      <c r="B149" s="14" t="s">
        <v>402</v>
      </c>
      <c r="C149" s="13" t="s">
        <v>144</v>
      </c>
      <c r="D149" s="15">
        <f>3200000-389536-1400000-77752</f>
        <v>1332712</v>
      </c>
      <c r="E149" s="15"/>
      <c r="F149" s="15">
        <f t="shared" si="4"/>
        <v>1332712</v>
      </c>
      <c r="G149" s="76"/>
      <c r="H149" s="76"/>
      <c r="I149" s="29"/>
      <c r="J149" s="20"/>
      <c r="K149" s="24"/>
      <c r="L149" s="50"/>
    </row>
    <row r="150" spans="1:12" s="5" customFormat="1" ht="57.75" customHeight="1">
      <c r="A150" s="13" t="s">
        <v>401</v>
      </c>
      <c r="B150" s="14" t="s">
        <v>405</v>
      </c>
      <c r="C150" s="13" t="s">
        <v>144</v>
      </c>
      <c r="D150" s="15">
        <v>656758.4</v>
      </c>
      <c r="E150" s="15"/>
      <c r="F150" s="15">
        <f t="shared" si="4"/>
        <v>656758.4</v>
      </c>
      <c r="G150" s="76" t="s">
        <v>200</v>
      </c>
      <c r="H150" s="76" t="s">
        <v>2</v>
      </c>
      <c r="I150" s="29"/>
      <c r="J150" s="20"/>
      <c r="K150" s="24"/>
      <c r="L150" s="53"/>
    </row>
    <row r="151" spans="1:12" s="5" customFormat="1" ht="57.75" customHeight="1">
      <c r="A151" s="13" t="s">
        <v>458</v>
      </c>
      <c r="B151" s="14" t="s">
        <v>459</v>
      </c>
      <c r="C151" s="13" t="s">
        <v>144</v>
      </c>
      <c r="D151" s="15">
        <v>393820</v>
      </c>
      <c r="E151" s="15"/>
      <c r="F151" s="15">
        <f t="shared" si="4"/>
        <v>393820</v>
      </c>
      <c r="G151" s="76" t="s">
        <v>460</v>
      </c>
      <c r="H151" s="76" t="s">
        <v>2</v>
      </c>
      <c r="I151" s="29"/>
      <c r="J151" s="20"/>
      <c r="K151" s="24"/>
      <c r="L151" s="53"/>
    </row>
    <row r="152" spans="1:12" s="5" customFormat="1" ht="31.5" customHeight="1">
      <c r="A152" s="13" t="s">
        <v>158</v>
      </c>
      <c r="B152" s="14" t="s">
        <v>536</v>
      </c>
      <c r="C152" s="13" t="s">
        <v>144</v>
      </c>
      <c r="D152" s="15">
        <v>1397500</v>
      </c>
      <c r="E152" s="15"/>
      <c r="F152" s="15">
        <f t="shared" si="4"/>
        <v>1397500</v>
      </c>
      <c r="G152" s="76" t="s">
        <v>200</v>
      </c>
      <c r="H152" s="76" t="s">
        <v>2</v>
      </c>
      <c r="I152" s="29"/>
      <c r="J152" s="20"/>
      <c r="L152" s="53"/>
    </row>
    <row r="153" spans="1:12" s="5" customFormat="1" ht="57" customHeight="1">
      <c r="A153" s="13" t="s">
        <v>537</v>
      </c>
      <c r="B153" s="14" t="s">
        <v>556</v>
      </c>
      <c r="C153" s="13" t="s">
        <v>144</v>
      </c>
      <c r="D153" s="15">
        <v>105539</v>
      </c>
      <c r="E153" s="15"/>
      <c r="F153" s="15">
        <f t="shared" si="4"/>
        <v>105539</v>
      </c>
      <c r="G153" s="76" t="s">
        <v>2</v>
      </c>
      <c r="H153" s="76" t="s">
        <v>2</v>
      </c>
      <c r="I153" s="29"/>
      <c r="J153" s="20"/>
      <c r="L153" s="53"/>
    </row>
    <row r="154" spans="1:12" s="5" customFormat="1" ht="60.75" customHeight="1">
      <c r="A154" s="13" t="s">
        <v>538</v>
      </c>
      <c r="B154" s="14" t="s">
        <v>557</v>
      </c>
      <c r="C154" s="13" t="s">
        <v>144</v>
      </c>
      <c r="D154" s="15">
        <v>53394</v>
      </c>
      <c r="E154" s="15"/>
      <c r="F154" s="15">
        <f t="shared" si="4"/>
        <v>53394</v>
      </c>
      <c r="G154" s="76" t="s">
        <v>2</v>
      </c>
      <c r="H154" s="76" t="s">
        <v>2</v>
      </c>
      <c r="I154" s="29"/>
      <c r="J154" s="20"/>
      <c r="L154" s="53"/>
    </row>
    <row r="155" spans="1:12" s="5" customFormat="1" ht="60.75" customHeight="1">
      <c r="A155" s="13" t="s">
        <v>539</v>
      </c>
      <c r="B155" s="14" t="s">
        <v>558</v>
      </c>
      <c r="C155" s="13" t="s">
        <v>144</v>
      </c>
      <c r="D155" s="15">
        <v>53394</v>
      </c>
      <c r="E155" s="15"/>
      <c r="F155" s="15">
        <f t="shared" si="4"/>
        <v>53394</v>
      </c>
      <c r="G155" s="76" t="s">
        <v>2</v>
      </c>
      <c r="H155" s="76" t="s">
        <v>2</v>
      </c>
      <c r="I155" s="29"/>
      <c r="J155" s="20"/>
      <c r="L155" s="53"/>
    </row>
    <row r="156" spans="1:12" s="5" customFormat="1" ht="60.75" customHeight="1">
      <c r="A156" s="13" t="s">
        <v>540</v>
      </c>
      <c r="B156" s="14" t="s">
        <v>559</v>
      </c>
      <c r="C156" s="13" t="s">
        <v>144</v>
      </c>
      <c r="D156" s="15">
        <v>53394</v>
      </c>
      <c r="E156" s="15"/>
      <c r="F156" s="15">
        <f t="shared" si="4"/>
        <v>53394</v>
      </c>
      <c r="G156" s="76" t="s">
        <v>2</v>
      </c>
      <c r="H156" s="76" t="s">
        <v>2</v>
      </c>
      <c r="I156" s="29"/>
      <c r="J156" s="20"/>
      <c r="L156" s="53"/>
    </row>
    <row r="157" spans="1:12" s="5" customFormat="1" ht="60.75" customHeight="1">
      <c r="A157" s="13" t="s">
        <v>541</v>
      </c>
      <c r="B157" s="14" t="s">
        <v>560</v>
      </c>
      <c r="C157" s="13" t="s">
        <v>144</v>
      </c>
      <c r="D157" s="15">
        <v>53394</v>
      </c>
      <c r="E157" s="15"/>
      <c r="F157" s="15">
        <f t="shared" si="4"/>
        <v>53394</v>
      </c>
      <c r="G157" s="76" t="s">
        <v>2</v>
      </c>
      <c r="H157" s="76" t="s">
        <v>2</v>
      </c>
      <c r="I157" s="29"/>
      <c r="J157" s="20"/>
      <c r="L157" s="53"/>
    </row>
    <row r="158" spans="1:12" s="5" customFormat="1" ht="60.75" customHeight="1">
      <c r="A158" s="13" t="s">
        <v>542</v>
      </c>
      <c r="B158" s="14" t="s">
        <v>561</v>
      </c>
      <c r="C158" s="13" t="s">
        <v>144</v>
      </c>
      <c r="D158" s="15">
        <v>105539</v>
      </c>
      <c r="E158" s="15"/>
      <c r="F158" s="15">
        <f t="shared" si="4"/>
        <v>105539</v>
      </c>
      <c r="G158" s="76" t="s">
        <v>2</v>
      </c>
      <c r="H158" s="76" t="s">
        <v>2</v>
      </c>
      <c r="I158" s="29"/>
      <c r="J158" s="20"/>
      <c r="L158" s="53"/>
    </row>
    <row r="159" spans="1:12" s="5" customFormat="1" ht="60.75" customHeight="1">
      <c r="A159" s="13" t="s">
        <v>543</v>
      </c>
      <c r="B159" s="14" t="s">
        <v>562</v>
      </c>
      <c r="C159" s="13" t="s">
        <v>144</v>
      </c>
      <c r="D159" s="15">
        <v>158933</v>
      </c>
      <c r="E159" s="15"/>
      <c r="F159" s="15">
        <f t="shared" si="4"/>
        <v>158933</v>
      </c>
      <c r="G159" s="76" t="s">
        <v>2</v>
      </c>
      <c r="H159" s="76" t="s">
        <v>2</v>
      </c>
      <c r="I159" s="29"/>
      <c r="J159" s="20"/>
      <c r="L159" s="53"/>
    </row>
    <row r="160" spans="1:12" s="5" customFormat="1" ht="60.75" customHeight="1">
      <c r="A160" s="13" t="s">
        <v>544</v>
      </c>
      <c r="B160" s="14" t="s">
        <v>563</v>
      </c>
      <c r="C160" s="13" t="s">
        <v>144</v>
      </c>
      <c r="D160" s="15">
        <v>105539</v>
      </c>
      <c r="E160" s="15"/>
      <c r="F160" s="15">
        <f t="shared" si="4"/>
        <v>105539</v>
      </c>
      <c r="G160" s="76" t="s">
        <v>2</v>
      </c>
      <c r="H160" s="76" t="s">
        <v>2</v>
      </c>
      <c r="I160" s="29"/>
      <c r="J160" s="20"/>
      <c r="L160" s="53"/>
    </row>
    <row r="161" spans="1:12" s="5" customFormat="1" ht="60.75" customHeight="1">
      <c r="A161" s="13" t="s">
        <v>545</v>
      </c>
      <c r="B161" s="14" t="s">
        <v>564</v>
      </c>
      <c r="C161" s="13" t="s">
        <v>144</v>
      </c>
      <c r="D161" s="15">
        <v>53394</v>
      </c>
      <c r="E161" s="15"/>
      <c r="F161" s="15">
        <f t="shared" si="4"/>
        <v>53394</v>
      </c>
      <c r="G161" s="76" t="s">
        <v>2</v>
      </c>
      <c r="H161" s="76" t="s">
        <v>2</v>
      </c>
      <c r="I161" s="29"/>
      <c r="J161" s="20"/>
      <c r="L161" s="53"/>
    </row>
    <row r="162" spans="1:12" s="5" customFormat="1" ht="60.75" customHeight="1">
      <c r="A162" s="13" t="s">
        <v>546</v>
      </c>
      <c r="B162" s="14" t="s">
        <v>565</v>
      </c>
      <c r="C162" s="13" t="s">
        <v>144</v>
      </c>
      <c r="D162" s="15">
        <v>105539</v>
      </c>
      <c r="E162" s="15"/>
      <c r="F162" s="15">
        <f t="shared" si="4"/>
        <v>105539</v>
      </c>
      <c r="G162" s="76" t="s">
        <v>2</v>
      </c>
      <c r="H162" s="76" t="s">
        <v>2</v>
      </c>
      <c r="I162" s="29"/>
      <c r="J162" s="20"/>
      <c r="L162" s="53"/>
    </row>
    <row r="163" spans="1:12" s="5" customFormat="1" ht="60.75" customHeight="1">
      <c r="A163" s="13" t="s">
        <v>547</v>
      </c>
      <c r="B163" s="14" t="s">
        <v>566</v>
      </c>
      <c r="C163" s="13" t="s">
        <v>144</v>
      </c>
      <c r="D163" s="15">
        <v>53394</v>
      </c>
      <c r="E163" s="15"/>
      <c r="F163" s="15">
        <f t="shared" si="4"/>
        <v>53394</v>
      </c>
      <c r="G163" s="76" t="s">
        <v>2</v>
      </c>
      <c r="H163" s="76" t="s">
        <v>2</v>
      </c>
      <c r="I163" s="29"/>
      <c r="J163" s="20"/>
      <c r="L163" s="53"/>
    </row>
    <row r="164" spans="1:12" s="5" customFormat="1" ht="60.75" customHeight="1">
      <c r="A164" s="13" t="s">
        <v>548</v>
      </c>
      <c r="B164" s="14" t="s">
        <v>567</v>
      </c>
      <c r="C164" s="13" t="s">
        <v>144</v>
      </c>
      <c r="D164" s="15">
        <v>105539</v>
      </c>
      <c r="E164" s="15"/>
      <c r="F164" s="15">
        <f t="shared" si="4"/>
        <v>105539</v>
      </c>
      <c r="G164" s="76" t="s">
        <v>2</v>
      </c>
      <c r="H164" s="76" t="s">
        <v>2</v>
      </c>
      <c r="I164" s="29"/>
      <c r="J164" s="20"/>
      <c r="L164" s="53"/>
    </row>
    <row r="165" spans="1:12" s="5" customFormat="1" ht="60.75" customHeight="1">
      <c r="A165" s="13" t="s">
        <v>549</v>
      </c>
      <c r="B165" s="14" t="s">
        <v>568</v>
      </c>
      <c r="C165" s="13" t="s">
        <v>144</v>
      </c>
      <c r="D165" s="15">
        <v>105539</v>
      </c>
      <c r="E165" s="15"/>
      <c r="F165" s="15">
        <f t="shared" si="4"/>
        <v>105539</v>
      </c>
      <c r="G165" s="76" t="s">
        <v>2</v>
      </c>
      <c r="H165" s="76" t="s">
        <v>2</v>
      </c>
      <c r="I165" s="29"/>
      <c r="J165" s="20"/>
      <c r="L165" s="53"/>
    </row>
    <row r="166" spans="1:12" s="5" customFormat="1" ht="60.75" customHeight="1">
      <c r="A166" s="13" t="s">
        <v>550</v>
      </c>
      <c r="B166" s="14" t="s">
        <v>569</v>
      </c>
      <c r="C166" s="13" t="s">
        <v>144</v>
      </c>
      <c r="D166" s="15">
        <v>53394</v>
      </c>
      <c r="E166" s="15"/>
      <c r="F166" s="15">
        <f t="shared" si="4"/>
        <v>53394</v>
      </c>
      <c r="G166" s="76" t="s">
        <v>2</v>
      </c>
      <c r="H166" s="76" t="s">
        <v>2</v>
      </c>
      <c r="I166" s="29"/>
      <c r="J166" s="20"/>
      <c r="L166" s="53"/>
    </row>
    <row r="167" spans="1:12" s="5" customFormat="1" ht="60.75" customHeight="1">
      <c r="A167" s="13" t="s">
        <v>551</v>
      </c>
      <c r="B167" s="14" t="s">
        <v>570</v>
      </c>
      <c r="C167" s="13" t="s">
        <v>144</v>
      </c>
      <c r="D167" s="15">
        <v>53394</v>
      </c>
      <c r="E167" s="15"/>
      <c r="F167" s="15">
        <f t="shared" si="4"/>
        <v>53394</v>
      </c>
      <c r="G167" s="76" t="s">
        <v>2</v>
      </c>
      <c r="H167" s="76" t="s">
        <v>2</v>
      </c>
      <c r="I167" s="29"/>
      <c r="J167" s="20"/>
      <c r="L167" s="53"/>
    </row>
    <row r="168" spans="1:12" s="5" customFormat="1" ht="60.75" customHeight="1">
      <c r="A168" s="13" t="s">
        <v>552</v>
      </c>
      <c r="B168" s="14" t="s">
        <v>571</v>
      </c>
      <c r="C168" s="13" t="s">
        <v>144</v>
      </c>
      <c r="D168" s="15">
        <v>53394</v>
      </c>
      <c r="E168" s="15"/>
      <c r="F168" s="15">
        <f t="shared" si="4"/>
        <v>53394</v>
      </c>
      <c r="G168" s="76" t="s">
        <v>2</v>
      </c>
      <c r="H168" s="76" t="s">
        <v>2</v>
      </c>
      <c r="I168" s="29"/>
      <c r="J168" s="20"/>
      <c r="L168" s="53"/>
    </row>
    <row r="169" spans="1:12" s="5" customFormat="1" ht="60.75" customHeight="1">
      <c r="A169" s="13" t="s">
        <v>553</v>
      </c>
      <c r="B169" s="14" t="s">
        <v>572</v>
      </c>
      <c r="C169" s="13" t="s">
        <v>144</v>
      </c>
      <c r="D169" s="15">
        <v>53394</v>
      </c>
      <c r="E169" s="15"/>
      <c r="F169" s="15">
        <f t="shared" si="4"/>
        <v>53394</v>
      </c>
      <c r="G169" s="76" t="s">
        <v>2</v>
      </c>
      <c r="H169" s="76" t="s">
        <v>2</v>
      </c>
      <c r="I169" s="29"/>
      <c r="J169" s="20"/>
      <c r="L169" s="53"/>
    </row>
    <row r="170" spans="1:12" s="5" customFormat="1" ht="60.75" customHeight="1">
      <c r="A170" s="13" t="s">
        <v>554</v>
      </c>
      <c r="B170" s="14" t="s">
        <v>573</v>
      </c>
      <c r="C170" s="13" t="s">
        <v>144</v>
      </c>
      <c r="D170" s="15">
        <v>53394</v>
      </c>
      <c r="E170" s="15"/>
      <c r="F170" s="15">
        <f t="shared" si="4"/>
        <v>53394</v>
      </c>
      <c r="G170" s="76" t="s">
        <v>2</v>
      </c>
      <c r="H170" s="76" t="s">
        <v>2</v>
      </c>
      <c r="I170" s="29"/>
      <c r="J170" s="20"/>
      <c r="L170" s="53"/>
    </row>
    <row r="171" spans="1:12" s="5" customFormat="1" ht="60.75" customHeight="1">
      <c r="A171" s="13" t="s">
        <v>555</v>
      </c>
      <c r="B171" s="14" t="s">
        <v>581</v>
      </c>
      <c r="C171" s="13" t="s">
        <v>144</v>
      </c>
      <c r="D171" s="15">
        <v>17999</v>
      </c>
      <c r="E171" s="15"/>
      <c r="F171" s="15">
        <f t="shared" si="4"/>
        <v>17999</v>
      </c>
      <c r="G171" s="76" t="s">
        <v>2</v>
      </c>
      <c r="H171" s="76" t="s">
        <v>2</v>
      </c>
      <c r="I171" s="29"/>
      <c r="J171" s="20"/>
      <c r="L171" s="53"/>
    </row>
    <row r="172" spans="1:12" s="55" customFormat="1" ht="39.75" customHeight="1">
      <c r="A172" s="13" t="s">
        <v>232</v>
      </c>
      <c r="B172" s="14" t="s">
        <v>381</v>
      </c>
      <c r="C172" s="13" t="s">
        <v>144</v>
      </c>
      <c r="D172" s="15">
        <f>1500000+249630+77752</f>
        <v>1827382</v>
      </c>
      <c r="E172" s="15"/>
      <c r="F172" s="15">
        <f t="shared" si="4"/>
        <v>1827382</v>
      </c>
      <c r="G172" s="76" t="s">
        <v>200</v>
      </c>
      <c r="H172" s="76" t="s">
        <v>2</v>
      </c>
      <c r="I172" s="29"/>
      <c r="J172" s="20"/>
      <c r="L172" s="56"/>
    </row>
    <row r="173" spans="1:12" s="55" customFormat="1" ht="63.75" customHeight="1">
      <c r="A173" s="13" t="s">
        <v>239</v>
      </c>
      <c r="B173" s="14" t="s">
        <v>419</v>
      </c>
      <c r="C173" s="13" t="s">
        <v>144</v>
      </c>
      <c r="D173" s="15">
        <v>600000</v>
      </c>
      <c r="E173" s="15"/>
      <c r="F173" s="15">
        <f t="shared" si="4"/>
        <v>600000</v>
      </c>
      <c r="G173" s="76" t="s">
        <v>200</v>
      </c>
      <c r="H173" s="76" t="s">
        <v>2</v>
      </c>
      <c r="I173" s="29"/>
      <c r="J173" s="20"/>
      <c r="L173" s="56"/>
    </row>
    <row r="174" spans="1:10" s="5" customFormat="1" ht="28.5" customHeight="1">
      <c r="A174" s="13"/>
      <c r="B174" s="14" t="s">
        <v>454</v>
      </c>
      <c r="C174" s="13"/>
      <c r="D174" s="15">
        <f>D15+D28+D29+D43+D144+D148+D149+D152+D172+D173</f>
        <v>53984402</v>
      </c>
      <c r="E174" s="15"/>
      <c r="F174" s="15">
        <f t="shared" si="4"/>
        <v>53984402</v>
      </c>
      <c r="G174" s="76"/>
      <c r="H174" s="76"/>
      <c r="I174" s="29"/>
      <c r="J174" s="20"/>
    </row>
    <row r="175" spans="1:10" s="5" customFormat="1" ht="28.5" customHeight="1">
      <c r="A175" s="13" t="s">
        <v>434</v>
      </c>
      <c r="B175" s="14" t="s">
        <v>159</v>
      </c>
      <c r="C175" s="13" t="s">
        <v>144</v>
      </c>
      <c r="D175" s="15">
        <f>400000+160000</f>
        <v>560000</v>
      </c>
      <c r="E175" s="15"/>
      <c r="F175" s="15">
        <f t="shared" si="4"/>
        <v>560000</v>
      </c>
      <c r="G175" s="76" t="s">
        <v>138</v>
      </c>
      <c r="H175" s="76" t="s">
        <v>2</v>
      </c>
      <c r="I175" s="29"/>
      <c r="J175" s="20"/>
    </row>
    <row r="176" spans="1:10" s="5" customFormat="1" ht="18.75" customHeight="1">
      <c r="A176" s="13"/>
      <c r="B176" s="14" t="s">
        <v>465</v>
      </c>
      <c r="C176" s="13"/>
      <c r="D176" s="15">
        <f>D175</f>
        <v>560000</v>
      </c>
      <c r="E176" s="15"/>
      <c r="F176" s="15">
        <f t="shared" si="4"/>
        <v>560000</v>
      </c>
      <c r="G176" s="76"/>
      <c r="H176" s="76"/>
      <c r="I176" s="29"/>
      <c r="J176" s="20"/>
    </row>
    <row r="177" spans="1:10" s="5" customFormat="1" ht="30" customHeight="1">
      <c r="A177" s="30"/>
      <c r="B177" s="14" t="s">
        <v>203</v>
      </c>
      <c r="C177" s="76"/>
      <c r="D177" s="15">
        <f>D174+D176</f>
        <v>54544402</v>
      </c>
      <c r="E177" s="15"/>
      <c r="F177" s="15">
        <f t="shared" si="4"/>
        <v>54544402</v>
      </c>
      <c r="G177" s="76"/>
      <c r="H177" s="76"/>
      <c r="I177" s="29"/>
      <c r="J177" s="20"/>
    </row>
    <row r="178" spans="1:10" s="5" customFormat="1" ht="21.75" customHeight="1">
      <c r="A178" s="97" t="s">
        <v>35</v>
      </c>
      <c r="B178" s="98"/>
      <c r="C178" s="98"/>
      <c r="D178" s="98"/>
      <c r="E178" s="98"/>
      <c r="F178" s="98"/>
      <c r="G178" s="98"/>
      <c r="H178" s="98"/>
      <c r="I178" s="99"/>
      <c r="J178" s="20"/>
    </row>
    <row r="179" spans="1:10" s="5" customFormat="1" ht="30" customHeight="1">
      <c r="A179" s="13" t="s">
        <v>9</v>
      </c>
      <c r="B179" s="93" t="s">
        <v>167</v>
      </c>
      <c r="C179" s="93"/>
      <c r="D179" s="93"/>
      <c r="E179" s="31"/>
      <c r="F179" s="31"/>
      <c r="G179" s="31"/>
      <c r="H179" s="31"/>
      <c r="I179" s="31"/>
      <c r="J179" s="20"/>
    </row>
    <row r="180" spans="1:10" s="5" customFormat="1" ht="31.5" customHeight="1">
      <c r="A180" s="13" t="s">
        <v>76</v>
      </c>
      <c r="B180" s="14" t="s">
        <v>168</v>
      </c>
      <c r="C180" s="13" t="s">
        <v>144</v>
      </c>
      <c r="D180" s="15">
        <v>199000</v>
      </c>
      <c r="E180" s="15">
        <f aca="true" t="shared" si="5" ref="E180:E195">D180</f>
        <v>199000</v>
      </c>
      <c r="F180" s="33"/>
      <c r="G180" s="76" t="s">
        <v>1</v>
      </c>
      <c r="H180" s="76" t="s">
        <v>198</v>
      </c>
      <c r="I180" s="94"/>
      <c r="J180" s="20"/>
    </row>
    <row r="181" spans="1:10" s="5" customFormat="1" ht="57" customHeight="1">
      <c r="A181" s="13" t="s">
        <v>77</v>
      </c>
      <c r="B181" s="14" t="s">
        <v>204</v>
      </c>
      <c r="C181" s="13" t="s">
        <v>144</v>
      </c>
      <c r="D181" s="15">
        <f>21586926+10000000</f>
        <v>31586926</v>
      </c>
      <c r="E181" s="15">
        <f t="shared" si="5"/>
        <v>31586926</v>
      </c>
      <c r="F181" s="33"/>
      <c r="G181" s="76" t="s">
        <v>138</v>
      </c>
      <c r="H181" s="76" t="s">
        <v>2</v>
      </c>
      <c r="I181" s="94"/>
      <c r="J181" s="20"/>
    </row>
    <row r="182" spans="1:10" s="5" customFormat="1" ht="44.25" customHeight="1">
      <c r="A182" s="13" t="s">
        <v>78</v>
      </c>
      <c r="B182" s="14" t="s">
        <v>169</v>
      </c>
      <c r="C182" s="13" t="s">
        <v>144</v>
      </c>
      <c r="D182" s="15">
        <f>3450000-2886676</f>
        <v>563324</v>
      </c>
      <c r="E182" s="15">
        <f t="shared" si="5"/>
        <v>563324</v>
      </c>
      <c r="F182" s="33"/>
      <c r="G182" s="76" t="s">
        <v>138</v>
      </c>
      <c r="H182" s="76" t="s">
        <v>2</v>
      </c>
      <c r="I182" s="94"/>
      <c r="J182" s="20"/>
    </row>
    <row r="183" spans="1:14" s="5" customFormat="1" ht="27.75" customHeight="1">
      <c r="A183" s="13" t="s">
        <v>79</v>
      </c>
      <c r="B183" s="14" t="s">
        <v>170</v>
      </c>
      <c r="C183" s="13" t="s">
        <v>144</v>
      </c>
      <c r="D183" s="15">
        <v>199000</v>
      </c>
      <c r="E183" s="15">
        <f t="shared" si="5"/>
        <v>199000</v>
      </c>
      <c r="F183" s="33"/>
      <c r="G183" s="76" t="s">
        <v>200</v>
      </c>
      <c r="H183" s="76" t="s">
        <v>197</v>
      </c>
      <c r="I183" s="94"/>
      <c r="J183" s="20"/>
      <c r="N183" s="51"/>
    </row>
    <row r="184" spans="1:10" s="5" customFormat="1" ht="40.5" customHeight="1">
      <c r="A184" s="13" t="s">
        <v>80</v>
      </c>
      <c r="B184" s="36" t="s">
        <v>160</v>
      </c>
      <c r="C184" s="13" t="s">
        <v>144</v>
      </c>
      <c r="D184" s="15">
        <f>10106900-915320-850000</f>
        <v>8341580</v>
      </c>
      <c r="E184" s="15">
        <f t="shared" si="5"/>
        <v>8341580</v>
      </c>
      <c r="F184" s="33"/>
      <c r="G184" s="76" t="s">
        <v>138</v>
      </c>
      <c r="H184" s="76" t="s">
        <v>2</v>
      </c>
      <c r="I184" s="94"/>
      <c r="J184" s="20"/>
    </row>
    <row r="185" spans="1:10" s="5" customFormat="1" ht="30" customHeight="1">
      <c r="A185" s="13" t="s">
        <v>81</v>
      </c>
      <c r="B185" s="14" t="s">
        <v>161</v>
      </c>
      <c r="C185" s="13" t="s">
        <v>144</v>
      </c>
      <c r="D185" s="15">
        <f>2547100+115320</f>
        <v>2662420</v>
      </c>
      <c r="E185" s="15">
        <f t="shared" si="5"/>
        <v>2662420</v>
      </c>
      <c r="F185" s="33"/>
      <c r="G185" s="76" t="s">
        <v>200</v>
      </c>
      <c r="H185" s="76" t="s">
        <v>2</v>
      </c>
      <c r="I185" s="94"/>
      <c r="J185" s="20"/>
    </row>
    <row r="186" spans="1:10" s="5" customFormat="1" ht="55.5" customHeight="1">
      <c r="A186" s="13" t="s">
        <v>83</v>
      </c>
      <c r="B186" s="14" t="s">
        <v>215</v>
      </c>
      <c r="C186" s="13" t="s">
        <v>144</v>
      </c>
      <c r="D186" s="15">
        <f>7003400+800000+850000</f>
        <v>8653400</v>
      </c>
      <c r="E186" s="15">
        <f t="shared" si="5"/>
        <v>8653400</v>
      </c>
      <c r="F186" s="33"/>
      <c r="G186" s="76" t="s">
        <v>138</v>
      </c>
      <c r="H186" s="76" t="s">
        <v>2</v>
      </c>
      <c r="I186" s="94"/>
      <c r="J186" s="20"/>
    </row>
    <row r="187" spans="1:10" s="5" customFormat="1" ht="55.5" customHeight="1">
      <c r="A187" s="13" t="s">
        <v>82</v>
      </c>
      <c r="B187" s="14" t="s">
        <v>213</v>
      </c>
      <c r="C187" s="13"/>
      <c r="D187" s="15"/>
      <c r="E187" s="15"/>
      <c r="F187" s="76"/>
      <c r="G187" s="76"/>
      <c r="H187" s="76"/>
      <c r="I187" s="94"/>
      <c r="J187" s="20"/>
    </row>
    <row r="188" spans="1:10" s="5" customFormat="1" ht="41.25" customHeight="1">
      <c r="A188" s="13" t="s">
        <v>516</v>
      </c>
      <c r="B188" s="35" t="s">
        <v>162</v>
      </c>
      <c r="C188" s="13" t="s">
        <v>144</v>
      </c>
      <c r="D188" s="15">
        <v>199000</v>
      </c>
      <c r="E188" s="15">
        <f t="shared" si="5"/>
        <v>199000</v>
      </c>
      <c r="F188" s="33"/>
      <c r="G188" s="76" t="s">
        <v>138</v>
      </c>
      <c r="H188" s="76" t="s">
        <v>2</v>
      </c>
      <c r="I188" s="94"/>
      <c r="J188" s="20"/>
    </row>
    <row r="189" spans="1:10" s="5" customFormat="1" ht="41.25" customHeight="1">
      <c r="A189" s="13" t="s">
        <v>84</v>
      </c>
      <c r="B189" s="35" t="s">
        <v>214</v>
      </c>
      <c r="C189" s="13"/>
      <c r="D189" s="15"/>
      <c r="E189" s="15"/>
      <c r="F189" s="33"/>
      <c r="G189" s="76"/>
      <c r="H189" s="76"/>
      <c r="I189" s="94"/>
      <c r="J189" s="20"/>
    </row>
    <row r="190" spans="1:10" s="5" customFormat="1" ht="38.25" customHeight="1">
      <c r="A190" s="13" t="s">
        <v>517</v>
      </c>
      <c r="B190" s="35" t="s">
        <v>162</v>
      </c>
      <c r="C190" s="13" t="s">
        <v>144</v>
      </c>
      <c r="D190" s="15">
        <v>130300</v>
      </c>
      <c r="E190" s="15">
        <f t="shared" si="5"/>
        <v>130300</v>
      </c>
      <c r="F190" s="33"/>
      <c r="G190" s="76" t="s">
        <v>197</v>
      </c>
      <c r="H190" s="76" t="s">
        <v>2</v>
      </c>
      <c r="I190" s="94"/>
      <c r="J190" s="20"/>
    </row>
    <row r="191" spans="1:10" s="5" customFormat="1" ht="28.5" customHeight="1">
      <c r="A191" s="13" t="s">
        <v>85</v>
      </c>
      <c r="B191" s="37" t="s">
        <v>19</v>
      </c>
      <c r="C191" s="13" t="s">
        <v>144</v>
      </c>
      <c r="D191" s="15">
        <v>100000</v>
      </c>
      <c r="E191" s="15">
        <f t="shared" si="5"/>
        <v>100000</v>
      </c>
      <c r="F191" s="33"/>
      <c r="G191" s="76" t="s">
        <v>200</v>
      </c>
      <c r="H191" s="76" t="s">
        <v>197</v>
      </c>
      <c r="I191" s="94"/>
      <c r="J191" s="20"/>
    </row>
    <row r="192" spans="1:10" s="5" customFormat="1" ht="29.25" customHeight="1">
      <c r="A192" s="13" t="s">
        <v>86</v>
      </c>
      <c r="B192" s="37" t="s">
        <v>206</v>
      </c>
      <c r="C192" s="13" t="s">
        <v>144</v>
      </c>
      <c r="D192" s="15">
        <v>199000</v>
      </c>
      <c r="E192" s="15">
        <f t="shared" si="5"/>
        <v>199000</v>
      </c>
      <c r="F192" s="33"/>
      <c r="G192" s="76" t="s">
        <v>200</v>
      </c>
      <c r="H192" s="76" t="s">
        <v>197</v>
      </c>
      <c r="I192" s="94" t="s">
        <v>205</v>
      </c>
      <c r="J192" s="38"/>
    </row>
    <row r="193" spans="1:10" s="5" customFormat="1" ht="27" customHeight="1">
      <c r="A193" s="13" t="s">
        <v>87</v>
      </c>
      <c r="B193" s="37" t="s">
        <v>207</v>
      </c>
      <c r="C193" s="13" t="s">
        <v>144</v>
      </c>
      <c r="D193" s="15">
        <v>275000</v>
      </c>
      <c r="E193" s="15">
        <f t="shared" si="5"/>
        <v>275000</v>
      </c>
      <c r="F193" s="33"/>
      <c r="G193" s="76" t="s">
        <v>138</v>
      </c>
      <c r="H193" s="76" t="s">
        <v>2</v>
      </c>
      <c r="I193" s="94"/>
      <c r="J193" s="38"/>
    </row>
    <row r="194" spans="1:10" s="5" customFormat="1" ht="31.5" customHeight="1">
      <c r="A194" s="13" t="s">
        <v>88</v>
      </c>
      <c r="B194" s="37" t="s">
        <v>137</v>
      </c>
      <c r="C194" s="13" t="s">
        <v>144</v>
      </c>
      <c r="D194" s="15">
        <v>1100000</v>
      </c>
      <c r="E194" s="15">
        <f t="shared" si="5"/>
        <v>1100000</v>
      </c>
      <c r="F194" s="40"/>
      <c r="G194" s="76" t="s">
        <v>138</v>
      </c>
      <c r="H194" s="76" t="s">
        <v>2</v>
      </c>
      <c r="I194" s="94"/>
      <c r="J194" s="38"/>
    </row>
    <row r="195" spans="1:10" s="5" customFormat="1" ht="42.75" customHeight="1">
      <c r="A195" s="13" t="s">
        <v>89</v>
      </c>
      <c r="B195" s="37" t="s">
        <v>394</v>
      </c>
      <c r="C195" s="13" t="s">
        <v>144</v>
      </c>
      <c r="D195" s="15">
        <f>199000-194719+194719</f>
        <v>199000</v>
      </c>
      <c r="E195" s="15">
        <f t="shared" si="5"/>
        <v>199000</v>
      </c>
      <c r="F195" s="40"/>
      <c r="G195" s="76" t="s">
        <v>200</v>
      </c>
      <c r="H195" s="76" t="s">
        <v>200</v>
      </c>
      <c r="I195" s="94"/>
      <c r="J195" s="38"/>
    </row>
    <row r="196" spans="1:10" s="5" customFormat="1" ht="26.25" customHeight="1">
      <c r="A196" s="13" t="s">
        <v>90</v>
      </c>
      <c r="B196" s="37" t="s">
        <v>208</v>
      </c>
      <c r="C196" s="13" t="s">
        <v>144</v>
      </c>
      <c r="D196" s="15">
        <v>199000</v>
      </c>
      <c r="E196" s="15">
        <f>D196</f>
        <v>199000</v>
      </c>
      <c r="F196" s="75"/>
      <c r="G196" s="76" t="s">
        <v>200</v>
      </c>
      <c r="H196" s="76" t="s">
        <v>200</v>
      </c>
      <c r="I196" s="94"/>
      <c r="J196" s="38"/>
    </row>
    <row r="197" spans="1:10" s="5" customFormat="1" ht="28.5" customHeight="1">
      <c r="A197" s="13" t="s">
        <v>91</v>
      </c>
      <c r="B197" s="37" t="s">
        <v>111</v>
      </c>
      <c r="C197" s="13" t="s">
        <v>144</v>
      </c>
      <c r="D197" s="15">
        <f>1664629-80100</f>
        <v>1584529</v>
      </c>
      <c r="E197" s="15">
        <f aca="true" t="shared" si="6" ref="E197:E203">D197</f>
        <v>1584529</v>
      </c>
      <c r="F197" s="75"/>
      <c r="G197" s="76" t="s">
        <v>138</v>
      </c>
      <c r="H197" s="76" t="s">
        <v>2</v>
      </c>
      <c r="I197" s="94"/>
      <c r="J197" s="38"/>
    </row>
    <row r="198" spans="1:10" s="5" customFormat="1" ht="37.5" customHeight="1">
      <c r="A198" s="13" t="s">
        <v>124</v>
      </c>
      <c r="B198" s="14" t="s">
        <v>163</v>
      </c>
      <c r="C198" s="13" t="s">
        <v>144</v>
      </c>
      <c r="D198" s="15">
        <v>70500</v>
      </c>
      <c r="E198" s="15">
        <f t="shared" si="6"/>
        <v>70500</v>
      </c>
      <c r="F198" s="76"/>
      <c r="G198" s="76" t="s">
        <v>138</v>
      </c>
      <c r="H198" s="76" t="s">
        <v>2</v>
      </c>
      <c r="I198" s="94"/>
      <c r="J198" s="38"/>
    </row>
    <row r="199" spans="1:10" s="5" customFormat="1" ht="39" customHeight="1">
      <c r="A199" s="13" t="s">
        <v>125</v>
      </c>
      <c r="B199" s="14" t="s">
        <v>164</v>
      </c>
      <c r="C199" s="13" t="s">
        <v>144</v>
      </c>
      <c r="D199" s="15">
        <v>560000</v>
      </c>
      <c r="E199" s="15">
        <f t="shared" si="6"/>
        <v>560000</v>
      </c>
      <c r="F199" s="76"/>
      <c r="G199" s="76" t="s">
        <v>138</v>
      </c>
      <c r="H199" s="76" t="s">
        <v>2</v>
      </c>
      <c r="I199" s="94"/>
      <c r="J199" s="38"/>
    </row>
    <row r="200" spans="1:10" s="5" customFormat="1" ht="40.5" customHeight="1">
      <c r="A200" s="13" t="s">
        <v>126</v>
      </c>
      <c r="B200" s="14" t="s">
        <v>165</v>
      </c>
      <c r="C200" s="13" t="s">
        <v>144</v>
      </c>
      <c r="D200" s="15">
        <v>60000</v>
      </c>
      <c r="E200" s="15">
        <f t="shared" si="6"/>
        <v>60000</v>
      </c>
      <c r="F200" s="76"/>
      <c r="G200" s="76" t="s">
        <v>138</v>
      </c>
      <c r="H200" s="76" t="s">
        <v>2</v>
      </c>
      <c r="I200" s="94"/>
      <c r="J200" s="38"/>
    </row>
    <row r="201" spans="1:10" s="5" customFormat="1" ht="42" customHeight="1">
      <c r="A201" s="13" t="s">
        <v>92</v>
      </c>
      <c r="B201" s="14" t="s">
        <v>209</v>
      </c>
      <c r="C201" s="13" t="s">
        <v>144</v>
      </c>
      <c r="D201" s="15">
        <v>32000</v>
      </c>
      <c r="E201" s="15">
        <f t="shared" si="6"/>
        <v>32000</v>
      </c>
      <c r="F201" s="76"/>
      <c r="G201" s="76" t="s">
        <v>197</v>
      </c>
      <c r="H201" s="76" t="s">
        <v>197</v>
      </c>
      <c r="I201" s="42"/>
      <c r="J201" s="38"/>
    </row>
    <row r="202" spans="1:10" s="5" customFormat="1" ht="38.25" customHeight="1">
      <c r="A202" s="13" t="s">
        <v>93</v>
      </c>
      <c r="B202" s="14" t="s">
        <v>132</v>
      </c>
      <c r="C202" s="13" t="s">
        <v>144</v>
      </c>
      <c r="D202" s="15">
        <f>5500000-700000</f>
        <v>4800000</v>
      </c>
      <c r="E202" s="15">
        <f t="shared" si="6"/>
        <v>4800000</v>
      </c>
      <c r="F202" s="76"/>
      <c r="G202" s="76" t="s">
        <v>138</v>
      </c>
      <c r="H202" s="76" t="s">
        <v>2</v>
      </c>
      <c r="I202" s="42"/>
      <c r="J202" s="38"/>
    </row>
    <row r="203" spans="1:10" s="5" customFormat="1" ht="46.5" customHeight="1">
      <c r="A203" s="13" t="s">
        <v>94</v>
      </c>
      <c r="B203" s="14" t="s">
        <v>231</v>
      </c>
      <c r="C203" s="13" t="s">
        <v>144</v>
      </c>
      <c r="D203" s="15">
        <v>199000</v>
      </c>
      <c r="E203" s="15">
        <f t="shared" si="6"/>
        <v>199000</v>
      </c>
      <c r="F203" s="76"/>
      <c r="G203" s="76" t="s">
        <v>138</v>
      </c>
      <c r="H203" s="76" t="s">
        <v>2</v>
      </c>
      <c r="I203" s="42"/>
      <c r="J203" s="38"/>
    </row>
    <row r="204" spans="1:10" s="5" customFormat="1" ht="39" customHeight="1">
      <c r="A204" s="13" t="s">
        <v>95</v>
      </c>
      <c r="B204" s="14" t="s">
        <v>210</v>
      </c>
      <c r="C204" s="13" t="s">
        <v>144</v>
      </c>
      <c r="D204" s="15">
        <v>17100</v>
      </c>
      <c r="E204" s="15">
        <f aca="true" t="shared" si="7" ref="E204:E258">D204</f>
        <v>17100</v>
      </c>
      <c r="F204" s="76"/>
      <c r="G204" s="76" t="s">
        <v>200</v>
      </c>
      <c r="H204" s="76" t="s">
        <v>200</v>
      </c>
      <c r="I204" s="42"/>
      <c r="J204" s="38"/>
    </row>
    <row r="205" spans="1:10" s="5" customFormat="1" ht="36.75" customHeight="1">
      <c r="A205" s="13" t="s">
        <v>96</v>
      </c>
      <c r="B205" s="14" t="s">
        <v>229</v>
      </c>
      <c r="C205" s="13" t="s">
        <v>144</v>
      </c>
      <c r="D205" s="15">
        <f>1805000-192000-43347-11000+1962600-100000-42000-1080-32831-185000</f>
        <v>3160342</v>
      </c>
      <c r="E205" s="15">
        <f t="shared" si="7"/>
        <v>3160342</v>
      </c>
      <c r="F205" s="76"/>
      <c r="G205" s="76"/>
      <c r="H205" s="76"/>
      <c r="I205" s="42"/>
      <c r="J205" s="38"/>
    </row>
    <row r="206" spans="1:10" s="5" customFormat="1" ht="57.75" customHeight="1">
      <c r="A206" s="13" t="s">
        <v>627</v>
      </c>
      <c r="B206" s="14" t="s">
        <v>235</v>
      </c>
      <c r="C206" s="13" t="s">
        <v>144</v>
      </c>
      <c r="D206" s="15">
        <v>9351</v>
      </c>
      <c r="E206" s="15">
        <f t="shared" si="7"/>
        <v>9351</v>
      </c>
      <c r="F206" s="76"/>
      <c r="G206" s="76" t="s">
        <v>1</v>
      </c>
      <c r="H206" s="76" t="s">
        <v>200</v>
      </c>
      <c r="I206" s="42"/>
      <c r="J206" s="38"/>
    </row>
    <row r="207" spans="1:10" s="5" customFormat="1" ht="81.75" customHeight="1">
      <c r="A207" s="13" t="s">
        <v>628</v>
      </c>
      <c r="B207" s="14" t="s">
        <v>245</v>
      </c>
      <c r="C207" s="13" t="s">
        <v>144</v>
      </c>
      <c r="D207" s="15">
        <f>41833+16883</f>
        <v>58716</v>
      </c>
      <c r="E207" s="15">
        <f t="shared" si="7"/>
        <v>58716</v>
      </c>
      <c r="F207" s="76"/>
      <c r="G207" s="76" t="s">
        <v>1</v>
      </c>
      <c r="H207" s="76" t="s">
        <v>200</v>
      </c>
      <c r="I207" s="42"/>
      <c r="J207" s="38"/>
    </row>
    <row r="208" spans="1:10" s="5" customFormat="1" ht="67.5" customHeight="1">
      <c r="A208" s="13" t="s">
        <v>629</v>
      </c>
      <c r="B208" s="14" t="s">
        <v>246</v>
      </c>
      <c r="C208" s="13" t="s">
        <v>144</v>
      </c>
      <c r="D208" s="15">
        <v>30483</v>
      </c>
      <c r="E208" s="15">
        <f t="shared" si="7"/>
        <v>30483</v>
      </c>
      <c r="F208" s="76"/>
      <c r="G208" s="76" t="s">
        <v>1</v>
      </c>
      <c r="H208" s="76" t="s">
        <v>200</v>
      </c>
      <c r="I208" s="42"/>
      <c r="J208" s="38"/>
    </row>
    <row r="209" spans="1:10" s="5" customFormat="1" ht="59.25" customHeight="1">
      <c r="A209" s="13" t="s">
        <v>630</v>
      </c>
      <c r="B209" s="14" t="s">
        <v>236</v>
      </c>
      <c r="C209" s="13" t="s">
        <v>144</v>
      </c>
      <c r="D209" s="15">
        <v>198325</v>
      </c>
      <c r="E209" s="15">
        <f t="shared" si="7"/>
        <v>198325</v>
      </c>
      <c r="F209" s="60"/>
      <c r="G209" s="76" t="s">
        <v>1</v>
      </c>
      <c r="H209" s="76" t="s">
        <v>200</v>
      </c>
      <c r="I209" s="42"/>
      <c r="J209" s="38"/>
    </row>
    <row r="210" spans="1:10" s="5" customFormat="1" ht="46.5" customHeight="1">
      <c r="A210" s="13" t="s">
        <v>631</v>
      </c>
      <c r="B210" s="14" t="s">
        <v>244</v>
      </c>
      <c r="C210" s="13" t="s">
        <v>144</v>
      </c>
      <c r="D210" s="15">
        <v>199000</v>
      </c>
      <c r="E210" s="15">
        <f t="shared" si="7"/>
        <v>199000</v>
      </c>
      <c r="F210" s="60"/>
      <c r="G210" s="76" t="s">
        <v>200</v>
      </c>
      <c r="H210" s="76" t="s">
        <v>2</v>
      </c>
      <c r="I210" s="42"/>
      <c r="J210" s="38"/>
    </row>
    <row r="211" spans="1:10" s="5" customFormat="1" ht="65.25" customHeight="1">
      <c r="A211" s="13" t="s">
        <v>632</v>
      </c>
      <c r="B211" s="14" t="s">
        <v>249</v>
      </c>
      <c r="C211" s="13" t="s">
        <v>144</v>
      </c>
      <c r="D211" s="15">
        <f>195000-43347-11000</f>
        <v>140653</v>
      </c>
      <c r="E211" s="15">
        <f t="shared" si="7"/>
        <v>140653</v>
      </c>
      <c r="F211" s="60"/>
      <c r="G211" s="76" t="s">
        <v>200</v>
      </c>
      <c r="H211" s="76" t="s">
        <v>2</v>
      </c>
      <c r="I211" s="42"/>
      <c r="J211" s="38"/>
    </row>
    <row r="212" spans="1:10" s="5" customFormat="1" ht="65.25" customHeight="1">
      <c r="A212" s="13" t="s">
        <v>633</v>
      </c>
      <c r="B212" s="14" t="s">
        <v>250</v>
      </c>
      <c r="C212" s="13" t="s">
        <v>144</v>
      </c>
      <c r="D212" s="15">
        <v>198500</v>
      </c>
      <c r="E212" s="15">
        <f t="shared" si="7"/>
        <v>198500</v>
      </c>
      <c r="F212" s="60"/>
      <c r="G212" s="76" t="s">
        <v>138</v>
      </c>
      <c r="H212" s="76" t="s">
        <v>2</v>
      </c>
      <c r="I212" s="42"/>
      <c r="J212" s="38"/>
    </row>
    <row r="213" spans="1:10" s="5" customFormat="1" ht="65.25" customHeight="1">
      <c r="A213" s="13" t="s">
        <v>634</v>
      </c>
      <c r="B213" s="37" t="s">
        <v>369</v>
      </c>
      <c r="C213" s="13" t="s">
        <v>144</v>
      </c>
      <c r="D213" s="15">
        <v>150000</v>
      </c>
      <c r="E213" s="15">
        <f>D213</f>
        <v>150000</v>
      </c>
      <c r="F213" s="76"/>
      <c r="G213" s="76" t="s">
        <v>200</v>
      </c>
      <c r="H213" s="76" t="s">
        <v>2</v>
      </c>
      <c r="I213" s="42"/>
      <c r="J213" s="38"/>
    </row>
    <row r="214" spans="1:10" s="5" customFormat="1" ht="99.75" customHeight="1">
      <c r="A214" s="13" t="s">
        <v>635</v>
      </c>
      <c r="B214" s="61" t="s">
        <v>512</v>
      </c>
      <c r="C214" s="13" t="s">
        <v>144</v>
      </c>
      <c r="D214" s="15">
        <v>150000</v>
      </c>
      <c r="E214" s="15">
        <f t="shared" si="7"/>
        <v>150000</v>
      </c>
      <c r="F214" s="60"/>
      <c r="G214" s="76" t="s">
        <v>200</v>
      </c>
      <c r="H214" s="76" t="s">
        <v>197</v>
      </c>
      <c r="I214" s="42"/>
      <c r="J214" s="38"/>
    </row>
    <row r="215" spans="1:10" s="5" customFormat="1" ht="60" customHeight="1">
      <c r="A215" s="13" t="s">
        <v>636</v>
      </c>
      <c r="B215" s="37" t="s">
        <v>261</v>
      </c>
      <c r="C215" s="13" t="s">
        <v>144</v>
      </c>
      <c r="D215" s="15">
        <f>158000+13000</f>
        <v>171000</v>
      </c>
      <c r="E215" s="15">
        <f t="shared" si="7"/>
        <v>171000</v>
      </c>
      <c r="F215" s="60"/>
      <c r="G215" s="76" t="s">
        <v>200</v>
      </c>
      <c r="H215" s="76" t="s">
        <v>197</v>
      </c>
      <c r="I215" s="42"/>
      <c r="J215" s="38"/>
    </row>
    <row r="216" spans="1:10" s="5" customFormat="1" ht="57" customHeight="1">
      <c r="A216" s="62" t="s">
        <v>637</v>
      </c>
      <c r="B216" s="61" t="s">
        <v>387</v>
      </c>
      <c r="C216" s="62" t="s">
        <v>144</v>
      </c>
      <c r="D216" s="63">
        <v>195000</v>
      </c>
      <c r="E216" s="63">
        <f t="shared" si="7"/>
        <v>195000</v>
      </c>
      <c r="F216" s="64"/>
      <c r="G216" s="79" t="s">
        <v>200</v>
      </c>
      <c r="H216" s="79" t="s">
        <v>197</v>
      </c>
      <c r="I216" s="42"/>
      <c r="J216" s="38"/>
    </row>
    <row r="217" spans="1:10" s="5" customFormat="1" ht="74.25" customHeight="1">
      <c r="A217" s="62" t="s">
        <v>638</v>
      </c>
      <c r="B217" s="14" t="s">
        <v>389</v>
      </c>
      <c r="C217" s="62" t="s">
        <v>144</v>
      </c>
      <c r="D217" s="15">
        <v>34452</v>
      </c>
      <c r="E217" s="63">
        <f t="shared" si="7"/>
        <v>34452</v>
      </c>
      <c r="F217" s="60"/>
      <c r="G217" s="79" t="s">
        <v>200</v>
      </c>
      <c r="H217" s="79" t="s">
        <v>197</v>
      </c>
      <c r="I217" s="42"/>
      <c r="J217" s="38"/>
    </row>
    <row r="218" spans="1:10" s="5" customFormat="1" ht="81.75" customHeight="1">
      <c r="A218" s="62" t="s">
        <v>639</v>
      </c>
      <c r="B218" s="14" t="s">
        <v>395</v>
      </c>
      <c r="C218" s="62" t="s">
        <v>144</v>
      </c>
      <c r="D218" s="15">
        <f>23760-1752.76</f>
        <v>22007.24</v>
      </c>
      <c r="E218" s="63">
        <f t="shared" si="7"/>
        <v>22007.24</v>
      </c>
      <c r="F218" s="60"/>
      <c r="G218" s="79" t="s">
        <v>200</v>
      </c>
      <c r="H218" s="79" t="s">
        <v>197</v>
      </c>
      <c r="I218" s="42"/>
      <c r="J218" s="38"/>
    </row>
    <row r="219" spans="1:10" s="5" customFormat="1" ht="100.5" customHeight="1">
      <c r="A219" s="62" t="s">
        <v>640</v>
      </c>
      <c r="B219" s="14" t="s">
        <v>413</v>
      </c>
      <c r="C219" s="62" t="s">
        <v>144</v>
      </c>
      <c r="D219" s="15">
        <v>14165.76</v>
      </c>
      <c r="E219" s="63">
        <f t="shared" si="7"/>
        <v>14165.76</v>
      </c>
      <c r="F219" s="60"/>
      <c r="G219" s="79" t="s">
        <v>198</v>
      </c>
      <c r="H219" s="76" t="s">
        <v>2</v>
      </c>
      <c r="I219" s="42"/>
      <c r="J219" s="38"/>
    </row>
    <row r="220" spans="1:10" s="5" customFormat="1" ht="100.5" customHeight="1">
      <c r="A220" s="62" t="s">
        <v>641</v>
      </c>
      <c r="B220" s="14" t="s">
        <v>428</v>
      </c>
      <c r="C220" s="62" t="s">
        <v>144</v>
      </c>
      <c r="D220" s="15">
        <v>8363</v>
      </c>
      <c r="E220" s="63">
        <f t="shared" si="7"/>
        <v>8363</v>
      </c>
      <c r="F220" s="60"/>
      <c r="G220" s="79" t="s">
        <v>198</v>
      </c>
      <c r="H220" s="76" t="s">
        <v>2</v>
      </c>
      <c r="I220" s="42"/>
      <c r="J220" s="38"/>
    </row>
    <row r="221" spans="1:10" s="5" customFormat="1" ht="68.25" customHeight="1">
      <c r="A221" s="62" t="s">
        <v>642</v>
      </c>
      <c r="B221" s="14" t="s">
        <v>429</v>
      </c>
      <c r="C221" s="62" t="s">
        <v>144</v>
      </c>
      <c r="D221" s="15">
        <v>199900</v>
      </c>
      <c r="E221" s="63">
        <f t="shared" si="7"/>
        <v>199900</v>
      </c>
      <c r="F221" s="60"/>
      <c r="G221" s="79" t="s">
        <v>198</v>
      </c>
      <c r="H221" s="76" t="s">
        <v>2</v>
      </c>
      <c r="I221" s="42"/>
      <c r="J221" s="38"/>
    </row>
    <row r="222" spans="1:10" s="5" customFormat="1" ht="64.5" customHeight="1">
      <c r="A222" s="62" t="s">
        <v>643</v>
      </c>
      <c r="B222" s="65" t="s">
        <v>679</v>
      </c>
      <c r="C222" s="62" t="s">
        <v>144</v>
      </c>
      <c r="D222" s="15">
        <v>198000</v>
      </c>
      <c r="E222" s="63">
        <f t="shared" si="7"/>
        <v>198000</v>
      </c>
      <c r="F222" s="60"/>
      <c r="G222" s="76" t="s">
        <v>2</v>
      </c>
      <c r="H222" s="76" t="s">
        <v>2</v>
      </c>
      <c r="I222" s="42"/>
      <c r="J222" s="38"/>
    </row>
    <row r="223" spans="1:10" s="5" customFormat="1" ht="64.5" customHeight="1">
      <c r="A223" s="62" t="s">
        <v>644</v>
      </c>
      <c r="B223" s="65" t="s">
        <v>445</v>
      </c>
      <c r="C223" s="62" t="s">
        <v>144</v>
      </c>
      <c r="D223" s="15">
        <v>31550</v>
      </c>
      <c r="E223" s="63">
        <f t="shared" si="7"/>
        <v>31550</v>
      </c>
      <c r="F223" s="60"/>
      <c r="G223" s="79" t="s">
        <v>198</v>
      </c>
      <c r="H223" s="76" t="s">
        <v>2</v>
      </c>
      <c r="I223" s="42"/>
      <c r="J223" s="38"/>
    </row>
    <row r="224" spans="1:10" s="5" customFormat="1" ht="64.5" customHeight="1">
      <c r="A224" s="62" t="s">
        <v>645</v>
      </c>
      <c r="B224" s="65" t="s">
        <v>453</v>
      </c>
      <c r="C224" s="62" t="s">
        <v>144</v>
      </c>
      <c r="D224" s="15">
        <v>120000</v>
      </c>
      <c r="E224" s="63">
        <f t="shared" si="7"/>
        <v>120000</v>
      </c>
      <c r="F224" s="60"/>
      <c r="G224" s="79" t="s">
        <v>198</v>
      </c>
      <c r="H224" s="76" t="s">
        <v>2</v>
      </c>
      <c r="I224" s="42"/>
      <c r="J224" s="38"/>
    </row>
    <row r="225" spans="1:10" s="5" customFormat="1" ht="100.5" customHeight="1">
      <c r="A225" s="62" t="s">
        <v>646</v>
      </c>
      <c r="B225" s="65" t="s">
        <v>513</v>
      </c>
      <c r="C225" s="62" t="s">
        <v>144</v>
      </c>
      <c r="D225" s="15">
        <f>198000-82838</f>
        <v>115162</v>
      </c>
      <c r="E225" s="63">
        <f t="shared" si="7"/>
        <v>115162</v>
      </c>
      <c r="F225" s="60"/>
      <c r="G225" s="79" t="s">
        <v>198</v>
      </c>
      <c r="H225" s="76" t="s">
        <v>2</v>
      </c>
      <c r="I225" s="42"/>
      <c r="J225" s="38"/>
    </row>
    <row r="226" spans="1:10" s="5" customFormat="1" ht="66" customHeight="1">
      <c r="A226" s="62" t="s">
        <v>647</v>
      </c>
      <c r="B226" s="65" t="s">
        <v>462</v>
      </c>
      <c r="C226" s="62" t="s">
        <v>144</v>
      </c>
      <c r="D226" s="15">
        <f>185100-45000-110000</f>
        <v>30100</v>
      </c>
      <c r="E226" s="63">
        <f t="shared" si="7"/>
        <v>30100</v>
      </c>
      <c r="F226" s="60"/>
      <c r="G226" s="79" t="s">
        <v>461</v>
      </c>
      <c r="H226" s="76" t="s">
        <v>2</v>
      </c>
      <c r="I226" s="42"/>
      <c r="J226" s="38"/>
    </row>
    <row r="227" spans="1:10" s="5" customFormat="1" ht="231.75" customHeight="1">
      <c r="A227" s="62" t="s">
        <v>648</v>
      </c>
      <c r="B227" s="65" t="s">
        <v>527</v>
      </c>
      <c r="C227" s="62" t="s">
        <v>144</v>
      </c>
      <c r="D227" s="15">
        <v>30000</v>
      </c>
      <c r="E227" s="63">
        <f t="shared" si="7"/>
        <v>30000</v>
      </c>
      <c r="F227" s="60"/>
      <c r="G227" s="79" t="s">
        <v>461</v>
      </c>
      <c r="H227" s="76" t="s">
        <v>2</v>
      </c>
      <c r="I227" s="42"/>
      <c r="J227" s="38"/>
    </row>
    <row r="228" spans="1:10" s="5" customFormat="1" ht="192" customHeight="1">
      <c r="A228" s="62" t="s">
        <v>649</v>
      </c>
      <c r="B228" s="65" t="s">
        <v>529</v>
      </c>
      <c r="C228" s="62" t="s">
        <v>144</v>
      </c>
      <c r="D228" s="15">
        <v>7000</v>
      </c>
      <c r="E228" s="63">
        <f t="shared" si="7"/>
        <v>7000</v>
      </c>
      <c r="F228" s="60"/>
      <c r="G228" s="79" t="s">
        <v>461</v>
      </c>
      <c r="H228" s="76" t="s">
        <v>2</v>
      </c>
      <c r="I228" s="42"/>
      <c r="J228" s="38"/>
    </row>
    <row r="229" spans="1:10" s="5" customFormat="1" ht="138" customHeight="1">
      <c r="A229" s="62" t="s">
        <v>650</v>
      </c>
      <c r="B229" s="65" t="s">
        <v>528</v>
      </c>
      <c r="C229" s="62" t="s">
        <v>144</v>
      </c>
      <c r="D229" s="15">
        <v>15000</v>
      </c>
      <c r="E229" s="63">
        <f t="shared" si="7"/>
        <v>15000</v>
      </c>
      <c r="F229" s="60"/>
      <c r="G229" s="79" t="s">
        <v>461</v>
      </c>
      <c r="H229" s="76" t="s">
        <v>2</v>
      </c>
      <c r="I229" s="42"/>
      <c r="J229" s="38"/>
    </row>
    <row r="230" spans="1:10" s="5" customFormat="1" ht="117" customHeight="1">
      <c r="A230" s="62" t="s">
        <v>651</v>
      </c>
      <c r="B230" s="65" t="s">
        <v>514</v>
      </c>
      <c r="C230" s="62" t="s">
        <v>144</v>
      </c>
      <c r="D230" s="15">
        <v>12453</v>
      </c>
      <c r="E230" s="63">
        <f t="shared" si="7"/>
        <v>12453</v>
      </c>
      <c r="F230" s="60"/>
      <c r="G230" s="79" t="s">
        <v>461</v>
      </c>
      <c r="H230" s="76" t="s">
        <v>2</v>
      </c>
      <c r="I230" s="42"/>
      <c r="J230" s="38"/>
    </row>
    <row r="231" spans="1:10" s="5" customFormat="1" ht="76.5" customHeight="1">
      <c r="A231" s="62" t="s">
        <v>652</v>
      </c>
      <c r="B231" s="65" t="s">
        <v>530</v>
      </c>
      <c r="C231" s="62" t="s">
        <v>144</v>
      </c>
      <c r="D231" s="15">
        <v>12392</v>
      </c>
      <c r="E231" s="63">
        <f t="shared" si="7"/>
        <v>12392</v>
      </c>
      <c r="F231" s="60"/>
      <c r="G231" s="76" t="s">
        <v>2</v>
      </c>
      <c r="H231" s="76" t="s">
        <v>2</v>
      </c>
      <c r="I231" s="42"/>
      <c r="J231" s="38"/>
    </row>
    <row r="232" spans="1:10" s="5" customFormat="1" ht="45.75" customHeight="1">
      <c r="A232" s="62" t="s">
        <v>653</v>
      </c>
      <c r="B232" s="65" t="s">
        <v>535</v>
      </c>
      <c r="C232" s="62" t="s">
        <v>144</v>
      </c>
      <c r="D232" s="15">
        <f>91253+54943+47505-88918</f>
        <v>104783</v>
      </c>
      <c r="E232" s="63">
        <f t="shared" si="7"/>
        <v>104783</v>
      </c>
      <c r="F232" s="60"/>
      <c r="G232" s="76" t="s">
        <v>2</v>
      </c>
      <c r="H232" s="76" t="s">
        <v>2</v>
      </c>
      <c r="I232" s="42"/>
      <c r="J232" s="38"/>
    </row>
    <row r="233" spans="1:15" s="5" customFormat="1" ht="55.5" customHeight="1">
      <c r="A233" s="62" t="s">
        <v>654</v>
      </c>
      <c r="B233" s="61" t="s">
        <v>578</v>
      </c>
      <c r="C233" s="62" t="s">
        <v>144</v>
      </c>
      <c r="D233" s="15">
        <v>33618</v>
      </c>
      <c r="E233" s="15">
        <f t="shared" si="7"/>
        <v>33618</v>
      </c>
      <c r="F233" s="16"/>
      <c r="G233" s="76" t="s">
        <v>2</v>
      </c>
      <c r="H233" s="76" t="s">
        <v>2</v>
      </c>
      <c r="I233" s="42"/>
      <c r="J233" s="38"/>
      <c r="O233" s="83" t="s">
        <v>685</v>
      </c>
    </row>
    <row r="234" spans="1:10" s="5" customFormat="1" ht="195" customHeight="1">
      <c r="A234" s="62" t="s">
        <v>655</v>
      </c>
      <c r="B234" s="65" t="s">
        <v>579</v>
      </c>
      <c r="C234" s="62" t="s">
        <v>144</v>
      </c>
      <c r="D234" s="15">
        <v>15000</v>
      </c>
      <c r="E234" s="15">
        <f t="shared" si="7"/>
        <v>15000</v>
      </c>
      <c r="F234" s="16"/>
      <c r="G234" s="76" t="s">
        <v>2</v>
      </c>
      <c r="H234" s="76" t="s">
        <v>2</v>
      </c>
      <c r="I234" s="42"/>
      <c r="J234" s="38"/>
    </row>
    <row r="235" spans="1:10" s="5" customFormat="1" ht="59.25" customHeight="1">
      <c r="A235" s="62" t="s">
        <v>656</v>
      </c>
      <c r="B235" s="65" t="s">
        <v>580</v>
      </c>
      <c r="C235" s="62" t="s">
        <v>144</v>
      </c>
      <c r="D235" s="15">
        <v>80000</v>
      </c>
      <c r="E235" s="15">
        <f t="shared" si="7"/>
        <v>80000</v>
      </c>
      <c r="F235" s="16"/>
      <c r="G235" s="76" t="s">
        <v>2</v>
      </c>
      <c r="H235" s="76" t="s">
        <v>2</v>
      </c>
      <c r="I235" s="42"/>
      <c r="J235" s="38"/>
    </row>
    <row r="236" spans="1:10" s="5" customFormat="1" ht="135.75" customHeight="1">
      <c r="A236" s="62" t="s">
        <v>662</v>
      </c>
      <c r="B236" s="65" t="s">
        <v>666</v>
      </c>
      <c r="C236" s="62" t="s">
        <v>144</v>
      </c>
      <c r="D236" s="15">
        <v>10000</v>
      </c>
      <c r="E236" s="15">
        <f t="shared" si="7"/>
        <v>10000</v>
      </c>
      <c r="F236" s="16"/>
      <c r="G236" s="76" t="s">
        <v>2</v>
      </c>
      <c r="H236" s="76" t="s">
        <v>2</v>
      </c>
      <c r="I236" s="42"/>
      <c r="J236" s="38"/>
    </row>
    <row r="237" spans="1:10" s="5" customFormat="1" ht="59.25" customHeight="1">
      <c r="A237" s="62" t="s">
        <v>663</v>
      </c>
      <c r="B237" s="37" t="s">
        <v>661</v>
      </c>
      <c r="C237" s="62" t="s">
        <v>144</v>
      </c>
      <c r="D237" s="15">
        <v>95450</v>
      </c>
      <c r="E237" s="15">
        <f t="shared" si="7"/>
        <v>95450</v>
      </c>
      <c r="F237" s="16"/>
      <c r="G237" s="76" t="s">
        <v>2</v>
      </c>
      <c r="H237" s="76" t="s">
        <v>2</v>
      </c>
      <c r="I237" s="42"/>
      <c r="J237" s="38"/>
    </row>
    <row r="238" spans="1:10" s="5" customFormat="1" ht="59.25" customHeight="1">
      <c r="A238" s="62" t="s">
        <v>664</v>
      </c>
      <c r="B238" s="28" t="s">
        <v>660</v>
      </c>
      <c r="C238" s="62" t="s">
        <v>144</v>
      </c>
      <c r="D238" s="15">
        <v>190000</v>
      </c>
      <c r="E238" s="15">
        <f t="shared" si="7"/>
        <v>190000</v>
      </c>
      <c r="F238" s="16"/>
      <c r="G238" s="76" t="s">
        <v>2</v>
      </c>
      <c r="H238" s="76" t="s">
        <v>2</v>
      </c>
      <c r="I238" s="42"/>
      <c r="J238" s="38"/>
    </row>
    <row r="239" spans="1:10" s="5" customFormat="1" ht="55.5" customHeight="1">
      <c r="A239" s="62" t="s">
        <v>665</v>
      </c>
      <c r="B239" s="28" t="s">
        <v>674</v>
      </c>
      <c r="C239" s="62" t="s">
        <v>144</v>
      </c>
      <c r="D239" s="15">
        <v>10000</v>
      </c>
      <c r="E239" s="15">
        <f t="shared" si="7"/>
        <v>10000</v>
      </c>
      <c r="F239" s="16"/>
      <c r="G239" s="76" t="s">
        <v>2</v>
      </c>
      <c r="H239" s="76" t="s">
        <v>2</v>
      </c>
      <c r="I239" s="42"/>
      <c r="J239" s="38"/>
    </row>
    <row r="240" spans="1:10" s="5" customFormat="1" ht="84.75" customHeight="1">
      <c r="A240" s="62" t="s">
        <v>671</v>
      </c>
      <c r="B240" s="14" t="s">
        <v>675</v>
      </c>
      <c r="C240" s="62" t="s">
        <v>144</v>
      </c>
      <c r="D240" s="15">
        <v>26000</v>
      </c>
      <c r="E240" s="15">
        <f t="shared" si="7"/>
        <v>26000</v>
      </c>
      <c r="F240" s="16"/>
      <c r="G240" s="76" t="s">
        <v>2</v>
      </c>
      <c r="H240" s="76" t="s">
        <v>2</v>
      </c>
      <c r="I240" s="42"/>
      <c r="J240" s="38"/>
    </row>
    <row r="241" spans="1:10" s="5" customFormat="1" ht="62.25" customHeight="1">
      <c r="A241" s="62" t="s">
        <v>676</v>
      </c>
      <c r="B241" s="14" t="s">
        <v>677</v>
      </c>
      <c r="C241" s="62" t="s">
        <v>144</v>
      </c>
      <c r="D241" s="15">
        <v>80000</v>
      </c>
      <c r="E241" s="15">
        <f t="shared" si="7"/>
        <v>80000</v>
      </c>
      <c r="F241" s="16"/>
      <c r="G241" s="76" t="s">
        <v>2</v>
      </c>
      <c r="H241" s="76" t="s">
        <v>2</v>
      </c>
      <c r="I241" s="42"/>
      <c r="J241" s="38"/>
    </row>
    <row r="242" spans="1:10" s="5" customFormat="1" ht="58.5" customHeight="1">
      <c r="A242" s="62" t="s">
        <v>678</v>
      </c>
      <c r="B242" s="61" t="s">
        <v>680</v>
      </c>
      <c r="C242" s="62" t="s">
        <v>144</v>
      </c>
      <c r="D242" s="15">
        <f>30000+45000</f>
        <v>75000</v>
      </c>
      <c r="E242" s="15">
        <f t="shared" si="7"/>
        <v>75000</v>
      </c>
      <c r="F242" s="16"/>
      <c r="G242" s="76" t="s">
        <v>2</v>
      </c>
      <c r="H242" s="76" t="s">
        <v>2</v>
      </c>
      <c r="I242" s="42"/>
      <c r="J242" s="38"/>
    </row>
    <row r="243" spans="1:10" s="5" customFormat="1" ht="58.5" customHeight="1">
      <c r="A243" s="62" t="s">
        <v>686</v>
      </c>
      <c r="B243" s="37" t="s">
        <v>687</v>
      </c>
      <c r="C243" s="62" t="s">
        <v>144</v>
      </c>
      <c r="D243" s="15">
        <v>88918</v>
      </c>
      <c r="E243" s="15">
        <f t="shared" si="7"/>
        <v>88918</v>
      </c>
      <c r="F243" s="16"/>
      <c r="G243" s="84" t="s">
        <v>2</v>
      </c>
      <c r="H243" s="84" t="s">
        <v>2</v>
      </c>
      <c r="I243" s="42"/>
      <c r="J243" s="38"/>
    </row>
    <row r="244" spans="1:10" s="5" customFormat="1" ht="36" customHeight="1">
      <c r="A244" s="13" t="s">
        <v>97</v>
      </c>
      <c r="B244" s="14" t="s">
        <v>234</v>
      </c>
      <c r="C244" s="13" t="s">
        <v>144</v>
      </c>
      <c r="D244" s="15">
        <v>70000</v>
      </c>
      <c r="E244" s="15">
        <f t="shared" si="7"/>
        <v>70000</v>
      </c>
      <c r="F244" s="76"/>
      <c r="G244" s="76" t="s">
        <v>138</v>
      </c>
      <c r="H244" s="76" t="s">
        <v>2</v>
      </c>
      <c r="I244" s="42"/>
      <c r="J244" s="38"/>
    </row>
    <row r="245" spans="1:10" s="5" customFormat="1" ht="39" customHeight="1">
      <c r="A245" s="13" t="s">
        <v>98</v>
      </c>
      <c r="B245" s="14" t="s">
        <v>216</v>
      </c>
      <c r="C245" s="13" t="s">
        <v>144</v>
      </c>
      <c r="D245" s="15">
        <v>1885500</v>
      </c>
      <c r="E245" s="15">
        <f t="shared" si="7"/>
        <v>1885500</v>
      </c>
      <c r="F245" s="76"/>
      <c r="G245" s="76" t="s">
        <v>200</v>
      </c>
      <c r="H245" s="76" t="s">
        <v>2</v>
      </c>
      <c r="I245" s="42"/>
      <c r="J245" s="38"/>
    </row>
    <row r="246" spans="1:10" s="5" customFormat="1" ht="59.25" customHeight="1">
      <c r="A246" s="13" t="s">
        <v>99</v>
      </c>
      <c r="B246" s="14" t="s">
        <v>191</v>
      </c>
      <c r="C246" s="13" t="s">
        <v>144</v>
      </c>
      <c r="D246" s="15">
        <f>199000</f>
        <v>199000</v>
      </c>
      <c r="E246" s="15">
        <f t="shared" si="7"/>
        <v>199000</v>
      </c>
      <c r="F246" s="16"/>
      <c r="G246" s="76" t="s">
        <v>200</v>
      </c>
      <c r="H246" s="76" t="s">
        <v>2</v>
      </c>
      <c r="I246" s="42"/>
      <c r="J246" s="38"/>
    </row>
    <row r="247" spans="1:10" s="5" customFormat="1" ht="59.25" customHeight="1">
      <c r="A247" s="13" t="s">
        <v>100</v>
      </c>
      <c r="B247" s="14" t="s">
        <v>456</v>
      </c>
      <c r="C247" s="13" t="s">
        <v>144</v>
      </c>
      <c r="D247" s="15">
        <f>2000000-268000-328000</f>
        <v>1404000</v>
      </c>
      <c r="E247" s="15">
        <f t="shared" si="7"/>
        <v>1404000</v>
      </c>
      <c r="F247" s="16"/>
      <c r="G247" s="76" t="s">
        <v>200</v>
      </c>
      <c r="H247" s="76" t="s">
        <v>2</v>
      </c>
      <c r="I247" s="42"/>
      <c r="J247" s="38"/>
    </row>
    <row r="248" spans="1:10" s="5" customFormat="1" ht="59.25" customHeight="1">
      <c r="A248" s="13" t="s">
        <v>657</v>
      </c>
      <c r="B248" s="47" t="s">
        <v>457</v>
      </c>
      <c r="C248" s="13" t="s">
        <v>144</v>
      </c>
      <c r="D248" s="15">
        <v>199000</v>
      </c>
      <c r="E248" s="15">
        <f t="shared" si="7"/>
        <v>199000</v>
      </c>
      <c r="F248" s="16"/>
      <c r="G248" s="76" t="s">
        <v>403</v>
      </c>
      <c r="H248" s="76" t="s">
        <v>2</v>
      </c>
      <c r="I248" s="42"/>
      <c r="J248" s="38"/>
    </row>
    <row r="249" spans="1:10" s="5" customFormat="1" ht="48" customHeight="1">
      <c r="A249" s="13" t="s">
        <v>667</v>
      </c>
      <c r="B249" s="47" t="s">
        <v>669</v>
      </c>
      <c r="C249" s="13" t="s">
        <v>144</v>
      </c>
      <c r="D249" s="15">
        <v>170000</v>
      </c>
      <c r="E249" s="15">
        <f t="shared" si="7"/>
        <v>170000</v>
      </c>
      <c r="F249" s="16"/>
      <c r="G249" s="76" t="s">
        <v>2</v>
      </c>
      <c r="H249" s="76" t="s">
        <v>2</v>
      </c>
      <c r="I249" s="42"/>
      <c r="J249" s="38"/>
    </row>
    <row r="250" spans="1:10" s="5" customFormat="1" ht="59.25" customHeight="1">
      <c r="A250" s="13" t="s">
        <v>668</v>
      </c>
      <c r="B250" s="47" t="s">
        <v>670</v>
      </c>
      <c r="C250" s="13" t="s">
        <v>144</v>
      </c>
      <c r="D250" s="15">
        <v>150000</v>
      </c>
      <c r="E250" s="15">
        <f t="shared" si="7"/>
        <v>150000</v>
      </c>
      <c r="F250" s="16"/>
      <c r="G250" s="76" t="s">
        <v>2</v>
      </c>
      <c r="H250" s="76" t="s">
        <v>2</v>
      </c>
      <c r="I250" s="42"/>
      <c r="J250" s="38"/>
    </row>
    <row r="251" spans="1:10" s="5" customFormat="1" ht="59.25" customHeight="1">
      <c r="A251" s="13" t="s">
        <v>133</v>
      </c>
      <c r="B251" s="66" t="s">
        <v>421</v>
      </c>
      <c r="C251" s="13" t="s">
        <v>144</v>
      </c>
      <c r="D251" s="15">
        <v>60000</v>
      </c>
      <c r="E251" s="15">
        <f t="shared" si="7"/>
        <v>60000</v>
      </c>
      <c r="F251" s="16"/>
      <c r="G251" s="76" t="s">
        <v>200</v>
      </c>
      <c r="H251" s="76" t="s">
        <v>2</v>
      </c>
      <c r="I251" s="42"/>
      <c r="J251" s="38"/>
    </row>
    <row r="252" spans="1:10" s="5" customFormat="1" ht="59.25" customHeight="1">
      <c r="A252" s="13" t="s">
        <v>134</v>
      </c>
      <c r="B252" s="66" t="s">
        <v>423</v>
      </c>
      <c r="C252" s="13" t="s">
        <v>144</v>
      </c>
      <c r="D252" s="15">
        <v>199000</v>
      </c>
      <c r="E252" s="15">
        <f t="shared" si="7"/>
        <v>199000</v>
      </c>
      <c r="F252" s="16"/>
      <c r="G252" s="76" t="s">
        <v>200</v>
      </c>
      <c r="H252" s="76" t="s">
        <v>2</v>
      </c>
      <c r="I252" s="42"/>
      <c r="J252" s="38"/>
    </row>
    <row r="253" spans="1:10" s="5" customFormat="1" ht="136.5" customHeight="1">
      <c r="A253" s="13" t="s">
        <v>233</v>
      </c>
      <c r="B253" s="37" t="s">
        <v>515</v>
      </c>
      <c r="C253" s="13" t="s">
        <v>144</v>
      </c>
      <c r="D253" s="15">
        <v>18000</v>
      </c>
      <c r="E253" s="15">
        <f t="shared" si="7"/>
        <v>18000</v>
      </c>
      <c r="F253" s="16"/>
      <c r="G253" s="76" t="s">
        <v>200</v>
      </c>
      <c r="H253" s="76" t="s">
        <v>2</v>
      </c>
      <c r="I253" s="42"/>
      <c r="J253" s="38"/>
    </row>
    <row r="254" spans="1:10" s="5" customFormat="1" ht="143.25" customHeight="1">
      <c r="A254" s="13" t="s">
        <v>378</v>
      </c>
      <c r="B254" s="69" t="s">
        <v>518</v>
      </c>
      <c r="C254" s="13" t="s">
        <v>144</v>
      </c>
      <c r="D254" s="15">
        <v>18000</v>
      </c>
      <c r="E254" s="15">
        <f t="shared" si="7"/>
        <v>18000</v>
      </c>
      <c r="F254" s="16"/>
      <c r="G254" s="76" t="s">
        <v>200</v>
      </c>
      <c r="H254" s="76" t="s">
        <v>2</v>
      </c>
      <c r="I254" s="42"/>
      <c r="J254" s="38"/>
    </row>
    <row r="255" spans="1:10" s="5" customFormat="1" ht="59.25" customHeight="1">
      <c r="A255" s="13" t="s">
        <v>414</v>
      </c>
      <c r="B255" s="37" t="s">
        <v>425</v>
      </c>
      <c r="C255" s="13" t="s">
        <v>144</v>
      </c>
      <c r="D255" s="15">
        <v>20000</v>
      </c>
      <c r="E255" s="15">
        <f t="shared" si="7"/>
        <v>20000</v>
      </c>
      <c r="F255" s="16"/>
      <c r="G255" s="76" t="s">
        <v>200</v>
      </c>
      <c r="H255" s="76" t="s">
        <v>2</v>
      </c>
      <c r="I255" s="42"/>
      <c r="J255" s="38"/>
    </row>
    <row r="256" spans="1:10" s="5" customFormat="1" ht="57.75" customHeight="1">
      <c r="A256" s="13" t="s">
        <v>420</v>
      </c>
      <c r="B256" s="61" t="s">
        <v>426</v>
      </c>
      <c r="C256" s="13" t="s">
        <v>144</v>
      </c>
      <c r="D256" s="15">
        <v>20000</v>
      </c>
      <c r="E256" s="15">
        <f t="shared" si="7"/>
        <v>20000</v>
      </c>
      <c r="F256" s="16"/>
      <c r="G256" s="76" t="s">
        <v>200</v>
      </c>
      <c r="H256" s="76" t="s">
        <v>2</v>
      </c>
      <c r="I256" s="42"/>
      <c r="J256" s="38"/>
    </row>
    <row r="257" spans="1:10" s="5" customFormat="1" ht="94.5" customHeight="1">
      <c r="A257" s="13" t="s">
        <v>422</v>
      </c>
      <c r="B257" s="66" t="s">
        <v>452</v>
      </c>
      <c r="C257" s="13" t="s">
        <v>144</v>
      </c>
      <c r="D257" s="15">
        <v>100000</v>
      </c>
      <c r="E257" s="15">
        <f t="shared" si="7"/>
        <v>100000</v>
      </c>
      <c r="F257" s="16"/>
      <c r="G257" s="76" t="s">
        <v>200</v>
      </c>
      <c r="H257" s="76" t="s">
        <v>2</v>
      </c>
      <c r="I257" s="42"/>
      <c r="J257" s="38"/>
    </row>
    <row r="258" spans="1:10" s="5" customFormat="1" ht="60.75" customHeight="1">
      <c r="A258" s="13" t="s">
        <v>424</v>
      </c>
      <c r="B258" s="66" t="s">
        <v>531</v>
      </c>
      <c r="C258" s="13" t="s">
        <v>144</v>
      </c>
      <c r="D258" s="15">
        <f>1000000-750000</f>
        <v>250000</v>
      </c>
      <c r="E258" s="15">
        <f t="shared" si="7"/>
        <v>250000</v>
      </c>
      <c r="F258" s="16"/>
      <c r="G258" s="76" t="s">
        <v>2</v>
      </c>
      <c r="H258" s="76" t="s">
        <v>2</v>
      </c>
      <c r="I258" s="42"/>
      <c r="J258" s="38"/>
    </row>
    <row r="259" spans="1:10" s="24" customFormat="1" ht="36.75" customHeight="1">
      <c r="A259" s="13"/>
      <c r="B259" s="14" t="s">
        <v>658</v>
      </c>
      <c r="C259" s="13"/>
      <c r="D259" s="15">
        <f>D180+D181+D182+D183+D184+D185+D186+D188+D190+D191+D192+D193+D194+D195+D196+D197+D198+D199+D200+D201+D202+D203+D204+D205+D244+D245+D246+D247+D251+D252+D253+D254+D255+D256+D257+D258</f>
        <v>69333921</v>
      </c>
      <c r="E259" s="15">
        <f>D259</f>
        <v>69333921</v>
      </c>
      <c r="F259" s="76"/>
      <c r="G259" s="76"/>
      <c r="H259" s="76"/>
      <c r="I259" s="42"/>
      <c r="J259" s="38"/>
    </row>
    <row r="260" spans="1:10" s="5" customFormat="1" ht="23.25" customHeight="1">
      <c r="A260" s="13" t="s">
        <v>10</v>
      </c>
      <c r="B260" s="14" t="s">
        <v>166</v>
      </c>
      <c r="C260" s="13" t="s">
        <v>144</v>
      </c>
      <c r="D260" s="15">
        <f>6500000+4500000</f>
        <v>11000000</v>
      </c>
      <c r="E260" s="15">
        <f>D260</f>
        <v>11000000</v>
      </c>
      <c r="F260" s="76"/>
      <c r="G260" s="76" t="s">
        <v>138</v>
      </c>
      <c r="H260" s="76" t="s">
        <v>2</v>
      </c>
      <c r="I260" s="42"/>
      <c r="J260" s="38"/>
    </row>
    <row r="261" spans="1:10" s="5" customFormat="1" ht="21" customHeight="1">
      <c r="A261" s="13" t="s">
        <v>11</v>
      </c>
      <c r="B261" s="14" t="s">
        <v>171</v>
      </c>
      <c r="C261" s="13" t="s">
        <v>144</v>
      </c>
      <c r="D261" s="15">
        <v>65850</v>
      </c>
      <c r="E261" s="15">
        <v>65850</v>
      </c>
      <c r="F261" s="76"/>
      <c r="G261" s="76" t="s">
        <v>138</v>
      </c>
      <c r="H261" s="76" t="s">
        <v>2</v>
      </c>
      <c r="I261" s="28"/>
      <c r="J261" s="38"/>
    </row>
    <row r="262" spans="1:10" s="5" customFormat="1" ht="56.25" customHeight="1">
      <c r="A262" s="13" t="s">
        <v>12</v>
      </c>
      <c r="B262" s="14" t="s">
        <v>659</v>
      </c>
      <c r="C262" s="13" t="s">
        <v>144</v>
      </c>
      <c r="D262" s="15">
        <f>2450000-1885500</f>
        <v>564500</v>
      </c>
      <c r="E262" s="15">
        <f>D262</f>
        <v>564500</v>
      </c>
      <c r="F262" s="76"/>
      <c r="G262" s="76" t="s">
        <v>138</v>
      </c>
      <c r="H262" s="76" t="s">
        <v>2</v>
      </c>
      <c r="I262" s="20"/>
      <c r="J262" s="20"/>
    </row>
    <row r="263" spans="1:10" s="5" customFormat="1" ht="56.25" customHeight="1">
      <c r="A263" s="13" t="s">
        <v>172</v>
      </c>
      <c r="B263" s="14" t="s">
        <v>217</v>
      </c>
      <c r="C263" s="76"/>
      <c r="D263" s="15">
        <f>D264+D265+D266+D267</f>
        <v>796000</v>
      </c>
      <c r="E263" s="15">
        <f>E264+E265+E266+E267</f>
        <v>796000</v>
      </c>
      <c r="F263" s="16"/>
      <c r="G263" s="16"/>
      <c r="H263" s="16"/>
      <c r="I263" s="14"/>
      <c r="J263" s="20"/>
    </row>
    <row r="264" spans="1:10" s="5" customFormat="1" ht="37.5" customHeight="1">
      <c r="A264" s="13" t="s">
        <v>173</v>
      </c>
      <c r="B264" s="14" t="s">
        <v>28</v>
      </c>
      <c r="C264" s="13" t="s">
        <v>144</v>
      </c>
      <c r="D264" s="15">
        <v>199000</v>
      </c>
      <c r="E264" s="15">
        <f aca="true" t="shared" si="8" ref="E264:E273">D264</f>
        <v>199000</v>
      </c>
      <c r="F264" s="16"/>
      <c r="G264" s="76" t="s">
        <v>197</v>
      </c>
      <c r="H264" s="76" t="s">
        <v>2</v>
      </c>
      <c r="I264" s="14"/>
      <c r="J264" s="20"/>
    </row>
    <row r="265" spans="1:10" s="5" customFormat="1" ht="41.25" customHeight="1">
      <c r="A265" s="13" t="s">
        <v>174</v>
      </c>
      <c r="B265" s="14" t="s">
        <v>29</v>
      </c>
      <c r="C265" s="13" t="s">
        <v>144</v>
      </c>
      <c r="D265" s="15">
        <v>199000</v>
      </c>
      <c r="E265" s="15">
        <f t="shared" si="8"/>
        <v>199000</v>
      </c>
      <c r="F265" s="16"/>
      <c r="G265" s="76" t="s">
        <v>200</v>
      </c>
      <c r="H265" s="76" t="s">
        <v>197</v>
      </c>
      <c r="I265" s="14"/>
      <c r="J265" s="20"/>
    </row>
    <row r="266" spans="1:10" s="5" customFormat="1" ht="43.5" customHeight="1">
      <c r="A266" s="13" t="s">
        <v>175</v>
      </c>
      <c r="B266" s="14" t="s">
        <v>30</v>
      </c>
      <c r="C266" s="13" t="s">
        <v>144</v>
      </c>
      <c r="D266" s="15">
        <v>199000</v>
      </c>
      <c r="E266" s="15">
        <f t="shared" si="8"/>
        <v>199000</v>
      </c>
      <c r="F266" s="16"/>
      <c r="G266" s="76" t="s">
        <v>138</v>
      </c>
      <c r="H266" s="76" t="s">
        <v>200</v>
      </c>
      <c r="I266" s="14"/>
      <c r="J266" s="20"/>
    </row>
    <row r="267" spans="1:10" s="5" customFormat="1" ht="44.25" customHeight="1">
      <c r="A267" s="13" t="s">
        <v>176</v>
      </c>
      <c r="B267" s="14" t="s">
        <v>31</v>
      </c>
      <c r="C267" s="13" t="s">
        <v>144</v>
      </c>
      <c r="D267" s="15">
        <v>199000</v>
      </c>
      <c r="E267" s="15">
        <f t="shared" si="8"/>
        <v>199000</v>
      </c>
      <c r="F267" s="16"/>
      <c r="G267" s="76" t="s">
        <v>200</v>
      </c>
      <c r="H267" s="76" t="s">
        <v>2</v>
      </c>
      <c r="I267" s="14"/>
      <c r="J267" s="20"/>
    </row>
    <row r="268" spans="1:10" s="5" customFormat="1" ht="42" customHeight="1">
      <c r="A268" s="13" t="s">
        <v>177</v>
      </c>
      <c r="B268" s="14" t="s">
        <v>211</v>
      </c>
      <c r="C268" s="13"/>
      <c r="D268" s="15">
        <v>720202</v>
      </c>
      <c r="E268" s="15">
        <f t="shared" si="8"/>
        <v>720202</v>
      </c>
      <c r="F268" s="16"/>
      <c r="G268" s="16"/>
      <c r="H268" s="16"/>
      <c r="I268" s="14"/>
      <c r="J268" s="20"/>
    </row>
    <row r="269" spans="1:10" s="5" customFormat="1" ht="36.75" customHeight="1">
      <c r="A269" s="13" t="s">
        <v>178</v>
      </c>
      <c r="B269" s="14" t="s">
        <v>28</v>
      </c>
      <c r="C269" s="13" t="s">
        <v>144</v>
      </c>
      <c r="D269" s="15">
        <v>180052</v>
      </c>
      <c r="E269" s="15">
        <f t="shared" si="8"/>
        <v>180052</v>
      </c>
      <c r="F269" s="16"/>
      <c r="G269" s="76" t="s">
        <v>200</v>
      </c>
      <c r="H269" s="76" t="s">
        <v>200</v>
      </c>
      <c r="I269" s="14"/>
      <c r="J269" s="20"/>
    </row>
    <row r="270" spans="1:10" s="5" customFormat="1" ht="36" customHeight="1">
      <c r="A270" s="13" t="s">
        <v>179</v>
      </c>
      <c r="B270" s="14" t="s">
        <v>29</v>
      </c>
      <c r="C270" s="13" t="s">
        <v>144</v>
      </c>
      <c r="D270" s="15">
        <v>180050</v>
      </c>
      <c r="E270" s="15">
        <f t="shared" si="8"/>
        <v>180050</v>
      </c>
      <c r="F270" s="16"/>
      <c r="G270" s="76" t="s">
        <v>200</v>
      </c>
      <c r="H270" s="76" t="s">
        <v>200</v>
      </c>
      <c r="I270" s="14"/>
      <c r="J270" s="20"/>
    </row>
    <row r="271" spans="1:10" s="5" customFormat="1" ht="47.25" customHeight="1">
      <c r="A271" s="13" t="s">
        <v>180</v>
      </c>
      <c r="B271" s="14" t="s">
        <v>30</v>
      </c>
      <c r="C271" s="13" t="s">
        <v>144</v>
      </c>
      <c r="D271" s="15">
        <v>180050</v>
      </c>
      <c r="E271" s="15">
        <f t="shared" si="8"/>
        <v>180050</v>
      </c>
      <c r="F271" s="16"/>
      <c r="G271" s="76" t="s">
        <v>138</v>
      </c>
      <c r="H271" s="76" t="s">
        <v>200</v>
      </c>
      <c r="I271" s="14"/>
      <c r="J271" s="20"/>
    </row>
    <row r="272" spans="1:10" s="5" customFormat="1" ht="41.25" customHeight="1">
      <c r="A272" s="13" t="s">
        <v>181</v>
      </c>
      <c r="B272" s="14" t="s">
        <v>31</v>
      </c>
      <c r="C272" s="13" t="s">
        <v>144</v>
      </c>
      <c r="D272" s="15">
        <v>180050</v>
      </c>
      <c r="E272" s="15">
        <f t="shared" si="8"/>
        <v>180050</v>
      </c>
      <c r="F272" s="16"/>
      <c r="G272" s="76" t="s">
        <v>200</v>
      </c>
      <c r="H272" s="76" t="s">
        <v>197</v>
      </c>
      <c r="I272" s="14"/>
      <c r="J272" s="20"/>
    </row>
    <row r="273" spans="1:14" s="12" customFormat="1" ht="29.25" customHeight="1">
      <c r="A273" s="13" t="s">
        <v>182</v>
      </c>
      <c r="B273" s="14" t="s">
        <v>192</v>
      </c>
      <c r="C273" s="13"/>
      <c r="D273" s="15">
        <v>120000</v>
      </c>
      <c r="E273" s="15">
        <f t="shared" si="8"/>
        <v>120000</v>
      </c>
      <c r="F273" s="16"/>
      <c r="G273" s="16"/>
      <c r="H273" s="16"/>
      <c r="I273" s="14"/>
      <c r="J273" s="20"/>
      <c r="K273" s="24"/>
      <c r="L273" s="24"/>
      <c r="M273" s="24"/>
      <c r="N273" s="24"/>
    </row>
    <row r="274" spans="1:10" s="5" customFormat="1" ht="46.5" customHeight="1">
      <c r="A274" s="13" t="s">
        <v>183</v>
      </c>
      <c r="B274" s="14" t="s">
        <v>28</v>
      </c>
      <c r="C274" s="13" t="s">
        <v>144</v>
      </c>
      <c r="D274" s="15">
        <v>60000</v>
      </c>
      <c r="E274" s="15">
        <v>60000</v>
      </c>
      <c r="F274" s="16"/>
      <c r="G274" s="76" t="s">
        <v>2</v>
      </c>
      <c r="H274" s="76" t="s">
        <v>2</v>
      </c>
      <c r="I274" s="14"/>
      <c r="J274" s="20"/>
    </row>
    <row r="275" spans="1:10" s="5" customFormat="1" ht="42.75" customHeight="1">
      <c r="A275" s="13" t="s">
        <v>184</v>
      </c>
      <c r="B275" s="14" t="s">
        <v>29</v>
      </c>
      <c r="C275" s="13" t="s">
        <v>144</v>
      </c>
      <c r="D275" s="15">
        <v>60000</v>
      </c>
      <c r="E275" s="15">
        <v>60000</v>
      </c>
      <c r="F275" s="16"/>
      <c r="G275" s="76" t="s">
        <v>197</v>
      </c>
      <c r="H275" s="76" t="s">
        <v>197</v>
      </c>
      <c r="I275" s="14"/>
      <c r="J275" s="20"/>
    </row>
    <row r="276" spans="1:10" s="5" customFormat="1" ht="60.75" customHeight="1">
      <c r="A276" s="13" t="s">
        <v>185</v>
      </c>
      <c r="B276" s="14" t="s">
        <v>189</v>
      </c>
      <c r="C276" s="13" t="s">
        <v>144</v>
      </c>
      <c r="D276" s="15">
        <f>830000-530999</f>
        <v>299001</v>
      </c>
      <c r="E276" s="15">
        <v>830000</v>
      </c>
      <c r="F276" s="16"/>
      <c r="G276" s="76" t="s">
        <v>138</v>
      </c>
      <c r="H276" s="76" t="s">
        <v>2</v>
      </c>
      <c r="I276" s="14"/>
      <c r="J276" s="20"/>
    </row>
    <row r="277" spans="1:10" s="5" customFormat="1" ht="30.75" customHeight="1">
      <c r="A277" s="13" t="s">
        <v>186</v>
      </c>
      <c r="B277" s="14" t="s">
        <v>190</v>
      </c>
      <c r="C277" s="13" t="s">
        <v>144</v>
      </c>
      <c r="D277" s="15">
        <f>4563000+142694</f>
        <v>4705694</v>
      </c>
      <c r="E277" s="15">
        <f aca="true" t="shared" si="9" ref="E277:E286">D277</f>
        <v>4705694</v>
      </c>
      <c r="F277" s="16"/>
      <c r="G277" s="76" t="s">
        <v>138</v>
      </c>
      <c r="H277" s="76" t="s">
        <v>2</v>
      </c>
      <c r="I277" s="14"/>
      <c r="J277" s="20"/>
    </row>
    <row r="278" spans="1:10" s="5" customFormat="1" ht="60.75" customHeight="1" hidden="1">
      <c r="A278" s="13" t="s">
        <v>187</v>
      </c>
      <c r="B278" s="14" t="s">
        <v>191</v>
      </c>
      <c r="C278" s="13" t="s">
        <v>144</v>
      </c>
      <c r="D278" s="15">
        <v>0</v>
      </c>
      <c r="E278" s="15">
        <f t="shared" si="9"/>
        <v>0</v>
      </c>
      <c r="F278" s="16"/>
      <c r="G278" s="76" t="s">
        <v>200</v>
      </c>
      <c r="H278" s="76" t="s">
        <v>2</v>
      </c>
      <c r="I278" s="14"/>
      <c r="J278" s="20"/>
    </row>
    <row r="279" spans="1:10" s="5" customFormat="1" ht="59.25" customHeight="1">
      <c r="A279" s="13" t="s">
        <v>187</v>
      </c>
      <c r="B279" s="14" t="s">
        <v>218</v>
      </c>
      <c r="C279" s="13" t="s">
        <v>144</v>
      </c>
      <c r="D279" s="15">
        <v>199000</v>
      </c>
      <c r="E279" s="15">
        <f t="shared" si="9"/>
        <v>199000</v>
      </c>
      <c r="F279" s="16"/>
      <c r="G279" s="76" t="s">
        <v>138</v>
      </c>
      <c r="H279" s="76" t="s">
        <v>138</v>
      </c>
      <c r="I279" s="14"/>
      <c r="J279" s="20"/>
    </row>
    <row r="280" spans="1:10" s="5" customFormat="1" ht="41.25" customHeight="1">
      <c r="A280" s="13" t="s">
        <v>188</v>
      </c>
      <c r="B280" s="14" t="s">
        <v>194</v>
      </c>
      <c r="C280" s="13" t="s">
        <v>144</v>
      </c>
      <c r="D280" s="15">
        <f>20000+58638</f>
        <v>78638</v>
      </c>
      <c r="E280" s="15">
        <f t="shared" si="9"/>
        <v>78638</v>
      </c>
      <c r="F280" s="16"/>
      <c r="G280" s="76" t="s">
        <v>138</v>
      </c>
      <c r="H280" s="76" t="s">
        <v>2</v>
      </c>
      <c r="I280" s="14"/>
      <c r="J280" s="20"/>
    </row>
    <row r="281" spans="1:10" s="5" customFormat="1" ht="61.5" customHeight="1">
      <c r="A281" s="13" t="s">
        <v>193</v>
      </c>
      <c r="B281" s="61" t="s">
        <v>243</v>
      </c>
      <c r="C281" s="13" t="s">
        <v>144</v>
      </c>
      <c r="D281" s="15">
        <v>700000</v>
      </c>
      <c r="E281" s="15">
        <f t="shared" si="9"/>
        <v>700000</v>
      </c>
      <c r="F281" s="16"/>
      <c r="G281" s="76" t="s">
        <v>200</v>
      </c>
      <c r="H281" s="76" t="s">
        <v>2</v>
      </c>
      <c r="I281" s="14"/>
      <c r="J281" s="20"/>
    </row>
    <row r="282" spans="1:10" s="5" customFormat="1" ht="75.75" customHeight="1">
      <c r="A282" s="13" t="s">
        <v>195</v>
      </c>
      <c r="B282" s="37" t="s">
        <v>247</v>
      </c>
      <c r="C282" s="13" t="s">
        <v>144</v>
      </c>
      <c r="D282" s="15">
        <f>2886676-1000000</f>
        <v>1886676</v>
      </c>
      <c r="E282" s="15">
        <f t="shared" si="9"/>
        <v>1886676</v>
      </c>
      <c r="F282" s="16"/>
      <c r="G282" s="76" t="s">
        <v>200</v>
      </c>
      <c r="H282" s="76" t="s">
        <v>2</v>
      </c>
      <c r="I282" s="14"/>
      <c r="J282" s="20"/>
    </row>
    <row r="283" spans="1:10" s="5" customFormat="1" ht="49.5" customHeight="1">
      <c r="A283" s="13" t="s">
        <v>248</v>
      </c>
      <c r="B283" s="14" t="s">
        <v>229</v>
      </c>
      <c r="C283" s="13" t="s">
        <v>144</v>
      </c>
      <c r="D283" s="15">
        <f>D284+D285+D286+D287+D288+D289+D290+D291+D292+D293+D294</f>
        <v>838578</v>
      </c>
      <c r="E283" s="15">
        <f t="shared" si="9"/>
        <v>838578</v>
      </c>
      <c r="F283" s="16"/>
      <c r="G283" s="76"/>
      <c r="H283" s="76"/>
      <c r="I283" s="14"/>
      <c r="J283" s="20"/>
    </row>
    <row r="284" spans="1:10" s="5" customFormat="1" ht="96.75" customHeight="1">
      <c r="A284" s="13" t="s">
        <v>379</v>
      </c>
      <c r="B284" s="37" t="s">
        <v>262</v>
      </c>
      <c r="C284" s="13" t="s">
        <v>144</v>
      </c>
      <c r="D284" s="15">
        <v>195000</v>
      </c>
      <c r="E284" s="15">
        <f t="shared" si="9"/>
        <v>195000</v>
      </c>
      <c r="F284" s="16"/>
      <c r="G284" s="76" t="s">
        <v>200</v>
      </c>
      <c r="H284" s="76" t="s">
        <v>2</v>
      </c>
      <c r="I284" s="14"/>
      <c r="J284" s="20"/>
    </row>
    <row r="285" spans="1:10" s="5" customFormat="1" ht="96.75" customHeight="1">
      <c r="A285" s="13" t="s">
        <v>380</v>
      </c>
      <c r="B285" s="37" t="s">
        <v>388</v>
      </c>
      <c r="C285" s="13" t="s">
        <v>144</v>
      </c>
      <c r="D285" s="15">
        <v>96800</v>
      </c>
      <c r="E285" s="15">
        <f t="shared" si="9"/>
        <v>96800</v>
      </c>
      <c r="F285" s="16"/>
      <c r="G285" s="76" t="s">
        <v>200</v>
      </c>
      <c r="H285" s="76" t="s">
        <v>2</v>
      </c>
      <c r="I285" s="14"/>
      <c r="J285" s="20"/>
    </row>
    <row r="286" spans="1:10" s="5" customFormat="1" ht="96.75" customHeight="1">
      <c r="A286" s="13" t="s">
        <v>397</v>
      </c>
      <c r="B286" s="37" t="s">
        <v>398</v>
      </c>
      <c r="C286" s="13" t="s">
        <v>144</v>
      </c>
      <c r="D286" s="15">
        <v>95200</v>
      </c>
      <c r="E286" s="15">
        <f t="shared" si="9"/>
        <v>95200</v>
      </c>
      <c r="F286" s="16"/>
      <c r="G286" s="76" t="s">
        <v>200</v>
      </c>
      <c r="H286" s="76" t="s">
        <v>2</v>
      </c>
      <c r="I286" s="14"/>
      <c r="J286" s="20"/>
    </row>
    <row r="287" spans="1:10" s="5" customFormat="1" ht="93.75" customHeight="1">
      <c r="A287" s="13" t="s">
        <v>441</v>
      </c>
      <c r="B287" s="37" t="s">
        <v>410</v>
      </c>
      <c r="C287" s="13" t="s">
        <v>144</v>
      </c>
      <c r="D287" s="15">
        <v>43347</v>
      </c>
      <c r="E287" s="15">
        <f aca="true" t="shared" si="10" ref="E287:E302">D287</f>
        <v>43347</v>
      </c>
      <c r="F287" s="16"/>
      <c r="G287" s="76" t="s">
        <v>200</v>
      </c>
      <c r="H287" s="76" t="s">
        <v>2</v>
      </c>
      <c r="I287" s="14"/>
      <c r="J287" s="20"/>
    </row>
    <row r="288" spans="1:10" s="5" customFormat="1" ht="151.5" customHeight="1">
      <c r="A288" s="13" t="s">
        <v>442</v>
      </c>
      <c r="B288" s="37" t="s">
        <v>411</v>
      </c>
      <c r="C288" s="13" t="s">
        <v>144</v>
      </c>
      <c r="D288" s="15">
        <v>11000</v>
      </c>
      <c r="E288" s="15">
        <f t="shared" si="10"/>
        <v>11000</v>
      </c>
      <c r="F288" s="16"/>
      <c r="G288" s="76" t="s">
        <v>200</v>
      </c>
      <c r="H288" s="76" t="s">
        <v>2</v>
      </c>
      <c r="I288" s="14"/>
      <c r="J288" s="20"/>
    </row>
    <row r="289" spans="1:10" s="5" customFormat="1" ht="100.5" customHeight="1">
      <c r="A289" s="13" t="s">
        <v>443</v>
      </c>
      <c r="B289" s="37" t="s">
        <v>430</v>
      </c>
      <c r="C289" s="13" t="s">
        <v>144</v>
      </c>
      <c r="D289" s="15">
        <v>37400</v>
      </c>
      <c r="E289" s="15">
        <f t="shared" si="10"/>
        <v>37400</v>
      </c>
      <c r="F289" s="16"/>
      <c r="G289" s="76" t="s">
        <v>200</v>
      </c>
      <c r="H289" s="76" t="s">
        <v>2</v>
      </c>
      <c r="I289" s="14"/>
      <c r="J289" s="20"/>
    </row>
    <row r="290" spans="1:10" s="5" customFormat="1" ht="100.5" customHeight="1">
      <c r="A290" s="13" t="s">
        <v>519</v>
      </c>
      <c r="B290" s="37" t="s">
        <v>521</v>
      </c>
      <c r="C290" s="13" t="s">
        <v>144</v>
      </c>
      <c r="D290" s="15">
        <v>50000</v>
      </c>
      <c r="E290" s="15">
        <f t="shared" si="10"/>
        <v>50000</v>
      </c>
      <c r="F290" s="16"/>
      <c r="G290" s="76" t="s">
        <v>2</v>
      </c>
      <c r="H290" s="76" t="s">
        <v>2</v>
      </c>
      <c r="I290" s="14"/>
      <c r="J290" s="20"/>
    </row>
    <row r="291" spans="1:10" s="5" customFormat="1" ht="100.5" customHeight="1">
      <c r="A291" s="13" t="s">
        <v>520</v>
      </c>
      <c r="B291" s="37" t="s">
        <v>522</v>
      </c>
      <c r="C291" s="13" t="s">
        <v>144</v>
      </c>
      <c r="D291" s="15">
        <v>50000</v>
      </c>
      <c r="E291" s="15">
        <f t="shared" si="10"/>
        <v>50000</v>
      </c>
      <c r="F291" s="16"/>
      <c r="G291" s="76" t="s">
        <v>2</v>
      </c>
      <c r="H291" s="76" t="s">
        <v>2</v>
      </c>
      <c r="I291" s="14"/>
      <c r="J291" s="20"/>
    </row>
    <row r="292" spans="1:10" s="5" customFormat="1" ht="116.25" customHeight="1">
      <c r="A292" s="13" t="s">
        <v>576</v>
      </c>
      <c r="B292" s="65" t="s">
        <v>577</v>
      </c>
      <c r="C292" s="13" t="s">
        <v>144</v>
      </c>
      <c r="D292" s="15">
        <v>42000</v>
      </c>
      <c r="E292" s="63">
        <f t="shared" si="10"/>
        <v>42000</v>
      </c>
      <c r="F292" s="16"/>
      <c r="G292" s="76" t="s">
        <v>2</v>
      </c>
      <c r="H292" s="76" t="s">
        <v>2</v>
      </c>
      <c r="I292" s="14"/>
      <c r="J292" s="20"/>
    </row>
    <row r="293" spans="1:10" s="5" customFormat="1" ht="113.25" customHeight="1">
      <c r="A293" s="13" t="s">
        <v>681</v>
      </c>
      <c r="B293" s="65" t="s">
        <v>682</v>
      </c>
      <c r="C293" s="13" t="s">
        <v>144</v>
      </c>
      <c r="D293" s="15">
        <v>32831</v>
      </c>
      <c r="E293" s="63">
        <f t="shared" si="10"/>
        <v>32831</v>
      </c>
      <c r="F293" s="16"/>
      <c r="G293" s="76" t="s">
        <v>2</v>
      </c>
      <c r="H293" s="76" t="s">
        <v>2</v>
      </c>
      <c r="I293" s="14"/>
      <c r="J293" s="20"/>
    </row>
    <row r="294" spans="1:10" s="5" customFormat="1" ht="83.25" customHeight="1">
      <c r="A294" s="13" t="s">
        <v>683</v>
      </c>
      <c r="B294" s="65" t="s">
        <v>684</v>
      </c>
      <c r="C294" s="13"/>
      <c r="D294" s="15">
        <v>185000</v>
      </c>
      <c r="E294" s="15">
        <f t="shared" si="10"/>
        <v>185000</v>
      </c>
      <c r="F294" s="16"/>
      <c r="G294" s="76" t="s">
        <v>2</v>
      </c>
      <c r="H294" s="76" t="s">
        <v>2</v>
      </c>
      <c r="I294" s="14"/>
      <c r="J294" s="20"/>
    </row>
    <row r="295" spans="1:10" s="5" customFormat="1" ht="84.75" customHeight="1">
      <c r="A295" s="13" t="s">
        <v>407</v>
      </c>
      <c r="B295" s="37" t="s">
        <v>412</v>
      </c>
      <c r="C295" s="13" t="s">
        <v>144</v>
      </c>
      <c r="D295" s="15">
        <v>194719</v>
      </c>
      <c r="E295" s="15">
        <f>D295</f>
        <v>194719</v>
      </c>
      <c r="F295" s="16"/>
      <c r="G295" s="76" t="s">
        <v>200</v>
      </c>
      <c r="H295" s="76" t="s">
        <v>2</v>
      </c>
      <c r="I295" s="14"/>
      <c r="J295" s="20"/>
    </row>
    <row r="296" spans="1:10" s="5" customFormat="1" ht="59.25" customHeight="1">
      <c r="A296" s="13" t="s">
        <v>263</v>
      </c>
      <c r="B296" s="37" t="s">
        <v>415</v>
      </c>
      <c r="C296" s="13" t="s">
        <v>144</v>
      </c>
      <c r="D296" s="15">
        <v>200000</v>
      </c>
      <c r="E296" s="15">
        <f t="shared" si="10"/>
        <v>200000</v>
      </c>
      <c r="F296" s="16"/>
      <c r="G296" s="76" t="s">
        <v>200</v>
      </c>
      <c r="H296" s="76" t="s">
        <v>2</v>
      </c>
      <c r="I296" s="14"/>
      <c r="J296" s="20"/>
    </row>
    <row r="297" spans="1:10" s="5" customFormat="1" ht="58.5" customHeight="1">
      <c r="A297" s="13" t="s">
        <v>368</v>
      </c>
      <c r="B297" s="37" t="s">
        <v>416</v>
      </c>
      <c r="C297" s="13" t="s">
        <v>144</v>
      </c>
      <c r="D297" s="15">
        <f>200000+268000</f>
        <v>468000</v>
      </c>
      <c r="E297" s="15">
        <f t="shared" si="10"/>
        <v>468000</v>
      </c>
      <c r="F297" s="16"/>
      <c r="G297" s="76" t="s">
        <v>200</v>
      </c>
      <c r="H297" s="76" t="s">
        <v>2</v>
      </c>
      <c r="I297" s="14"/>
      <c r="J297" s="20"/>
    </row>
    <row r="298" spans="1:10" s="5" customFormat="1" ht="63" customHeight="1">
      <c r="A298" s="13" t="s">
        <v>408</v>
      </c>
      <c r="B298" s="37" t="s">
        <v>417</v>
      </c>
      <c r="C298" s="13" t="s">
        <v>144</v>
      </c>
      <c r="D298" s="15">
        <v>200000</v>
      </c>
      <c r="E298" s="15">
        <f t="shared" si="10"/>
        <v>200000</v>
      </c>
      <c r="F298" s="16"/>
      <c r="G298" s="76" t="s">
        <v>200</v>
      </c>
      <c r="H298" s="76" t="s">
        <v>2</v>
      </c>
      <c r="I298" s="14"/>
      <c r="J298" s="20"/>
    </row>
    <row r="299" spans="1:10" s="5" customFormat="1" ht="60" customHeight="1">
      <c r="A299" s="13" t="s">
        <v>409</v>
      </c>
      <c r="B299" s="37" t="s">
        <v>418</v>
      </c>
      <c r="C299" s="13" t="s">
        <v>144</v>
      </c>
      <c r="D299" s="15">
        <f>200000+328000</f>
        <v>528000</v>
      </c>
      <c r="E299" s="15">
        <f t="shared" si="10"/>
        <v>528000</v>
      </c>
      <c r="F299" s="16"/>
      <c r="G299" s="76" t="s">
        <v>200</v>
      </c>
      <c r="H299" s="76" t="s">
        <v>2</v>
      </c>
      <c r="I299" s="14"/>
      <c r="J299" s="20"/>
    </row>
    <row r="300" spans="1:10" s="5" customFormat="1" ht="155.25" customHeight="1">
      <c r="A300" s="13" t="s">
        <v>435</v>
      </c>
      <c r="B300" s="69" t="s">
        <v>623</v>
      </c>
      <c r="C300" s="13" t="s">
        <v>144</v>
      </c>
      <c r="D300" s="15">
        <v>18000</v>
      </c>
      <c r="E300" s="15">
        <f t="shared" si="10"/>
        <v>18000</v>
      </c>
      <c r="F300" s="16"/>
      <c r="G300" s="76" t="s">
        <v>2</v>
      </c>
      <c r="H300" s="76" t="s">
        <v>2</v>
      </c>
      <c r="I300" s="14"/>
      <c r="J300" s="20"/>
    </row>
    <row r="301" spans="1:10" s="5" customFormat="1" ht="32.25" customHeight="1">
      <c r="A301" s="13"/>
      <c r="B301" s="14" t="s">
        <v>624</v>
      </c>
      <c r="C301" s="13" t="s">
        <v>144</v>
      </c>
      <c r="D301" s="15">
        <f>D262+D263+D268+D273+D276+D277+D278+D279+D280+D281+D282+D283+D295+D296+D297+D298+D299+D300</f>
        <v>12517008</v>
      </c>
      <c r="E301" s="15">
        <f>D301</f>
        <v>12517008</v>
      </c>
      <c r="F301" s="16"/>
      <c r="G301" s="76"/>
      <c r="H301" s="76"/>
      <c r="I301" s="14"/>
      <c r="J301" s="20"/>
    </row>
    <row r="302" spans="1:10" s="5" customFormat="1" ht="48" customHeight="1">
      <c r="A302" s="13" t="s">
        <v>436</v>
      </c>
      <c r="B302" s="14" t="s">
        <v>196</v>
      </c>
      <c r="C302" s="13" t="s">
        <v>144</v>
      </c>
      <c r="D302" s="15">
        <f>30000+1080</f>
        <v>31080</v>
      </c>
      <c r="E302" s="15">
        <f t="shared" si="10"/>
        <v>31080</v>
      </c>
      <c r="F302" s="16"/>
      <c r="G302" s="76" t="s">
        <v>1</v>
      </c>
      <c r="H302" s="76" t="s">
        <v>2</v>
      </c>
      <c r="I302" s="14"/>
      <c r="J302" s="20"/>
    </row>
    <row r="303" spans="1:10" s="5" customFormat="1" ht="48" customHeight="1">
      <c r="A303" s="13" t="s">
        <v>440</v>
      </c>
      <c r="B303" s="66" t="s">
        <v>427</v>
      </c>
      <c r="C303" s="13" t="s">
        <v>144</v>
      </c>
      <c r="D303" s="15">
        <v>800000</v>
      </c>
      <c r="E303" s="15">
        <f>D303</f>
        <v>800000</v>
      </c>
      <c r="F303" s="16"/>
      <c r="G303" s="76" t="s">
        <v>200</v>
      </c>
      <c r="H303" s="76" t="s">
        <v>2</v>
      </c>
      <c r="I303" s="14"/>
      <c r="J303" s="20"/>
    </row>
    <row r="304" spans="1:10" s="5" customFormat="1" ht="33" customHeight="1">
      <c r="A304" s="13"/>
      <c r="B304" s="14" t="s">
        <v>444</v>
      </c>
      <c r="C304" s="13"/>
      <c r="D304" s="15">
        <f>D302+D303</f>
        <v>831080</v>
      </c>
      <c r="E304" s="15">
        <f>E302+E303</f>
        <v>831080</v>
      </c>
      <c r="F304" s="16"/>
      <c r="G304" s="15"/>
      <c r="H304" s="16"/>
      <c r="I304" s="14"/>
      <c r="J304" s="20"/>
    </row>
    <row r="305" spans="1:10" s="5" customFormat="1" ht="33" customHeight="1">
      <c r="A305" s="13" t="s">
        <v>625</v>
      </c>
      <c r="B305" s="14" t="s">
        <v>302</v>
      </c>
      <c r="C305" s="13" t="s">
        <v>144</v>
      </c>
      <c r="D305" s="15">
        <v>80100</v>
      </c>
      <c r="E305" s="15">
        <f>D305</f>
        <v>80100</v>
      </c>
      <c r="F305" s="76"/>
      <c r="G305" s="76" t="s">
        <v>200</v>
      </c>
      <c r="H305" s="76" t="s">
        <v>2</v>
      </c>
      <c r="I305" s="14"/>
      <c r="J305" s="20"/>
    </row>
    <row r="306" spans="1:10" s="5" customFormat="1" ht="33" customHeight="1">
      <c r="A306" s="13"/>
      <c r="B306" s="14" t="s">
        <v>626</v>
      </c>
      <c r="C306" s="13"/>
      <c r="D306" s="15">
        <f>D305</f>
        <v>80100</v>
      </c>
      <c r="E306" s="15">
        <f>D306</f>
        <v>80100</v>
      </c>
      <c r="F306" s="16"/>
      <c r="G306" s="15"/>
      <c r="H306" s="16"/>
      <c r="I306" s="14"/>
      <c r="J306" s="20"/>
    </row>
    <row r="307" spans="1:10" s="5" customFormat="1" ht="31.5" customHeight="1">
      <c r="A307" s="13"/>
      <c r="B307" s="14" t="s">
        <v>212</v>
      </c>
      <c r="C307" s="13"/>
      <c r="D307" s="15">
        <f>D259+D260+D261+D301+D304+D306</f>
        <v>93827959</v>
      </c>
      <c r="E307" s="15">
        <f>D307</f>
        <v>93827959</v>
      </c>
      <c r="F307" s="16"/>
      <c r="G307" s="15"/>
      <c r="H307" s="16"/>
      <c r="I307" s="14"/>
      <c r="J307" s="20"/>
    </row>
    <row r="308" spans="1:10" s="5" customFormat="1" ht="31.5" customHeight="1">
      <c r="A308" s="13"/>
      <c r="B308" s="89" t="s">
        <v>260</v>
      </c>
      <c r="C308" s="90"/>
      <c r="D308" s="90"/>
      <c r="E308" s="90"/>
      <c r="F308" s="90"/>
      <c r="G308" s="90"/>
      <c r="H308" s="91"/>
      <c r="I308" s="90"/>
      <c r="J308" s="92"/>
    </row>
    <row r="309" spans="1:10" s="5" customFormat="1" ht="49.5" customHeight="1">
      <c r="A309" s="13" t="s">
        <v>240</v>
      </c>
      <c r="B309" s="14" t="s">
        <v>241</v>
      </c>
      <c r="C309" s="13" t="s">
        <v>144</v>
      </c>
      <c r="D309" s="15">
        <f>240000+600000</f>
        <v>840000</v>
      </c>
      <c r="E309" s="15"/>
      <c r="F309" s="60">
        <f aca="true" t="shared" si="11" ref="F309:F315">D309</f>
        <v>840000</v>
      </c>
      <c r="G309" s="76" t="s">
        <v>1</v>
      </c>
      <c r="H309" s="76" t="s">
        <v>198</v>
      </c>
      <c r="I309" s="14"/>
      <c r="J309" s="20"/>
    </row>
    <row r="310" spans="1:10" s="5" customFormat="1" ht="62.25" customHeight="1">
      <c r="A310" s="13" t="s">
        <v>254</v>
      </c>
      <c r="B310" s="67" t="s">
        <v>251</v>
      </c>
      <c r="C310" s="13" t="s">
        <v>144</v>
      </c>
      <c r="D310" s="15">
        <f>5000000-628736-400000+8000000+385034</f>
        <v>12356298</v>
      </c>
      <c r="E310" s="15"/>
      <c r="F310" s="60">
        <f t="shared" si="11"/>
        <v>12356298</v>
      </c>
      <c r="G310" s="76" t="s">
        <v>198</v>
      </c>
      <c r="H310" s="74" t="s">
        <v>197</v>
      </c>
      <c r="I310" s="14"/>
      <c r="J310" s="20"/>
    </row>
    <row r="311" spans="1:10" s="5" customFormat="1" ht="61.5" customHeight="1">
      <c r="A311" s="13" t="s">
        <v>255</v>
      </c>
      <c r="B311" s="68" t="s">
        <v>252</v>
      </c>
      <c r="C311" s="13" t="s">
        <v>144</v>
      </c>
      <c r="D311" s="15">
        <f>628736+400000+178000</f>
        <v>1206736</v>
      </c>
      <c r="E311" s="15"/>
      <c r="F311" s="60">
        <f t="shared" si="11"/>
        <v>1206736</v>
      </c>
      <c r="G311" s="13" t="s">
        <v>198</v>
      </c>
      <c r="H311" s="13" t="s">
        <v>197</v>
      </c>
      <c r="I311" s="14"/>
      <c r="J311" s="20"/>
    </row>
    <row r="312" spans="1:10" s="5" customFormat="1" ht="49.5" customHeight="1">
      <c r="A312" s="13" t="s">
        <v>256</v>
      </c>
      <c r="B312" s="75" t="s">
        <v>253</v>
      </c>
      <c r="C312" s="13" t="s">
        <v>144</v>
      </c>
      <c r="D312" s="15">
        <v>90000</v>
      </c>
      <c r="E312" s="15"/>
      <c r="F312" s="60">
        <f t="shared" si="11"/>
        <v>90000</v>
      </c>
      <c r="G312" s="13" t="s">
        <v>198</v>
      </c>
      <c r="H312" s="13" t="s">
        <v>197</v>
      </c>
      <c r="I312" s="14"/>
      <c r="J312" s="20"/>
    </row>
    <row r="313" spans="1:10" s="5" customFormat="1" ht="31.5" customHeight="1">
      <c r="A313" s="13"/>
      <c r="B313" s="14" t="s">
        <v>532</v>
      </c>
      <c r="C313" s="13"/>
      <c r="D313" s="15">
        <f>D309+D310+D311+D312</f>
        <v>14493034</v>
      </c>
      <c r="E313" s="15"/>
      <c r="F313" s="60">
        <f t="shared" si="11"/>
        <v>14493034</v>
      </c>
      <c r="G313" s="15"/>
      <c r="H313" s="16"/>
      <c r="I313" s="14"/>
      <c r="J313" s="20"/>
    </row>
    <row r="314" spans="1:10" s="5" customFormat="1" ht="80.25" customHeight="1">
      <c r="A314" s="13" t="s">
        <v>257</v>
      </c>
      <c r="B314" s="28" t="s">
        <v>377</v>
      </c>
      <c r="C314" s="13" t="s">
        <v>144</v>
      </c>
      <c r="D314" s="15">
        <f>920000-210000</f>
        <v>710000</v>
      </c>
      <c r="E314" s="15"/>
      <c r="F314" s="15">
        <f>D314</f>
        <v>710000</v>
      </c>
      <c r="G314" s="76" t="s">
        <v>200</v>
      </c>
      <c r="H314" s="76" t="s">
        <v>2</v>
      </c>
      <c r="I314" s="29"/>
      <c r="J314" s="20"/>
    </row>
    <row r="315" spans="1:10" s="5" customFormat="1" ht="63" customHeight="1">
      <c r="A315" s="13" t="s">
        <v>258</v>
      </c>
      <c r="B315" s="14" t="s">
        <v>402</v>
      </c>
      <c r="C315" s="13" t="s">
        <v>144</v>
      </c>
      <c r="D315" s="15">
        <v>389536</v>
      </c>
      <c r="E315" s="15"/>
      <c r="F315" s="15">
        <f t="shared" si="11"/>
        <v>389536</v>
      </c>
      <c r="G315" s="76"/>
      <c r="H315" s="76"/>
      <c r="I315" s="29"/>
      <c r="J315" s="20"/>
    </row>
    <row r="316" spans="1:10" s="5" customFormat="1" ht="56.25" customHeight="1">
      <c r="A316" s="13" t="s">
        <v>533</v>
      </c>
      <c r="B316" s="14" t="s">
        <v>404</v>
      </c>
      <c r="C316" s="13" t="s">
        <v>144</v>
      </c>
      <c r="D316" s="15">
        <f>D315</f>
        <v>389536</v>
      </c>
      <c r="E316" s="15"/>
      <c r="F316" s="15">
        <f>F315</f>
        <v>389536</v>
      </c>
      <c r="G316" s="76" t="s">
        <v>403</v>
      </c>
      <c r="H316" s="76" t="s">
        <v>2</v>
      </c>
      <c r="I316" s="29"/>
      <c r="J316" s="20"/>
    </row>
    <row r="317" spans="1:10" s="5" customFormat="1" ht="36" customHeight="1">
      <c r="A317" s="13"/>
      <c r="B317" s="14" t="s">
        <v>534</v>
      </c>
      <c r="C317" s="13"/>
      <c r="D317" s="15">
        <f>D314+D315</f>
        <v>1099536</v>
      </c>
      <c r="E317" s="15"/>
      <c r="F317" s="15">
        <f>D317</f>
        <v>1099536</v>
      </c>
      <c r="G317" s="76" t="s">
        <v>200</v>
      </c>
      <c r="H317" s="76" t="s">
        <v>2</v>
      </c>
      <c r="I317" s="29"/>
      <c r="J317" s="20"/>
    </row>
    <row r="318" spans="1:10" s="5" customFormat="1" ht="31.5" customHeight="1">
      <c r="A318" s="13"/>
      <c r="B318" s="14" t="s">
        <v>242</v>
      </c>
      <c r="C318" s="13"/>
      <c r="D318" s="15">
        <f>D313+D317</f>
        <v>15592570</v>
      </c>
      <c r="E318" s="15"/>
      <c r="F318" s="60">
        <f>D318</f>
        <v>15592570</v>
      </c>
      <c r="G318" s="15"/>
      <c r="H318" s="16"/>
      <c r="I318" s="14"/>
      <c r="J318" s="20"/>
    </row>
    <row r="319" spans="1:10" s="5" customFormat="1" ht="30" customHeight="1">
      <c r="A319" s="13"/>
      <c r="B319" s="14" t="s">
        <v>259</v>
      </c>
      <c r="C319" s="13"/>
      <c r="D319" s="15">
        <f>D177+D307+D318</f>
        <v>163964931</v>
      </c>
      <c r="E319" s="15">
        <f>E307</f>
        <v>93827959</v>
      </c>
      <c r="F319" s="60">
        <f>F177+F318</f>
        <v>70136972</v>
      </c>
      <c r="G319" s="16"/>
      <c r="H319" s="16"/>
      <c r="I319" s="14"/>
      <c r="J319" s="20"/>
    </row>
    <row r="320" spans="1:10" s="3" customFormat="1" ht="18">
      <c r="A320" s="70"/>
      <c r="B320" s="24"/>
      <c r="C320" s="70"/>
      <c r="D320" s="70"/>
      <c r="E320" s="70"/>
      <c r="F320" s="70"/>
      <c r="G320" s="70"/>
      <c r="H320" s="70"/>
      <c r="I320" s="70"/>
      <c r="J320" s="70"/>
    </row>
    <row r="321" spans="1:10" ht="22.5">
      <c r="A321" s="24"/>
      <c r="B321" s="71" t="s">
        <v>399</v>
      </c>
      <c r="C321" s="71"/>
      <c r="D321" s="71"/>
      <c r="E321" s="70"/>
      <c r="F321" s="70"/>
      <c r="G321" s="71" t="s">
        <v>400</v>
      </c>
      <c r="H321" s="24"/>
      <c r="I321" s="72"/>
      <c r="J321" s="72"/>
    </row>
    <row r="322" spans="1:10" ht="12.75">
      <c r="A322" s="72"/>
      <c r="B322" s="72"/>
      <c r="C322" s="72"/>
      <c r="D322" s="72"/>
      <c r="E322" s="72"/>
      <c r="F322" s="72"/>
      <c r="G322" s="72"/>
      <c r="H322" s="72"/>
      <c r="I322" s="72"/>
      <c r="J322" s="72"/>
    </row>
    <row r="323" spans="1:10" ht="12.75">
      <c r="A323" s="72"/>
      <c r="B323" s="72"/>
      <c r="C323" s="72"/>
      <c r="D323" s="73"/>
      <c r="E323" s="72"/>
      <c r="F323" s="72"/>
      <c r="G323" s="72"/>
      <c r="H323" s="72"/>
      <c r="I323" s="72"/>
      <c r="J323" s="72"/>
    </row>
    <row r="324" spans="1:10" ht="12.75">
      <c r="A324" s="72"/>
      <c r="B324" s="72"/>
      <c r="C324" s="72"/>
      <c r="D324" s="72"/>
      <c r="E324" s="72"/>
      <c r="F324" s="72"/>
      <c r="G324" s="72"/>
      <c r="H324" s="72"/>
      <c r="I324" s="72"/>
      <c r="J324" s="72"/>
    </row>
    <row r="326" ht="12.75">
      <c r="E326" s="8"/>
    </row>
  </sheetData>
  <sheetProtection/>
  <mergeCells count="18">
    <mergeCell ref="B308:J308"/>
    <mergeCell ref="B179:D179"/>
    <mergeCell ref="I180:I191"/>
    <mergeCell ref="I192:I200"/>
    <mergeCell ref="J10:J12"/>
    <mergeCell ref="E11:F11"/>
    <mergeCell ref="A14:J14"/>
    <mergeCell ref="A178:I178"/>
    <mergeCell ref="E2:J2"/>
    <mergeCell ref="B6:I7"/>
    <mergeCell ref="A10:A12"/>
    <mergeCell ref="B10:B12"/>
    <mergeCell ref="C10:C12"/>
    <mergeCell ref="D10:D12"/>
    <mergeCell ref="E10:F10"/>
    <mergeCell ref="G10:G12"/>
    <mergeCell ref="H10:H12"/>
    <mergeCell ref="I10:I12"/>
  </mergeCells>
  <printOptions/>
  <pageMargins left="0.5905511811023623" right="0.1968503937007874" top="0.984251968503937" bottom="0.4330708661417323" header="0.5118110236220472" footer="0.35433070866141736"/>
  <pageSetup fitToHeight="8" horizontalDpi="600" verticalDpi="600" orientation="landscape" paperSize="9" scale="75" r:id="rId1"/>
  <rowBreaks count="5" manualBreakCount="5">
    <brk id="21" max="9" man="1"/>
    <brk id="165" max="9" man="1"/>
    <brk id="180" max="9" man="1"/>
    <brk id="197" max="9" man="1"/>
    <brk id="32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97"/>
  <sheetViews>
    <sheetView view="pageBreakPreview" zoomScaleSheetLayoutView="100" zoomScalePageLayoutView="0" workbookViewId="0" topLeftCell="A79">
      <selection activeCell="B17" sqref="B17"/>
    </sheetView>
  </sheetViews>
  <sheetFormatPr defaultColWidth="9.00390625" defaultRowHeight="12.75"/>
  <cols>
    <col min="2" max="2" width="63.00390625" style="0" customWidth="1"/>
    <col min="3" max="3" width="8.625" style="0" customWidth="1"/>
    <col min="4" max="4" width="18.875" style="0" customWidth="1"/>
    <col min="5" max="5" width="17.375" style="0" customWidth="1"/>
    <col min="6" max="6" width="16.50390625" style="0" customWidth="1"/>
    <col min="8" max="8" width="9.375" style="0" customWidth="1"/>
    <col min="9" max="9" width="15.125" style="0" customWidth="1"/>
    <col min="10" max="10" width="8.375" style="0" customWidth="1"/>
  </cols>
  <sheetData>
    <row r="1" ht="18.75" customHeight="1"/>
    <row r="2" spans="1:10" s="3" customFormat="1" ht="57.75" customHeight="1">
      <c r="A2" s="2"/>
      <c r="B2" s="2"/>
      <c r="C2" s="2"/>
      <c r="D2" s="2"/>
      <c r="E2" s="9"/>
      <c r="F2" s="106" t="s">
        <v>116</v>
      </c>
      <c r="G2" s="106"/>
      <c r="H2" s="106"/>
      <c r="I2" s="106"/>
      <c r="J2" s="106"/>
    </row>
    <row r="3" spans="1:10" s="5" customFormat="1" ht="9.75" customHeight="1">
      <c r="A3" s="4"/>
      <c r="B3" s="4"/>
      <c r="C3" s="4"/>
      <c r="D3" s="4"/>
      <c r="E3" s="9"/>
      <c r="F3" s="9"/>
      <c r="G3" s="9"/>
      <c r="H3" s="9"/>
      <c r="I3" s="9"/>
      <c r="J3" s="9"/>
    </row>
    <row r="4" spans="1:10" s="5" customFormat="1" ht="8.25" customHeight="1">
      <c r="A4" s="4"/>
      <c r="B4" s="4"/>
      <c r="C4" s="4"/>
      <c r="D4" s="4"/>
      <c r="E4" s="9"/>
      <c r="F4" s="9"/>
      <c r="G4" s="9"/>
      <c r="H4" s="9"/>
      <c r="I4" s="9"/>
      <c r="J4" s="9"/>
    </row>
    <row r="5" spans="1:10" s="5" customFormat="1" ht="5.25" customHeight="1">
      <c r="A5" s="4"/>
      <c r="B5" s="4"/>
      <c r="C5" s="4"/>
      <c r="D5" s="4"/>
      <c r="E5" s="9"/>
      <c r="F5" s="9"/>
      <c r="G5" s="9"/>
      <c r="H5" s="9"/>
      <c r="I5" s="9"/>
      <c r="J5" s="9"/>
    </row>
    <row r="6" spans="1:10" s="5" customFormat="1" ht="41.25" customHeight="1">
      <c r="A6" s="4"/>
      <c r="B6" s="107" t="s">
        <v>115</v>
      </c>
      <c r="C6" s="108"/>
      <c r="D6" s="108"/>
      <c r="E6" s="108"/>
      <c r="F6" s="108"/>
      <c r="G6" s="108"/>
      <c r="H6" s="108"/>
      <c r="I6" s="108"/>
      <c r="J6" s="4"/>
    </row>
    <row r="7" spans="1:10" s="5" customFormat="1" ht="16.5" customHeight="1">
      <c r="A7" s="4"/>
      <c r="B7" s="108"/>
      <c r="C7" s="108"/>
      <c r="D7" s="108"/>
      <c r="E7" s="108"/>
      <c r="F7" s="108"/>
      <c r="G7" s="108"/>
      <c r="H7" s="108"/>
      <c r="I7" s="108"/>
      <c r="J7" s="4"/>
    </row>
    <row r="8" spans="1:10" s="5" customFormat="1" ht="18" hidden="1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s="5" customFormat="1" ht="10.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s="4" customFormat="1" ht="30.75" customHeight="1">
      <c r="A10" s="88" t="s">
        <v>25</v>
      </c>
      <c r="B10" s="88" t="s">
        <v>17</v>
      </c>
      <c r="C10" s="88" t="s">
        <v>16</v>
      </c>
      <c r="D10" s="88" t="s">
        <v>68</v>
      </c>
      <c r="E10" s="88" t="s">
        <v>0</v>
      </c>
      <c r="F10" s="88"/>
      <c r="G10" s="88" t="s">
        <v>15</v>
      </c>
      <c r="H10" s="88" t="s">
        <v>14</v>
      </c>
      <c r="I10" s="88" t="s">
        <v>36</v>
      </c>
      <c r="J10" s="88" t="s">
        <v>13</v>
      </c>
    </row>
    <row r="11" spans="1:10" s="4" customFormat="1" ht="38.25" customHeight="1">
      <c r="A11" s="88"/>
      <c r="B11" s="88"/>
      <c r="C11" s="88"/>
      <c r="D11" s="88"/>
      <c r="E11" s="95" t="s">
        <v>24</v>
      </c>
      <c r="F11" s="95"/>
      <c r="G11" s="88"/>
      <c r="H11" s="88"/>
      <c r="I11" s="88"/>
      <c r="J11" s="88"/>
    </row>
    <row r="12" spans="1:10" s="4" customFormat="1" ht="69.75" customHeight="1">
      <c r="A12" s="88"/>
      <c r="B12" s="88"/>
      <c r="C12" s="88"/>
      <c r="D12" s="88"/>
      <c r="E12" s="17" t="s">
        <v>69</v>
      </c>
      <c r="F12" s="17" t="s">
        <v>70</v>
      </c>
      <c r="G12" s="88"/>
      <c r="H12" s="88"/>
      <c r="I12" s="88"/>
      <c r="J12" s="88"/>
    </row>
    <row r="13" spans="1:10" s="5" customFormat="1" ht="18">
      <c r="A13" s="22">
        <v>1</v>
      </c>
      <c r="B13" s="22">
        <v>2</v>
      </c>
      <c r="C13" s="22">
        <v>3</v>
      </c>
      <c r="D13" s="22">
        <v>4</v>
      </c>
      <c r="E13" s="22">
        <v>5</v>
      </c>
      <c r="F13" s="22">
        <v>6</v>
      </c>
      <c r="G13" s="22">
        <v>7</v>
      </c>
      <c r="H13" s="22">
        <v>8</v>
      </c>
      <c r="I13" s="22">
        <v>9</v>
      </c>
      <c r="J13" s="22">
        <v>10</v>
      </c>
    </row>
    <row r="14" spans="1:10" s="5" customFormat="1" ht="18">
      <c r="A14" s="100" t="s">
        <v>55</v>
      </c>
      <c r="B14" s="101"/>
      <c r="C14" s="101"/>
      <c r="D14" s="101"/>
      <c r="E14" s="101"/>
      <c r="F14" s="101"/>
      <c r="G14" s="101"/>
      <c r="H14" s="101"/>
      <c r="I14" s="101"/>
      <c r="J14" s="102"/>
    </row>
    <row r="15" spans="1:10" s="5" customFormat="1" ht="0.75" customHeight="1">
      <c r="A15" s="13" t="s">
        <v>6</v>
      </c>
      <c r="B15" s="23" t="s">
        <v>33</v>
      </c>
      <c r="C15" s="14"/>
      <c r="D15" s="14"/>
      <c r="E15" s="14"/>
      <c r="F15" s="14"/>
      <c r="G15" s="14"/>
      <c r="H15" s="14"/>
      <c r="I15" s="24"/>
      <c r="J15" s="25"/>
    </row>
    <row r="16" spans="1:10" s="5" customFormat="1" ht="29.25" customHeight="1">
      <c r="A16" s="13" t="s">
        <v>39</v>
      </c>
      <c r="B16" s="14" t="s">
        <v>38</v>
      </c>
      <c r="C16" s="13" t="s">
        <v>117</v>
      </c>
      <c r="D16" s="15">
        <v>830000</v>
      </c>
      <c r="E16" s="15"/>
      <c r="F16" s="15">
        <f>D16</f>
        <v>830000</v>
      </c>
      <c r="G16" s="17" t="s">
        <v>1</v>
      </c>
      <c r="H16" s="17" t="s">
        <v>2</v>
      </c>
      <c r="I16" s="103" t="s">
        <v>32</v>
      </c>
      <c r="J16" s="20"/>
    </row>
    <row r="17" spans="1:10" s="5" customFormat="1" ht="42" customHeight="1">
      <c r="A17" s="26" t="s">
        <v>40</v>
      </c>
      <c r="B17" s="27" t="s">
        <v>139</v>
      </c>
      <c r="C17" s="13" t="s">
        <v>117</v>
      </c>
      <c r="D17" s="15">
        <v>300000</v>
      </c>
      <c r="E17" s="15"/>
      <c r="F17" s="15">
        <f>D17</f>
        <v>300000</v>
      </c>
      <c r="G17" s="17"/>
      <c r="H17" s="17"/>
      <c r="I17" s="104"/>
      <c r="J17" s="20"/>
    </row>
    <row r="18" spans="1:10" s="5" customFormat="1" ht="28.5" customHeight="1">
      <c r="A18" s="13"/>
      <c r="B18" s="28" t="s">
        <v>123</v>
      </c>
      <c r="C18" s="13"/>
      <c r="D18" s="15">
        <f>D17+D16</f>
        <v>1130000</v>
      </c>
      <c r="E18" s="15"/>
      <c r="F18" s="15">
        <f>SUM(F17:F17)</f>
        <v>300000</v>
      </c>
      <c r="G18" s="17"/>
      <c r="H18" s="17"/>
      <c r="I18" s="105"/>
      <c r="J18" s="20"/>
    </row>
    <row r="19" spans="1:10" s="5" customFormat="1" ht="28.5" customHeight="1">
      <c r="A19" s="13" t="s">
        <v>7</v>
      </c>
      <c r="B19" s="14" t="s">
        <v>74</v>
      </c>
      <c r="C19" s="13" t="s">
        <v>117</v>
      </c>
      <c r="D19" s="15">
        <v>400000</v>
      </c>
      <c r="E19" s="15"/>
      <c r="F19" s="15">
        <f>D19</f>
        <v>400000</v>
      </c>
      <c r="G19" s="17"/>
      <c r="H19" s="17"/>
      <c r="I19" s="14"/>
      <c r="J19" s="20"/>
    </row>
    <row r="20" spans="1:10" s="5" customFormat="1" ht="97.5" customHeight="1">
      <c r="A20" s="13" t="s">
        <v>75</v>
      </c>
      <c r="B20" s="14" t="s">
        <v>73</v>
      </c>
      <c r="C20" s="13"/>
      <c r="D20" s="15"/>
      <c r="E20" s="15"/>
      <c r="F20" s="15"/>
      <c r="G20" s="17"/>
      <c r="H20" s="17"/>
      <c r="I20" s="29"/>
      <c r="J20" s="20"/>
    </row>
    <row r="21" spans="1:10" s="5" customFormat="1" ht="27" customHeight="1">
      <c r="A21" s="13"/>
      <c r="B21" s="19" t="s">
        <v>71</v>
      </c>
      <c r="C21" s="13"/>
      <c r="D21" s="15"/>
      <c r="E21" s="15"/>
      <c r="F21" s="15"/>
      <c r="G21" s="17"/>
      <c r="H21" s="17"/>
      <c r="I21" s="29"/>
      <c r="J21" s="20"/>
    </row>
    <row r="22" spans="1:10" s="5" customFormat="1" ht="36" customHeight="1">
      <c r="A22" s="13" t="s">
        <v>41</v>
      </c>
      <c r="B22" s="14" t="s">
        <v>28</v>
      </c>
      <c r="C22" s="13" t="s">
        <v>117</v>
      </c>
      <c r="D22" s="15">
        <v>380340</v>
      </c>
      <c r="E22" s="15"/>
      <c r="F22" s="15">
        <f aca="true" t="shared" si="0" ref="F22:F27">D22</f>
        <v>380340</v>
      </c>
      <c r="G22" s="17" t="s">
        <v>1</v>
      </c>
      <c r="H22" s="17" t="s">
        <v>2</v>
      </c>
      <c r="I22" s="94" t="s">
        <v>32</v>
      </c>
      <c r="J22" s="20"/>
    </row>
    <row r="23" spans="1:10" s="5" customFormat="1" ht="35.25" customHeight="1">
      <c r="A23" s="13" t="s">
        <v>42</v>
      </c>
      <c r="B23" s="14" t="s">
        <v>29</v>
      </c>
      <c r="C23" s="13" t="s">
        <v>117</v>
      </c>
      <c r="D23" s="15">
        <v>395980</v>
      </c>
      <c r="E23" s="15"/>
      <c r="F23" s="15">
        <f t="shared" si="0"/>
        <v>395980</v>
      </c>
      <c r="G23" s="17" t="s">
        <v>1</v>
      </c>
      <c r="H23" s="17" t="s">
        <v>2</v>
      </c>
      <c r="I23" s="94"/>
      <c r="J23" s="20"/>
    </row>
    <row r="24" spans="1:10" s="5" customFormat="1" ht="35.25" customHeight="1">
      <c r="A24" s="13" t="s">
        <v>43</v>
      </c>
      <c r="B24" s="14" t="s">
        <v>30</v>
      </c>
      <c r="C24" s="13" t="s">
        <v>117</v>
      </c>
      <c r="D24" s="15">
        <v>317970</v>
      </c>
      <c r="E24" s="15"/>
      <c r="F24" s="15">
        <f t="shared" si="0"/>
        <v>317970</v>
      </c>
      <c r="G24" s="17" t="s">
        <v>1</v>
      </c>
      <c r="H24" s="17" t="s">
        <v>2</v>
      </c>
      <c r="I24" s="94"/>
      <c r="J24" s="20"/>
    </row>
    <row r="25" spans="1:10" s="5" customFormat="1" ht="35.25" customHeight="1">
      <c r="A25" s="13" t="s">
        <v>44</v>
      </c>
      <c r="B25" s="14" t="s">
        <v>31</v>
      </c>
      <c r="C25" s="13" t="s">
        <v>117</v>
      </c>
      <c r="D25" s="15">
        <v>261010</v>
      </c>
      <c r="E25" s="15"/>
      <c r="F25" s="15">
        <f t="shared" si="0"/>
        <v>261010</v>
      </c>
      <c r="G25" s="17" t="s">
        <v>1</v>
      </c>
      <c r="H25" s="17" t="s">
        <v>2</v>
      </c>
      <c r="I25" s="109"/>
      <c r="J25" s="20"/>
    </row>
    <row r="26" spans="1:10" s="5" customFormat="1" ht="30" customHeight="1">
      <c r="A26" s="13"/>
      <c r="B26" s="14" t="s">
        <v>45</v>
      </c>
      <c r="C26" s="13"/>
      <c r="D26" s="15">
        <f>D22+D23+D24+D25</f>
        <v>1355300</v>
      </c>
      <c r="E26" s="15"/>
      <c r="F26" s="15">
        <f>D26</f>
        <v>1355300</v>
      </c>
      <c r="G26" s="17"/>
      <c r="H26" s="17"/>
      <c r="I26" s="29"/>
      <c r="J26" s="20"/>
    </row>
    <row r="27" spans="1:10" s="5" customFormat="1" ht="30" customHeight="1">
      <c r="A27" s="30"/>
      <c r="B27" s="14" t="s">
        <v>18</v>
      </c>
      <c r="C27" s="17"/>
      <c r="D27" s="15">
        <f>D26+D19+D18</f>
        <v>2885300</v>
      </c>
      <c r="E27" s="15"/>
      <c r="F27" s="15">
        <f t="shared" si="0"/>
        <v>2885300</v>
      </c>
      <c r="G27" s="17"/>
      <c r="H27" s="17"/>
      <c r="I27" s="29"/>
      <c r="J27" s="20"/>
    </row>
    <row r="28" spans="1:10" s="5" customFormat="1" ht="21.75" customHeight="1">
      <c r="A28" s="97" t="s">
        <v>35</v>
      </c>
      <c r="B28" s="98"/>
      <c r="C28" s="98"/>
      <c r="D28" s="98"/>
      <c r="E28" s="98"/>
      <c r="F28" s="98"/>
      <c r="G28" s="98"/>
      <c r="H28" s="98"/>
      <c r="I28" s="99"/>
      <c r="J28" s="20"/>
    </row>
    <row r="29" spans="1:10" s="5" customFormat="1" ht="30" customHeight="1">
      <c r="A29" s="13" t="s">
        <v>9</v>
      </c>
      <c r="B29" s="93" t="s">
        <v>23</v>
      </c>
      <c r="C29" s="93"/>
      <c r="D29" s="93"/>
      <c r="E29" s="31"/>
      <c r="F29" s="31"/>
      <c r="G29" s="31"/>
      <c r="H29" s="31"/>
      <c r="I29" s="31"/>
      <c r="J29" s="20"/>
    </row>
    <row r="30" spans="1:10" s="5" customFormat="1" ht="30" customHeight="1">
      <c r="A30" s="13" t="s">
        <v>76</v>
      </c>
      <c r="B30" s="14" t="s">
        <v>8</v>
      </c>
      <c r="C30" s="13" t="s">
        <v>117</v>
      </c>
      <c r="D30" s="15">
        <v>199000</v>
      </c>
      <c r="E30" s="15">
        <f>D30</f>
        <v>199000</v>
      </c>
      <c r="F30" s="32"/>
      <c r="G30" s="17" t="s">
        <v>1</v>
      </c>
      <c r="H30" s="17" t="s">
        <v>2</v>
      </c>
      <c r="I30" s="103" t="s">
        <v>32</v>
      </c>
      <c r="J30" s="20"/>
    </row>
    <row r="31" spans="1:10" s="5" customFormat="1" ht="30" customHeight="1">
      <c r="A31" s="13" t="s">
        <v>77</v>
      </c>
      <c r="B31" s="14" t="s">
        <v>118</v>
      </c>
      <c r="C31" s="13" t="s">
        <v>117</v>
      </c>
      <c r="D31" s="15">
        <v>199000</v>
      </c>
      <c r="E31" s="15">
        <f>D31</f>
        <v>199000</v>
      </c>
      <c r="F31" s="32"/>
      <c r="G31" s="17"/>
      <c r="H31" s="17"/>
      <c r="I31" s="94"/>
      <c r="J31" s="20"/>
    </row>
    <row r="32" spans="1:10" s="5" customFormat="1" ht="55.5" customHeight="1">
      <c r="A32" s="13" t="s">
        <v>78</v>
      </c>
      <c r="B32" s="14" t="s">
        <v>114</v>
      </c>
      <c r="C32" s="13" t="s">
        <v>117</v>
      </c>
      <c r="D32" s="15">
        <v>4180000</v>
      </c>
      <c r="E32" s="15">
        <f aca="true" t="shared" si="1" ref="E32:E48">D32</f>
        <v>4180000</v>
      </c>
      <c r="F32" s="33"/>
      <c r="G32" s="17" t="s">
        <v>1</v>
      </c>
      <c r="H32" s="17" t="s">
        <v>2</v>
      </c>
      <c r="I32" s="94"/>
      <c r="J32" s="20"/>
    </row>
    <row r="33" spans="1:10" s="5" customFormat="1" ht="30" customHeight="1">
      <c r="A33" s="13" t="s">
        <v>79</v>
      </c>
      <c r="B33" s="14" t="s">
        <v>65</v>
      </c>
      <c r="C33" s="13" t="s">
        <v>117</v>
      </c>
      <c r="D33" s="15">
        <v>1980000</v>
      </c>
      <c r="E33" s="15">
        <f t="shared" si="1"/>
        <v>1980000</v>
      </c>
      <c r="F33" s="33"/>
      <c r="G33" s="17"/>
      <c r="H33" s="17"/>
      <c r="I33" s="94"/>
      <c r="J33" s="20"/>
    </row>
    <row r="34" spans="1:10" s="5" customFormat="1" ht="30" customHeight="1">
      <c r="A34" s="13" t="s">
        <v>80</v>
      </c>
      <c r="B34" s="14" t="s">
        <v>64</v>
      </c>
      <c r="C34" s="13" t="s">
        <v>117</v>
      </c>
      <c r="D34" s="15">
        <v>70000</v>
      </c>
      <c r="E34" s="15">
        <f t="shared" si="1"/>
        <v>70000</v>
      </c>
      <c r="F34" s="33"/>
      <c r="G34" s="17" t="s">
        <v>1</v>
      </c>
      <c r="H34" s="17" t="s">
        <v>2</v>
      </c>
      <c r="I34" s="94"/>
      <c r="J34" s="20"/>
    </row>
    <row r="35" spans="1:10" s="5" customFormat="1" ht="36" customHeight="1">
      <c r="A35" s="13" t="s">
        <v>81</v>
      </c>
      <c r="B35" s="14" t="s">
        <v>112</v>
      </c>
      <c r="C35" s="13" t="s">
        <v>117</v>
      </c>
      <c r="D35" s="15">
        <v>429000</v>
      </c>
      <c r="E35" s="15">
        <f t="shared" si="1"/>
        <v>429000</v>
      </c>
      <c r="F35" s="33"/>
      <c r="G35" s="17" t="s">
        <v>1</v>
      </c>
      <c r="H35" s="17" t="s">
        <v>2</v>
      </c>
      <c r="I35" s="94"/>
      <c r="J35" s="20"/>
    </row>
    <row r="36" spans="1:10" s="5" customFormat="1" ht="30.75" customHeight="1">
      <c r="A36" s="13" t="s">
        <v>83</v>
      </c>
      <c r="B36" s="14" t="s">
        <v>19</v>
      </c>
      <c r="C36" s="13" t="s">
        <v>117</v>
      </c>
      <c r="D36" s="15">
        <v>50000</v>
      </c>
      <c r="E36" s="15">
        <f t="shared" si="1"/>
        <v>50000</v>
      </c>
      <c r="F36" s="33"/>
      <c r="G36" s="17" t="s">
        <v>1</v>
      </c>
      <c r="H36" s="17" t="s">
        <v>2</v>
      </c>
      <c r="I36" s="94"/>
      <c r="J36" s="20"/>
    </row>
    <row r="37" spans="1:10" s="5" customFormat="1" ht="30.75" customHeight="1">
      <c r="A37" s="13" t="s">
        <v>82</v>
      </c>
      <c r="B37" s="34" t="s">
        <v>46</v>
      </c>
      <c r="C37" s="13" t="s">
        <v>117</v>
      </c>
      <c r="D37" s="15">
        <v>70000</v>
      </c>
      <c r="E37" s="15">
        <f t="shared" si="1"/>
        <v>70000</v>
      </c>
      <c r="F37" s="33"/>
      <c r="G37" s="17" t="s">
        <v>1</v>
      </c>
      <c r="H37" s="17" t="s">
        <v>2</v>
      </c>
      <c r="I37" s="94"/>
      <c r="J37" s="20"/>
    </row>
    <row r="38" spans="1:10" s="5" customFormat="1" ht="30" customHeight="1">
      <c r="A38" s="13" t="s">
        <v>84</v>
      </c>
      <c r="B38" s="14" t="s">
        <v>20</v>
      </c>
      <c r="C38" s="13" t="s">
        <v>117</v>
      </c>
      <c r="D38" s="15">
        <v>199000</v>
      </c>
      <c r="E38" s="15">
        <f t="shared" si="1"/>
        <v>199000</v>
      </c>
      <c r="F38" s="33"/>
      <c r="G38" s="17" t="s">
        <v>1</v>
      </c>
      <c r="H38" s="17" t="s">
        <v>2</v>
      </c>
      <c r="I38" s="94"/>
      <c r="J38" s="20"/>
    </row>
    <row r="39" spans="1:10" s="5" customFormat="1" ht="28.5" customHeight="1">
      <c r="A39" s="13" t="s">
        <v>85</v>
      </c>
      <c r="B39" s="14" t="s">
        <v>21</v>
      </c>
      <c r="C39" s="13" t="s">
        <v>117</v>
      </c>
      <c r="D39" s="15">
        <v>100000</v>
      </c>
      <c r="E39" s="15">
        <f t="shared" si="1"/>
        <v>100000</v>
      </c>
      <c r="F39" s="33"/>
      <c r="G39" s="17" t="s">
        <v>1</v>
      </c>
      <c r="H39" s="17" t="s">
        <v>2</v>
      </c>
      <c r="I39" s="94"/>
      <c r="J39" s="20"/>
    </row>
    <row r="40" spans="1:10" s="5" customFormat="1" ht="37.5" customHeight="1">
      <c r="A40" s="13" t="s">
        <v>86</v>
      </c>
      <c r="B40" s="35" t="s">
        <v>111</v>
      </c>
      <c r="C40" s="13" t="s">
        <v>117</v>
      </c>
      <c r="D40" s="15">
        <v>1107247</v>
      </c>
      <c r="E40" s="15">
        <f t="shared" si="1"/>
        <v>1107247</v>
      </c>
      <c r="F40" s="33"/>
      <c r="G40" s="17" t="s">
        <v>1</v>
      </c>
      <c r="H40" s="17" t="s">
        <v>2</v>
      </c>
      <c r="I40" s="94"/>
      <c r="J40" s="20"/>
    </row>
    <row r="41" spans="1:10" s="5" customFormat="1" ht="30" customHeight="1">
      <c r="A41" s="13" t="s">
        <v>87</v>
      </c>
      <c r="B41" s="35" t="s">
        <v>5</v>
      </c>
      <c r="C41" s="13" t="s">
        <v>117</v>
      </c>
      <c r="D41" s="15">
        <v>20000</v>
      </c>
      <c r="E41" s="15">
        <f t="shared" si="1"/>
        <v>20000</v>
      </c>
      <c r="F41" s="33"/>
      <c r="G41" s="17" t="s">
        <v>1</v>
      </c>
      <c r="H41" s="17" t="s">
        <v>2</v>
      </c>
      <c r="I41" s="94"/>
      <c r="J41" s="20"/>
    </row>
    <row r="42" spans="1:10" s="5" customFormat="1" ht="30" customHeight="1">
      <c r="A42" s="13" t="s">
        <v>88</v>
      </c>
      <c r="B42" s="35" t="s">
        <v>4</v>
      </c>
      <c r="C42" s="13" t="s">
        <v>117</v>
      </c>
      <c r="D42" s="15">
        <v>199000</v>
      </c>
      <c r="E42" s="15">
        <f t="shared" si="1"/>
        <v>199000</v>
      </c>
      <c r="F42" s="33"/>
      <c r="G42" s="17" t="s">
        <v>1</v>
      </c>
      <c r="H42" s="17" t="s">
        <v>2</v>
      </c>
      <c r="I42" s="94"/>
      <c r="J42" s="20"/>
    </row>
    <row r="43" spans="1:10" s="5" customFormat="1" ht="38.25" customHeight="1">
      <c r="A43" s="13" t="s">
        <v>89</v>
      </c>
      <c r="B43" s="36" t="s">
        <v>47</v>
      </c>
      <c r="C43" s="13" t="s">
        <v>117</v>
      </c>
      <c r="D43" s="15">
        <v>95000</v>
      </c>
      <c r="E43" s="15">
        <f t="shared" si="1"/>
        <v>95000</v>
      </c>
      <c r="F43" s="33"/>
      <c r="G43" s="17" t="s">
        <v>1</v>
      </c>
      <c r="H43" s="17" t="s">
        <v>2</v>
      </c>
      <c r="I43" s="94"/>
      <c r="J43" s="20"/>
    </row>
    <row r="44" spans="1:10" s="5" customFormat="1" ht="37.5" customHeight="1">
      <c r="A44" s="13" t="s">
        <v>90</v>
      </c>
      <c r="B44" s="37" t="s">
        <v>119</v>
      </c>
      <c r="C44" s="13" t="s">
        <v>117</v>
      </c>
      <c r="D44" s="15">
        <v>70500</v>
      </c>
      <c r="E44" s="15">
        <f t="shared" si="1"/>
        <v>70500</v>
      </c>
      <c r="F44" s="33"/>
      <c r="G44" s="17" t="s">
        <v>1</v>
      </c>
      <c r="H44" s="17" t="s">
        <v>2</v>
      </c>
      <c r="I44" s="94"/>
      <c r="J44" s="20"/>
    </row>
    <row r="45" spans="1:10" s="5" customFormat="1" ht="30.75" customHeight="1">
      <c r="A45" s="13" t="s">
        <v>91</v>
      </c>
      <c r="B45" s="14" t="s">
        <v>48</v>
      </c>
      <c r="C45" s="13" t="s">
        <v>117</v>
      </c>
      <c r="D45" s="15">
        <v>50000</v>
      </c>
      <c r="E45" s="15">
        <f t="shared" si="1"/>
        <v>50000</v>
      </c>
      <c r="F45" s="33"/>
      <c r="G45" s="17" t="s">
        <v>1</v>
      </c>
      <c r="H45" s="17" t="s">
        <v>2</v>
      </c>
      <c r="I45" s="94" t="s">
        <v>32</v>
      </c>
      <c r="J45" s="38"/>
    </row>
    <row r="46" spans="1:10" s="5" customFormat="1" ht="52.5" customHeight="1">
      <c r="A46" s="13" t="s">
        <v>124</v>
      </c>
      <c r="B46" s="28" t="s">
        <v>26</v>
      </c>
      <c r="C46" s="13" t="s">
        <v>117</v>
      </c>
      <c r="D46" s="15">
        <v>51000</v>
      </c>
      <c r="E46" s="15">
        <f t="shared" si="1"/>
        <v>51000</v>
      </c>
      <c r="F46" s="33"/>
      <c r="G46" s="17" t="s">
        <v>1</v>
      </c>
      <c r="H46" s="17" t="s">
        <v>2</v>
      </c>
      <c r="I46" s="94"/>
      <c r="J46" s="38"/>
    </row>
    <row r="47" spans="1:10" s="5" customFormat="1" ht="18.75" customHeight="1">
      <c r="A47" s="13" t="s">
        <v>125</v>
      </c>
      <c r="B47" s="39" t="s">
        <v>120</v>
      </c>
      <c r="C47" s="13" t="s">
        <v>117</v>
      </c>
      <c r="D47" s="15">
        <v>199000</v>
      </c>
      <c r="E47" s="15">
        <f t="shared" si="1"/>
        <v>199000</v>
      </c>
      <c r="F47" s="40"/>
      <c r="G47" s="17" t="s">
        <v>1</v>
      </c>
      <c r="H47" s="17" t="s">
        <v>2</v>
      </c>
      <c r="I47" s="94"/>
      <c r="J47" s="38"/>
    </row>
    <row r="48" spans="1:10" s="5" customFormat="1" ht="27.75" customHeight="1">
      <c r="A48" s="13" t="s">
        <v>126</v>
      </c>
      <c r="B48" s="34" t="s">
        <v>49</v>
      </c>
      <c r="C48" s="13" t="s">
        <v>117</v>
      </c>
      <c r="D48" s="15">
        <v>167968</v>
      </c>
      <c r="E48" s="15">
        <f t="shared" si="1"/>
        <v>167968</v>
      </c>
      <c r="F48" s="40"/>
      <c r="G48" s="17" t="s">
        <v>1</v>
      </c>
      <c r="H48" s="17" t="s">
        <v>2</v>
      </c>
      <c r="I48" s="94"/>
      <c r="J48" s="38"/>
    </row>
    <row r="49" spans="1:10" s="5" customFormat="1" ht="32.25" customHeight="1">
      <c r="A49" s="13" t="s">
        <v>92</v>
      </c>
      <c r="B49" s="14" t="s">
        <v>27</v>
      </c>
      <c r="C49" s="13" t="s">
        <v>117</v>
      </c>
      <c r="D49" s="15">
        <v>3000000</v>
      </c>
      <c r="E49" s="15">
        <f>D49</f>
        <v>3000000</v>
      </c>
      <c r="F49" s="41"/>
      <c r="G49" s="17" t="s">
        <v>1</v>
      </c>
      <c r="H49" s="17" t="s">
        <v>2</v>
      </c>
      <c r="I49" s="94"/>
      <c r="J49" s="38"/>
    </row>
    <row r="50" spans="1:10" s="5" customFormat="1" ht="29.25" customHeight="1">
      <c r="A50" s="13" t="s">
        <v>93</v>
      </c>
      <c r="B50" s="14" t="s">
        <v>3</v>
      </c>
      <c r="C50" s="13" t="s">
        <v>117</v>
      </c>
      <c r="D50" s="15">
        <v>270000</v>
      </c>
      <c r="E50" s="15">
        <f aca="true" t="shared" si="2" ref="E50:E56">D50</f>
        <v>270000</v>
      </c>
      <c r="F50" s="41"/>
      <c r="G50" s="17" t="s">
        <v>1</v>
      </c>
      <c r="H50" s="17" t="s">
        <v>2</v>
      </c>
      <c r="I50" s="94"/>
      <c r="J50" s="38"/>
    </row>
    <row r="51" spans="1:10" s="5" customFormat="1" ht="28.5" customHeight="1">
      <c r="A51" s="13" t="s">
        <v>94</v>
      </c>
      <c r="B51" s="14" t="s">
        <v>66</v>
      </c>
      <c r="C51" s="13" t="s">
        <v>117</v>
      </c>
      <c r="D51" s="15">
        <v>4308585</v>
      </c>
      <c r="E51" s="15">
        <f t="shared" si="2"/>
        <v>4308585</v>
      </c>
      <c r="F51" s="41"/>
      <c r="G51" s="17" t="s">
        <v>1</v>
      </c>
      <c r="H51" s="17" t="s">
        <v>2</v>
      </c>
      <c r="I51" s="94"/>
      <c r="J51" s="38"/>
    </row>
    <row r="52" spans="1:10" s="5" customFormat="1" ht="53.25" customHeight="1">
      <c r="A52" s="13" t="s">
        <v>95</v>
      </c>
      <c r="B52" s="14" t="s">
        <v>113</v>
      </c>
      <c r="C52" s="13" t="s">
        <v>117</v>
      </c>
      <c r="D52" s="15">
        <v>5119400</v>
      </c>
      <c r="E52" s="15">
        <f t="shared" si="2"/>
        <v>5119400</v>
      </c>
      <c r="F52" s="17"/>
      <c r="G52" s="17" t="s">
        <v>1</v>
      </c>
      <c r="H52" s="17" t="s">
        <v>2</v>
      </c>
      <c r="I52" s="94"/>
      <c r="J52" s="38"/>
    </row>
    <row r="53" spans="1:10" s="5" customFormat="1" ht="37.5" customHeight="1">
      <c r="A53" s="13" t="s">
        <v>96</v>
      </c>
      <c r="B53" s="14" t="s">
        <v>37</v>
      </c>
      <c r="C53" s="13" t="s">
        <v>117</v>
      </c>
      <c r="D53" s="15">
        <v>17600000</v>
      </c>
      <c r="E53" s="15">
        <f t="shared" si="2"/>
        <v>17600000</v>
      </c>
      <c r="F53" s="17"/>
      <c r="G53" s="17" t="s">
        <v>1</v>
      </c>
      <c r="H53" s="17" t="s">
        <v>2</v>
      </c>
      <c r="I53" s="94"/>
      <c r="J53" s="38"/>
    </row>
    <row r="54" spans="1:10" s="5" customFormat="1" ht="30" customHeight="1">
      <c r="A54" s="13" t="s">
        <v>97</v>
      </c>
      <c r="B54" s="14" t="s">
        <v>137</v>
      </c>
      <c r="C54" s="13" t="s">
        <v>117</v>
      </c>
      <c r="D54" s="15">
        <v>825000</v>
      </c>
      <c r="E54" s="15">
        <f t="shared" si="2"/>
        <v>825000</v>
      </c>
      <c r="F54" s="17"/>
      <c r="G54" s="17" t="s">
        <v>1</v>
      </c>
      <c r="H54" s="17" t="s">
        <v>2</v>
      </c>
      <c r="I54" s="94"/>
      <c r="J54" s="38"/>
    </row>
    <row r="55" spans="1:10" s="5" customFormat="1" ht="40.5" customHeight="1">
      <c r="A55" s="13" t="s">
        <v>98</v>
      </c>
      <c r="B55" s="14" t="s">
        <v>132</v>
      </c>
      <c r="C55" s="13" t="s">
        <v>117</v>
      </c>
      <c r="D55" s="15">
        <v>4950000</v>
      </c>
      <c r="E55" s="15">
        <f t="shared" si="2"/>
        <v>4950000</v>
      </c>
      <c r="F55" s="17"/>
      <c r="G55" s="17" t="s">
        <v>1</v>
      </c>
      <c r="H55" s="17" t="s">
        <v>2</v>
      </c>
      <c r="I55" s="94"/>
      <c r="J55" s="38"/>
    </row>
    <row r="56" spans="1:10" s="5" customFormat="1" ht="48.75" customHeight="1">
      <c r="A56" s="13" t="s">
        <v>99</v>
      </c>
      <c r="B56" s="14" t="s">
        <v>22</v>
      </c>
      <c r="C56" s="13" t="s">
        <v>117</v>
      </c>
      <c r="D56" s="15">
        <v>30000</v>
      </c>
      <c r="E56" s="15">
        <f t="shared" si="2"/>
        <v>30000</v>
      </c>
      <c r="F56" s="17"/>
      <c r="G56" s="17" t="s">
        <v>1</v>
      </c>
      <c r="H56" s="17" t="s">
        <v>2</v>
      </c>
      <c r="I56" s="42"/>
      <c r="J56" s="38"/>
    </row>
    <row r="57" spans="1:10" s="5" customFormat="1" ht="30" customHeight="1">
      <c r="A57" s="13" t="s">
        <v>100</v>
      </c>
      <c r="B57" s="14" t="s">
        <v>121</v>
      </c>
      <c r="C57" s="13" t="s">
        <v>117</v>
      </c>
      <c r="D57" s="15">
        <v>100000</v>
      </c>
      <c r="E57" s="15">
        <f>D57</f>
        <v>100000</v>
      </c>
      <c r="F57" s="17"/>
      <c r="G57" s="17"/>
      <c r="H57" s="17"/>
      <c r="I57" s="42"/>
      <c r="J57" s="38"/>
    </row>
    <row r="58" spans="1:10" s="5" customFormat="1" ht="39" customHeight="1">
      <c r="A58" s="13" t="s">
        <v>133</v>
      </c>
      <c r="B58" s="48" t="s">
        <v>135</v>
      </c>
      <c r="C58" s="13" t="s">
        <v>117</v>
      </c>
      <c r="D58" s="15">
        <v>355000</v>
      </c>
      <c r="E58" s="15">
        <f>D58</f>
        <v>355000</v>
      </c>
      <c r="F58" s="21"/>
      <c r="G58" s="21"/>
      <c r="H58" s="21"/>
      <c r="I58" s="42"/>
      <c r="J58" s="38"/>
    </row>
    <row r="59" spans="1:10" s="5" customFormat="1" ht="30" customHeight="1">
      <c r="A59" s="13" t="s">
        <v>134</v>
      </c>
      <c r="B59" s="48" t="s">
        <v>136</v>
      </c>
      <c r="C59" s="13" t="s">
        <v>117</v>
      </c>
      <c r="D59" s="15">
        <v>215820</v>
      </c>
      <c r="E59" s="15">
        <f>D59</f>
        <v>215820</v>
      </c>
      <c r="F59" s="21"/>
      <c r="G59" s="21"/>
      <c r="H59" s="21"/>
      <c r="I59" s="42"/>
      <c r="J59" s="38"/>
    </row>
    <row r="60" spans="1:10" s="5" customFormat="1" ht="28.5" customHeight="1">
      <c r="A60" s="13"/>
      <c r="B60" s="14" t="s">
        <v>50</v>
      </c>
      <c r="C60" s="13" t="s">
        <v>117</v>
      </c>
      <c r="D60" s="15">
        <f>SUM(D30:D59)</f>
        <v>46209520</v>
      </c>
      <c r="E60" s="15">
        <f>D60</f>
        <v>46209520</v>
      </c>
      <c r="F60" s="17"/>
      <c r="G60" s="17"/>
      <c r="H60" s="17"/>
      <c r="I60" s="42"/>
      <c r="J60" s="38"/>
    </row>
    <row r="61" spans="1:10" s="5" customFormat="1" ht="34.5" customHeight="1">
      <c r="A61" s="13" t="s">
        <v>10</v>
      </c>
      <c r="B61" s="14" t="s">
        <v>51</v>
      </c>
      <c r="C61" s="13" t="s">
        <v>117</v>
      </c>
      <c r="D61" s="15">
        <v>3500000</v>
      </c>
      <c r="E61" s="15">
        <v>3000000</v>
      </c>
      <c r="F61" s="17"/>
      <c r="G61" s="17" t="s">
        <v>1</v>
      </c>
      <c r="H61" s="17" t="s">
        <v>2</v>
      </c>
      <c r="I61" s="42"/>
      <c r="J61" s="38"/>
    </row>
    <row r="62" spans="1:10" s="5" customFormat="1" ht="24" customHeight="1">
      <c r="A62" s="13" t="s">
        <v>11</v>
      </c>
      <c r="B62" s="14" t="s">
        <v>52</v>
      </c>
      <c r="C62" s="13" t="s">
        <v>117</v>
      </c>
      <c r="D62" s="15">
        <v>600000</v>
      </c>
      <c r="E62" s="15">
        <f>D62</f>
        <v>600000</v>
      </c>
      <c r="F62" s="17"/>
      <c r="G62" s="17" t="s">
        <v>1</v>
      </c>
      <c r="H62" s="17" t="s">
        <v>2</v>
      </c>
      <c r="I62" s="28"/>
      <c r="J62" s="38"/>
    </row>
    <row r="63" spans="1:10" s="5" customFormat="1" ht="54.75" customHeight="1">
      <c r="A63" s="13" t="s">
        <v>12</v>
      </c>
      <c r="B63" s="14" t="s">
        <v>53</v>
      </c>
      <c r="C63" s="13" t="s">
        <v>117</v>
      </c>
      <c r="D63" s="15">
        <v>30000</v>
      </c>
      <c r="E63" s="15">
        <f>D63</f>
        <v>30000</v>
      </c>
      <c r="F63" s="17"/>
      <c r="G63" s="17"/>
      <c r="H63" s="17"/>
      <c r="I63" s="43"/>
      <c r="J63" s="38"/>
    </row>
    <row r="64" spans="1:10" s="5" customFormat="1" ht="27.75" customHeight="1">
      <c r="A64" s="44"/>
      <c r="B64" s="14" t="s">
        <v>34</v>
      </c>
      <c r="C64" s="17"/>
      <c r="D64" s="49">
        <f>D60+D61+D62+D63</f>
        <v>50339520</v>
      </c>
      <c r="E64" s="15">
        <f>D64</f>
        <v>50339520</v>
      </c>
      <c r="F64" s="16"/>
      <c r="G64" s="16"/>
      <c r="H64" s="16"/>
      <c r="I64" s="20"/>
      <c r="J64" s="20"/>
    </row>
    <row r="65" spans="1:10" s="5" customFormat="1" ht="74.25" customHeight="1">
      <c r="A65" s="17">
        <v>3</v>
      </c>
      <c r="B65" s="45" t="s">
        <v>54</v>
      </c>
      <c r="C65" s="13" t="s">
        <v>117</v>
      </c>
      <c r="D65" s="49">
        <v>2102600</v>
      </c>
      <c r="E65" s="15">
        <f>D65</f>
        <v>2102600</v>
      </c>
      <c r="F65" s="16"/>
      <c r="G65" s="17" t="s">
        <v>1</v>
      </c>
      <c r="H65" s="17" t="s">
        <v>2</v>
      </c>
      <c r="I65" s="103" t="s">
        <v>32</v>
      </c>
      <c r="J65" s="20"/>
    </row>
    <row r="66" spans="1:10" s="5" customFormat="1" ht="76.5" customHeight="1">
      <c r="A66" s="46">
        <v>4</v>
      </c>
      <c r="B66" s="47" t="s">
        <v>101</v>
      </c>
      <c r="C66" s="13" t="s">
        <v>117</v>
      </c>
      <c r="D66" s="49">
        <v>627000</v>
      </c>
      <c r="E66" s="15">
        <f>D66</f>
        <v>627000</v>
      </c>
      <c r="F66" s="16"/>
      <c r="G66" s="17" t="s">
        <v>1</v>
      </c>
      <c r="H66" s="17" t="s">
        <v>2</v>
      </c>
      <c r="I66" s="94"/>
      <c r="J66" s="20"/>
    </row>
    <row r="67" spans="1:10" s="5" customFormat="1" ht="91.5" customHeight="1">
      <c r="A67" s="17">
        <v>5</v>
      </c>
      <c r="B67" s="28" t="s">
        <v>72</v>
      </c>
      <c r="C67" s="13"/>
      <c r="D67" s="15"/>
      <c r="E67" s="15"/>
      <c r="F67" s="16"/>
      <c r="G67" s="16"/>
      <c r="H67" s="16"/>
      <c r="I67" s="94"/>
      <c r="J67" s="20"/>
    </row>
    <row r="68" spans="1:10" s="5" customFormat="1" ht="27" customHeight="1">
      <c r="A68" s="17"/>
      <c r="B68" s="19" t="s">
        <v>71</v>
      </c>
      <c r="C68" s="13"/>
      <c r="D68" s="15"/>
      <c r="E68" s="15"/>
      <c r="F68" s="16"/>
      <c r="G68" s="16"/>
      <c r="H68" s="16"/>
      <c r="I68" s="94"/>
      <c r="J68" s="20"/>
    </row>
    <row r="69" spans="1:10" s="5" customFormat="1" ht="36.75" customHeight="1">
      <c r="A69" s="13" t="s">
        <v>105</v>
      </c>
      <c r="B69" s="14" t="s">
        <v>28</v>
      </c>
      <c r="C69" s="13" t="s">
        <v>117</v>
      </c>
      <c r="D69" s="15">
        <v>288300</v>
      </c>
      <c r="E69" s="15">
        <f aca="true" t="shared" si="3" ref="E69:E74">D69</f>
        <v>288300</v>
      </c>
      <c r="F69" s="16"/>
      <c r="G69" s="17" t="s">
        <v>1</v>
      </c>
      <c r="H69" s="17" t="s">
        <v>2</v>
      </c>
      <c r="I69" s="94" t="s">
        <v>32</v>
      </c>
      <c r="J69" s="20"/>
    </row>
    <row r="70" spans="1:10" s="5" customFormat="1" ht="36.75" customHeight="1">
      <c r="A70" s="13" t="s">
        <v>106</v>
      </c>
      <c r="B70" s="14" t="s">
        <v>29</v>
      </c>
      <c r="C70" s="13" t="s">
        <v>117</v>
      </c>
      <c r="D70" s="15">
        <v>300200</v>
      </c>
      <c r="E70" s="15">
        <f t="shared" si="3"/>
        <v>300200</v>
      </c>
      <c r="F70" s="16"/>
      <c r="G70" s="17" t="s">
        <v>1</v>
      </c>
      <c r="H70" s="17" t="s">
        <v>2</v>
      </c>
      <c r="I70" s="94"/>
      <c r="J70" s="20"/>
    </row>
    <row r="71" spans="1:10" s="5" customFormat="1" ht="36" customHeight="1">
      <c r="A71" s="13" t="s">
        <v>107</v>
      </c>
      <c r="B71" s="14" t="s">
        <v>30</v>
      </c>
      <c r="C71" s="13" t="s">
        <v>117</v>
      </c>
      <c r="D71" s="15">
        <v>241000</v>
      </c>
      <c r="E71" s="15">
        <f t="shared" si="3"/>
        <v>241000</v>
      </c>
      <c r="F71" s="16"/>
      <c r="G71" s="17" t="s">
        <v>1</v>
      </c>
      <c r="H71" s="17" t="s">
        <v>2</v>
      </c>
      <c r="I71" s="94"/>
      <c r="J71" s="20"/>
    </row>
    <row r="72" spans="1:10" s="5" customFormat="1" ht="36" customHeight="1">
      <c r="A72" s="13" t="s">
        <v>108</v>
      </c>
      <c r="B72" s="14" t="s">
        <v>31</v>
      </c>
      <c r="C72" s="13" t="s">
        <v>117</v>
      </c>
      <c r="D72" s="15">
        <v>197900</v>
      </c>
      <c r="E72" s="15">
        <f t="shared" si="3"/>
        <v>197900</v>
      </c>
      <c r="F72" s="16"/>
      <c r="G72" s="17" t="s">
        <v>1</v>
      </c>
      <c r="H72" s="17" t="s">
        <v>2</v>
      </c>
      <c r="I72" s="94"/>
      <c r="J72" s="20"/>
    </row>
    <row r="73" spans="1:10" s="5" customFormat="1" ht="30" customHeight="1">
      <c r="A73" s="17"/>
      <c r="B73" s="14" t="s">
        <v>109</v>
      </c>
      <c r="C73" s="13"/>
      <c r="D73" s="49">
        <f>D69+D70+D71+D72</f>
        <v>1027400</v>
      </c>
      <c r="E73" s="15">
        <f t="shared" si="3"/>
        <v>1027400</v>
      </c>
      <c r="F73" s="16"/>
      <c r="G73" s="16"/>
      <c r="H73" s="16"/>
      <c r="I73" s="94"/>
      <c r="J73" s="20"/>
    </row>
    <row r="74" spans="1:10" s="12" customFormat="1" ht="59.25" customHeight="1">
      <c r="A74" s="17">
        <v>6</v>
      </c>
      <c r="B74" s="14" t="s">
        <v>122</v>
      </c>
      <c r="C74" s="13" t="s">
        <v>117</v>
      </c>
      <c r="D74" s="15">
        <v>4695400</v>
      </c>
      <c r="E74" s="15">
        <f t="shared" si="3"/>
        <v>4695400</v>
      </c>
      <c r="F74" s="16"/>
      <c r="G74" s="16"/>
      <c r="H74" s="16"/>
      <c r="I74" s="94"/>
      <c r="J74" s="20"/>
    </row>
    <row r="75" spans="1:10" s="12" customFormat="1" ht="36" customHeight="1">
      <c r="A75" s="17"/>
      <c r="B75" s="14" t="s">
        <v>131</v>
      </c>
      <c r="C75" s="13"/>
      <c r="D75" s="49">
        <f>D74</f>
        <v>4695400</v>
      </c>
      <c r="E75" s="15">
        <f>E74</f>
        <v>4695400</v>
      </c>
      <c r="F75" s="16"/>
      <c r="G75" s="16"/>
      <c r="H75" s="16"/>
      <c r="I75" s="94"/>
      <c r="J75" s="20"/>
    </row>
    <row r="76" spans="1:10" s="5" customFormat="1" ht="54.75" customHeight="1">
      <c r="A76" s="17">
        <v>7</v>
      </c>
      <c r="B76" s="14" t="s">
        <v>58</v>
      </c>
      <c r="C76" s="13"/>
      <c r="D76" s="15"/>
      <c r="E76" s="15"/>
      <c r="F76" s="16"/>
      <c r="G76" s="16"/>
      <c r="H76" s="16"/>
      <c r="I76" s="94"/>
      <c r="J76" s="20"/>
    </row>
    <row r="77" spans="1:10" s="5" customFormat="1" ht="30.75" customHeight="1">
      <c r="A77" s="17"/>
      <c r="B77" s="19" t="s">
        <v>71</v>
      </c>
      <c r="C77" s="13"/>
      <c r="D77" s="15"/>
      <c r="E77" s="15"/>
      <c r="F77" s="16"/>
      <c r="G77" s="16"/>
      <c r="H77" s="16"/>
      <c r="I77" s="94"/>
      <c r="J77" s="20"/>
    </row>
    <row r="78" spans="1:10" s="5" customFormat="1" ht="38.25" customHeight="1">
      <c r="A78" s="13" t="s">
        <v>56</v>
      </c>
      <c r="B78" s="14" t="s">
        <v>28</v>
      </c>
      <c r="C78" s="13" t="s">
        <v>117</v>
      </c>
      <c r="D78" s="15">
        <v>118000</v>
      </c>
      <c r="E78" s="15">
        <f>D78</f>
        <v>118000</v>
      </c>
      <c r="F78" s="16"/>
      <c r="G78" s="17" t="s">
        <v>1</v>
      </c>
      <c r="H78" s="17" t="s">
        <v>2</v>
      </c>
      <c r="I78" s="94"/>
      <c r="J78" s="20"/>
    </row>
    <row r="79" spans="1:10" s="5" customFormat="1" ht="37.5" customHeight="1">
      <c r="A79" s="13" t="s">
        <v>57</v>
      </c>
      <c r="B79" s="14" t="s">
        <v>29</v>
      </c>
      <c r="C79" s="13" t="s">
        <v>117</v>
      </c>
      <c r="D79" s="15">
        <v>99000</v>
      </c>
      <c r="E79" s="15">
        <f>D79</f>
        <v>99000</v>
      </c>
      <c r="F79" s="16"/>
      <c r="G79" s="17" t="s">
        <v>1</v>
      </c>
      <c r="H79" s="17" t="s">
        <v>2</v>
      </c>
      <c r="I79" s="94" t="s">
        <v>32</v>
      </c>
      <c r="J79" s="20"/>
    </row>
    <row r="80" spans="1:10" s="5" customFormat="1" ht="37.5" customHeight="1">
      <c r="A80" s="13" t="s">
        <v>127</v>
      </c>
      <c r="B80" s="14" t="s">
        <v>30</v>
      </c>
      <c r="C80" s="13" t="s">
        <v>117</v>
      </c>
      <c r="D80" s="15">
        <v>99000</v>
      </c>
      <c r="E80" s="15">
        <f>D80</f>
        <v>99000</v>
      </c>
      <c r="F80" s="16"/>
      <c r="G80" s="17" t="s">
        <v>1</v>
      </c>
      <c r="H80" s="17" t="s">
        <v>2</v>
      </c>
      <c r="I80" s="94"/>
      <c r="J80" s="20"/>
    </row>
    <row r="81" spans="1:10" s="5" customFormat="1" ht="37.5" customHeight="1">
      <c r="A81" s="13" t="s">
        <v>128</v>
      </c>
      <c r="B81" s="14" t="s">
        <v>31</v>
      </c>
      <c r="C81" s="13" t="s">
        <v>117</v>
      </c>
      <c r="D81" s="15">
        <v>99000</v>
      </c>
      <c r="E81" s="15">
        <f>D81</f>
        <v>99000</v>
      </c>
      <c r="F81" s="16"/>
      <c r="G81" s="17" t="s">
        <v>1</v>
      </c>
      <c r="H81" s="17" t="s">
        <v>2</v>
      </c>
      <c r="I81" s="94"/>
      <c r="J81" s="20"/>
    </row>
    <row r="82" spans="1:10" s="5" customFormat="1" ht="59.25" customHeight="1">
      <c r="A82" s="13" t="s">
        <v>129</v>
      </c>
      <c r="B82" s="14" t="s">
        <v>102</v>
      </c>
      <c r="C82" s="13" t="s">
        <v>117</v>
      </c>
      <c r="D82" s="15">
        <v>99000</v>
      </c>
      <c r="E82" s="15">
        <f>D82</f>
        <v>99000</v>
      </c>
      <c r="F82" s="16"/>
      <c r="G82" s="17" t="s">
        <v>1</v>
      </c>
      <c r="H82" s="17" t="s">
        <v>2</v>
      </c>
      <c r="I82" s="94"/>
      <c r="J82" s="20"/>
    </row>
    <row r="83" spans="1:10" s="5" customFormat="1" ht="30" customHeight="1">
      <c r="A83" s="13"/>
      <c r="B83" s="14" t="s">
        <v>103</v>
      </c>
      <c r="C83" s="13"/>
      <c r="D83" s="49">
        <f>SUM(D78:D82)</f>
        <v>514000</v>
      </c>
      <c r="E83" s="15">
        <f>SUM(E78:E82)</f>
        <v>514000</v>
      </c>
      <c r="F83" s="16"/>
      <c r="G83" s="16"/>
      <c r="H83" s="16"/>
      <c r="I83" s="94"/>
      <c r="J83" s="20"/>
    </row>
    <row r="84" spans="1:10" s="5" customFormat="1" ht="30.75" customHeight="1">
      <c r="A84" s="13" t="s">
        <v>104</v>
      </c>
      <c r="B84" s="14" t="s">
        <v>67</v>
      </c>
      <c r="C84" s="13"/>
      <c r="D84" s="15"/>
      <c r="E84" s="15"/>
      <c r="F84" s="16"/>
      <c r="G84" s="16"/>
      <c r="H84" s="16"/>
      <c r="I84" s="94"/>
      <c r="J84" s="20"/>
    </row>
    <row r="85" spans="1:10" s="5" customFormat="1" ht="30" customHeight="1">
      <c r="A85" s="13"/>
      <c r="B85" s="19" t="s">
        <v>71</v>
      </c>
      <c r="C85" s="13"/>
      <c r="D85" s="15"/>
      <c r="E85" s="15"/>
      <c r="F85" s="16"/>
      <c r="G85" s="16"/>
      <c r="H85" s="16"/>
      <c r="I85" s="94"/>
      <c r="J85" s="20"/>
    </row>
    <row r="86" spans="1:10" s="5" customFormat="1" ht="37.5" customHeight="1">
      <c r="A86" s="13" t="s">
        <v>59</v>
      </c>
      <c r="B86" s="14" t="s">
        <v>28</v>
      </c>
      <c r="C86" s="13" t="s">
        <v>117</v>
      </c>
      <c r="D86" s="15">
        <v>50000</v>
      </c>
      <c r="E86" s="15">
        <f>D86</f>
        <v>50000</v>
      </c>
      <c r="F86" s="16"/>
      <c r="G86" s="17" t="s">
        <v>1</v>
      </c>
      <c r="H86" s="17" t="s">
        <v>2</v>
      </c>
      <c r="I86" s="94"/>
      <c r="J86" s="20"/>
    </row>
    <row r="87" spans="1:10" s="5" customFormat="1" ht="37.5" customHeight="1">
      <c r="A87" s="13" t="s">
        <v>60</v>
      </c>
      <c r="B87" s="14" t="s">
        <v>29</v>
      </c>
      <c r="C87" s="13" t="s">
        <v>117</v>
      </c>
      <c r="D87" s="15">
        <v>60000</v>
      </c>
      <c r="E87" s="15">
        <f>D87</f>
        <v>60000</v>
      </c>
      <c r="F87" s="16"/>
      <c r="G87" s="17" t="s">
        <v>1</v>
      </c>
      <c r="H87" s="17" t="s">
        <v>2</v>
      </c>
      <c r="I87" s="94"/>
      <c r="J87" s="20"/>
    </row>
    <row r="88" spans="1:10" s="5" customFormat="1" ht="32.25" customHeight="1">
      <c r="A88" s="13"/>
      <c r="B88" s="14" t="s">
        <v>130</v>
      </c>
      <c r="C88" s="13"/>
      <c r="D88" s="49">
        <f>D86+D87</f>
        <v>110000</v>
      </c>
      <c r="E88" s="15">
        <f>E86+E87</f>
        <v>110000</v>
      </c>
      <c r="F88" s="16"/>
      <c r="G88" s="16"/>
      <c r="H88" s="16"/>
      <c r="I88" s="18"/>
      <c r="J88" s="20"/>
    </row>
    <row r="89" spans="1:10" s="5" customFormat="1" ht="30" customHeight="1">
      <c r="A89" s="6"/>
      <c r="B89" s="7" t="s">
        <v>110</v>
      </c>
      <c r="C89" s="6"/>
      <c r="D89" s="10">
        <f>D27+D64+D65+D66+D73+D75+D83+D88</f>
        <v>62301220</v>
      </c>
      <c r="E89" s="10">
        <f>E27+E64+E65+E66+E73+E75+E83+E88</f>
        <v>59415920</v>
      </c>
      <c r="F89" s="10">
        <f>F27+F64+F65+F66+F73+F75+F83+F88</f>
        <v>2885300</v>
      </c>
      <c r="G89" s="6"/>
      <c r="H89" s="6"/>
      <c r="I89" s="1"/>
      <c r="J89" s="1"/>
    </row>
    <row r="90" ht="18.75" customHeight="1">
      <c r="E90" s="11"/>
    </row>
    <row r="91" s="3" customFormat="1" ht="18">
      <c r="B91" s="5" t="s">
        <v>61</v>
      </c>
    </row>
    <row r="92" spans="2:8" s="3" customFormat="1" ht="18">
      <c r="B92" s="5" t="s">
        <v>62</v>
      </c>
      <c r="H92" s="5" t="s">
        <v>63</v>
      </c>
    </row>
    <row r="97" ht="12.75">
      <c r="E97" s="8"/>
    </row>
  </sheetData>
  <sheetProtection/>
  <mergeCells count="22">
    <mergeCell ref="G10:G12"/>
    <mergeCell ref="I65:I68"/>
    <mergeCell ref="I69:I78"/>
    <mergeCell ref="A28:I28"/>
    <mergeCell ref="I22:I25"/>
    <mergeCell ref="A10:A12"/>
    <mergeCell ref="F2:J2"/>
    <mergeCell ref="E10:F10"/>
    <mergeCell ref="E11:F11"/>
    <mergeCell ref="J10:J12"/>
    <mergeCell ref="B6:I7"/>
    <mergeCell ref="C10:C12"/>
    <mergeCell ref="B10:B12"/>
    <mergeCell ref="H10:H12"/>
    <mergeCell ref="I10:I12"/>
    <mergeCell ref="D10:D12"/>
    <mergeCell ref="I79:I87"/>
    <mergeCell ref="A14:J14"/>
    <mergeCell ref="I30:I44"/>
    <mergeCell ref="I45:I55"/>
    <mergeCell ref="I16:I18"/>
    <mergeCell ref="B29:D29"/>
  </mergeCells>
  <printOptions/>
  <pageMargins left="0.5905511811023623" right="0.1968503937007874" top="0.984251968503937" bottom="0.4330708661417323" header="0.5118110236220472" footer="0.35433070866141736"/>
  <pageSetup fitToHeight="8" horizontalDpi="600" verticalDpi="600" orientation="landscape" paperSize="9" scale="71" r:id="rId1"/>
  <headerFooter alignWithMargins="0">
    <oddHeader>&amp;C&amp;P&amp;R&amp;"Times New Roman,обычный"&amp;11Продовження додатка  1</oddHeader>
  </headerFooter>
  <rowBreaks count="3" manualBreakCount="3">
    <brk id="27" max="255" man="1"/>
    <brk id="63" max="9" man="1"/>
    <brk id="7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Вікторія В. Латина</cp:lastModifiedBy>
  <cp:lastPrinted>2017-12-22T13:43:15Z</cp:lastPrinted>
  <dcterms:created xsi:type="dcterms:W3CDTF">2009-05-12T09:31:38Z</dcterms:created>
  <dcterms:modified xsi:type="dcterms:W3CDTF">2017-12-22T14:03:57Z</dcterms:modified>
  <cp:category/>
  <cp:version/>
  <cp:contentType/>
  <cp:contentStatus/>
</cp:coreProperties>
</file>