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bookViews>
    <workbookView xWindow="0" yWindow="0" windowWidth="11820" windowHeight="3084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пок.'!$30:$32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джер.кап.інв.'!$A$1:$AE$47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4" l="1"/>
  <c r="J37" i="26" l="1"/>
  <c r="I37" i="26"/>
  <c r="H37" i="26"/>
  <c r="E122" i="14" l="1"/>
  <c r="E121" i="14"/>
  <c r="E120" i="14"/>
  <c r="D123" i="14"/>
  <c r="E55" i="26" l="1"/>
  <c r="E39" i="26"/>
  <c r="E30" i="26"/>
  <c r="E21" i="26"/>
  <c r="E101" i="20" l="1"/>
  <c r="E19" i="26" l="1"/>
  <c r="J43" i="23"/>
  <c r="G37" i="26"/>
  <c r="E44" i="20"/>
  <c r="E22" i="26" l="1"/>
  <c r="E33" i="26"/>
  <c r="E37" i="26"/>
  <c r="E23" i="26" l="1"/>
  <c r="H42" i="23" l="1"/>
  <c r="H43" i="23"/>
  <c r="H35" i="23"/>
  <c r="H34" i="23"/>
  <c r="H26" i="23"/>
  <c r="C72" i="14" l="1"/>
  <c r="C101" i="20"/>
  <c r="D88" i="14" l="1"/>
  <c r="E88" i="14"/>
  <c r="F88" i="14"/>
  <c r="C88" i="14"/>
  <c r="D81" i="14"/>
  <c r="E81" i="14"/>
  <c r="F81" i="14"/>
  <c r="C81" i="14"/>
  <c r="F11" i="23" l="1"/>
  <c r="G11" i="23"/>
  <c r="H101" i="20"/>
  <c r="I101" i="20"/>
  <c r="J101" i="20"/>
  <c r="G101" i="20"/>
  <c r="D101" i="20"/>
  <c r="G16" i="20"/>
  <c r="D16" i="20"/>
  <c r="H56" i="14" l="1"/>
  <c r="C58" i="14"/>
  <c r="D58" i="14"/>
  <c r="E58" i="14"/>
  <c r="F58" i="14"/>
  <c r="K38" i="23"/>
  <c r="L38" i="23"/>
  <c r="M38" i="23"/>
  <c r="J38" i="23"/>
  <c r="G38" i="23"/>
  <c r="H38" i="23"/>
  <c r="F38" i="23"/>
  <c r="F47" i="23" s="1"/>
  <c r="C45" i="14" s="1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B16" i="25" s="1"/>
  <c r="AC13" i="25"/>
  <c r="AD13" i="25"/>
  <c r="AE13" i="25"/>
  <c r="G14" i="25"/>
  <c r="L14" i="25"/>
  <c r="Q14" i="25"/>
  <c r="V14" i="25"/>
  <c r="AB14" i="25"/>
  <c r="AA14" i="25" s="1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6" i="25" s="1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47" i="14" s="1"/>
  <c r="G7" i="24"/>
  <c r="D47" i="14" s="1"/>
  <c r="H7" i="24"/>
  <c r="E47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K29" i="24" s="1"/>
  <c r="B30" i="24"/>
  <c r="L30" i="24"/>
  <c r="M30" i="24"/>
  <c r="K30" i="24" s="1"/>
  <c r="B31" i="24"/>
  <c r="L31" i="24"/>
  <c r="M31" i="24"/>
  <c r="K31" i="24" s="1"/>
  <c r="B32" i="24"/>
  <c r="L32" i="24"/>
  <c r="M32" i="24"/>
  <c r="K32" i="24" s="1"/>
  <c r="B33" i="24"/>
  <c r="L33" i="24"/>
  <c r="M33" i="24"/>
  <c r="K33" i="24" s="1"/>
  <c r="B34" i="24"/>
  <c r="L34" i="24"/>
  <c r="M34" i="24"/>
  <c r="K34" i="24" s="1"/>
  <c r="B35" i="24"/>
  <c r="L35" i="24"/>
  <c r="M35" i="24"/>
  <c r="K35" i="24" s="1"/>
  <c r="B36" i="24"/>
  <c r="L36" i="24"/>
  <c r="M36" i="24"/>
  <c r="K36" i="24" s="1"/>
  <c r="B37" i="24"/>
  <c r="C37" i="24"/>
  <c r="F93" i="14"/>
  <c r="D37" i="24"/>
  <c r="E37" i="24"/>
  <c r="F37" i="24"/>
  <c r="G37" i="24"/>
  <c r="H37" i="24"/>
  <c r="I37" i="24"/>
  <c r="J37" i="24"/>
  <c r="L37" i="24"/>
  <c r="F102" i="14"/>
  <c r="M37" i="24"/>
  <c r="F8" i="26"/>
  <c r="F9" i="26"/>
  <c r="F10" i="26"/>
  <c r="F11" i="26"/>
  <c r="F12" i="26"/>
  <c r="F13" i="26"/>
  <c r="F14" i="26"/>
  <c r="C15" i="26"/>
  <c r="C7" i="26"/>
  <c r="D15" i="26"/>
  <c r="D7" i="26" s="1"/>
  <c r="E15" i="26"/>
  <c r="E7" i="26"/>
  <c r="G15" i="26"/>
  <c r="G7" i="26"/>
  <c r="H15" i="26"/>
  <c r="H7" i="26" s="1"/>
  <c r="I15" i="26"/>
  <c r="I7" i="26"/>
  <c r="J15" i="26"/>
  <c r="J7" i="26"/>
  <c r="F16" i="26"/>
  <c r="F17" i="26"/>
  <c r="F18" i="26"/>
  <c r="F19" i="26"/>
  <c r="F21" i="26"/>
  <c r="F22" i="26"/>
  <c r="F23" i="26"/>
  <c r="C24" i="26"/>
  <c r="D24" i="26"/>
  <c r="E24" i="26"/>
  <c r="G24" i="26"/>
  <c r="H24" i="26"/>
  <c r="I24" i="26"/>
  <c r="J24" i="26"/>
  <c r="F25" i="26"/>
  <c r="F26" i="26"/>
  <c r="F27" i="26"/>
  <c r="F29" i="26"/>
  <c r="F30" i="26"/>
  <c r="F31" i="26"/>
  <c r="F32" i="26"/>
  <c r="F33" i="26"/>
  <c r="C34" i="26"/>
  <c r="C28" i="26"/>
  <c r="C20" i="26" s="1"/>
  <c r="D34" i="26"/>
  <c r="D28" i="26" s="1"/>
  <c r="D20" i="26" s="1"/>
  <c r="E34" i="26"/>
  <c r="E28" i="26"/>
  <c r="E20" i="26" s="1"/>
  <c r="G34" i="26"/>
  <c r="G28" i="26"/>
  <c r="G20" i="26" s="1"/>
  <c r="H34" i="26"/>
  <c r="H28" i="26" s="1"/>
  <c r="H20" i="26" s="1"/>
  <c r="I34" i="26"/>
  <c r="I28" i="26"/>
  <c r="J34" i="26"/>
  <c r="J28" i="26"/>
  <c r="F36" i="26"/>
  <c r="F34" i="26"/>
  <c r="F37" i="26"/>
  <c r="F38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D60" i="26" s="1"/>
  <c r="E53" i="26"/>
  <c r="E50" i="26" s="1"/>
  <c r="G53" i="26"/>
  <c r="G50" i="26" s="1"/>
  <c r="H53" i="26"/>
  <c r="H50" i="26" s="1"/>
  <c r="H60" i="26" s="1"/>
  <c r="I53" i="26"/>
  <c r="I50" i="26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/>
  <c r="G64" i="26"/>
  <c r="G62" i="26"/>
  <c r="H64" i="26"/>
  <c r="H62" i="26" s="1"/>
  <c r="I64" i="26"/>
  <c r="I62" i="26" s="1"/>
  <c r="J64" i="26"/>
  <c r="J62" i="26"/>
  <c r="F65" i="26"/>
  <c r="F66" i="26"/>
  <c r="F67" i="26"/>
  <c r="F68" i="26"/>
  <c r="F70" i="26"/>
  <c r="C71" i="26"/>
  <c r="C69" i="26" s="1"/>
  <c r="D71" i="26"/>
  <c r="D69" i="26"/>
  <c r="E71" i="26"/>
  <c r="E69" i="26"/>
  <c r="E79" i="26" s="1"/>
  <c r="G71" i="26"/>
  <c r="G69" i="26" s="1"/>
  <c r="H71" i="26"/>
  <c r="H69" i="26" s="1"/>
  <c r="I71" i="26"/>
  <c r="I69" i="26"/>
  <c r="I79" i="26"/>
  <c r="J71" i="26"/>
  <c r="J69" i="26"/>
  <c r="J79" i="26" s="1"/>
  <c r="F72" i="26"/>
  <c r="F73" i="26"/>
  <c r="F74" i="26"/>
  <c r="F75" i="26"/>
  <c r="F76" i="26"/>
  <c r="F77" i="26"/>
  <c r="F78" i="26"/>
  <c r="F82" i="26"/>
  <c r="I10" i="23"/>
  <c r="H11" i="23"/>
  <c r="I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0" i="14"/>
  <c r="I26" i="23"/>
  <c r="F41" i="14" s="1"/>
  <c r="I27" i="23"/>
  <c r="I28" i="23"/>
  <c r="I39" i="23"/>
  <c r="F43" i="14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4" i="14"/>
  <c r="I42" i="23"/>
  <c r="I43" i="23"/>
  <c r="F44" i="23"/>
  <c r="G44" i="23"/>
  <c r="H44" i="23"/>
  <c r="I44" i="23"/>
  <c r="I45" i="23"/>
  <c r="I46" i="23"/>
  <c r="F23" i="20"/>
  <c r="C24" i="20"/>
  <c r="C34" i="20" s="1"/>
  <c r="D24" i="20"/>
  <c r="E24" i="20"/>
  <c r="E35" i="14" s="1"/>
  <c r="G24" i="20"/>
  <c r="G34" i="20" s="1"/>
  <c r="H24" i="20"/>
  <c r="I24" i="20"/>
  <c r="I34" i="20" s="1"/>
  <c r="J24" i="20"/>
  <c r="F25" i="20"/>
  <c r="F26" i="20"/>
  <c r="F27" i="20"/>
  <c r="F28" i="20"/>
  <c r="F29" i="20"/>
  <c r="F30" i="20"/>
  <c r="F31" i="20"/>
  <c r="F33" i="20"/>
  <c r="C35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E96" i="20" s="1"/>
  <c r="G66" i="20"/>
  <c r="G96" i="20" s="1"/>
  <c r="H66" i="20"/>
  <c r="H96" i="20" s="1"/>
  <c r="I66" i="20"/>
  <c r="I96" i="20" s="1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C96" i="20"/>
  <c r="D82" i="20"/>
  <c r="E82" i="20"/>
  <c r="G82" i="20"/>
  <c r="H82" i="20"/>
  <c r="I82" i="20"/>
  <c r="J82" i="20"/>
  <c r="J96" i="20" s="1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98" i="20"/>
  <c r="F101" i="20"/>
  <c r="F102" i="20"/>
  <c r="F103" i="20"/>
  <c r="F104" i="20"/>
  <c r="F110" i="14" s="1"/>
  <c r="F105" i="20"/>
  <c r="F106" i="20"/>
  <c r="F107" i="20"/>
  <c r="C108" i="20"/>
  <c r="D108" i="20"/>
  <c r="E108" i="20"/>
  <c r="G108" i="20"/>
  <c r="H108" i="20"/>
  <c r="I108" i="20"/>
  <c r="J108" i="20"/>
  <c r="C34" i="14"/>
  <c r="C67" i="14" s="1"/>
  <c r="D34" i="14"/>
  <c r="D67" i="14" s="1"/>
  <c r="E34" i="14"/>
  <c r="G36" i="14"/>
  <c r="H36" i="14"/>
  <c r="I36" i="14"/>
  <c r="J36" i="14"/>
  <c r="C40" i="14"/>
  <c r="D40" i="14"/>
  <c r="E40" i="14"/>
  <c r="C41" i="14"/>
  <c r="D41" i="14"/>
  <c r="E41" i="14"/>
  <c r="C42" i="14"/>
  <c r="D42" i="14"/>
  <c r="E42" i="14"/>
  <c r="F42" i="14"/>
  <c r="C43" i="14"/>
  <c r="D43" i="14"/>
  <c r="E43" i="14"/>
  <c r="C44" i="14"/>
  <c r="D44" i="14"/>
  <c r="E44" i="14"/>
  <c r="G50" i="14"/>
  <c r="H50" i="14"/>
  <c r="I50" i="14"/>
  <c r="J50" i="14"/>
  <c r="C61" i="14"/>
  <c r="D61" i="14"/>
  <c r="E61" i="14"/>
  <c r="F61" i="14"/>
  <c r="C62" i="14"/>
  <c r="D62" i="14"/>
  <c r="E62" i="14"/>
  <c r="F62" i="14"/>
  <c r="C64" i="14"/>
  <c r="D64" i="14"/>
  <c r="E64" i="14"/>
  <c r="F64" i="14"/>
  <c r="C65" i="14"/>
  <c r="D65" i="14"/>
  <c r="E65" i="14"/>
  <c r="F65" i="14"/>
  <c r="C66" i="14"/>
  <c r="D66" i="14"/>
  <c r="D72" i="14"/>
  <c r="E72" i="14"/>
  <c r="F72" i="14"/>
  <c r="C94" i="14"/>
  <c r="D94" i="14"/>
  <c r="E94" i="14"/>
  <c r="F95" i="14"/>
  <c r="F96" i="14"/>
  <c r="F97" i="14"/>
  <c r="F94" i="14" s="1"/>
  <c r="C98" i="14"/>
  <c r="D98" i="14"/>
  <c r="E98" i="14"/>
  <c r="F99" i="14"/>
  <c r="F100" i="14"/>
  <c r="F101" i="14"/>
  <c r="C104" i="14"/>
  <c r="D104" i="14"/>
  <c r="E104" i="14"/>
  <c r="F104" i="14"/>
  <c r="C110" i="14"/>
  <c r="D110" i="14"/>
  <c r="E110" i="14"/>
  <c r="G116" i="14"/>
  <c r="H116" i="14"/>
  <c r="I116" i="14"/>
  <c r="J116" i="14"/>
  <c r="C117" i="14"/>
  <c r="D117" i="14"/>
  <c r="E117" i="14"/>
  <c r="F117" i="14"/>
  <c r="C118" i="14"/>
  <c r="D118" i="14"/>
  <c r="E118" i="14"/>
  <c r="F118" i="14"/>
  <c r="C119" i="14"/>
  <c r="D119" i="14"/>
  <c r="E119" i="14"/>
  <c r="F119" i="14"/>
  <c r="C123" i="14"/>
  <c r="E123" i="14"/>
  <c r="F123" i="14"/>
  <c r="C124" i="14"/>
  <c r="D124" i="14"/>
  <c r="E124" i="14"/>
  <c r="F124" i="14"/>
  <c r="I12" i="23"/>
  <c r="F62" i="26"/>
  <c r="G79" i="26"/>
  <c r="D79" i="26"/>
  <c r="F82" i="20"/>
  <c r="F71" i="26"/>
  <c r="AA10" i="25"/>
  <c r="J60" i="26" l="1"/>
  <c r="F42" i="26"/>
  <c r="G47" i="23"/>
  <c r="D45" i="14" s="1"/>
  <c r="D116" i="14"/>
  <c r="D35" i="14"/>
  <c r="D68" i="14" s="1"/>
  <c r="D52" i="14"/>
  <c r="E116" i="14"/>
  <c r="I60" i="26"/>
  <c r="G60" i="26"/>
  <c r="I38" i="23"/>
  <c r="M47" i="23"/>
  <c r="AA15" i="25"/>
  <c r="AA13" i="25"/>
  <c r="H40" i="26"/>
  <c r="D40" i="26"/>
  <c r="D80" i="26" s="1"/>
  <c r="D83" i="26" s="1"/>
  <c r="K47" i="23"/>
  <c r="L47" i="23"/>
  <c r="C116" i="14"/>
  <c r="F34" i="14"/>
  <c r="F67" i="14" s="1"/>
  <c r="M16" i="20"/>
  <c r="E56" i="14"/>
  <c r="F116" i="14"/>
  <c r="Q16" i="25"/>
  <c r="AC16" i="25"/>
  <c r="AD16" i="25"/>
  <c r="L16" i="25"/>
  <c r="AA11" i="25"/>
  <c r="F60" i="26"/>
  <c r="F50" i="26"/>
  <c r="F53" i="26"/>
  <c r="E60" i="26"/>
  <c r="C40" i="26"/>
  <c r="F7" i="26"/>
  <c r="G40" i="26"/>
  <c r="G80" i="26" s="1"/>
  <c r="E40" i="26"/>
  <c r="I33" i="23"/>
  <c r="I24" i="23"/>
  <c r="H47" i="23"/>
  <c r="E45" i="14" s="1"/>
  <c r="F70" i="20"/>
  <c r="G97" i="20"/>
  <c r="D96" i="20"/>
  <c r="H97" i="20"/>
  <c r="J97" i="20"/>
  <c r="I77" i="20"/>
  <c r="I99" i="20" s="1"/>
  <c r="C77" i="20"/>
  <c r="C51" i="14" s="1"/>
  <c r="H34" i="20"/>
  <c r="H77" i="20" s="1"/>
  <c r="E97" i="20"/>
  <c r="E34" i="20"/>
  <c r="E77" i="20" s="1"/>
  <c r="E51" i="14" s="1"/>
  <c r="J34" i="20"/>
  <c r="J77" i="20" s="1"/>
  <c r="J88" i="20" s="1"/>
  <c r="J93" i="20" s="1"/>
  <c r="F24" i="20"/>
  <c r="F35" i="14" s="1"/>
  <c r="F68" i="14" s="1"/>
  <c r="E68" i="14"/>
  <c r="E36" i="14"/>
  <c r="D97" i="20"/>
  <c r="I97" i="20"/>
  <c r="D34" i="20"/>
  <c r="D77" i="20" s="1"/>
  <c r="D88" i="20" s="1"/>
  <c r="D93" i="20" s="1"/>
  <c r="C97" i="20"/>
  <c r="C35" i="14"/>
  <c r="C68" i="14" s="1"/>
  <c r="E67" i="14"/>
  <c r="D56" i="14"/>
  <c r="F98" i="14"/>
  <c r="F108" i="20"/>
  <c r="F85" i="20"/>
  <c r="F66" i="20"/>
  <c r="F96" i="20" s="1"/>
  <c r="F58" i="20"/>
  <c r="F35" i="20"/>
  <c r="G77" i="20"/>
  <c r="E52" i="14"/>
  <c r="J47" i="23"/>
  <c r="F69" i="26"/>
  <c r="H79" i="26"/>
  <c r="F64" i="26"/>
  <c r="C79" i="26"/>
  <c r="F28" i="26"/>
  <c r="J20" i="26"/>
  <c r="J40" i="26" s="1"/>
  <c r="J80" i="26" s="1"/>
  <c r="J83" i="26" s="1"/>
  <c r="I20" i="26"/>
  <c r="F24" i="26"/>
  <c r="F15" i="26"/>
  <c r="K37" i="24"/>
  <c r="I7" i="24"/>
  <c r="F47" i="14" s="1"/>
  <c r="AE16" i="25"/>
  <c r="G16" i="25"/>
  <c r="AA12" i="25"/>
  <c r="V16" i="25"/>
  <c r="D36" i="14" l="1"/>
  <c r="I47" i="23"/>
  <c r="F45" i="14" s="1"/>
  <c r="AA16" i="25"/>
  <c r="L17" i="25" s="1"/>
  <c r="E80" i="26"/>
  <c r="E83" i="26" s="1"/>
  <c r="E66" i="14" s="1"/>
  <c r="F56" i="14"/>
  <c r="G56" i="14"/>
  <c r="C80" i="26"/>
  <c r="C83" i="26" s="1"/>
  <c r="C99" i="20"/>
  <c r="C37" i="14" s="1"/>
  <c r="C53" i="14" s="1"/>
  <c r="C88" i="20"/>
  <c r="C93" i="20" s="1"/>
  <c r="C95" i="20" s="1"/>
  <c r="I88" i="20"/>
  <c r="I93" i="20" s="1"/>
  <c r="I95" i="20" s="1"/>
  <c r="F36" i="14"/>
  <c r="J99" i="20"/>
  <c r="E99" i="20"/>
  <c r="E37" i="14" s="1"/>
  <c r="E88" i="20"/>
  <c r="E93" i="20" s="1"/>
  <c r="H8" i="23" s="1"/>
  <c r="H22" i="23" s="1"/>
  <c r="J95" i="20"/>
  <c r="M8" i="23"/>
  <c r="M22" i="23" s="1"/>
  <c r="F34" i="20"/>
  <c r="F77" i="20" s="1"/>
  <c r="J94" i="20"/>
  <c r="D51" i="14"/>
  <c r="D99" i="20"/>
  <c r="D37" i="14" s="1"/>
  <c r="C36" i="14"/>
  <c r="G8" i="23"/>
  <c r="G22" i="23" s="1"/>
  <c r="D95" i="20"/>
  <c r="D94" i="20"/>
  <c r="D38" i="14"/>
  <c r="I40" i="26"/>
  <c r="F20" i="26"/>
  <c r="F79" i="26"/>
  <c r="H80" i="26"/>
  <c r="H83" i="26" s="1"/>
  <c r="G88" i="20"/>
  <c r="G93" i="20" s="1"/>
  <c r="G99" i="20"/>
  <c r="F97" i="20"/>
  <c r="F52" i="14"/>
  <c r="H88" i="20"/>
  <c r="H93" i="20" s="1"/>
  <c r="H99" i="20"/>
  <c r="G17" i="25" l="1"/>
  <c r="V17" i="25"/>
  <c r="I94" i="20"/>
  <c r="G81" i="26"/>
  <c r="G83" i="26" s="1"/>
  <c r="F81" i="26"/>
  <c r="Q17" i="25"/>
  <c r="AA17" i="25" s="1"/>
  <c r="C60" i="14"/>
  <c r="C59" i="14"/>
  <c r="C94" i="20"/>
  <c r="C38" i="14"/>
  <c r="F8" i="23"/>
  <c r="F22" i="23" s="1"/>
  <c r="L8" i="23"/>
  <c r="L22" i="23" s="1"/>
  <c r="E38" i="14"/>
  <c r="E55" i="14" s="1"/>
  <c r="E53" i="14"/>
  <c r="E59" i="14"/>
  <c r="E95" i="20"/>
  <c r="E94" i="20"/>
  <c r="E60" i="14"/>
  <c r="D53" i="14"/>
  <c r="D60" i="14"/>
  <c r="D59" i="14"/>
  <c r="D54" i="14"/>
  <c r="D55" i="14"/>
  <c r="D50" i="14"/>
  <c r="K8" i="23"/>
  <c r="K22" i="23" s="1"/>
  <c r="H94" i="20"/>
  <c r="H95" i="20"/>
  <c r="F51" i="14"/>
  <c r="F99" i="20"/>
  <c r="F37" i="14" s="1"/>
  <c r="F88" i="20"/>
  <c r="F93" i="20" s="1"/>
  <c r="J8" i="23"/>
  <c r="J22" i="23" s="1"/>
  <c r="G95" i="20"/>
  <c r="G94" i="20"/>
  <c r="I80" i="26"/>
  <c r="I83" i="26" s="1"/>
  <c r="F40" i="26"/>
  <c r="F80" i="26" s="1"/>
  <c r="F83" i="26" l="1"/>
  <c r="F80" i="14" s="1"/>
  <c r="F66" i="14" s="1"/>
  <c r="C50" i="14"/>
  <c r="C54" i="14"/>
  <c r="C55" i="14"/>
  <c r="E54" i="14"/>
  <c r="E50" i="14"/>
  <c r="I8" i="23"/>
  <c r="I22" i="23" s="1"/>
  <c r="F94" i="20"/>
  <c r="F95" i="20"/>
  <c r="F38" i="14"/>
  <c r="F59" i="14"/>
  <c r="F53" i="14"/>
  <c r="F60" i="14" l="1"/>
  <c r="F54" i="14"/>
  <c r="F55" i="14"/>
  <c r="F50" i="14"/>
</calcChain>
</file>

<file path=xl/sharedStrings.xml><?xml version="1.0" encoding="utf-8"?>
<sst xmlns="http://schemas.openxmlformats.org/spreadsheetml/2006/main" count="1309" uniqueCount="442">
  <si>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</si>
  <si>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</si>
  <si>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</si>
  <si>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</si>
  <si>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</si>
  <si>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</si>
  <si>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</si>
  <si>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</si>
  <si>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</si>
  <si>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</si>
  <si>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</si>
  <si>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</si>
  <si>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</si>
  <si>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</si>
  <si>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</si>
  <si>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</si>
  <si>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</si>
  <si>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</si>
  <si>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</si>
  <si>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</si>
  <si>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</si>
  <si>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</si>
  <si>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</si>
  <si>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</si>
  <si>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</si>
  <si>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</si>
  <si>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План
поточного року</t>
  </si>
  <si>
    <t>Прогноз
на поточний рік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</si>
  <si>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</si>
  <si>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</si>
  <si>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</si>
  <si>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</si>
  <si>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</si>
  <si>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</si>
  <si>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</si>
  <si>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</si>
  <si>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</si>
  <si>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</si>
  <si>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</si>
  <si>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</si>
  <si>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</si>
  <si>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</si>
  <si>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</si>
  <si>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</si>
  <si>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</si>
  <si>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</si>
  <si>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</si>
  <si>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</si>
  <si>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</si>
  <si>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</si>
  <si>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</si>
  <si>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</si>
  <si>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</si>
  <si>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</si>
  <si>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</si>
  <si>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</si>
  <si>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</si>
  <si>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</si>
  <si>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</si>
  <si>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</si>
  <si>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</si>
  <si>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</si>
  <si>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</si>
  <si>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</si>
  <si>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</si>
  <si>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</si>
  <si>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</si>
  <si>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</si>
  <si>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</si>
  <si>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</si>
  <si>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</si>
  <si>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</si>
  <si>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</si>
  <si>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</si>
  <si>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</si>
  <si>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</si>
  <si>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</si>
  <si>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</si>
  <si>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</si>
  <si>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</si>
  <si>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</si>
  <si>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</si>
  <si>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</si>
  <si>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</si>
  <si>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</si>
  <si>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</si>
  <si>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</si>
  <si>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</si>
  <si>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</si>
  <si>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</si>
  <si>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</si>
  <si>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</si>
  <si>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</si>
  <si>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</si>
  <si>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</si>
  <si>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</si>
  <si>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</si>
  <si>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</si>
  <si>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</si>
  <si>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</si>
  <si>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</si>
  <si>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</si>
  <si>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</si>
  <si>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</si>
  <si>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</si>
  <si>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</si>
  <si>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</si>
  <si>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</si>
  <si>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</si>
  <si>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</si>
  <si>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</si>
  <si>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</si>
  <si>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</si>
  <si>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</si>
  <si>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</si>
  <si>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</si>
  <si>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</si>
  <si>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</si>
  <si>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</si>
  <si>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</si>
  <si>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</si>
  <si>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</si>
  <si>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</si>
  <si>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</si>
  <si>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</si>
  <si>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</si>
  <si>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</si>
  <si>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</si>
  <si>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</si>
  <si>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</si>
  <si>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</si>
  <si>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</si>
  <si>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</si>
  <si>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</si>
  <si>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</si>
  <si>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</si>
  <si>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</si>
  <si>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</si>
  <si>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</si>
  <si>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</si>
  <si>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</si>
  <si>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</si>
  <si>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</si>
  <si>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</si>
  <si>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</si>
  <si>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</si>
  <si>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</si>
  <si>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</si>
  <si>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</si>
  <si>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</si>
  <si>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</si>
  <si>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</si>
  <si>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</si>
  <si>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</si>
  <si>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</si>
  <si>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</si>
  <si>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</si>
  <si>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</si>
  <si>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</si>
  <si>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</si>
  <si>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</si>
  <si>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</si>
  <si>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</si>
  <si>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</si>
  <si>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</si>
  <si>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</si>
  <si>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</si>
  <si>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</si>
  <si>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</si>
  <si>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</si>
  <si>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</si>
  <si>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>Прогноз
на поточний
 рік</t>
  </si>
  <si>
    <t>Плановий рік 
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</si>
  <si>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</si>
  <si>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</si>
  <si>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</si>
  <si>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</si>
  <si>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</si>
  <si>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</si>
  <si>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</si>
  <si>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</si>
  <si>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</si>
  <si>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</si>
  <si>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</si>
  <si>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</si>
  <si>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</si>
  <si>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</si>
  <si>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</si>
  <si>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</si>
  <si>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</si>
  <si>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</si>
  <si>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</si>
  <si>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</si>
  <si>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</si>
  <si>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</si>
  <si>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</si>
  <si>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</si>
  <si>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</si>
  <si>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</si>
  <si>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</si>
  <si>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</si>
  <si>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</si>
  <si>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</si>
  <si>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</si>
  <si>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</si>
  <si>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</si>
  <si>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</si>
  <si>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</si>
  <si>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</si>
  <si>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</si>
  <si>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</si>
  <si>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</si>
  <si>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</si>
  <si>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</si>
  <si>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</si>
  <si>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</si>
  <si>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</si>
  <si>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</si>
  <si>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</si>
  <si>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</si>
  <si>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</si>
  <si>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</si>
  <si>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</si>
  <si>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</si>
  <si>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</si>
  <si>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</si>
  <si>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</si>
  <si>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</si>
  <si>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</si>
  <si>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</si>
  <si>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</si>
  <si>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</si>
  <si>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</si>
  <si>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</si>
  <si>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</si>
  <si>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</si>
  <si>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</si>
  <si>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</si>
  <si>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</si>
  <si>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</si>
  <si>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</si>
  <si>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</si>
  <si>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</si>
  <si>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</si>
  <si>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</si>
  <si>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</si>
  <si>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</si>
  <si>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</si>
  <si>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</si>
  <si>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</si>
  <si>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</si>
  <si>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</si>
  <si>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</si>
  <si>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</si>
  <si>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</si>
  <si>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</si>
  <si>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</si>
  <si>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Факт минулого року</t>
  </si>
  <si>
    <t>План поточного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</si>
  <si>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</si>
  <si>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</si>
  <si>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</si>
  <si>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</si>
  <si>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</si>
  <si>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</si>
  <si>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</si>
  <si>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</si>
  <si>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</si>
  <si>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</si>
  <si>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</si>
  <si>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</si>
  <si>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</si>
  <si>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</si>
  <si>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</si>
  <si>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</si>
  <si>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</si>
  <si>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</si>
  <si>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</si>
  <si>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</si>
  <si>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</si>
  <si>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</si>
  <si>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</si>
  <si>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</si>
  <si>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</si>
  <si>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</si>
  <si>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</si>
  <si>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</si>
  <si>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</si>
  <si>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</si>
  <si>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</si>
  <si>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</si>
  <si>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</si>
  <si>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</si>
  <si>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</si>
  <si>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</si>
  <si>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</si>
  <si>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</si>
  <si>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</si>
  <si>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</si>
  <si>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</si>
  <si>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</si>
  <si>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</si>
  <si>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</si>
  <si>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</si>
  <si>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</si>
  <si>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</si>
  <si>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</si>
  <si>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</si>
  <si>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</si>
  <si>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</si>
  <si>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</si>
  <si>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</si>
  <si>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</si>
  <si>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</si>
  <si>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</si>
  <si>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</si>
  <si>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</si>
  <si>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</si>
  <si>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</si>
  <si>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</si>
  <si>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</si>
  <si>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</si>
  <si>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</si>
  <si>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</si>
  <si>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</si>
  <si>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</si>
  <si>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</si>
  <si>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</si>
  <si>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</si>
  <si>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</si>
  <si>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</si>
  <si>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</si>
  <si>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</si>
  <si>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</si>
  <si>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</si>
  <si>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</si>
  <si>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</si>
  <si>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</si>
  <si>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</si>
  <si>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</si>
  <si>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</si>
  <si>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</si>
  <si>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</si>
  <si>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</si>
  <si>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</si>
  <si>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</si>
  <si>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</si>
  <si>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</si>
  <si>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</si>
  <si>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</si>
  <si>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</si>
  <si>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</si>
  <si>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</si>
  <si>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</si>
  <si>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</si>
  <si>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</si>
  <si>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</si>
  <si>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</si>
  <si>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</si>
  <si>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Плановий
рік
(усього)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</si>
  <si>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</si>
  <si>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</si>
  <si>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</si>
  <si>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</si>
  <si>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</si>
  <si>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</si>
  <si>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</si>
  <si>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</si>
  <si>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</si>
  <si>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</si>
  <si>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</si>
  <si>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</si>
  <si>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</si>
  <si>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</si>
  <si>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</si>
  <si>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</si>
  <si>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</si>
  <si>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</si>
  <si>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</si>
  <si>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</si>
  <si>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</si>
  <si>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</si>
  <si>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</si>
  <si>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</si>
  <si>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</si>
  <si>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</si>
  <si>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</si>
  <si>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</si>
  <si>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</si>
  <si>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</si>
  <si>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</si>
  <si>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</si>
  <si>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</si>
  <si>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</si>
  <si>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</si>
  <si>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</si>
  <si>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</si>
  <si>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</si>
  <si>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</si>
  <si>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</si>
  <si>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</si>
  <si>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</si>
  <si>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</si>
  <si>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</si>
  <si>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</si>
  <si>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</si>
  <si>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</si>
  <si>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</si>
  <si>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</si>
  <si>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</si>
  <si>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</si>
  <si>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</si>
  <si>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</si>
  <si>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</si>
  <si>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</si>
  <si>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</si>
  <si>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</si>
  <si>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</si>
  <si>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86.21, 86.10, 86.22, 86.90, 87.10, 87.30</t>
  </si>
  <si>
    <t>Комунальне некомерційне підприємство "Чернігівська міська лікарня №2" Чернігівської міської ради</t>
  </si>
  <si>
    <t>Комунальна організація (установа, заклад)</t>
  </si>
  <si>
    <t>Загальна медична практика, діяльність лікарняних закладів, спеціалізована медична практика, інша діяльність у сфері охорони здоров’я, діяльність із догляду за хворими із забезпеченням проживання, надання послуг догляду із забезпеченням проживання для осіб похилого віку та інвалідів</t>
  </si>
  <si>
    <t>м. Чернігів, проспект Михайла Грушевського, 168б</t>
  </si>
  <si>
    <t>0462-95-62-11</t>
  </si>
  <si>
    <t>Владислав КУХАР</t>
  </si>
  <si>
    <r>
      <t>Керівник</t>
    </r>
    <r>
      <rPr>
        <sz val="14"/>
        <rFont val="Times New Roman"/>
        <family val="1"/>
        <charset val="204"/>
      </rPr>
      <t xml:space="preserve">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</si>
  <si>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</si>
  <si>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</si>
  <si>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>Керівник</t>
    </r>
    <r>
      <rPr>
        <sz val="14"/>
        <rFont val="Times New Roman"/>
        <family val="1"/>
        <charset val="204"/>
      </rPr>
      <t xml:space="preserve">                 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</si>
  <si>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</t>
    </r>
    <r>
      <rPr>
        <u/>
        <sz val="14"/>
        <rFont val="Times New Roman"/>
        <family val="1"/>
        <charset val="204"/>
      </rPr>
      <t>генеральний директор</t>
    </r>
  </si>
  <si>
    <r>
      <t xml:space="preserve">Керівник                     </t>
    </r>
    <r>
      <rPr>
        <u/>
        <sz val="14"/>
        <rFont val="Times New Roman"/>
        <family val="1"/>
        <charset val="204"/>
      </rPr>
      <t>генеральний директор</t>
    </r>
  </si>
  <si>
    <t xml:space="preserve">                                                          (посада)</t>
  </si>
  <si>
    <t xml:space="preserve">  (підпис)</t>
  </si>
  <si>
    <t xml:space="preserve">                                                                             (посада)</t>
  </si>
  <si>
    <t xml:space="preserve">                                                            (посада)</t>
  </si>
  <si>
    <t xml:space="preserve">                                  (підпис)</t>
  </si>
  <si>
    <t>________________________________________</t>
  </si>
  <si>
    <t>на 2026 рік</t>
  </si>
  <si>
    <t>Рішення виконавчого комітету</t>
  </si>
  <si>
    <t>Чернігівської міської ради</t>
  </si>
  <si>
    <t>____________________________</t>
  </si>
  <si>
    <t>"02" липня 2026 року № 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</si>
</sst>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4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Border="1" applyAlignment="1">
      <alignment vertical="center" wrapText="1"/>
    </xf>
    <xf numFmtId="0" fontId="75" fillId="0" borderId="0" xfId="0" applyFont="1" applyFill="1" applyBorder="1" applyAlignment="1">
      <alignment horizontal="center" vertical="center"/>
    </xf>
    <xf numFmtId="172" fontId="5" fillId="30" borderId="3" xfId="0" applyNumberFormat="1" applyFont="1" applyFill="1" applyBorder="1" applyAlignment="1">
      <alignment horizontal="center" vertical="center" wrapText="1"/>
    </xf>
    <xf numFmtId="173" fontId="77" fillId="30" borderId="3" xfId="0" applyNumberFormat="1" applyFont="1" applyFill="1" applyBorder="1" applyAlignment="1">
      <alignment horizontal="center" vertical="center" wrapText="1"/>
    </xf>
    <xf numFmtId="172" fontId="5" fillId="30" borderId="3" xfId="0" applyNumberFormat="1" applyFont="1" applyFill="1" applyBorder="1" applyAlignment="1">
      <alignment horizontal="right" vertical="center" wrapText="1"/>
    </xf>
    <xf numFmtId="164" fontId="4" fillId="31" borderId="3" xfId="0" applyNumberFormat="1" applyFont="1" applyFill="1" applyBorder="1" applyAlignment="1">
      <alignment horizontal="center" vertical="center" wrapText="1"/>
    </xf>
    <xf numFmtId="0" fontId="0" fillId="30" borderId="0" xfId="0" applyFill="1"/>
    <xf numFmtId="0" fontId="66" fillId="30" borderId="0" xfId="0" applyFont="1" applyFill="1"/>
    <xf numFmtId="180" fontId="78" fillId="30" borderId="3" xfId="0" applyNumberFormat="1" applyFont="1" applyFill="1" applyBorder="1" applyAlignment="1">
      <alignment horizontal="right" vertical="center" wrapText="1"/>
    </xf>
    <xf numFmtId="164" fontId="69" fillId="0" borderId="13" xfId="0" applyNumberFormat="1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0" borderId="19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69" fillId="0" borderId="13" xfId="0" applyFont="1" applyFill="1" applyBorder="1" applyAlignment="1">
      <alignment horizontal="left" vertical="center" wrapText="1"/>
    </xf>
    <xf numFmtId="0" fontId="69" fillId="0" borderId="18" xfId="0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top"/>
    </xf>
    <xf numFmtId="0" fontId="7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8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73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75" fillId="3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left" vertical="center" wrapText="1"/>
    </xf>
    <xf numFmtId="0" fontId="5" fillId="0" borderId="18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173" fontId="5" fillId="0" borderId="0" xfId="0" applyNumberFormat="1" applyFont="1" applyFill="1" applyBorder="1" applyAlignment="1">
      <alignment horizontal="left" wrapText="1"/>
    </xf>
    <xf numFmtId="0" fontId="75" fillId="0" borderId="0" xfId="0" applyFont="1" applyFill="1" applyBorder="1" applyAlignment="1">
      <alignment horizontal="left" vertical="top"/>
    </xf>
    <xf numFmtId="0" fontId="4" fillId="0" borderId="13" xfId="243" applyFont="1" applyFill="1" applyBorder="1" applyAlignment="1">
      <alignment horizontal="left" vertical="center" wrapText="1"/>
    </xf>
    <xf numFmtId="0" fontId="4" fillId="0" borderId="18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8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8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4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4" xfId="243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19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1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76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  <sheetName val="_ф3"/>
      <sheetName val="_Ф4"/>
      <sheetName val="_Ф5"/>
      <sheetName val="Ф7_цены"/>
      <sheetName val="Ф8_цены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  <sheetName val="I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tabSelected="1" zoomScale="70" zoomScaleNormal="70" zoomScaleSheetLayoutView="65" workbookViewId="0">
      <selection activeCell="H6" sqref="H6"/>
    </sheetView>
  </sheetViews>
  <sheetFormatPr defaultColWidth="9.109375" defaultRowHeight="18"/>
  <cols>
    <col min="1" max="1" width="83.33203125" style="3" customWidth="1"/>
    <col min="2" max="2" width="10.88671875" style="14" customWidth="1"/>
    <col min="3" max="5" width="23" style="14" customWidth="1"/>
    <col min="6" max="6" width="23" style="3" customWidth="1"/>
    <col min="7" max="8" width="24.88671875" style="3" customWidth="1"/>
    <col min="9" max="9" width="24.5546875" style="3" customWidth="1"/>
    <col min="10" max="10" width="26.109375" style="3" customWidth="1"/>
    <col min="11" max="11" width="9.109375" style="3"/>
    <col min="12" max="12" width="10.5546875" style="3" customWidth="1"/>
    <col min="13" max="16384" width="9.109375" style="3"/>
  </cols>
  <sheetData>
    <row r="1" spans="1:10" ht="24.75" customHeight="1">
      <c r="A1" s="50"/>
      <c r="B1" s="50"/>
      <c r="C1" s="50"/>
      <c r="D1" s="150"/>
      <c r="E1" s="147"/>
      <c r="F1" s="147"/>
    </row>
    <row r="2" spans="1:10" ht="18" customHeight="1">
      <c r="A2" s="109"/>
      <c r="B2" s="48"/>
      <c r="C2" s="48"/>
      <c r="D2" s="48"/>
      <c r="E2" s="110"/>
      <c r="F2" s="111"/>
      <c r="G2" s="243" t="s">
        <v>0</v>
      </c>
      <c r="H2" s="243"/>
      <c r="I2" s="243"/>
      <c r="J2" s="243"/>
    </row>
    <row r="3" spans="1:10" ht="18" customHeight="1">
      <c r="A3" s="109"/>
      <c r="B3" s="48"/>
      <c r="C3" s="48"/>
      <c r="D3" s="48"/>
      <c r="E3" s="110"/>
      <c r="F3" s="111"/>
      <c r="G3" s="201"/>
      <c r="H3" s="201"/>
      <c r="I3" s="201"/>
      <c r="J3" s="201"/>
    </row>
    <row r="4" spans="1:10" ht="21" customHeight="1">
      <c r="A4" s="208"/>
      <c r="B4" s="244"/>
      <c r="C4" s="146"/>
      <c r="D4" s="146"/>
      <c r="E4" s="48"/>
      <c r="F4" s="112"/>
      <c r="G4" s="208" t="s">
        <v>438</v>
      </c>
      <c r="H4" s="208"/>
      <c r="I4" s="208"/>
      <c r="J4" s="208"/>
    </row>
    <row r="5" spans="1:10" ht="36.75" customHeight="1">
      <c r="A5" s="242"/>
      <c r="B5" s="242"/>
      <c r="C5" s="242"/>
      <c r="D5" s="242"/>
      <c r="E5" s="50"/>
      <c r="F5" s="49"/>
      <c r="G5" s="242" t="s">
        <v>439</v>
      </c>
      <c r="H5" s="242"/>
      <c r="I5" s="242"/>
      <c r="J5" s="242"/>
    </row>
    <row r="6" spans="1:10" ht="27.75" customHeight="1">
      <c r="A6" s="150"/>
      <c r="B6" s="150"/>
      <c r="C6" s="150"/>
      <c r="D6" s="150"/>
      <c r="E6" s="50"/>
      <c r="F6" s="49"/>
      <c r="G6" s="202" t="s">
        <v>441</v>
      </c>
      <c r="H6" s="202"/>
      <c r="I6" s="202"/>
      <c r="J6" s="202"/>
    </row>
    <row r="7" spans="1:10" ht="18" customHeight="1">
      <c r="A7" s="208"/>
      <c r="B7" s="244"/>
      <c r="C7" s="208"/>
      <c r="D7" s="244"/>
      <c r="E7" s="50"/>
      <c r="F7" s="49"/>
      <c r="G7" s="200"/>
      <c r="H7" s="200"/>
      <c r="I7" s="200"/>
      <c r="J7" s="200"/>
    </row>
    <row r="8" spans="1:10" ht="18" customHeight="1">
      <c r="A8" s="146"/>
      <c r="B8" s="148"/>
      <c r="C8" s="146"/>
      <c r="D8" s="148"/>
      <c r="E8" s="50"/>
      <c r="F8" s="49"/>
      <c r="G8" s="208"/>
      <c r="H8" s="208"/>
      <c r="I8" s="208"/>
      <c r="J8" s="208"/>
    </row>
    <row r="9" spans="1:10" ht="18" customHeight="1">
      <c r="A9" s="146"/>
      <c r="B9" s="148"/>
      <c r="C9" s="146"/>
      <c r="D9" s="148"/>
      <c r="E9" s="50"/>
      <c r="F9" s="49"/>
      <c r="G9" s="146"/>
      <c r="H9" s="146"/>
      <c r="I9" s="146"/>
      <c r="J9" s="146"/>
    </row>
    <row r="10" spans="1:10" ht="18" customHeight="1">
      <c r="A10" s="146"/>
      <c r="B10" s="148"/>
      <c r="C10" s="146"/>
      <c r="D10" s="148"/>
      <c r="E10" s="50"/>
      <c r="F10" s="49"/>
      <c r="G10" s="113"/>
      <c r="H10" s="113"/>
      <c r="I10" s="113"/>
      <c r="J10" s="113"/>
    </row>
    <row r="11" spans="1:10" ht="43.5" customHeight="1">
      <c r="A11" s="208"/>
      <c r="B11" s="208"/>
      <c r="C11" s="208"/>
      <c r="D11" s="208"/>
      <c r="E11" s="49"/>
      <c r="F11" s="49"/>
      <c r="G11" s="211" t="s">
        <v>1</v>
      </c>
      <c r="H11" s="213"/>
      <c r="I11" s="210" t="s">
        <v>2</v>
      </c>
      <c r="J11" s="210"/>
    </row>
    <row r="12" spans="1:10" ht="28.5" customHeight="1">
      <c r="A12" s="203" t="s">
        <v>3</v>
      </c>
      <c r="B12" s="203" t="s">
        <v>419</v>
      </c>
      <c r="C12" s="203"/>
      <c r="D12" s="203"/>
      <c r="E12" s="203"/>
      <c r="F12" s="203"/>
      <c r="G12" s="240" t="s">
        <v>4</v>
      </c>
      <c r="H12" s="240">
        <v>14233274</v>
      </c>
      <c r="I12" s="204" t="s">
        <v>5</v>
      </c>
      <c r="J12" s="209"/>
    </row>
    <row r="13" spans="1:10" ht="28.5" customHeight="1">
      <c r="A13" s="203"/>
      <c r="B13" s="203"/>
      <c r="C13" s="203"/>
      <c r="D13" s="203"/>
      <c r="E13" s="203"/>
      <c r="F13" s="203"/>
      <c r="G13" s="241"/>
      <c r="H13" s="241"/>
      <c r="I13" s="204"/>
      <c r="J13" s="210"/>
    </row>
    <row r="14" spans="1:10" ht="28.5" customHeight="1">
      <c r="A14" s="126" t="s">
        <v>6</v>
      </c>
      <c r="B14" s="217" t="s">
        <v>420</v>
      </c>
      <c r="C14" s="218"/>
      <c r="D14" s="218"/>
      <c r="E14" s="218"/>
      <c r="F14" s="219"/>
      <c r="G14" s="126" t="s">
        <v>7</v>
      </c>
      <c r="H14" s="181">
        <v>150</v>
      </c>
      <c r="I14" s="204" t="s">
        <v>5</v>
      </c>
      <c r="J14" s="209"/>
    </row>
    <row r="15" spans="1:10" ht="28.5" customHeight="1">
      <c r="A15" s="126" t="s">
        <v>8</v>
      </c>
      <c r="B15" s="211"/>
      <c r="C15" s="212"/>
      <c r="D15" s="212"/>
      <c r="E15" s="212"/>
      <c r="F15" s="213"/>
      <c r="G15" s="126" t="s">
        <v>9</v>
      </c>
      <c r="H15" s="126"/>
      <c r="I15" s="204"/>
      <c r="J15" s="210"/>
    </row>
    <row r="16" spans="1:10" ht="75" customHeight="1">
      <c r="A16" s="126" t="s">
        <v>10</v>
      </c>
      <c r="B16" s="217" t="s">
        <v>421</v>
      </c>
      <c r="C16" s="218"/>
      <c r="D16" s="218"/>
      <c r="E16" s="218"/>
      <c r="F16" s="219"/>
      <c r="G16" s="126" t="s">
        <v>11</v>
      </c>
      <c r="H16" s="181" t="s">
        <v>418</v>
      </c>
      <c r="I16" s="204" t="s">
        <v>5</v>
      </c>
      <c r="J16" s="205"/>
    </row>
    <row r="17" spans="1:10" ht="28.5" customHeight="1">
      <c r="A17" s="126" t="s">
        <v>12</v>
      </c>
      <c r="B17" s="211"/>
      <c r="C17" s="212"/>
      <c r="D17" s="212"/>
      <c r="E17" s="212"/>
      <c r="F17" s="212"/>
      <c r="G17" s="212"/>
      <c r="H17" s="213"/>
      <c r="I17" s="204"/>
      <c r="J17" s="206"/>
    </row>
    <row r="18" spans="1:10" ht="28.5" customHeight="1">
      <c r="A18" s="126" t="s">
        <v>13</v>
      </c>
      <c r="B18" s="211"/>
      <c r="C18" s="212"/>
      <c r="D18" s="212"/>
      <c r="E18" s="212"/>
      <c r="F18" s="212"/>
      <c r="G18" s="212"/>
      <c r="H18" s="213"/>
      <c r="I18" s="204" t="s">
        <v>5</v>
      </c>
      <c r="J18" s="207"/>
    </row>
    <row r="19" spans="1:10" ht="28.5" customHeight="1">
      <c r="A19" s="126" t="s">
        <v>14</v>
      </c>
      <c r="B19" s="211"/>
      <c r="C19" s="212"/>
      <c r="D19" s="212"/>
      <c r="E19" s="212"/>
      <c r="F19" s="212"/>
      <c r="G19" s="212"/>
      <c r="H19" s="213"/>
      <c r="I19" s="204"/>
      <c r="J19" s="207"/>
    </row>
    <row r="20" spans="1:10" ht="28.5" customHeight="1">
      <c r="A20" s="126" t="s">
        <v>15</v>
      </c>
      <c r="B20" s="197">
        <f>F104</f>
        <v>1357</v>
      </c>
      <c r="C20" s="198"/>
      <c r="D20" s="198"/>
      <c r="E20" s="198"/>
      <c r="F20" s="198"/>
      <c r="G20" s="198"/>
      <c r="H20" s="199"/>
      <c r="I20" s="204" t="s">
        <v>5</v>
      </c>
      <c r="J20" s="207"/>
    </row>
    <row r="21" spans="1:10" ht="28.5" customHeight="1">
      <c r="A21" s="126" t="s">
        <v>16</v>
      </c>
      <c r="B21" s="217" t="s">
        <v>422</v>
      </c>
      <c r="C21" s="218"/>
      <c r="D21" s="218"/>
      <c r="E21" s="218"/>
      <c r="F21" s="218"/>
      <c r="G21" s="218"/>
      <c r="H21" s="219"/>
      <c r="I21" s="204"/>
      <c r="J21" s="207"/>
    </row>
    <row r="22" spans="1:10" ht="28.5" customHeight="1">
      <c r="A22" s="126" t="s">
        <v>17</v>
      </c>
      <c r="B22" s="217" t="s">
        <v>423</v>
      </c>
      <c r="C22" s="218"/>
      <c r="D22" s="218"/>
      <c r="E22" s="218"/>
      <c r="F22" s="218"/>
      <c r="G22" s="219"/>
      <c r="H22" s="203" t="s">
        <v>18</v>
      </c>
      <c r="I22" s="203"/>
      <c r="J22" s="51"/>
    </row>
    <row r="23" spans="1:10" ht="28.5" customHeight="1">
      <c r="A23" s="126" t="s">
        <v>19</v>
      </c>
      <c r="B23" s="217" t="s">
        <v>424</v>
      </c>
      <c r="C23" s="218"/>
      <c r="D23" s="218"/>
      <c r="E23" s="218"/>
      <c r="F23" s="218"/>
      <c r="G23" s="219"/>
      <c r="H23" s="203" t="s">
        <v>20</v>
      </c>
      <c r="I23" s="203"/>
      <c r="J23" s="51"/>
    </row>
    <row r="24" spans="1:10" ht="18.75" customHeight="1">
      <c r="A24" s="99"/>
      <c r="B24" s="99"/>
      <c r="C24" s="99"/>
      <c r="D24" s="99"/>
      <c r="E24" s="99"/>
      <c r="F24" s="99"/>
      <c r="G24" s="99"/>
      <c r="H24" s="97"/>
      <c r="I24" s="48"/>
      <c r="J24" s="50"/>
    </row>
    <row r="25" spans="1:10" ht="18.899999999999999" customHeight="1">
      <c r="B25" s="173"/>
      <c r="C25" s="173"/>
      <c r="D25" s="173"/>
      <c r="E25" s="173"/>
    </row>
    <row r="26" spans="1:10" ht="24" customHeight="1">
      <c r="A26" s="223" t="s">
        <v>21</v>
      </c>
      <c r="B26" s="223"/>
      <c r="C26" s="223"/>
      <c r="D26" s="223"/>
      <c r="E26" s="223"/>
      <c r="F26" s="223"/>
      <c r="G26" s="223"/>
      <c r="H26" s="223"/>
      <c r="I26" s="223"/>
      <c r="J26" s="223"/>
    </row>
    <row r="27" spans="1:10" ht="18" customHeight="1">
      <c r="A27" s="223" t="s">
        <v>437</v>
      </c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0" ht="18" customHeight="1">
      <c r="A28" s="223" t="s">
        <v>22</v>
      </c>
      <c r="B28" s="223"/>
      <c r="C28" s="223"/>
      <c r="D28" s="223"/>
      <c r="E28" s="223"/>
      <c r="F28" s="223"/>
      <c r="G28" s="223"/>
      <c r="H28" s="223"/>
      <c r="I28" s="223"/>
      <c r="J28" s="223"/>
    </row>
    <row r="29" spans="1:10" ht="13.5" customHeight="1">
      <c r="B29" s="15"/>
      <c r="C29" s="4"/>
      <c r="D29" s="15"/>
      <c r="E29" s="15"/>
      <c r="F29" s="15"/>
      <c r="G29" s="15"/>
      <c r="H29" s="15"/>
      <c r="I29" s="15"/>
      <c r="J29" s="15"/>
    </row>
    <row r="30" spans="1:10" ht="31.5" customHeight="1">
      <c r="A30" s="236" t="s">
        <v>23</v>
      </c>
      <c r="B30" s="204" t="s">
        <v>24</v>
      </c>
      <c r="C30" s="232" t="s">
        <v>25</v>
      </c>
      <c r="D30" s="232" t="s">
        <v>26</v>
      </c>
      <c r="E30" s="238" t="s">
        <v>27</v>
      </c>
      <c r="F30" s="204" t="s">
        <v>28</v>
      </c>
      <c r="G30" s="220" t="s">
        <v>29</v>
      </c>
      <c r="H30" s="221"/>
      <c r="I30" s="221"/>
      <c r="J30" s="222"/>
    </row>
    <row r="31" spans="1:10" ht="54.75" customHeight="1">
      <c r="A31" s="236"/>
      <c r="B31" s="204"/>
      <c r="C31" s="233"/>
      <c r="D31" s="233"/>
      <c r="E31" s="239"/>
      <c r="F31" s="204"/>
      <c r="G31" s="149" t="s">
        <v>30</v>
      </c>
      <c r="H31" s="149" t="s">
        <v>31</v>
      </c>
      <c r="I31" s="149" t="s">
        <v>32</v>
      </c>
      <c r="J31" s="149" t="s">
        <v>33</v>
      </c>
    </row>
    <row r="32" spans="1:10" ht="20.100000000000001" customHeight="1">
      <c r="A32" s="154">
        <v>1</v>
      </c>
      <c r="B32" s="149">
        <v>2</v>
      </c>
      <c r="C32" s="149">
        <v>3</v>
      </c>
      <c r="D32" s="149">
        <v>4</v>
      </c>
      <c r="E32" s="149">
        <v>5</v>
      </c>
      <c r="F32" s="149">
        <v>6</v>
      </c>
      <c r="G32" s="149">
        <v>7</v>
      </c>
      <c r="H32" s="149">
        <v>8</v>
      </c>
      <c r="I32" s="149">
        <v>9</v>
      </c>
      <c r="J32" s="149">
        <v>10</v>
      </c>
    </row>
    <row r="33" spans="1:10" ht="24.9" customHeight="1">
      <c r="A33" s="235" t="s">
        <v>34</v>
      </c>
      <c r="B33" s="235"/>
      <c r="C33" s="235"/>
      <c r="D33" s="235"/>
      <c r="E33" s="235"/>
      <c r="F33" s="235"/>
      <c r="G33" s="235"/>
      <c r="H33" s="235"/>
      <c r="I33" s="235"/>
      <c r="J33" s="235"/>
    </row>
    <row r="34" spans="1:10" ht="18.75" customHeight="1">
      <c r="A34" s="27" t="s">
        <v>35</v>
      </c>
      <c r="B34" s="53">
        <v>1000</v>
      </c>
      <c r="C34" s="44">
        <f>'I. Інф. до фін.плану'!C23</f>
        <v>473967</v>
      </c>
      <c r="D34" s="44">
        <f>'I. Інф. до фін.плану'!D23</f>
        <v>459458</v>
      </c>
      <c r="E34" s="44">
        <f>'I. Інф. до фін.плану'!E23</f>
        <v>450113</v>
      </c>
      <c r="F34" s="44">
        <f>'I. Інф. до фін.плану'!F23</f>
        <v>444654</v>
      </c>
      <c r="G34" s="55"/>
      <c r="H34" s="55"/>
      <c r="I34" s="55"/>
      <c r="J34" s="55"/>
    </row>
    <row r="35" spans="1:10" ht="18.75" customHeight="1">
      <c r="A35" s="27" t="s">
        <v>36</v>
      </c>
      <c r="B35" s="154">
        <v>1010</v>
      </c>
      <c r="C35" s="44">
        <f>'I. Інф. до фін.плану'!C24</f>
        <v>-446803</v>
      </c>
      <c r="D35" s="44">
        <f>'I. Інф. до фін.плану'!D24</f>
        <v>-453850</v>
      </c>
      <c r="E35" s="44">
        <f>'I. Інф. до фін.плану'!E24</f>
        <v>-450655</v>
      </c>
      <c r="F35" s="44">
        <f>'I. Інф. до фін.плану'!F24</f>
        <v>-437100</v>
      </c>
      <c r="G35" s="31"/>
      <c r="H35" s="31"/>
      <c r="I35" s="31"/>
      <c r="J35" s="31"/>
    </row>
    <row r="36" spans="1:10" ht="18.75" customHeight="1">
      <c r="A36" s="28" t="s">
        <v>37</v>
      </c>
      <c r="B36" s="151">
        <v>1020</v>
      </c>
      <c r="C36" s="44">
        <f t="shared" ref="C36:J36" si="0">SUM(C34,C35)</f>
        <v>27164</v>
      </c>
      <c r="D36" s="44">
        <f t="shared" si="0"/>
        <v>5608</v>
      </c>
      <c r="E36" s="44">
        <f t="shared" si="0"/>
        <v>-542</v>
      </c>
      <c r="F36" s="44">
        <f t="shared" si="0"/>
        <v>7554</v>
      </c>
      <c r="G36" s="44">
        <f t="shared" si="0"/>
        <v>0</v>
      </c>
      <c r="H36" s="44">
        <f t="shared" si="0"/>
        <v>0</v>
      </c>
      <c r="I36" s="44">
        <f t="shared" si="0"/>
        <v>0</v>
      </c>
      <c r="J36" s="44">
        <f t="shared" si="0"/>
        <v>0</v>
      </c>
    </row>
    <row r="37" spans="1:10" ht="18.75" customHeight="1">
      <c r="A37" s="29" t="s">
        <v>38</v>
      </c>
      <c r="B37" s="151">
        <v>1300</v>
      </c>
      <c r="C37" s="44">
        <f>'I. Інф. до фін.плану'!C99</f>
        <v>57597</v>
      </c>
      <c r="D37" s="44">
        <f>'I. Інф. до фін.плану'!D99</f>
        <v>59700</v>
      </c>
      <c r="E37" s="44">
        <f>'I. Інф. до фін.плану'!E99</f>
        <v>58152</v>
      </c>
      <c r="F37" s="44">
        <f>'I. Інф. до фін.плану'!F99</f>
        <v>72664</v>
      </c>
      <c r="G37" s="108" t="s">
        <v>39</v>
      </c>
      <c r="H37" s="108" t="s">
        <v>39</v>
      </c>
      <c r="I37" s="108" t="s">
        <v>39</v>
      </c>
      <c r="J37" s="108" t="s">
        <v>39</v>
      </c>
    </row>
    <row r="38" spans="1:10" ht="18.75" customHeight="1">
      <c r="A38" s="16" t="s">
        <v>40</v>
      </c>
      <c r="B38" s="54">
        <v>1200</v>
      </c>
      <c r="C38" s="44">
        <f>'I. Інф. до фін.плану'!C93</f>
        <v>8811</v>
      </c>
      <c r="D38" s="44">
        <f>'I. Інф. до фін.плану'!D93</f>
        <v>50</v>
      </c>
      <c r="E38" s="44">
        <f>'I. Інф. до фін.плану'!E93</f>
        <v>125</v>
      </c>
      <c r="F38" s="44">
        <f>'I. Інф. до фін.плану'!F93</f>
        <v>139</v>
      </c>
      <c r="G38" s="42"/>
      <c r="H38" s="42"/>
      <c r="I38" s="42"/>
      <c r="J38" s="42"/>
    </row>
    <row r="39" spans="1:10" ht="24" customHeight="1">
      <c r="A39" s="237" t="s">
        <v>41</v>
      </c>
      <c r="B39" s="237"/>
      <c r="C39" s="237"/>
      <c r="D39" s="237"/>
      <c r="E39" s="237"/>
      <c r="F39" s="237"/>
      <c r="G39" s="237"/>
      <c r="H39" s="237"/>
      <c r="I39" s="237"/>
      <c r="J39" s="237"/>
    </row>
    <row r="40" spans="1:10" ht="18.75" customHeight="1">
      <c r="A40" s="57" t="s">
        <v>42</v>
      </c>
      <c r="B40" s="154">
        <v>2111</v>
      </c>
      <c r="C40" s="44">
        <f>'ІІ. Розп. ч.п. та розр. з бюд.'!F25</f>
        <v>0</v>
      </c>
      <c r="D40" s="44">
        <f>'ІІ. Розп. ч.п. та розр. з бюд.'!G25</f>
        <v>0</v>
      </c>
      <c r="E40" s="44">
        <f>'ІІ. Розп. ч.п. та розр. з бюд.'!H25</f>
        <v>0</v>
      </c>
      <c r="F40" s="44">
        <f>'ІІ. Розп. ч.п. та розр. з бюд.'!I25</f>
        <v>0</v>
      </c>
      <c r="G40" s="31" t="s">
        <v>39</v>
      </c>
      <c r="H40" s="31" t="s">
        <v>39</v>
      </c>
      <c r="I40" s="31" t="s">
        <v>39</v>
      </c>
      <c r="J40" s="31" t="s">
        <v>39</v>
      </c>
    </row>
    <row r="41" spans="1:10" ht="37.5" customHeight="1">
      <c r="A41" s="57" t="s">
        <v>43</v>
      </c>
      <c r="B41" s="154">
        <v>2112</v>
      </c>
      <c r="C41" s="44">
        <f>'ІІ. Розп. ч.п. та розр. з бюд.'!F26</f>
        <v>1375</v>
      </c>
      <c r="D41" s="44">
        <f>'ІІ. Розп. ч.п. та розр. з бюд.'!G26</f>
        <v>2400</v>
      </c>
      <c r="E41" s="44">
        <f>'ІІ. Розп. ч.п. та розр. з бюд.'!H26</f>
        <v>2016</v>
      </c>
      <c r="F41" s="44">
        <f>'ІІ. Розп. ч.п. та розр. з бюд.'!I26</f>
        <v>2500</v>
      </c>
      <c r="G41" s="31" t="s">
        <v>39</v>
      </c>
      <c r="H41" s="31" t="s">
        <v>39</v>
      </c>
      <c r="I41" s="31" t="s">
        <v>39</v>
      </c>
      <c r="J41" s="31" t="s">
        <v>39</v>
      </c>
    </row>
    <row r="42" spans="1:10" ht="37.5" customHeight="1">
      <c r="A42" s="58" t="s">
        <v>44</v>
      </c>
      <c r="B42" s="19">
        <v>2113</v>
      </c>
      <c r="C42" s="45" t="str">
        <f>'ІІ. Розп. ч.п. та розр. з бюд.'!F27</f>
        <v>(    )</v>
      </c>
      <c r="D42" s="45" t="str">
        <f>'ІІ. Розп. ч.п. та розр. з бюд.'!G27</f>
        <v>(    )</v>
      </c>
      <c r="E42" s="45" t="str">
        <f>'ІІ. Розп. ч.п. та розр. з бюд.'!H27</f>
        <v>(    )</v>
      </c>
      <c r="F42" s="45">
        <f>'ІІ. Розп. ч.п. та розр. з бюд.'!I27</f>
        <v>0</v>
      </c>
      <c r="G42" s="31" t="s">
        <v>39</v>
      </c>
      <c r="H42" s="31" t="s">
        <v>39</v>
      </c>
      <c r="I42" s="31" t="s">
        <v>39</v>
      </c>
      <c r="J42" s="31" t="s">
        <v>39</v>
      </c>
    </row>
    <row r="43" spans="1:10" ht="37.5" customHeight="1">
      <c r="A43" s="58" t="s">
        <v>45</v>
      </c>
      <c r="B43" s="19">
        <v>2131</v>
      </c>
      <c r="C43" s="44">
        <f>'ІІ. Розп. ч.п. та розр. з бюд.'!F39</f>
        <v>0</v>
      </c>
      <c r="D43" s="44">
        <f>'ІІ. Розп. ч.п. та розр. з бюд.'!G39</f>
        <v>0</v>
      </c>
      <c r="E43" s="44">
        <f>'ІІ. Розп. ч.п. та розр. з бюд.'!H39</f>
        <v>0</v>
      </c>
      <c r="F43" s="44">
        <f>'ІІ. Розп. ч.п. та розр. з бюд.'!I39</f>
        <v>0</v>
      </c>
      <c r="G43" s="31" t="s">
        <v>39</v>
      </c>
      <c r="H43" s="31" t="s">
        <v>39</v>
      </c>
      <c r="I43" s="31" t="s">
        <v>39</v>
      </c>
      <c r="J43" s="31" t="s">
        <v>39</v>
      </c>
    </row>
    <row r="44" spans="1:10" ht="63" customHeight="1">
      <c r="A44" s="58" t="s">
        <v>46</v>
      </c>
      <c r="B44" s="19">
        <v>2132</v>
      </c>
      <c r="C44" s="44">
        <f>'ІІ. Розп. ч.п. та розр. з бюд.'!F40</f>
        <v>0</v>
      </c>
      <c r="D44" s="44">
        <f>'ІІ. Розп. ч.п. та розр. з бюд.'!G40</f>
        <v>0</v>
      </c>
      <c r="E44" s="44">
        <f>'ІІ. Розп. ч.п. та розр. з бюд.'!H40</f>
        <v>0</v>
      </c>
      <c r="F44" s="44">
        <f>'ІІ. Розп. ч.п. та розр. з бюд.'!I40</f>
        <v>0</v>
      </c>
      <c r="G44" s="31" t="s">
        <v>39</v>
      </c>
      <c r="H44" s="31" t="s">
        <v>39</v>
      </c>
      <c r="I44" s="31" t="s">
        <v>39</v>
      </c>
      <c r="J44" s="31" t="s">
        <v>39</v>
      </c>
    </row>
    <row r="45" spans="1:10" ht="25.2" customHeight="1">
      <c r="A45" s="56" t="s">
        <v>47</v>
      </c>
      <c r="B45" s="41">
        <v>2200</v>
      </c>
      <c r="C45" s="44">
        <f>'ІІ. Розп. ч.п. та розр. з бюд.'!F47</f>
        <v>127954</v>
      </c>
      <c r="D45" s="44">
        <f>'ІІ. Розп. ч.п. та розр. з бюд.'!G47</f>
        <v>140913</v>
      </c>
      <c r="E45" s="44">
        <f>'ІІ. Розп. ч.п. та розр. з бюд.'!H47</f>
        <v>132215</v>
      </c>
      <c r="F45" s="44">
        <f>'ІІ. Розп. ч.п. та розр. з бюд.'!I47</f>
        <v>134329</v>
      </c>
      <c r="G45" s="55"/>
      <c r="H45" s="55"/>
      <c r="I45" s="55"/>
      <c r="J45" s="55"/>
    </row>
    <row r="46" spans="1:10" ht="24.9" customHeight="1">
      <c r="A46" s="214" t="s">
        <v>48</v>
      </c>
      <c r="B46" s="215"/>
      <c r="C46" s="215"/>
      <c r="D46" s="215"/>
      <c r="E46" s="215"/>
      <c r="F46" s="215"/>
      <c r="G46" s="215"/>
      <c r="H46" s="215"/>
      <c r="I46" s="215"/>
      <c r="J46" s="216"/>
    </row>
    <row r="47" spans="1:10" s="5" customFormat="1" ht="20.100000000000001" customHeight="1">
      <c r="A47" s="25" t="s">
        <v>49</v>
      </c>
      <c r="B47" s="9">
        <v>4000</v>
      </c>
      <c r="C47" s="44">
        <f>'ІV кап. інвеат. V кред. '!F7</f>
        <v>136355</v>
      </c>
      <c r="D47" s="44">
        <f>'ІV кап. інвеат. V кред. '!G7</f>
        <v>69745</v>
      </c>
      <c r="E47" s="44">
        <f>'ІV кап. інвеат. V кред. '!H7</f>
        <v>68028</v>
      </c>
      <c r="F47" s="44">
        <f>'ІV кап. інвеат. V кред. '!I7</f>
        <v>52975</v>
      </c>
      <c r="G47" s="43"/>
      <c r="H47" s="43"/>
      <c r="I47" s="43"/>
      <c r="J47" s="43"/>
    </row>
    <row r="48" spans="1:10" ht="24.9" customHeight="1">
      <c r="A48" s="228" t="s">
        <v>50</v>
      </c>
      <c r="B48" s="229"/>
      <c r="C48" s="229"/>
      <c r="D48" s="229"/>
      <c r="E48" s="229"/>
      <c r="F48" s="229"/>
      <c r="G48" s="229"/>
      <c r="H48" s="229"/>
      <c r="I48" s="229"/>
      <c r="J48" s="230"/>
    </row>
    <row r="49" spans="1:10" ht="19.5" customHeight="1">
      <c r="A49" s="136" t="s">
        <v>51</v>
      </c>
      <c r="B49" s="135"/>
      <c r="C49" s="155"/>
      <c r="D49" s="155"/>
      <c r="E49" s="155"/>
      <c r="F49" s="155"/>
      <c r="G49" s="155"/>
      <c r="H49" s="155"/>
      <c r="I49" s="155"/>
      <c r="J49" s="156"/>
    </row>
    <row r="50" spans="1:10" ht="56.25" customHeight="1">
      <c r="A50" s="38" t="s">
        <v>52</v>
      </c>
      <c r="B50" s="163">
        <v>5010</v>
      </c>
      <c r="C50" s="139">
        <f t="shared" ref="C50:J50" si="1">C38/C34</f>
        <v>1.858990182860832E-2</v>
      </c>
      <c r="D50" s="139">
        <f t="shared" si="1"/>
        <v>1.0882387508760322E-4</v>
      </c>
      <c r="E50" s="139">
        <f t="shared" si="1"/>
        <v>2.7770804220273576E-4</v>
      </c>
      <c r="F50" s="139">
        <f t="shared" si="1"/>
        <v>3.126026078703891E-4</v>
      </c>
      <c r="G50" s="139" t="e">
        <f t="shared" si="1"/>
        <v>#DIV/0!</v>
      </c>
      <c r="H50" s="139" t="e">
        <f t="shared" si="1"/>
        <v>#DIV/0!</v>
      </c>
      <c r="I50" s="139" t="e">
        <f t="shared" si="1"/>
        <v>#DIV/0!</v>
      </c>
      <c r="J50" s="139" t="e">
        <f t="shared" si="1"/>
        <v>#DIV/0!</v>
      </c>
    </row>
    <row r="51" spans="1:10" ht="90">
      <c r="A51" s="38" t="s">
        <v>53</v>
      </c>
      <c r="B51" s="163">
        <v>5011</v>
      </c>
      <c r="C51" s="139">
        <f>'I. Інф. до фін.плану'!C77/ABS('I. Інф. до фін.плану'!C24+'I. Інф. до фін.плану'!C35+'I. Інф. до фін.плану'!C58+'I. Інф. до фін.плану'!C70)</f>
        <v>1.4084436680815491E-2</v>
      </c>
      <c r="D51" s="139">
        <f>'I. Інф. до фін.плану'!D77/ABS('I. Інф. до фін.плану'!D24+'I. Інф. до фін.плану'!D35+'I. Інф. до фін.плану'!D58+'I. Інф. до фін.плану'!D70)</f>
        <v>-5.2987752259549151E-4</v>
      </c>
      <c r="E51" s="139">
        <f>'I. Інф. до фін.плану'!E77/ABS('I. Інф. до фін.плану'!E24+'I. Інф. до фін.плану'!E35+'I. Інф. до фін.плану'!E58+'I. Інф. до фін.плану'!E70)</f>
        <v>-4.2218254559187691E-4</v>
      </c>
      <c r="F51" s="139">
        <f>'I. Інф. до фін.плану'!F77/ABS('I. Інф. до фін.плану'!F24+'I. Інф. до фін.плану'!F35+'I. Інф. до фін.плану'!F58+'I. Інф. до фін.плану'!F70)</f>
        <v>-1.6876609108912068E-3</v>
      </c>
      <c r="G51" s="140"/>
      <c r="H51" s="140"/>
      <c r="I51" s="141" t="s">
        <v>39</v>
      </c>
      <c r="J51" s="141" t="s">
        <v>39</v>
      </c>
    </row>
    <row r="52" spans="1:10" ht="234.75" customHeight="1">
      <c r="A52" s="38" t="s">
        <v>54</v>
      </c>
      <c r="B52" s="163">
        <v>5012</v>
      </c>
      <c r="C52" s="139">
        <v>-0.11</v>
      </c>
      <c r="D52" s="139">
        <f>((('I. Інф. до фін.плану'!D24+'I. Інф. до фін.плану'!D35+'I. Інф. до фін.плану'!D58+'I. Інф. до фін.плану'!D70)-('I.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фін.плану'!C70))-((D69-100)/100)</f>
        <v>1.0999282289878289</v>
      </c>
      <c r="E52" s="139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фін.плану'!C70))-((E69-100)/100)</f>
        <v>1.0846864639204956</v>
      </c>
      <c r="F52" s="139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фін.плану'!D70))-((F69-100)/100)</f>
        <v>1.0190619653914281</v>
      </c>
      <c r="G52" s="140"/>
      <c r="H52" s="140"/>
      <c r="I52" s="141" t="s">
        <v>39</v>
      </c>
      <c r="J52" s="141" t="s">
        <v>39</v>
      </c>
    </row>
    <row r="53" spans="1:10" ht="54">
      <c r="A53" s="26" t="s">
        <v>55</v>
      </c>
      <c r="B53" s="163">
        <v>5013</v>
      </c>
      <c r="C53" s="139">
        <f>C37/C34</f>
        <v>0.12152111855888702</v>
      </c>
      <c r="D53" s="139">
        <f>D37/D34</f>
        <v>0.12993570685459824</v>
      </c>
      <c r="E53" s="139">
        <f>E37/E34</f>
        <v>0.1291942245613879</v>
      </c>
      <c r="F53" s="139">
        <f>F37/F34</f>
        <v>0.1634169489085896</v>
      </c>
      <c r="G53" s="140"/>
      <c r="H53" s="140"/>
      <c r="I53" s="141" t="s">
        <v>39</v>
      </c>
      <c r="J53" s="141" t="s">
        <v>39</v>
      </c>
    </row>
    <row r="54" spans="1:10" ht="45.75" customHeight="1">
      <c r="A54" s="26" t="s">
        <v>56</v>
      </c>
      <c r="B54" s="163">
        <v>5014</v>
      </c>
      <c r="C54" s="139">
        <f>IF(AND(C38&lt;0,C91&lt;0),C38/C91*-1,C38/C91)</f>
        <v>3.2313074858073318E-2</v>
      </c>
      <c r="D54" s="139">
        <f>IF(AND(D38&lt;0,D91&lt;0),D38/D91*-1,D38/D91)</f>
        <v>1.9871629274884249E-4</v>
      </c>
      <c r="E54" s="139">
        <f>IF(AND(E38&lt;0,E91&lt;0),E38/E91*-1,E38/E91)</f>
        <v>4.9679073187210621E-4</v>
      </c>
      <c r="F54" s="139">
        <f>IF(AND(F38&lt;0,F91&lt;0),F38/F91*-1,F38/F91)</f>
        <v>5.4426350184618875E-4</v>
      </c>
      <c r="G54" s="142"/>
      <c r="H54" s="142"/>
      <c r="I54" s="143" t="s">
        <v>39</v>
      </c>
      <c r="J54" s="143" t="s">
        <v>39</v>
      </c>
    </row>
    <row r="55" spans="1:10" ht="45.75" customHeight="1">
      <c r="A55" s="38" t="s">
        <v>57</v>
      </c>
      <c r="B55" s="163">
        <v>5015</v>
      </c>
      <c r="C55" s="139">
        <f>(C38/C81)</f>
        <v>1.2744040197748857E-2</v>
      </c>
      <c r="D55" s="139">
        <f>(D38/D81)</f>
        <v>7.2829498860218342E-5</v>
      </c>
      <c r="E55" s="139">
        <f>(E38/E81)</f>
        <v>1.8207374715054585E-4</v>
      </c>
      <c r="F55" s="139">
        <f>(F38/F81)</f>
        <v>1.994739055125116E-4</v>
      </c>
      <c r="G55" s="142"/>
      <c r="H55" s="142"/>
      <c r="I55" s="143" t="s">
        <v>39</v>
      </c>
      <c r="J55" s="143" t="s">
        <v>39</v>
      </c>
    </row>
    <row r="56" spans="1:10" ht="131.25" customHeight="1">
      <c r="A56" s="38" t="s">
        <v>58</v>
      </c>
      <c r="B56" s="163">
        <v>5016</v>
      </c>
      <c r="C56" s="139">
        <v>0.05</v>
      </c>
      <c r="D56" s="139">
        <f>((D34-C34)/C34)-((D69-100)/100)</f>
        <v>0.96938816415488838</v>
      </c>
      <c r="E56" s="139">
        <f>((E34-C34)/C34)-((E69-100)/100)</f>
        <v>0.94967160160939479</v>
      </c>
      <c r="F56" s="139">
        <f>((F34-D34)/D34)-((F69-100)/100)</f>
        <v>0.96777942706406239</v>
      </c>
      <c r="G56" s="139">
        <f>((G34-F34)/F34)-((G69-100)/100)</f>
        <v>0</v>
      </c>
      <c r="H56" s="139" t="e">
        <f>((H34-G34)/G34)-((H69-100)/100)</f>
        <v>#DIV/0!</v>
      </c>
      <c r="I56" s="142"/>
      <c r="J56" s="142"/>
    </row>
    <row r="57" spans="1:10">
      <c r="A57" s="37" t="s">
        <v>59</v>
      </c>
      <c r="B57" s="163"/>
      <c r="C57" s="140"/>
      <c r="D57" s="140"/>
      <c r="E57" s="140"/>
      <c r="F57" s="140"/>
      <c r="G57" s="142"/>
      <c r="H57" s="142"/>
      <c r="I57" s="142"/>
      <c r="J57" s="142"/>
    </row>
    <row r="58" spans="1:10" ht="72">
      <c r="A58" s="39" t="s">
        <v>60</v>
      </c>
      <c r="B58" s="162">
        <v>5020</v>
      </c>
      <c r="C58" s="139">
        <f>C91/(C82+C84)</f>
        <v>0.65123499543832664</v>
      </c>
      <c r="D58" s="139">
        <f>D91/(D82+D84)</f>
        <v>0.57853168398785981</v>
      </c>
      <c r="E58" s="139">
        <f>E91/(E82+E84)</f>
        <v>0.57853168398785981</v>
      </c>
      <c r="F58" s="139">
        <f>F91/(F82+F84)</f>
        <v>0.57853806389061302</v>
      </c>
      <c r="G58" s="140"/>
      <c r="H58" s="140"/>
      <c r="I58" s="141" t="s">
        <v>39</v>
      </c>
      <c r="J58" s="141" t="s">
        <v>39</v>
      </c>
    </row>
    <row r="59" spans="1:10" ht="36">
      <c r="A59" s="26" t="s">
        <v>61</v>
      </c>
      <c r="B59" s="162">
        <v>5021</v>
      </c>
      <c r="C59" s="139" t="e">
        <f>C37/ABS('I. Інф. до фін.плану'!C81)</f>
        <v>#VALUE!</v>
      </c>
      <c r="D59" s="139" t="e">
        <f>D37/ABS('I. Інф. до фін.плану'!D81)</f>
        <v>#VALUE!</v>
      </c>
      <c r="E59" s="139" t="e">
        <f>E37/ABS('I. Інф. до фін.плану'!E81)</f>
        <v>#VALUE!</v>
      </c>
      <c r="F59" s="139" t="e">
        <f>F37/ABS('I. Інф. до фін.плану'!F81)</f>
        <v>#DIV/0!</v>
      </c>
      <c r="G59" s="140"/>
      <c r="H59" s="140"/>
      <c r="I59" s="141" t="s">
        <v>39</v>
      </c>
      <c r="J59" s="141" t="s">
        <v>39</v>
      </c>
    </row>
    <row r="60" spans="1:10" ht="90">
      <c r="A60" s="26" t="s">
        <v>62</v>
      </c>
      <c r="B60" s="162">
        <v>5022</v>
      </c>
      <c r="C60" s="139">
        <f>((C85+C83)-(C80+C79))/C37</f>
        <v>-0.32527735819573939</v>
      </c>
      <c r="D60" s="139">
        <f>((D85+D83)-(D80+D79))/D37</f>
        <v>-0.23127303182579564</v>
      </c>
      <c r="E60" s="139">
        <f>((E85+E83)-(E80+E79))/E37</f>
        <v>-0.23742949511624709</v>
      </c>
      <c r="F60" s="139">
        <f>((F85+F83)-(F80+F79))/F37</f>
        <v>-0.20545249366949245</v>
      </c>
      <c r="G60" s="140"/>
      <c r="H60" s="140"/>
      <c r="I60" s="141" t="s">
        <v>39</v>
      </c>
      <c r="J60" s="141" t="s">
        <v>39</v>
      </c>
    </row>
    <row r="61" spans="1:10" ht="63" customHeight="1">
      <c r="A61" s="26" t="s">
        <v>63</v>
      </c>
      <c r="B61" s="162">
        <v>5023</v>
      </c>
      <c r="C61" s="139">
        <f>(C85+C83)/C91</f>
        <v>0</v>
      </c>
      <c r="D61" s="139">
        <f>(D85+D83)/D91</f>
        <v>0</v>
      </c>
      <c r="E61" s="139">
        <f>(E85+E83)/E91</f>
        <v>0</v>
      </c>
      <c r="F61" s="139">
        <f>(F85+F83)/F91</f>
        <v>0</v>
      </c>
      <c r="G61" s="140"/>
      <c r="H61" s="140"/>
      <c r="I61" s="141" t="s">
        <v>39</v>
      </c>
      <c r="J61" s="141" t="s">
        <v>39</v>
      </c>
    </row>
    <row r="62" spans="1:10" ht="54">
      <c r="A62" s="26" t="s">
        <v>64</v>
      </c>
      <c r="B62" s="162">
        <v>5024</v>
      </c>
      <c r="C62" s="139">
        <f>(C82+C84)/C81</f>
        <v>0.60560731983187299</v>
      </c>
      <c r="D62" s="139">
        <f>(D82+D84)/D81</f>
        <v>0.63350011288572328</v>
      </c>
      <c r="E62" s="139">
        <f>(E82+E84)/E81</f>
        <v>0.63350011288572328</v>
      </c>
      <c r="F62" s="139">
        <f>(F82+F84)/F81</f>
        <v>0.63349755249823125</v>
      </c>
      <c r="G62" s="142"/>
      <c r="H62" s="142"/>
      <c r="I62" s="143" t="s">
        <v>39</v>
      </c>
      <c r="J62" s="143" t="s">
        <v>39</v>
      </c>
    </row>
    <row r="63" spans="1:10">
      <c r="A63" s="37" t="s">
        <v>65</v>
      </c>
      <c r="B63" s="162"/>
      <c r="C63" s="140"/>
      <c r="D63" s="140"/>
      <c r="E63" s="140"/>
      <c r="F63" s="140"/>
      <c r="G63" s="142"/>
      <c r="H63" s="142"/>
      <c r="I63" s="143"/>
      <c r="J63" s="143"/>
    </row>
    <row r="64" spans="1:10" ht="58.5" customHeight="1">
      <c r="A64" s="26" t="s">
        <v>66</v>
      </c>
      <c r="B64" s="162">
        <v>5030</v>
      </c>
      <c r="C64" s="139">
        <f>C75/C84</f>
        <v>0.30351490304070605</v>
      </c>
      <c r="D64" s="139">
        <f>D75/D84</f>
        <v>0.18169301170340574</v>
      </c>
      <c r="E64" s="139">
        <f>E75/E84</f>
        <v>0.18169301170340574</v>
      </c>
      <c r="F64" s="139">
        <f>F75/F84</f>
        <v>0.18169486115544206</v>
      </c>
      <c r="G64" s="142"/>
      <c r="H64" s="142"/>
      <c r="I64" s="143" t="s">
        <v>39</v>
      </c>
      <c r="J64" s="143" t="s">
        <v>39</v>
      </c>
    </row>
    <row r="65" spans="1:10" ht="54">
      <c r="A65" s="26" t="s">
        <v>67</v>
      </c>
      <c r="B65" s="162">
        <v>5031</v>
      </c>
      <c r="C65" s="139">
        <f>(C75-C76)/C84</f>
        <v>7.8283670251958329E-2</v>
      </c>
      <c r="D65" s="139">
        <f>(D75-D76)/D84</f>
        <v>5.2075430947206437E-2</v>
      </c>
      <c r="E65" s="139">
        <f>(E75-E76)/E84</f>
        <v>5.2075430947206437E-2</v>
      </c>
      <c r="F65" s="139">
        <f>(F75-F76)/F84</f>
        <v>5.2080008511543784E-2</v>
      </c>
      <c r="G65" s="142"/>
      <c r="H65" s="142"/>
      <c r="I65" s="143" t="s">
        <v>39</v>
      </c>
      <c r="J65" s="143" t="s">
        <v>39</v>
      </c>
    </row>
    <row r="66" spans="1:10" ht="54">
      <c r="A66" s="26" t="s">
        <v>68</v>
      </c>
      <c r="B66" s="162">
        <v>5032</v>
      </c>
      <c r="C66" s="139">
        <f>(C80+C79)/C84</f>
        <v>7.7118759184479926E-2</v>
      </c>
      <c r="D66" s="139">
        <f>(D80+D79)/D84</f>
        <v>3.7275414748720995E-2</v>
      </c>
      <c r="E66" s="139">
        <f>(E80+E79)/E84</f>
        <v>3.7275414748720995E-2</v>
      </c>
      <c r="F66" s="139">
        <f>(F80+F79)/F84</f>
        <v>3.97090115969784E-2</v>
      </c>
      <c r="G66" s="142"/>
      <c r="H66" s="142"/>
      <c r="I66" s="143" t="s">
        <v>39</v>
      </c>
      <c r="J66" s="143" t="s">
        <v>39</v>
      </c>
    </row>
    <row r="67" spans="1:10" ht="72">
      <c r="A67" s="26" t="s">
        <v>69</v>
      </c>
      <c r="B67" s="162">
        <v>5033</v>
      </c>
      <c r="C67" s="139">
        <f>C77*365/C34</f>
        <v>2.7723449100886772E-2</v>
      </c>
      <c r="D67" s="139">
        <f>D77*365/D34</f>
        <v>0.27804500084882622</v>
      </c>
      <c r="E67" s="139">
        <f>E77*365/E34</f>
        <v>0.28381761913119596</v>
      </c>
      <c r="F67" s="139">
        <f>F77*365/F34</f>
        <v>2.4625888893386769E-2</v>
      </c>
      <c r="G67" s="142"/>
      <c r="H67" s="142"/>
      <c r="I67" s="143" t="s">
        <v>39</v>
      </c>
      <c r="J67" s="143" t="s">
        <v>39</v>
      </c>
    </row>
    <row r="68" spans="1:10" ht="72">
      <c r="A68" s="26" t="s">
        <v>70</v>
      </c>
      <c r="B68" s="162">
        <v>5034</v>
      </c>
      <c r="C68" s="139">
        <f>C86*365/ABS(C35)</f>
        <v>0.12988945911285288</v>
      </c>
      <c r="D68" s="139">
        <f>D86*365/ABS(D35)</f>
        <v>9.6507656714773599E-2</v>
      </c>
      <c r="E68" s="139">
        <f>E86*365/ABS(E35)</f>
        <v>9.7191865174024478E-2</v>
      </c>
      <c r="F68" s="139">
        <f>F86*365/ABS(F35)</f>
        <v>0.10020590253946465</v>
      </c>
      <c r="G68" s="142"/>
      <c r="H68" s="142"/>
      <c r="I68" s="143" t="s">
        <v>39</v>
      </c>
      <c r="J68" s="143" t="s">
        <v>39</v>
      </c>
    </row>
    <row r="69" spans="1:10" ht="36">
      <c r="A69" s="26" t="s">
        <v>71</v>
      </c>
      <c r="B69" s="162">
        <v>5040</v>
      </c>
      <c r="C69" s="196"/>
      <c r="D69" s="196"/>
      <c r="E69" s="196"/>
      <c r="F69" s="196"/>
      <c r="G69" s="144"/>
      <c r="H69" s="144"/>
      <c r="I69" s="145" t="s">
        <v>39</v>
      </c>
      <c r="J69" s="145" t="s">
        <v>39</v>
      </c>
    </row>
    <row r="70" spans="1:10" ht="24.9" customHeight="1">
      <c r="A70" s="234" t="s">
        <v>72</v>
      </c>
      <c r="B70" s="231"/>
      <c r="C70" s="231"/>
      <c r="D70" s="231"/>
      <c r="E70" s="231"/>
      <c r="F70" s="231"/>
      <c r="G70" s="231"/>
      <c r="H70" s="231"/>
      <c r="I70" s="231"/>
      <c r="J70" s="231"/>
    </row>
    <row r="71" spans="1:10" ht="18.75" customHeight="1">
      <c r="A71" s="26" t="s">
        <v>73</v>
      </c>
      <c r="B71" s="154">
        <v>6000</v>
      </c>
      <c r="C71" s="31">
        <v>617647</v>
      </c>
      <c r="D71" s="31">
        <v>619235</v>
      </c>
      <c r="E71" s="31">
        <v>619235</v>
      </c>
      <c r="F71" s="31">
        <v>628523</v>
      </c>
      <c r="G71" s="10" t="s">
        <v>39</v>
      </c>
      <c r="H71" s="10" t="s">
        <v>39</v>
      </c>
      <c r="I71" s="10" t="s">
        <v>39</v>
      </c>
      <c r="J71" s="10" t="s">
        <v>39</v>
      </c>
    </row>
    <row r="72" spans="1:10" ht="18.75" customHeight="1">
      <c r="A72" s="26" t="s">
        <v>74</v>
      </c>
      <c r="B72" s="154">
        <v>6001</v>
      </c>
      <c r="C72" s="44">
        <f>C73-C74</f>
        <v>420373</v>
      </c>
      <c r="D72" s="44">
        <f>D73-D74</f>
        <v>533769</v>
      </c>
      <c r="E72" s="44">
        <f>E73-E74</f>
        <v>533769</v>
      </c>
      <c r="F72" s="44">
        <f>F73-F74</f>
        <v>541776</v>
      </c>
      <c r="G72" s="10" t="s">
        <v>39</v>
      </c>
      <c r="H72" s="10" t="s">
        <v>39</v>
      </c>
      <c r="I72" s="10" t="s">
        <v>39</v>
      </c>
      <c r="J72" s="10" t="s">
        <v>39</v>
      </c>
    </row>
    <row r="73" spans="1:10" ht="18.75" customHeight="1">
      <c r="A73" s="26" t="s">
        <v>75</v>
      </c>
      <c r="B73" s="154">
        <v>6002</v>
      </c>
      <c r="C73" s="31">
        <v>638949</v>
      </c>
      <c r="D73" s="31">
        <v>790662</v>
      </c>
      <c r="E73" s="31">
        <v>790662</v>
      </c>
      <c r="F73" s="31">
        <v>802522</v>
      </c>
      <c r="G73" s="10" t="s">
        <v>39</v>
      </c>
      <c r="H73" s="10" t="s">
        <v>39</v>
      </c>
      <c r="I73" s="10" t="s">
        <v>39</v>
      </c>
      <c r="J73" s="10" t="s">
        <v>39</v>
      </c>
    </row>
    <row r="74" spans="1:10" ht="18.75" customHeight="1">
      <c r="A74" s="26" t="s">
        <v>76</v>
      </c>
      <c r="B74" s="154">
        <v>6003</v>
      </c>
      <c r="C74" s="31">
        <v>218576</v>
      </c>
      <c r="D74" s="31">
        <v>256893</v>
      </c>
      <c r="E74" s="31">
        <v>256893</v>
      </c>
      <c r="F74" s="31">
        <v>260746</v>
      </c>
      <c r="G74" s="10" t="s">
        <v>39</v>
      </c>
      <c r="H74" s="10" t="s">
        <v>39</v>
      </c>
      <c r="I74" s="10" t="s">
        <v>39</v>
      </c>
      <c r="J74" s="10" t="s">
        <v>39</v>
      </c>
    </row>
    <row r="75" spans="1:10" ht="18.75" customHeight="1">
      <c r="A75" s="26" t="s">
        <v>77</v>
      </c>
      <c r="B75" s="154">
        <v>6010</v>
      </c>
      <c r="C75" s="31">
        <v>73735</v>
      </c>
      <c r="D75" s="31">
        <v>67300</v>
      </c>
      <c r="E75" s="31">
        <v>67300</v>
      </c>
      <c r="F75" s="31">
        <v>68310</v>
      </c>
      <c r="G75" s="10" t="s">
        <v>39</v>
      </c>
      <c r="H75" s="10" t="s">
        <v>39</v>
      </c>
      <c r="I75" s="10" t="s">
        <v>39</v>
      </c>
      <c r="J75" s="10" t="s">
        <v>39</v>
      </c>
    </row>
    <row r="76" spans="1:10" ht="18.75" customHeight="1">
      <c r="A76" s="26" t="s">
        <v>78</v>
      </c>
      <c r="B76" s="154">
        <v>6011</v>
      </c>
      <c r="C76" s="31">
        <v>54717</v>
      </c>
      <c r="D76" s="31">
        <v>48011</v>
      </c>
      <c r="E76" s="31">
        <v>48011</v>
      </c>
      <c r="F76" s="31">
        <v>48730</v>
      </c>
      <c r="G76" s="10" t="s">
        <v>39</v>
      </c>
      <c r="H76" s="10" t="s">
        <v>39</v>
      </c>
      <c r="I76" s="10" t="s">
        <v>39</v>
      </c>
      <c r="J76" s="10" t="s">
        <v>39</v>
      </c>
    </row>
    <row r="77" spans="1:10" ht="18.75" customHeight="1">
      <c r="A77" s="26" t="s">
        <v>79</v>
      </c>
      <c r="B77" s="154">
        <v>6012</v>
      </c>
      <c r="C77" s="31">
        <v>36</v>
      </c>
      <c r="D77" s="31">
        <v>350</v>
      </c>
      <c r="E77" s="31">
        <v>350</v>
      </c>
      <c r="F77" s="31">
        <v>30</v>
      </c>
      <c r="G77" s="10" t="s">
        <v>39</v>
      </c>
      <c r="H77" s="10" t="s">
        <v>39</v>
      </c>
      <c r="I77" s="10" t="s">
        <v>39</v>
      </c>
      <c r="J77" s="10" t="s">
        <v>39</v>
      </c>
    </row>
    <row r="78" spans="1:10" ht="18.600000000000001" customHeight="1">
      <c r="A78" s="26" t="s">
        <v>80</v>
      </c>
      <c r="B78" s="154">
        <v>6013</v>
      </c>
      <c r="C78" s="31"/>
      <c r="D78" s="31"/>
      <c r="E78" s="31"/>
      <c r="F78" s="31"/>
      <c r="G78" s="10" t="s">
        <v>39</v>
      </c>
      <c r="H78" s="10" t="s">
        <v>39</v>
      </c>
      <c r="I78" s="10" t="s">
        <v>39</v>
      </c>
      <c r="J78" s="10" t="s">
        <v>39</v>
      </c>
    </row>
    <row r="79" spans="1:10" ht="18.600000000000001" customHeight="1">
      <c r="A79" s="26" t="s">
        <v>81</v>
      </c>
      <c r="B79" s="154">
        <v>6014</v>
      </c>
      <c r="C79" s="31"/>
      <c r="D79" s="31"/>
      <c r="E79" s="31"/>
      <c r="F79" s="31"/>
      <c r="G79" s="10" t="s">
        <v>39</v>
      </c>
      <c r="H79" s="10" t="s">
        <v>39</v>
      </c>
      <c r="I79" s="10" t="s">
        <v>39</v>
      </c>
      <c r="J79" s="10" t="s">
        <v>39</v>
      </c>
    </row>
    <row r="80" spans="1:10" ht="18.600000000000001" customHeight="1">
      <c r="A80" s="26" t="s">
        <v>82</v>
      </c>
      <c r="B80" s="154">
        <v>6015</v>
      </c>
      <c r="C80" s="31">
        <v>18735</v>
      </c>
      <c r="D80" s="31">
        <v>13807</v>
      </c>
      <c r="E80" s="31">
        <v>13807</v>
      </c>
      <c r="F80" s="31">
        <f>'ІІІ рух. гр. кшт.'!F83</f>
        <v>14929</v>
      </c>
      <c r="G80" s="10" t="s">
        <v>39</v>
      </c>
      <c r="H80" s="10" t="s">
        <v>39</v>
      </c>
      <c r="I80" s="10" t="s">
        <v>39</v>
      </c>
      <c r="J80" s="10" t="s">
        <v>39</v>
      </c>
    </row>
    <row r="81" spans="1:10" s="5" customFormat="1" ht="20.100000000000001" customHeight="1">
      <c r="A81" s="25" t="s">
        <v>83</v>
      </c>
      <c r="B81" s="151">
        <v>6020</v>
      </c>
      <c r="C81" s="43">
        <f>C71+C75</f>
        <v>691382</v>
      </c>
      <c r="D81" s="43">
        <f t="shared" ref="D81:F81" si="2">D71+D75</f>
        <v>686535</v>
      </c>
      <c r="E81" s="43">
        <f t="shared" si="2"/>
        <v>686535</v>
      </c>
      <c r="F81" s="43">
        <f t="shared" si="2"/>
        <v>696833</v>
      </c>
      <c r="G81" s="42" t="s">
        <v>39</v>
      </c>
      <c r="H81" s="42" t="s">
        <v>39</v>
      </c>
      <c r="I81" s="42" t="s">
        <v>39</v>
      </c>
      <c r="J81" s="42" t="s">
        <v>39</v>
      </c>
    </row>
    <row r="82" spans="1:10" ht="18.600000000000001" customHeight="1">
      <c r="A82" s="26" t="s">
        <v>84</v>
      </c>
      <c r="B82" s="154">
        <v>6030</v>
      </c>
      <c r="C82" s="31">
        <v>175769</v>
      </c>
      <c r="D82" s="31">
        <v>64515</v>
      </c>
      <c r="E82" s="31">
        <v>64515</v>
      </c>
      <c r="F82" s="31">
        <v>65482</v>
      </c>
      <c r="G82" s="10" t="s">
        <v>39</v>
      </c>
      <c r="H82" s="10" t="s">
        <v>39</v>
      </c>
      <c r="I82" s="10" t="s">
        <v>39</v>
      </c>
      <c r="J82" s="10" t="s">
        <v>39</v>
      </c>
    </row>
    <row r="83" spans="1:10" ht="18.600000000000001" customHeight="1">
      <c r="A83" s="26" t="s">
        <v>85</v>
      </c>
      <c r="B83" s="154">
        <v>6031</v>
      </c>
      <c r="C83" s="31"/>
      <c r="D83" s="31"/>
      <c r="E83" s="31"/>
      <c r="F83" s="31"/>
      <c r="G83" s="10" t="s">
        <v>39</v>
      </c>
      <c r="H83" s="10" t="s">
        <v>39</v>
      </c>
      <c r="I83" s="10" t="s">
        <v>39</v>
      </c>
      <c r="J83" s="10" t="s">
        <v>39</v>
      </c>
    </row>
    <row r="84" spans="1:10" ht="18.600000000000001" customHeight="1">
      <c r="A84" s="26" t="s">
        <v>86</v>
      </c>
      <c r="B84" s="154">
        <v>6040</v>
      </c>
      <c r="C84" s="31">
        <v>242937</v>
      </c>
      <c r="D84" s="31">
        <v>370405</v>
      </c>
      <c r="E84" s="31">
        <v>370405</v>
      </c>
      <c r="F84" s="31">
        <v>375960</v>
      </c>
      <c r="G84" s="10" t="s">
        <v>39</v>
      </c>
      <c r="H84" s="10" t="s">
        <v>39</v>
      </c>
      <c r="I84" s="10" t="s">
        <v>39</v>
      </c>
      <c r="J84" s="10" t="s">
        <v>39</v>
      </c>
    </row>
    <row r="85" spans="1:10" ht="18.600000000000001" customHeight="1">
      <c r="A85" s="26" t="s">
        <v>87</v>
      </c>
      <c r="B85" s="154">
        <v>6041</v>
      </c>
      <c r="C85" s="31"/>
      <c r="D85" s="31"/>
      <c r="E85" s="31"/>
      <c r="F85" s="31"/>
      <c r="G85" s="10" t="s">
        <v>39</v>
      </c>
      <c r="H85" s="10" t="s">
        <v>39</v>
      </c>
      <c r="I85" s="10" t="s">
        <v>39</v>
      </c>
      <c r="J85" s="10" t="s">
        <v>39</v>
      </c>
    </row>
    <row r="86" spans="1:10" ht="18.75" customHeight="1">
      <c r="A86" s="26" t="s">
        <v>88</v>
      </c>
      <c r="B86" s="154">
        <v>6042</v>
      </c>
      <c r="C86" s="31">
        <v>159</v>
      </c>
      <c r="D86" s="31">
        <v>120</v>
      </c>
      <c r="E86" s="31">
        <v>120</v>
      </c>
      <c r="F86" s="31">
        <v>120</v>
      </c>
      <c r="G86" s="10" t="s">
        <v>39</v>
      </c>
      <c r="H86" s="10" t="s">
        <v>39</v>
      </c>
      <c r="I86" s="10" t="s">
        <v>39</v>
      </c>
      <c r="J86" s="10" t="s">
        <v>39</v>
      </c>
    </row>
    <row r="87" spans="1:10" ht="19.5" customHeight="1">
      <c r="A87" s="26" t="s">
        <v>89</v>
      </c>
      <c r="B87" s="154">
        <v>6043</v>
      </c>
      <c r="C87" s="31">
        <v>405</v>
      </c>
      <c r="D87" s="31"/>
      <c r="E87" s="31"/>
      <c r="F87" s="31"/>
      <c r="G87" s="10" t="s">
        <v>39</v>
      </c>
      <c r="H87" s="10" t="s">
        <v>39</v>
      </c>
      <c r="I87" s="10" t="s">
        <v>39</v>
      </c>
      <c r="J87" s="10" t="s">
        <v>39</v>
      </c>
    </row>
    <row r="88" spans="1:10" s="5" customFormat="1" ht="18.75" customHeight="1">
      <c r="A88" s="25" t="s">
        <v>90</v>
      </c>
      <c r="B88" s="151">
        <v>6050</v>
      </c>
      <c r="C88" s="55">
        <f>C82+C84</f>
        <v>418706</v>
      </c>
      <c r="D88" s="55">
        <f t="shared" ref="D88:F88" si="3">D82+D84</f>
        <v>434920</v>
      </c>
      <c r="E88" s="55">
        <f t="shared" si="3"/>
        <v>434920</v>
      </c>
      <c r="F88" s="55">
        <f t="shared" si="3"/>
        <v>441442</v>
      </c>
      <c r="G88" s="42" t="s">
        <v>39</v>
      </c>
      <c r="H88" s="42" t="s">
        <v>39</v>
      </c>
      <c r="I88" s="42" t="s">
        <v>39</v>
      </c>
      <c r="J88" s="42" t="s">
        <v>39</v>
      </c>
    </row>
    <row r="89" spans="1:10" ht="18.75" customHeight="1">
      <c r="A89" s="26" t="s">
        <v>91</v>
      </c>
      <c r="B89" s="154">
        <v>6060</v>
      </c>
      <c r="C89" s="31"/>
      <c r="D89" s="31"/>
      <c r="E89" s="31"/>
      <c r="F89" s="31"/>
      <c r="G89" s="10" t="s">
        <v>39</v>
      </c>
      <c r="H89" s="10" t="s">
        <v>39</v>
      </c>
      <c r="I89" s="10" t="s">
        <v>39</v>
      </c>
      <c r="J89" s="10" t="s">
        <v>39</v>
      </c>
    </row>
    <row r="90" spans="1:10" ht="18.75" customHeight="1">
      <c r="A90" s="26" t="s">
        <v>92</v>
      </c>
      <c r="B90" s="154">
        <v>6070</v>
      </c>
      <c r="C90" s="31"/>
      <c r="D90" s="31"/>
      <c r="E90" s="31"/>
      <c r="F90" s="31"/>
      <c r="G90" s="10" t="s">
        <v>39</v>
      </c>
      <c r="H90" s="10" t="s">
        <v>39</v>
      </c>
      <c r="I90" s="10" t="s">
        <v>39</v>
      </c>
      <c r="J90" s="10" t="s">
        <v>39</v>
      </c>
    </row>
    <row r="91" spans="1:10" s="5" customFormat="1" ht="18.75" customHeight="1">
      <c r="A91" s="25" t="s">
        <v>93</v>
      </c>
      <c r="B91" s="151">
        <v>6080</v>
      </c>
      <c r="C91" s="31">
        <v>272676</v>
      </c>
      <c r="D91" s="31">
        <v>251615</v>
      </c>
      <c r="E91" s="31">
        <v>251615</v>
      </c>
      <c r="F91" s="31">
        <v>255391</v>
      </c>
      <c r="G91" s="42" t="s">
        <v>39</v>
      </c>
      <c r="H91" s="42" t="s">
        <v>39</v>
      </c>
      <c r="I91" s="42" t="s">
        <v>39</v>
      </c>
      <c r="J91" s="42" t="s">
        <v>39</v>
      </c>
    </row>
    <row r="92" spans="1:10" s="5" customFormat="1" ht="27" customHeight="1">
      <c r="A92" s="231" t="s">
        <v>94</v>
      </c>
      <c r="B92" s="231"/>
      <c r="C92" s="231"/>
      <c r="D92" s="231"/>
      <c r="E92" s="231"/>
      <c r="F92" s="231"/>
      <c r="G92" s="231"/>
      <c r="H92" s="231"/>
      <c r="I92" s="231"/>
      <c r="J92" s="231"/>
    </row>
    <row r="93" spans="1:10" s="5" customFormat="1" ht="18.75" customHeight="1">
      <c r="A93" s="116" t="s">
        <v>95</v>
      </c>
      <c r="B93" s="152">
        <v>7000</v>
      </c>
      <c r="C93" s="151"/>
      <c r="D93" s="151"/>
      <c r="E93" s="151"/>
      <c r="F93" s="44">
        <f>'ІV кап. інвеат. V кред. '!C37</f>
        <v>0</v>
      </c>
      <c r="G93" s="151"/>
      <c r="H93" s="151"/>
      <c r="I93" s="151"/>
      <c r="J93" s="151"/>
    </row>
    <row r="94" spans="1:10" s="5" customFormat="1" ht="18.75" customHeight="1">
      <c r="A94" s="37" t="s">
        <v>96</v>
      </c>
      <c r="B94" s="117" t="s">
        <v>97</v>
      </c>
      <c r="C94" s="44">
        <f>SUM(C95:C97)</f>
        <v>0</v>
      </c>
      <c r="D94" s="44">
        <f>SUM(D95:D97)</f>
        <v>0</v>
      </c>
      <c r="E94" s="44">
        <f>SUM(E95:E97)</f>
        <v>0</v>
      </c>
      <c r="F94" s="44">
        <f>SUM(F95:F97)</f>
        <v>0</v>
      </c>
      <c r="G94" s="43"/>
      <c r="H94" s="43"/>
      <c r="I94" s="43"/>
      <c r="J94" s="43"/>
    </row>
    <row r="95" spans="1:10" s="5" customFormat="1" ht="18.75" customHeight="1">
      <c r="A95" s="26" t="s">
        <v>98</v>
      </c>
      <c r="B95" s="118" t="s">
        <v>99</v>
      </c>
      <c r="C95" s="47"/>
      <c r="D95" s="47"/>
      <c r="E95" s="47"/>
      <c r="F95" s="31">
        <f>'ІV кап. інвеат. V кред. '!E28</f>
        <v>0</v>
      </c>
      <c r="G95" s="31" t="s">
        <v>39</v>
      </c>
      <c r="H95" s="31" t="s">
        <v>39</v>
      </c>
      <c r="I95" s="31" t="s">
        <v>39</v>
      </c>
      <c r="J95" s="31" t="s">
        <v>39</v>
      </c>
    </row>
    <row r="96" spans="1:10" s="5" customFormat="1" ht="18.75" customHeight="1">
      <c r="A96" s="26" t="s">
        <v>100</v>
      </c>
      <c r="B96" s="118" t="s">
        <v>101</v>
      </c>
      <c r="C96" s="31"/>
      <c r="D96" s="31"/>
      <c r="E96" s="31"/>
      <c r="F96" s="31">
        <f>'ІV кап. інвеат. V кред. '!E31</f>
        <v>0</v>
      </c>
      <c r="G96" s="31" t="s">
        <v>39</v>
      </c>
      <c r="H96" s="31" t="s">
        <v>39</v>
      </c>
      <c r="I96" s="31" t="s">
        <v>39</v>
      </c>
      <c r="J96" s="31" t="s">
        <v>39</v>
      </c>
    </row>
    <row r="97" spans="1:10" s="5" customFormat="1" ht="18.75" customHeight="1">
      <c r="A97" s="26" t="s">
        <v>102</v>
      </c>
      <c r="B97" s="118" t="s">
        <v>103</v>
      </c>
      <c r="C97" s="31"/>
      <c r="D97" s="31"/>
      <c r="E97" s="31"/>
      <c r="F97" s="31">
        <f>'ІV кап. інвеат. V кред. '!E34</f>
        <v>0</v>
      </c>
      <c r="G97" s="31" t="s">
        <v>39</v>
      </c>
      <c r="H97" s="31" t="s">
        <v>39</v>
      </c>
      <c r="I97" s="31" t="s">
        <v>39</v>
      </c>
      <c r="J97" s="31" t="s">
        <v>39</v>
      </c>
    </row>
    <row r="98" spans="1:10" s="5" customFormat="1" ht="18.75" customHeight="1">
      <c r="A98" s="25" t="s">
        <v>104</v>
      </c>
      <c r="B98" s="119" t="s">
        <v>105</v>
      </c>
      <c r="C98" s="44">
        <f>SUM(C99:C101)</f>
        <v>0</v>
      </c>
      <c r="D98" s="44">
        <f>SUM(D99:D101)</f>
        <v>0</v>
      </c>
      <c r="E98" s="44">
        <f>SUM(E99:E101)</f>
        <v>0</v>
      </c>
      <c r="F98" s="44">
        <f>SUM(F99:F101)</f>
        <v>0</v>
      </c>
      <c r="G98" s="43"/>
      <c r="H98" s="43"/>
      <c r="I98" s="43"/>
      <c r="J98" s="43"/>
    </row>
    <row r="99" spans="1:10" s="5" customFormat="1" ht="18.75" customHeight="1">
      <c r="A99" s="26" t="s">
        <v>98</v>
      </c>
      <c r="B99" s="118" t="s">
        <v>106</v>
      </c>
      <c r="C99" s="31"/>
      <c r="D99" s="31"/>
      <c r="E99" s="31"/>
      <c r="F99" s="31" t="str">
        <f>'ІV кап. інвеат. V кред. '!F28</f>
        <v>(    )</v>
      </c>
      <c r="G99" s="31" t="s">
        <v>39</v>
      </c>
      <c r="H99" s="31" t="s">
        <v>39</v>
      </c>
      <c r="I99" s="31" t="s">
        <v>39</v>
      </c>
      <c r="J99" s="31" t="s">
        <v>39</v>
      </c>
    </row>
    <row r="100" spans="1:10" s="5" customFormat="1" ht="18.75" customHeight="1">
      <c r="A100" s="26" t="s">
        <v>100</v>
      </c>
      <c r="B100" s="118" t="s">
        <v>107</v>
      </c>
      <c r="C100" s="31"/>
      <c r="D100" s="31"/>
      <c r="E100" s="31"/>
      <c r="F100" s="31" t="str">
        <f>'ІV кап. інвеат. V кред. '!F31</f>
        <v>(    )</v>
      </c>
      <c r="G100" s="31" t="s">
        <v>39</v>
      </c>
      <c r="H100" s="31" t="s">
        <v>39</v>
      </c>
      <c r="I100" s="31" t="s">
        <v>39</v>
      </c>
      <c r="J100" s="31" t="s">
        <v>39</v>
      </c>
    </row>
    <row r="101" spans="1:10" ht="18.75" customHeight="1">
      <c r="A101" s="26" t="s">
        <v>102</v>
      </c>
      <c r="B101" s="118" t="s">
        <v>108</v>
      </c>
      <c r="C101" s="31"/>
      <c r="D101" s="31"/>
      <c r="E101" s="31"/>
      <c r="F101" s="31" t="str">
        <f>'ІV кап. інвеат. V кред. '!F34</f>
        <v>(    )</v>
      </c>
      <c r="G101" s="31" t="s">
        <v>39</v>
      </c>
      <c r="H101" s="31" t="s">
        <v>39</v>
      </c>
      <c r="I101" s="31" t="s">
        <v>39</v>
      </c>
      <c r="J101" s="31" t="s">
        <v>39</v>
      </c>
    </row>
    <row r="102" spans="1:10" ht="18.75" customHeight="1">
      <c r="A102" s="120" t="s">
        <v>109</v>
      </c>
      <c r="B102" s="152">
        <v>7030</v>
      </c>
      <c r="C102" s="43"/>
      <c r="D102" s="43"/>
      <c r="E102" s="43"/>
      <c r="F102" s="44">
        <f>'ІV кап. інвеат. V кред. '!L37</f>
        <v>0</v>
      </c>
      <c r="G102" s="43"/>
      <c r="H102" s="43"/>
      <c r="I102" s="43"/>
      <c r="J102" s="43"/>
    </row>
    <row r="103" spans="1:10" ht="27" customHeight="1">
      <c r="A103" s="231" t="s">
        <v>110</v>
      </c>
      <c r="B103" s="231"/>
      <c r="C103" s="231"/>
      <c r="D103" s="231"/>
      <c r="E103" s="231"/>
      <c r="F103" s="231"/>
      <c r="G103" s="231"/>
      <c r="H103" s="231"/>
      <c r="I103" s="231"/>
      <c r="J103" s="231"/>
    </row>
    <row r="104" spans="1:10" s="14" customFormat="1" ht="60.75" customHeight="1">
      <c r="A104" s="131" t="s">
        <v>111</v>
      </c>
      <c r="B104" s="52" t="s">
        <v>112</v>
      </c>
      <c r="C104" s="44">
        <f>SUM(C105:C109)</f>
        <v>1613</v>
      </c>
      <c r="D104" s="44">
        <f>SUM(D105:D109)</f>
        <v>1472</v>
      </c>
      <c r="E104" s="44">
        <f>SUM(E105:E109)</f>
        <v>1472</v>
      </c>
      <c r="F104" s="44">
        <f>SUM(F105:F109)</f>
        <v>1357</v>
      </c>
      <c r="G104" s="42"/>
      <c r="H104" s="42"/>
      <c r="I104" s="42"/>
      <c r="J104" s="42"/>
    </row>
    <row r="105" spans="1:10" s="14" customFormat="1" ht="18.75" customHeight="1">
      <c r="A105" s="132" t="s">
        <v>113</v>
      </c>
      <c r="B105" s="40" t="s">
        <v>114</v>
      </c>
      <c r="C105" s="31"/>
      <c r="D105" s="31"/>
      <c r="E105" s="31"/>
      <c r="F105" s="31"/>
      <c r="G105" s="10" t="s">
        <v>39</v>
      </c>
      <c r="H105" s="10" t="s">
        <v>39</v>
      </c>
      <c r="I105" s="10" t="s">
        <v>39</v>
      </c>
      <c r="J105" s="10" t="s">
        <v>39</v>
      </c>
    </row>
    <row r="106" spans="1:10" s="14" customFormat="1" ht="18.75" customHeight="1">
      <c r="A106" s="132" t="s">
        <v>115</v>
      </c>
      <c r="B106" s="40" t="s">
        <v>116</v>
      </c>
      <c r="C106" s="31"/>
      <c r="D106" s="31"/>
      <c r="E106" s="31"/>
      <c r="F106" s="31"/>
      <c r="G106" s="10" t="s">
        <v>39</v>
      </c>
      <c r="H106" s="10" t="s">
        <v>39</v>
      </c>
      <c r="I106" s="10" t="s">
        <v>39</v>
      </c>
      <c r="J106" s="10" t="s">
        <v>39</v>
      </c>
    </row>
    <row r="107" spans="1:10" s="14" customFormat="1" ht="18.75" customHeight="1">
      <c r="A107" s="57" t="s">
        <v>117</v>
      </c>
      <c r="B107" s="40" t="s">
        <v>118</v>
      </c>
      <c r="C107" s="31"/>
      <c r="D107" s="31"/>
      <c r="E107" s="31"/>
      <c r="F107" s="31"/>
      <c r="G107" s="10" t="s">
        <v>39</v>
      </c>
      <c r="H107" s="10" t="s">
        <v>39</v>
      </c>
      <c r="I107" s="10" t="s">
        <v>39</v>
      </c>
      <c r="J107" s="10" t="s">
        <v>39</v>
      </c>
    </row>
    <row r="108" spans="1:10" s="14" customFormat="1" ht="18.75" customHeight="1">
      <c r="A108" s="57" t="s">
        <v>119</v>
      </c>
      <c r="B108" s="40" t="s">
        <v>120</v>
      </c>
      <c r="C108" s="47">
        <v>50</v>
      </c>
      <c r="D108" s="31">
        <v>46</v>
      </c>
      <c r="E108" s="31">
        <v>46</v>
      </c>
      <c r="F108" s="31">
        <v>43</v>
      </c>
      <c r="G108" s="10" t="s">
        <v>39</v>
      </c>
      <c r="H108" s="10" t="s">
        <v>39</v>
      </c>
      <c r="I108" s="10" t="s">
        <v>39</v>
      </c>
      <c r="J108" s="10" t="s">
        <v>39</v>
      </c>
    </row>
    <row r="109" spans="1:10" s="14" customFormat="1" ht="18.75" customHeight="1">
      <c r="A109" s="57" t="s">
        <v>121</v>
      </c>
      <c r="B109" s="40" t="s">
        <v>122</v>
      </c>
      <c r="C109" s="47">
        <v>1563</v>
      </c>
      <c r="D109" s="31">
        <v>1426</v>
      </c>
      <c r="E109" s="31">
        <v>1426</v>
      </c>
      <c r="F109" s="31">
        <v>1314</v>
      </c>
      <c r="G109" s="10" t="s">
        <v>39</v>
      </c>
      <c r="H109" s="10" t="s">
        <v>39</v>
      </c>
      <c r="I109" s="10" t="s">
        <v>39</v>
      </c>
      <c r="J109" s="10" t="s">
        <v>39</v>
      </c>
    </row>
    <row r="110" spans="1:10" s="14" customFormat="1" ht="18.75" customHeight="1">
      <c r="A110" s="131" t="s">
        <v>123</v>
      </c>
      <c r="B110" s="52" t="s">
        <v>124</v>
      </c>
      <c r="C110" s="44">
        <f>'I. Інф. до фін.плану'!C104</f>
        <v>310857</v>
      </c>
      <c r="D110" s="44">
        <f>'I. Інф. до фін.плану'!D104</f>
        <v>311991</v>
      </c>
      <c r="E110" s="44">
        <f>'I. Інф. до фін.плану'!E104</f>
        <v>306247</v>
      </c>
      <c r="F110" s="44">
        <f>'I. Інф. до фін.плану'!F104</f>
        <v>296921</v>
      </c>
      <c r="G110" s="42"/>
      <c r="H110" s="42"/>
      <c r="I110" s="42"/>
      <c r="J110" s="42"/>
    </row>
    <row r="111" spans="1:10" s="14" customFormat="1" ht="18.75" customHeight="1">
      <c r="A111" s="26" t="s">
        <v>113</v>
      </c>
      <c r="B111" s="40" t="s">
        <v>125</v>
      </c>
      <c r="C111" s="31"/>
      <c r="D111" s="31"/>
      <c r="E111" s="31"/>
      <c r="F111" s="31"/>
      <c r="G111" s="10" t="s">
        <v>39</v>
      </c>
      <c r="H111" s="10" t="s">
        <v>39</v>
      </c>
      <c r="I111" s="10" t="s">
        <v>39</v>
      </c>
      <c r="J111" s="10" t="s">
        <v>39</v>
      </c>
    </row>
    <row r="112" spans="1:10" s="14" customFormat="1" ht="18.75" customHeight="1">
      <c r="A112" s="26" t="s">
        <v>115</v>
      </c>
      <c r="B112" s="40" t="s">
        <v>126</v>
      </c>
      <c r="C112" s="31"/>
      <c r="D112" s="31"/>
      <c r="E112" s="31"/>
      <c r="F112" s="31"/>
      <c r="G112" s="10" t="s">
        <v>39</v>
      </c>
      <c r="H112" s="10" t="s">
        <v>39</v>
      </c>
      <c r="I112" s="10" t="s">
        <v>39</v>
      </c>
      <c r="J112" s="10" t="s">
        <v>39</v>
      </c>
    </row>
    <row r="113" spans="1:10" s="14" customFormat="1" ht="18.75" customHeight="1">
      <c r="A113" s="6" t="s">
        <v>117</v>
      </c>
      <c r="B113" s="40" t="s">
        <v>127</v>
      </c>
      <c r="C113" s="31"/>
      <c r="D113" s="31"/>
      <c r="E113" s="31"/>
      <c r="F113" s="31"/>
      <c r="G113" s="10" t="s">
        <v>39</v>
      </c>
      <c r="H113" s="10" t="s">
        <v>39</v>
      </c>
      <c r="I113" s="10" t="s">
        <v>39</v>
      </c>
      <c r="J113" s="10" t="s">
        <v>39</v>
      </c>
    </row>
    <row r="114" spans="1:10" s="14" customFormat="1" ht="18.75" customHeight="1">
      <c r="A114" s="6" t="s">
        <v>119</v>
      </c>
      <c r="B114" s="40" t="s">
        <v>128</v>
      </c>
      <c r="C114" s="47">
        <v>13556</v>
      </c>
      <c r="D114" s="31">
        <v>14936</v>
      </c>
      <c r="E114" s="31">
        <v>14470</v>
      </c>
      <c r="F114" s="31">
        <v>14946</v>
      </c>
      <c r="G114" s="10" t="s">
        <v>39</v>
      </c>
      <c r="H114" s="10" t="s">
        <v>39</v>
      </c>
      <c r="I114" s="10" t="s">
        <v>39</v>
      </c>
      <c r="J114" s="10" t="s">
        <v>39</v>
      </c>
    </row>
    <row r="115" spans="1:10" s="14" customFormat="1" ht="18.75" customHeight="1">
      <c r="A115" s="6" t="s">
        <v>121</v>
      </c>
      <c r="B115" s="40" t="s">
        <v>129</v>
      </c>
      <c r="C115" s="47">
        <v>297301</v>
      </c>
      <c r="D115" s="31">
        <v>297055</v>
      </c>
      <c r="E115" s="31">
        <v>291777</v>
      </c>
      <c r="F115" s="31">
        <v>281975</v>
      </c>
      <c r="G115" s="10" t="s">
        <v>39</v>
      </c>
      <c r="H115" s="10" t="s">
        <v>39</v>
      </c>
      <c r="I115" s="10" t="s">
        <v>39</v>
      </c>
      <c r="J115" s="10" t="s">
        <v>39</v>
      </c>
    </row>
    <row r="116" spans="1:10" s="14" customFormat="1" ht="34.799999999999997">
      <c r="A116" s="25" t="s">
        <v>130</v>
      </c>
      <c r="B116" s="52" t="s">
        <v>131</v>
      </c>
      <c r="C116" s="90">
        <f>(C110/C104)/12*1000</f>
        <v>16059.981401115934</v>
      </c>
      <c r="D116" s="44">
        <f t="shared" ref="C116:J118" si="4">(D110/D104)/12*1000</f>
        <v>17662.533967391304</v>
      </c>
      <c r="E116" s="44">
        <f t="shared" si="4"/>
        <v>17337.352807971016</v>
      </c>
      <c r="F116" s="44">
        <f t="shared" si="4"/>
        <v>18233.910587079339</v>
      </c>
      <c r="G116" s="44" t="e">
        <f t="shared" si="4"/>
        <v>#DIV/0!</v>
      </c>
      <c r="H116" s="44" t="e">
        <f t="shared" si="4"/>
        <v>#DIV/0!</v>
      </c>
      <c r="I116" s="44" t="e">
        <f t="shared" si="4"/>
        <v>#DIV/0!</v>
      </c>
      <c r="J116" s="44" t="e">
        <f t="shared" si="4"/>
        <v>#DIV/0!</v>
      </c>
    </row>
    <row r="117" spans="1:10" s="14" customFormat="1" ht="18.75" customHeight="1">
      <c r="A117" s="26" t="s">
        <v>132</v>
      </c>
      <c r="B117" s="40" t="s">
        <v>133</v>
      </c>
      <c r="C117" s="137" t="e">
        <f t="shared" si="4"/>
        <v>#DIV/0!</v>
      </c>
      <c r="D117" s="137" t="e">
        <f t="shared" si="4"/>
        <v>#DIV/0!</v>
      </c>
      <c r="E117" s="137" t="e">
        <f t="shared" si="4"/>
        <v>#DIV/0!</v>
      </c>
      <c r="F117" s="137" t="e">
        <f t="shared" si="4"/>
        <v>#DIV/0!</v>
      </c>
      <c r="G117" s="10" t="s">
        <v>39</v>
      </c>
      <c r="H117" s="10" t="s">
        <v>39</v>
      </c>
      <c r="I117" s="10" t="s">
        <v>39</v>
      </c>
      <c r="J117" s="10" t="s">
        <v>39</v>
      </c>
    </row>
    <row r="118" spans="1:10" s="14" customFormat="1" ht="18.75" customHeight="1">
      <c r="A118" s="26" t="s">
        <v>134</v>
      </c>
      <c r="B118" s="40" t="s">
        <v>135</v>
      </c>
      <c r="C118" s="137" t="e">
        <f t="shared" si="4"/>
        <v>#DIV/0!</v>
      </c>
      <c r="D118" s="137" t="e">
        <f t="shared" si="4"/>
        <v>#DIV/0!</v>
      </c>
      <c r="E118" s="137" t="e">
        <f t="shared" si="4"/>
        <v>#DIV/0!</v>
      </c>
      <c r="F118" s="137" t="e">
        <f t="shared" si="4"/>
        <v>#DIV/0!</v>
      </c>
      <c r="G118" s="10" t="s">
        <v>39</v>
      </c>
      <c r="H118" s="10" t="s">
        <v>39</v>
      </c>
      <c r="I118" s="10" t="s">
        <v>39</v>
      </c>
      <c r="J118" s="10" t="s">
        <v>39</v>
      </c>
    </row>
    <row r="119" spans="1:10" s="14" customFormat="1" ht="18.75" customHeight="1">
      <c r="A119" s="6" t="s">
        <v>136</v>
      </c>
      <c r="B119" s="40" t="s">
        <v>137</v>
      </c>
      <c r="C119" s="137" t="e">
        <f>(C113/C107)/12*1000</f>
        <v>#DIV/0!</v>
      </c>
      <c r="D119" s="137" t="e">
        <f>(D113/D107)/12*1000</f>
        <v>#DIV/0!</v>
      </c>
      <c r="E119" s="137" t="e">
        <f>(E113/E107)/12*1000</f>
        <v>#DIV/0!</v>
      </c>
      <c r="F119" s="137" t="e">
        <f>(F113/F107)/12*1000</f>
        <v>#DIV/0!</v>
      </c>
      <c r="G119" s="10" t="s">
        <v>39</v>
      </c>
      <c r="H119" s="10" t="s">
        <v>39</v>
      </c>
      <c r="I119" s="10" t="s">
        <v>39</v>
      </c>
      <c r="J119" s="10" t="s">
        <v>39</v>
      </c>
    </row>
    <row r="120" spans="1:10" s="125" customFormat="1" ht="18.75" customHeight="1">
      <c r="A120" s="122" t="s">
        <v>138</v>
      </c>
      <c r="B120" s="123" t="s">
        <v>139</v>
      </c>
      <c r="C120" s="191">
        <v>26891.9</v>
      </c>
      <c r="D120" s="138">
        <v>30850.69</v>
      </c>
      <c r="E120" s="138">
        <f>D120</f>
        <v>30850.69</v>
      </c>
      <c r="F120" s="138">
        <v>30415.91</v>
      </c>
      <c r="G120" s="124" t="s">
        <v>39</v>
      </c>
      <c r="H120" s="124" t="s">
        <v>39</v>
      </c>
      <c r="I120" s="124" t="s">
        <v>39</v>
      </c>
      <c r="J120" s="124" t="s">
        <v>39</v>
      </c>
    </row>
    <row r="121" spans="1:10" s="125" customFormat="1" ht="18.75" customHeight="1">
      <c r="A121" s="122" t="s">
        <v>140</v>
      </c>
      <c r="B121" s="123" t="s">
        <v>141</v>
      </c>
      <c r="C121" s="191">
        <v>22866.7</v>
      </c>
      <c r="D121" s="138">
        <v>17150</v>
      </c>
      <c r="E121" s="138">
        <f>D121</f>
        <v>17150</v>
      </c>
      <c r="F121" s="138">
        <v>34300</v>
      </c>
      <c r="G121" s="124" t="s">
        <v>39</v>
      </c>
      <c r="H121" s="124" t="s">
        <v>39</v>
      </c>
      <c r="I121" s="124" t="s">
        <v>39</v>
      </c>
      <c r="J121" s="124" t="s">
        <v>39</v>
      </c>
    </row>
    <row r="122" spans="1:10" s="125" customFormat="1" ht="18.75" customHeight="1">
      <c r="A122" s="122" t="s">
        <v>142</v>
      </c>
      <c r="B122" s="123" t="s">
        <v>143</v>
      </c>
      <c r="C122" s="191">
        <v>4922.2</v>
      </c>
      <c r="D122" s="138">
        <v>3518.4</v>
      </c>
      <c r="E122" s="138">
        <f>D122</f>
        <v>3518.4</v>
      </c>
      <c r="F122" s="138">
        <v>4984.3900000000003</v>
      </c>
      <c r="G122" s="124" t="s">
        <v>39</v>
      </c>
      <c r="H122" s="124" t="s">
        <v>39</v>
      </c>
      <c r="I122" s="124" t="s">
        <v>39</v>
      </c>
      <c r="J122" s="124" t="s">
        <v>39</v>
      </c>
    </row>
    <row r="123" spans="1:10" s="14" customFormat="1" ht="18.75" customHeight="1">
      <c r="A123" s="6" t="s">
        <v>144</v>
      </c>
      <c r="B123" s="40" t="s">
        <v>145</v>
      </c>
      <c r="C123" s="137">
        <f t="shared" ref="C123:F124" si="5">(C114/C108)/12*1000</f>
        <v>22593.333333333332</v>
      </c>
      <c r="D123" s="137">
        <f>(D114/D108)/12*1000</f>
        <v>27057.971014492752</v>
      </c>
      <c r="E123" s="137">
        <f t="shared" si="5"/>
        <v>26213.768115942032</v>
      </c>
      <c r="F123" s="137">
        <f t="shared" si="5"/>
        <v>28965.116279069764</v>
      </c>
      <c r="G123" s="10" t="s">
        <v>39</v>
      </c>
      <c r="H123" s="10" t="s">
        <v>39</v>
      </c>
      <c r="I123" s="10" t="s">
        <v>39</v>
      </c>
      <c r="J123" s="10" t="s">
        <v>39</v>
      </c>
    </row>
    <row r="124" spans="1:10" s="14" customFormat="1" ht="18.75" customHeight="1">
      <c r="A124" s="6" t="s">
        <v>146</v>
      </c>
      <c r="B124" s="40" t="s">
        <v>147</v>
      </c>
      <c r="C124" s="137">
        <f t="shared" si="5"/>
        <v>15850.981019407121</v>
      </c>
      <c r="D124" s="137">
        <f t="shared" si="5"/>
        <v>17359.455352968678</v>
      </c>
      <c r="E124" s="137">
        <f t="shared" si="5"/>
        <v>17051.016830294531</v>
      </c>
      <c r="F124" s="137">
        <f t="shared" si="5"/>
        <v>17882.737189244039</v>
      </c>
      <c r="G124" s="10" t="s">
        <v>39</v>
      </c>
      <c r="H124" s="10" t="s">
        <v>39</v>
      </c>
      <c r="I124" s="10" t="s">
        <v>39</v>
      </c>
      <c r="J124" s="10" t="s">
        <v>39</v>
      </c>
    </row>
    <row r="125" spans="1:10" s="14" customFormat="1" ht="18.75" customHeight="1">
      <c r="A125" s="21"/>
      <c r="B125" s="173"/>
      <c r="C125" s="20"/>
      <c r="D125" s="22"/>
      <c r="E125" s="22"/>
      <c r="F125" s="22"/>
      <c r="G125" s="172"/>
      <c r="H125" s="172"/>
      <c r="I125" s="172"/>
      <c r="J125" s="172"/>
    </row>
    <row r="126" spans="1:10" s="14" customFormat="1" ht="18.75" customHeight="1">
      <c r="A126" s="21"/>
      <c r="B126" s="173"/>
      <c r="C126" s="96"/>
      <c r="D126" s="22"/>
      <c r="E126" s="22"/>
      <c r="F126" s="22"/>
      <c r="G126" s="172"/>
      <c r="H126" s="172"/>
      <c r="I126" s="172"/>
      <c r="J126" s="172"/>
    </row>
    <row r="127" spans="1:10" s="14" customFormat="1" ht="18.75" customHeight="1">
      <c r="A127" s="175" t="s">
        <v>425</v>
      </c>
      <c r="B127" s="103"/>
      <c r="C127" s="226" t="s">
        <v>148</v>
      </c>
      <c r="D127" s="227"/>
      <c r="E127" s="227"/>
      <c r="F127" s="227"/>
      <c r="G127" s="102"/>
      <c r="H127" s="173"/>
      <c r="I127" s="183" t="s">
        <v>424</v>
      </c>
      <c r="J127" s="173"/>
    </row>
    <row r="128" spans="1:10" s="14" customFormat="1" ht="18.75" customHeight="1">
      <c r="A128" s="187" t="s">
        <v>149</v>
      </c>
      <c r="B128" s="104"/>
      <c r="C128" s="224" t="s">
        <v>150</v>
      </c>
      <c r="D128" s="224"/>
      <c r="E128" s="224"/>
      <c r="F128" s="224"/>
      <c r="G128" s="101"/>
      <c r="H128" s="225" t="s">
        <v>151</v>
      </c>
      <c r="I128" s="225"/>
      <c r="J128" s="225"/>
    </row>
    <row r="129" spans="1:10" s="14" customFormat="1">
      <c r="A129" s="18"/>
      <c r="B129" s="173"/>
      <c r="C129" s="173"/>
      <c r="D129" s="173"/>
      <c r="E129" s="173"/>
      <c r="F129" s="3"/>
      <c r="G129" s="3"/>
      <c r="H129" s="3"/>
      <c r="I129" s="3"/>
      <c r="J129" s="3"/>
    </row>
    <row r="130" spans="1:10" s="14" customFormat="1">
      <c r="A130" s="18"/>
      <c r="B130" s="173"/>
      <c r="C130" s="173"/>
      <c r="D130" s="173"/>
      <c r="E130" s="173"/>
      <c r="F130" s="3"/>
      <c r="G130" s="3"/>
      <c r="H130" s="3"/>
      <c r="I130" s="3"/>
      <c r="J130" s="3"/>
    </row>
    <row r="131" spans="1:10" s="14" customFormat="1">
      <c r="A131" s="18"/>
      <c r="B131" s="173"/>
      <c r="C131" s="173"/>
      <c r="D131" s="173"/>
      <c r="E131" s="173"/>
      <c r="F131" s="3"/>
      <c r="G131" s="3"/>
      <c r="H131" s="3"/>
      <c r="I131" s="3"/>
      <c r="J131" s="3"/>
    </row>
    <row r="132" spans="1:10" s="14" customFormat="1">
      <c r="A132" s="18"/>
      <c r="B132" s="173"/>
      <c r="C132" s="173"/>
      <c r="D132" s="173"/>
      <c r="E132" s="173"/>
      <c r="F132" s="3"/>
      <c r="G132" s="3"/>
      <c r="H132" s="3"/>
      <c r="I132" s="3"/>
      <c r="J132" s="3"/>
    </row>
    <row r="133" spans="1:10" s="14" customFormat="1">
      <c r="A133" s="18"/>
      <c r="B133" s="173"/>
      <c r="C133" s="173"/>
      <c r="D133" s="173"/>
      <c r="E133" s="173"/>
      <c r="F133" s="3"/>
      <c r="G133" s="3"/>
      <c r="H133" s="3"/>
      <c r="I133" s="3"/>
      <c r="J133" s="3"/>
    </row>
    <row r="134" spans="1:10" s="14" customFormat="1">
      <c r="A134" s="18"/>
      <c r="B134" s="173"/>
      <c r="C134" s="173"/>
      <c r="D134" s="173"/>
      <c r="E134" s="173"/>
      <c r="F134" s="3"/>
      <c r="G134" s="3"/>
      <c r="H134" s="3"/>
      <c r="I134" s="3"/>
      <c r="J134" s="3"/>
    </row>
    <row r="135" spans="1:10" s="14" customFormat="1">
      <c r="A135" s="18"/>
      <c r="B135" s="173"/>
      <c r="C135" s="173"/>
      <c r="D135" s="173"/>
      <c r="E135" s="173"/>
      <c r="F135" s="3"/>
      <c r="G135" s="3"/>
      <c r="H135" s="3"/>
      <c r="I135" s="3"/>
      <c r="J135" s="3"/>
    </row>
    <row r="136" spans="1:10" s="14" customFormat="1">
      <c r="A136" s="18"/>
      <c r="B136" s="173"/>
      <c r="C136" s="173"/>
      <c r="D136" s="173"/>
      <c r="E136" s="173"/>
      <c r="F136" s="3"/>
      <c r="G136" s="3"/>
      <c r="H136" s="3"/>
      <c r="I136" s="3"/>
      <c r="J136" s="3"/>
    </row>
    <row r="137" spans="1:10" s="14" customFormat="1">
      <c r="A137" s="18"/>
      <c r="B137" s="173"/>
      <c r="C137" s="173"/>
      <c r="D137" s="173"/>
      <c r="E137" s="173"/>
      <c r="F137" s="3"/>
      <c r="G137" s="3"/>
      <c r="H137" s="3"/>
      <c r="I137" s="3"/>
      <c r="J137" s="3"/>
    </row>
    <row r="138" spans="1:10" s="14" customFormat="1">
      <c r="A138" s="18"/>
      <c r="B138" s="173"/>
      <c r="C138" s="173"/>
      <c r="D138" s="173"/>
      <c r="E138" s="173"/>
      <c r="F138" s="3"/>
      <c r="G138" s="3"/>
      <c r="H138" s="3"/>
      <c r="I138" s="3"/>
      <c r="J138" s="3"/>
    </row>
    <row r="139" spans="1:10" s="14" customFormat="1">
      <c r="A139" s="18"/>
      <c r="B139" s="173"/>
      <c r="C139" s="173"/>
      <c r="D139" s="173"/>
      <c r="E139" s="173"/>
      <c r="F139" s="3"/>
      <c r="G139" s="3"/>
      <c r="H139" s="3"/>
      <c r="I139" s="3"/>
      <c r="J139" s="3"/>
    </row>
    <row r="140" spans="1:10" s="14" customFormat="1">
      <c r="A140" s="18"/>
      <c r="B140" s="173"/>
      <c r="C140" s="173"/>
      <c r="D140" s="173"/>
      <c r="E140" s="173"/>
      <c r="F140" s="3"/>
      <c r="G140" s="3"/>
      <c r="H140" s="3"/>
      <c r="I140" s="3"/>
      <c r="J140" s="3"/>
    </row>
    <row r="141" spans="1:10" s="14" customFormat="1">
      <c r="A141" s="18"/>
      <c r="B141" s="173"/>
      <c r="C141" s="173"/>
      <c r="D141" s="173"/>
      <c r="E141" s="173"/>
      <c r="F141" s="3"/>
      <c r="G141" s="3"/>
      <c r="H141" s="3"/>
      <c r="I141" s="3"/>
      <c r="J141" s="3"/>
    </row>
    <row r="142" spans="1:10" s="14" customFormat="1">
      <c r="A142" s="18"/>
      <c r="B142" s="173"/>
      <c r="C142" s="173"/>
      <c r="D142" s="173"/>
      <c r="E142" s="173"/>
      <c r="F142" s="3"/>
      <c r="G142" s="3"/>
      <c r="H142" s="3"/>
      <c r="I142" s="3"/>
      <c r="J142" s="3"/>
    </row>
    <row r="143" spans="1:10" s="14" customFormat="1">
      <c r="A143" s="18"/>
      <c r="B143" s="173"/>
      <c r="C143" s="173"/>
      <c r="D143" s="173"/>
      <c r="E143" s="173"/>
      <c r="F143" s="3"/>
      <c r="G143" s="3"/>
      <c r="H143" s="3"/>
      <c r="I143" s="3"/>
      <c r="J143" s="3"/>
    </row>
    <row r="144" spans="1:10" s="14" customFormat="1">
      <c r="A144" s="18"/>
      <c r="B144" s="173"/>
      <c r="C144" s="173"/>
      <c r="D144" s="173"/>
      <c r="E144" s="173"/>
      <c r="F144" s="3"/>
      <c r="G144" s="3"/>
      <c r="H144" s="3"/>
      <c r="I144" s="3"/>
      <c r="J144" s="3"/>
    </row>
    <row r="145" spans="1:10" s="14" customFormat="1">
      <c r="A145" s="18"/>
      <c r="B145" s="173"/>
      <c r="C145" s="173"/>
      <c r="D145" s="173"/>
      <c r="E145" s="173"/>
      <c r="F145" s="3"/>
      <c r="G145" s="3"/>
      <c r="H145" s="3"/>
      <c r="I145" s="3"/>
      <c r="J145" s="3"/>
    </row>
    <row r="146" spans="1:10" s="14" customFormat="1">
      <c r="A146" s="18"/>
      <c r="B146" s="173"/>
      <c r="C146" s="173"/>
      <c r="D146" s="173"/>
      <c r="E146" s="173"/>
      <c r="F146" s="3"/>
      <c r="G146" s="3"/>
      <c r="H146" s="3"/>
      <c r="I146" s="3"/>
      <c r="J146" s="3"/>
    </row>
    <row r="147" spans="1:10" s="14" customFormat="1">
      <c r="A147" s="18"/>
      <c r="B147" s="173"/>
      <c r="C147" s="173"/>
      <c r="D147" s="173"/>
      <c r="E147" s="173"/>
      <c r="F147" s="3"/>
      <c r="G147" s="3"/>
      <c r="H147" s="3"/>
      <c r="I147" s="3"/>
      <c r="J147" s="3"/>
    </row>
    <row r="148" spans="1:10" s="14" customFormat="1">
      <c r="A148" s="18"/>
      <c r="B148" s="173"/>
      <c r="C148" s="173"/>
      <c r="D148" s="173"/>
      <c r="E148" s="173"/>
      <c r="F148" s="3"/>
      <c r="G148" s="3"/>
      <c r="H148" s="3"/>
      <c r="I148" s="3"/>
      <c r="J148" s="3"/>
    </row>
    <row r="149" spans="1:10" s="14" customFormat="1">
      <c r="A149" s="18"/>
      <c r="B149" s="173"/>
      <c r="C149" s="173"/>
      <c r="D149" s="173"/>
      <c r="E149" s="173"/>
      <c r="F149" s="3"/>
      <c r="G149" s="3"/>
      <c r="H149" s="3"/>
      <c r="I149" s="3"/>
      <c r="J149" s="3"/>
    </row>
    <row r="150" spans="1:10" s="14" customFormat="1">
      <c r="A150" s="18"/>
      <c r="B150" s="173"/>
      <c r="C150" s="173"/>
      <c r="D150" s="173"/>
      <c r="E150" s="173"/>
      <c r="F150" s="3"/>
      <c r="G150" s="3"/>
      <c r="H150" s="3"/>
      <c r="I150" s="3"/>
      <c r="J150" s="3"/>
    </row>
    <row r="151" spans="1:10" s="14" customFormat="1">
      <c r="A151" s="18"/>
      <c r="B151" s="173"/>
      <c r="C151" s="173"/>
      <c r="D151" s="173"/>
      <c r="E151" s="173"/>
      <c r="F151" s="3"/>
      <c r="G151" s="3"/>
      <c r="H151" s="3"/>
      <c r="I151" s="3"/>
      <c r="J151" s="3"/>
    </row>
    <row r="152" spans="1:10" s="14" customFormat="1">
      <c r="A152" s="18"/>
      <c r="B152" s="173"/>
      <c r="C152" s="173"/>
      <c r="D152" s="173"/>
      <c r="E152" s="173"/>
      <c r="F152" s="3"/>
      <c r="G152" s="3"/>
      <c r="H152" s="3"/>
      <c r="I152" s="3"/>
      <c r="J152" s="3"/>
    </row>
    <row r="153" spans="1:10" s="14" customFormat="1">
      <c r="A153" s="18"/>
      <c r="B153" s="173"/>
      <c r="C153" s="173"/>
      <c r="D153" s="173"/>
      <c r="E153" s="173"/>
      <c r="F153" s="3"/>
      <c r="G153" s="3"/>
      <c r="H153" s="3"/>
      <c r="I153" s="3"/>
      <c r="J153" s="3"/>
    </row>
    <row r="154" spans="1:10" s="14" customFormat="1">
      <c r="A154" s="18"/>
      <c r="B154" s="173"/>
      <c r="C154" s="173"/>
      <c r="D154" s="173"/>
      <c r="E154" s="173"/>
      <c r="F154" s="3"/>
      <c r="G154" s="3"/>
      <c r="H154" s="3"/>
      <c r="I154" s="3"/>
      <c r="J154" s="3"/>
    </row>
    <row r="155" spans="1:10" s="14" customFormat="1">
      <c r="A155" s="18"/>
      <c r="B155" s="173"/>
      <c r="C155" s="173"/>
      <c r="D155" s="173"/>
      <c r="E155" s="173"/>
      <c r="F155" s="3"/>
      <c r="G155" s="3"/>
      <c r="H155" s="3"/>
      <c r="I155" s="3"/>
      <c r="J155" s="3"/>
    </row>
    <row r="156" spans="1:10" s="14" customFormat="1">
      <c r="A156" s="18"/>
      <c r="B156" s="173"/>
      <c r="C156" s="173"/>
      <c r="D156" s="173"/>
      <c r="E156" s="173"/>
      <c r="F156" s="3"/>
      <c r="G156" s="3"/>
      <c r="H156" s="3"/>
      <c r="I156" s="3"/>
      <c r="J156" s="3"/>
    </row>
    <row r="157" spans="1:10" s="14" customFormat="1">
      <c r="A157" s="18"/>
      <c r="B157" s="173"/>
      <c r="C157" s="173"/>
      <c r="D157" s="173"/>
      <c r="E157" s="173"/>
      <c r="F157" s="3"/>
      <c r="G157" s="3"/>
      <c r="H157" s="3"/>
      <c r="I157" s="3"/>
      <c r="J157" s="3"/>
    </row>
    <row r="158" spans="1:10" s="14" customFormat="1">
      <c r="A158" s="18"/>
      <c r="B158" s="173"/>
      <c r="C158" s="173"/>
      <c r="D158" s="173"/>
      <c r="E158" s="173"/>
      <c r="F158" s="3"/>
      <c r="G158" s="3"/>
      <c r="H158" s="3"/>
      <c r="I158" s="3"/>
      <c r="J158" s="3"/>
    </row>
    <row r="159" spans="1:10" s="14" customFormat="1">
      <c r="A159" s="18"/>
      <c r="B159" s="173"/>
      <c r="C159" s="173"/>
      <c r="D159" s="173"/>
      <c r="E159" s="173"/>
      <c r="F159" s="3"/>
      <c r="G159" s="3"/>
      <c r="H159" s="3"/>
      <c r="I159" s="3"/>
      <c r="J159" s="3"/>
    </row>
    <row r="160" spans="1:10" s="14" customFormat="1">
      <c r="A160" s="18"/>
      <c r="B160" s="173"/>
      <c r="C160" s="173"/>
      <c r="D160" s="173"/>
      <c r="E160" s="173"/>
      <c r="F160" s="3"/>
      <c r="G160" s="3"/>
      <c r="H160" s="3"/>
      <c r="I160" s="3"/>
      <c r="J160" s="3"/>
    </row>
    <row r="161" spans="1:10" s="14" customFormat="1">
      <c r="A161" s="18"/>
      <c r="B161" s="173"/>
      <c r="C161" s="173"/>
      <c r="D161" s="173"/>
      <c r="E161" s="173"/>
      <c r="F161" s="3"/>
      <c r="G161" s="3"/>
      <c r="H161" s="3"/>
      <c r="I161" s="3"/>
      <c r="J161" s="3"/>
    </row>
    <row r="162" spans="1:10" s="14" customFormat="1">
      <c r="A162" s="18"/>
      <c r="B162" s="173"/>
      <c r="C162" s="173"/>
      <c r="D162" s="173"/>
      <c r="E162" s="173"/>
      <c r="F162" s="3"/>
      <c r="G162" s="3"/>
      <c r="H162" s="3"/>
      <c r="I162" s="3"/>
      <c r="J162" s="3"/>
    </row>
    <row r="163" spans="1:10" s="14" customFormat="1">
      <c r="A163" s="18"/>
      <c r="B163" s="173"/>
      <c r="C163" s="173"/>
      <c r="D163" s="173"/>
      <c r="E163" s="173"/>
      <c r="F163" s="3"/>
      <c r="G163" s="3"/>
      <c r="H163" s="3"/>
      <c r="I163" s="3"/>
      <c r="J163" s="3"/>
    </row>
    <row r="164" spans="1:10" s="14" customFormat="1">
      <c r="A164" s="18"/>
      <c r="B164" s="173"/>
      <c r="C164" s="173"/>
      <c r="D164" s="173"/>
      <c r="E164" s="173"/>
      <c r="F164" s="3"/>
      <c r="G164" s="3"/>
      <c r="H164" s="3"/>
      <c r="I164" s="3"/>
      <c r="J164" s="3"/>
    </row>
    <row r="165" spans="1:10" s="14" customFormat="1">
      <c r="A165" s="18"/>
      <c r="B165" s="173"/>
      <c r="C165" s="173"/>
      <c r="D165" s="173"/>
      <c r="E165" s="173"/>
      <c r="F165" s="3"/>
      <c r="G165" s="3"/>
      <c r="H165" s="3"/>
      <c r="I165" s="3"/>
      <c r="J165" s="3"/>
    </row>
    <row r="166" spans="1:10" s="14" customFormat="1">
      <c r="A166" s="18"/>
      <c r="B166" s="173"/>
      <c r="C166" s="173"/>
      <c r="D166" s="173"/>
      <c r="E166" s="173"/>
      <c r="F166" s="3"/>
      <c r="G166" s="3"/>
      <c r="H166" s="3"/>
      <c r="I166" s="3"/>
      <c r="J166" s="3"/>
    </row>
    <row r="167" spans="1:10" s="14" customFormat="1">
      <c r="A167" s="18"/>
      <c r="B167" s="173"/>
      <c r="C167" s="173"/>
      <c r="D167" s="173"/>
      <c r="E167" s="173"/>
      <c r="F167" s="3"/>
      <c r="G167" s="3"/>
      <c r="H167" s="3"/>
      <c r="I167" s="3"/>
      <c r="J167" s="3"/>
    </row>
    <row r="168" spans="1:10" s="14" customFormat="1">
      <c r="A168" s="18"/>
      <c r="B168" s="173"/>
      <c r="C168" s="173"/>
      <c r="D168" s="173"/>
      <c r="E168" s="173"/>
      <c r="F168" s="3"/>
      <c r="G168" s="3"/>
      <c r="H168" s="3"/>
      <c r="I168" s="3"/>
      <c r="J168" s="3"/>
    </row>
    <row r="169" spans="1:10" s="14" customFormat="1">
      <c r="A169" s="18"/>
      <c r="B169" s="173"/>
      <c r="C169" s="173"/>
      <c r="D169" s="173"/>
      <c r="E169" s="173"/>
      <c r="F169" s="3"/>
      <c r="G169" s="3"/>
      <c r="H169" s="3"/>
      <c r="I169" s="3"/>
      <c r="J169" s="3"/>
    </row>
    <row r="170" spans="1:10" s="14" customFormat="1">
      <c r="A170" s="18"/>
      <c r="B170" s="173"/>
      <c r="C170" s="173"/>
      <c r="D170" s="173"/>
      <c r="E170" s="173"/>
      <c r="F170" s="3"/>
      <c r="G170" s="3"/>
      <c r="H170" s="3"/>
      <c r="I170" s="3"/>
      <c r="J170" s="3"/>
    </row>
    <row r="171" spans="1:10" s="14" customFormat="1">
      <c r="A171" s="18"/>
      <c r="B171" s="173"/>
      <c r="C171" s="173"/>
      <c r="D171" s="173"/>
      <c r="E171" s="173"/>
      <c r="F171" s="3"/>
      <c r="G171" s="3"/>
      <c r="H171" s="3"/>
      <c r="I171" s="3"/>
      <c r="J171" s="3"/>
    </row>
    <row r="172" spans="1:10" s="14" customFormat="1">
      <c r="A172" s="18"/>
      <c r="B172" s="173"/>
      <c r="C172" s="173"/>
      <c r="D172" s="173"/>
      <c r="E172" s="173"/>
      <c r="F172" s="3"/>
      <c r="G172" s="3"/>
      <c r="H172" s="3"/>
      <c r="I172" s="3"/>
      <c r="J172" s="3"/>
    </row>
    <row r="173" spans="1:10" s="14" customFormat="1">
      <c r="A173" s="18"/>
      <c r="B173" s="173"/>
      <c r="C173" s="173"/>
      <c r="D173" s="173"/>
      <c r="E173" s="173"/>
      <c r="F173" s="3"/>
      <c r="G173" s="3"/>
      <c r="H173" s="3"/>
      <c r="I173" s="3"/>
      <c r="J173" s="3"/>
    </row>
    <row r="174" spans="1:10" s="14" customFormat="1">
      <c r="A174" s="18"/>
      <c r="B174" s="173"/>
      <c r="C174" s="173"/>
      <c r="D174" s="173"/>
      <c r="E174" s="173"/>
      <c r="F174" s="3"/>
      <c r="G174" s="3"/>
      <c r="H174" s="3"/>
      <c r="I174" s="3"/>
      <c r="J174" s="3"/>
    </row>
    <row r="175" spans="1:10" s="14" customFormat="1">
      <c r="A175" s="18"/>
      <c r="B175" s="173"/>
      <c r="C175" s="173"/>
      <c r="D175" s="173"/>
      <c r="E175" s="173"/>
      <c r="F175" s="3"/>
      <c r="G175" s="3"/>
      <c r="H175" s="3"/>
      <c r="I175" s="3"/>
      <c r="J175" s="3"/>
    </row>
    <row r="176" spans="1:10" s="14" customFormat="1">
      <c r="A176" s="18"/>
      <c r="B176" s="173"/>
      <c r="C176" s="173"/>
      <c r="D176" s="173"/>
      <c r="E176" s="173"/>
      <c r="F176" s="3"/>
      <c r="G176" s="3"/>
      <c r="H176" s="3"/>
      <c r="I176" s="3"/>
      <c r="J176" s="3"/>
    </row>
    <row r="177" spans="1:10" s="14" customFormat="1">
      <c r="A177" s="18"/>
      <c r="B177" s="173"/>
      <c r="C177" s="173"/>
      <c r="D177" s="173"/>
      <c r="E177" s="173"/>
      <c r="F177" s="3"/>
      <c r="G177" s="3"/>
      <c r="H177" s="3"/>
      <c r="I177" s="3"/>
      <c r="J177" s="3"/>
    </row>
    <row r="178" spans="1:10" s="14" customFormat="1">
      <c r="A178" s="18"/>
      <c r="B178" s="173"/>
      <c r="C178" s="173"/>
      <c r="D178" s="173"/>
      <c r="E178" s="173"/>
      <c r="F178" s="3"/>
      <c r="G178" s="3"/>
      <c r="H178" s="3"/>
      <c r="I178" s="3"/>
      <c r="J178" s="3"/>
    </row>
    <row r="179" spans="1:10" s="14" customFormat="1">
      <c r="A179" s="18"/>
      <c r="B179" s="173"/>
      <c r="C179" s="173"/>
      <c r="D179" s="173"/>
      <c r="E179" s="173"/>
      <c r="F179" s="3"/>
      <c r="G179" s="3"/>
      <c r="H179" s="3"/>
      <c r="I179" s="3"/>
      <c r="J179" s="3"/>
    </row>
    <row r="180" spans="1:10" s="14" customFormat="1">
      <c r="A180" s="18"/>
      <c r="B180" s="173"/>
      <c r="C180" s="173"/>
      <c r="D180" s="173"/>
      <c r="E180" s="173"/>
      <c r="F180" s="3"/>
      <c r="G180" s="3"/>
      <c r="H180" s="3"/>
      <c r="I180" s="3"/>
      <c r="J180" s="3"/>
    </row>
    <row r="181" spans="1:10" s="14" customFormat="1">
      <c r="A181" s="18"/>
      <c r="B181" s="173"/>
      <c r="C181" s="173"/>
      <c r="D181" s="173"/>
      <c r="E181" s="173"/>
      <c r="F181" s="3"/>
      <c r="G181" s="3"/>
      <c r="H181" s="3"/>
      <c r="I181" s="3"/>
      <c r="J181" s="3"/>
    </row>
    <row r="182" spans="1:10" s="14" customFormat="1">
      <c r="A182" s="18"/>
      <c r="B182" s="173"/>
      <c r="C182" s="173"/>
      <c r="D182" s="173"/>
      <c r="E182" s="173"/>
      <c r="F182" s="3"/>
      <c r="G182" s="3"/>
      <c r="H182" s="3"/>
      <c r="I182" s="3"/>
      <c r="J182" s="3"/>
    </row>
    <row r="183" spans="1:10" s="14" customFormat="1">
      <c r="A183" s="18"/>
      <c r="B183" s="173"/>
      <c r="C183" s="173"/>
      <c r="D183" s="173"/>
      <c r="E183" s="173"/>
      <c r="F183" s="3"/>
      <c r="G183" s="3"/>
      <c r="H183" s="3"/>
      <c r="I183" s="3"/>
      <c r="J183" s="3"/>
    </row>
    <row r="184" spans="1:10" s="14" customFormat="1">
      <c r="A184" s="18"/>
      <c r="B184" s="173"/>
      <c r="C184" s="173"/>
      <c r="D184" s="173"/>
      <c r="E184" s="173"/>
      <c r="F184" s="3"/>
      <c r="G184" s="3"/>
      <c r="H184" s="3"/>
      <c r="I184" s="3"/>
      <c r="J184" s="3"/>
    </row>
    <row r="185" spans="1:10" s="14" customFormat="1">
      <c r="A185" s="18"/>
      <c r="B185" s="173"/>
      <c r="C185" s="173"/>
      <c r="D185" s="173"/>
      <c r="E185" s="173"/>
      <c r="F185" s="3"/>
      <c r="G185" s="3"/>
      <c r="H185" s="3"/>
      <c r="I185" s="3"/>
      <c r="J185" s="3"/>
    </row>
    <row r="186" spans="1:10" s="14" customFormat="1">
      <c r="A186" s="18"/>
      <c r="B186" s="173"/>
      <c r="C186" s="173"/>
      <c r="D186" s="173"/>
      <c r="E186" s="173"/>
      <c r="F186" s="3"/>
      <c r="G186" s="3"/>
      <c r="H186" s="3"/>
      <c r="I186" s="3"/>
      <c r="J186" s="3"/>
    </row>
    <row r="187" spans="1:10" s="14" customFormat="1">
      <c r="A187" s="18"/>
      <c r="B187" s="173"/>
      <c r="C187" s="173"/>
      <c r="D187" s="173"/>
      <c r="E187" s="173"/>
      <c r="F187" s="3"/>
      <c r="G187" s="3"/>
      <c r="H187" s="3"/>
      <c r="I187" s="3"/>
      <c r="J187" s="3"/>
    </row>
    <row r="188" spans="1:10" s="14" customFormat="1">
      <c r="A188" s="18"/>
      <c r="B188" s="173"/>
      <c r="C188" s="173"/>
      <c r="D188" s="173"/>
      <c r="E188" s="173"/>
      <c r="F188" s="3"/>
      <c r="G188" s="3"/>
      <c r="H188" s="3"/>
      <c r="I188" s="3"/>
      <c r="J188" s="3"/>
    </row>
    <row r="189" spans="1:10" s="14" customFormat="1">
      <c r="A189" s="18"/>
      <c r="B189" s="173"/>
      <c r="C189" s="173"/>
      <c r="D189" s="173"/>
      <c r="E189" s="173"/>
      <c r="F189" s="3"/>
      <c r="G189" s="3"/>
      <c r="H189" s="3"/>
      <c r="I189" s="3"/>
      <c r="J189" s="3"/>
    </row>
    <row r="190" spans="1:10" s="14" customFormat="1">
      <c r="A190" s="18"/>
      <c r="B190" s="173"/>
      <c r="C190" s="173"/>
      <c r="D190" s="173"/>
      <c r="E190" s="173"/>
      <c r="F190" s="3"/>
      <c r="G190" s="3"/>
      <c r="H190" s="3"/>
      <c r="I190" s="3"/>
      <c r="J190" s="3"/>
    </row>
    <row r="191" spans="1:10" s="14" customFormat="1">
      <c r="A191" s="18"/>
      <c r="B191" s="173"/>
      <c r="C191" s="173"/>
      <c r="D191" s="173"/>
      <c r="E191" s="173"/>
      <c r="F191" s="3"/>
      <c r="G191" s="3"/>
      <c r="H191" s="3"/>
      <c r="I191" s="3"/>
      <c r="J191" s="3"/>
    </row>
    <row r="192" spans="1:10" s="14" customFormat="1">
      <c r="A192" s="18"/>
      <c r="B192" s="173"/>
      <c r="C192" s="173"/>
      <c r="D192" s="173"/>
      <c r="E192" s="173"/>
      <c r="F192" s="3"/>
      <c r="G192" s="3"/>
      <c r="H192" s="3"/>
      <c r="I192" s="3"/>
      <c r="J192" s="3"/>
    </row>
    <row r="193" spans="1:10" s="14" customFormat="1">
      <c r="A193" s="18"/>
      <c r="B193" s="173"/>
      <c r="C193" s="173"/>
      <c r="D193" s="173"/>
      <c r="E193" s="173"/>
      <c r="F193" s="3"/>
      <c r="G193" s="3"/>
      <c r="H193" s="3"/>
      <c r="I193" s="3"/>
      <c r="J193" s="3"/>
    </row>
    <row r="194" spans="1:10" s="14" customFormat="1">
      <c r="A194" s="18"/>
      <c r="B194" s="173"/>
      <c r="C194" s="173"/>
      <c r="D194" s="173"/>
      <c r="E194" s="173"/>
      <c r="F194" s="3"/>
      <c r="G194" s="3"/>
      <c r="H194" s="3"/>
      <c r="I194" s="3"/>
      <c r="J194" s="3"/>
    </row>
    <row r="195" spans="1:10" s="14" customFormat="1">
      <c r="A195" s="18"/>
      <c r="B195" s="173"/>
      <c r="C195" s="173"/>
      <c r="D195" s="173"/>
      <c r="E195" s="173"/>
      <c r="F195" s="3"/>
      <c r="G195" s="3"/>
      <c r="H195" s="3"/>
      <c r="I195" s="3"/>
      <c r="J195" s="3"/>
    </row>
    <row r="196" spans="1:10" s="14" customFormat="1">
      <c r="A196" s="18"/>
      <c r="B196" s="173"/>
      <c r="C196" s="173"/>
      <c r="D196" s="173"/>
      <c r="E196" s="173"/>
      <c r="F196" s="3"/>
      <c r="G196" s="3"/>
      <c r="H196" s="3"/>
      <c r="I196" s="3"/>
      <c r="J196" s="3"/>
    </row>
    <row r="197" spans="1:10" s="14" customFormat="1">
      <c r="A197" s="18"/>
      <c r="B197" s="173"/>
      <c r="C197" s="173"/>
      <c r="D197" s="173"/>
      <c r="E197" s="173"/>
      <c r="F197" s="3"/>
      <c r="G197" s="3"/>
      <c r="H197" s="3"/>
      <c r="I197" s="3"/>
      <c r="J197" s="3"/>
    </row>
    <row r="198" spans="1:10" s="14" customFormat="1">
      <c r="A198" s="18"/>
      <c r="B198" s="173"/>
      <c r="C198" s="173"/>
      <c r="D198" s="173"/>
      <c r="E198" s="173"/>
      <c r="F198" s="3"/>
      <c r="G198" s="3"/>
      <c r="H198" s="3"/>
      <c r="I198" s="3"/>
      <c r="J198" s="3"/>
    </row>
    <row r="199" spans="1:10" s="14" customFormat="1">
      <c r="A199" s="18"/>
      <c r="B199" s="173"/>
      <c r="C199" s="173"/>
      <c r="D199" s="173"/>
      <c r="E199" s="173"/>
      <c r="F199" s="3"/>
      <c r="G199" s="3"/>
      <c r="H199" s="3"/>
      <c r="I199" s="3"/>
      <c r="J199" s="3"/>
    </row>
    <row r="200" spans="1:10" s="14" customFormat="1">
      <c r="A200" s="18"/>
      <c r="B200" s="173"/>
      <c r="C200" s="173"/>
      <c r="D200" s="173"/>
      <c r="E200" s="173"/>
      <c r="F200" s="3"/>
      <c r="G200" s="3"/>
      <c r="H200" s="3"/>
      <c r="I200" s="3"/>
      <c r="J200" s="3"/>
    </row>
    <row r="201" spans="1:10" s="14" customFormat="1">
      <c r="A201" s="18"/>
      <c r="B201" s="173"/>
      <c r="C201" s="173"/>
      <c r="D201" s="173"/>
      <c r="E201" s="173"/>
      <c r="F201" s="3"/>
      <c r="G201" s="3"/>
      <c r="H201" s="3"/>
      <c r="I201" s="3"/>
      <c r="J201" s="3"/>
    </row>
    <row r="202" spans="1:10" s="14" customFormat="1">
      <c r="A202" s="18"/>
      <c r="B202" s="173"/>
      <c r="C202" s="173"/>
      <c r="D202" s="173"/>
      <c r="E202" s="173"/>
      <c r="F202" s="3"/>
      <c r="G202" s="3"/>
      <c r="H202" s="3"/>
      <c r="I202" s="3"/>
      <c r="J202" s="3"/>
    </row>
    <row r="203" spans="1:10" s="14" customFormat="1">
      <c r="A203" s="18"/>
      <c r="B203" s="173"/>
      <c r="C203" s="173"/>
      <c r="D203" s="173"/>
      <c r="E203" s="173"/>
      <c r="F203" s="3"/>
      <c r="G203" s="3"/>
      <c r="H203" s="3"/>
      <c r="I203" s="3"/>
      <c r="J203" s="3"/>
    </row>
    <row r="204" spans="1:10" s="14" customFormat="1">
      <c r="A204" s="18"/>
      <c r="B204" s="173"/>
      <c r="C204" s="173"/>
      <c r="D204" s="173"/>
      <c r="E204" s="173"/>
      <c r="F204" s="3"/>
      <c r="G204" s="3"/>
      <c r="H204" s="3"/>
      <c r="I204" s="3"/>
      <c r="J204" s="3"/>
    </row>
    <row r="205" spans="1:10" s="14" customFormat="1">
      <c r="A205" s="18"/>
      <c r="B205" s="173"/>
      <c r="C205" s="173"/>
      <c r="D205" s="173"/>
      <c r="E205" s="173"/>
      <c r="F205" s="3"/>
      <c r="G205" s="3"/>
      <c r="H205" s="3"/>
      <c r="I205" s="3"/>
      <c r="J205" s="3"/>
    </row>
    <row r="206" spans="1:10" s="14" customFormat="1">
      <c r="A206" s="18"/>
      <c r="B206" s="173"/>
      <c r="C206" s="173"/>
      <c r="D206" s="173"/>
      <c r="E206" s="173"/>
      <c r="F206" s="3"/>
      <c r="G206" s="3"/>
      <c r="H206" s="3"/>
      <c r="I206" s="3"/>
      <c r="J206" s="3"/>
    </row>
    <row r="207" spans="1:10" s="14" customFormat="1">
      <c r="A207" s="18"/>
      <c r="B207" s="173"/>
      <c r="C207" s="173"/>
      <c r="D207" s="173"/>
      <c r="E207" s="173"/>
      <c r="F207" s="3"/>
      <c r="G207" s="3"/>
      <c r="H207" s="3"/>
      <c r="I207" s="3"/>
      <c r="J207" s="3"/>
    </row>
    <row r="208" spans="1:10" s="14" customFormat="1">
      <c r="A208" s="18"/>
      <c r="B208" s="173"/>
      <c r="C208" s="173"/>
      <c r="D208" s="173"/>
      <c r="E208" s="173"/>
      <c r="F208" s="3"/>
      <c r="G208" s="3"/>
      <c r="H208" s="3"/>
      <c r="I208" s="3"/>
      <c r="J208" s="3"/>
    </row>
    <row r="209" spans="1:10" s="14" customFormat="1">
      <c r="A209" s="18"/>
      <c r="B209" s="173"/>
      <c r="C209" s="173"/>
      <c r="D209" s="173"/>
      <c r="E209" s="173"/>
      <c r="F209" s="3"/>
      <c r="G209" s="3"/>
      <c r="H209" s="3"/>
      <c r="I209" s="3"/>
      <c r="J209" s="3"/>
    </row>
    <row r="210" spans="1:10" s="14" customFormat="1">
      <c r="A210" s="18"/>
      <c r="B210" s="173"/>
      <c r="C210" s="173"/>
      <c r="D210" s="173"/>
      <c r="E210" s="173"/>
      <c r="F210" s="3"/>
      <c r="G210" s="3"/>
      <c r="H210" s="3"/>
      <c r="I210" s="3"/>
      <c r="J210" s="3"/>
    </row>
    <row r="211" spans="1:10" s="14" customFormat="1">
      <c r="A211" s="18"/>
      <c r="B211" s="173"/>
      <c r="C211" s="173"/>
      <c r="D211" s="173"/>
      <c r="E211" s="173"/>
      <c r="F211" s="3"/>
      <c r="G211" s="3"/>
      <c r="H211" s="3"/>
      <c r="I211" s="3"/>
      <c r="J211" s="3"/>
    </row>
    <row r="212" spans="1:10" s="14" customFormat="1">
      <c r="A212" s="18"/>
      <c r="B212" s="173"/>
      <c r="C212" s="173"/>
      <c r="D212" s="173"/>
      <c r="E212" s="173"/>
      <c r="F212" s="3"/>
      <c r="G212" s="3"/>
      <c r="H212" s="3"/>
      <c r="I212" s="3"/>
      <c r="J212" s="3"/>
    </row>
    <row r="213" spans="1:10" s="14" customFormat="1">
      <c r="A213" s="18"/>
      <c r="B213" s="173"/>
      <c r="C213" s="173"/>
      <c r="D213" s="173"/>
      <c r="E213" s="173"/>
      <c r="F213" s="3"/>
      <c r="G213" s="3"/>
      <c r="H213" s="3"/>
      <c r="I213" s="3"/>
      <c r="J213" s="3"/>
    </row>
    <row r="214" spans="1:10" s="14" customFormat="1">
      <c r="A214" s="18"/>
      <c r="B214" s="173"/>
      <c r="C214" s="173"/>
      <c r="D214" s="173"/>
      <c r="E214" s="173"/>
      <c r="F214" s="3"/>
      <c r="G214" s="3"/>
      <c r="H214" s="3"/>
      <c r="I214" s="3"/>
      <c r="J214" s="3"/>
    </row>
    <row r="215" spans="1:10" s="14" customFormat="1">
      <c r="A215" s="18"/>
      <c r="B215" s="173"/>
      <c r="C215" s="173"/>
      <c r="D215" s="173"/>
      <c r="E215" s="173"/>
      <c r="F215" s="3"/>
      <c r="G215" s="3"/>
      <c r="H215" s="3"/>
      <c r="I215" s="3"/>
      <c r="J215" s="3"/>
    </row>
    <row r="216" spans="1:10" s="14" customFormat="1">
      <c r="A216" s="18"/>
      <c r="B216" s="173"/>
      <c r="C216" s="173"/>
      <c r="D216" s="173"/>
      <c r="E216" s="173"/>
      <c r="F216" s="3"/>
      <c r="G216" s="3"/>
      <c r="H216" s="3"/>
      <c r="I216" s="3"/>
      <c r="J216" s="3"/>
    </row>
    <row r="217" spans="1:10" s="14" customFormat="1">
      <c r="A217" s="18"/>
      <c r="B217" s="173"/>
      <c r="C217" s="173"/>
      <c r="D217" s="173"/>
      <c r="E217" s="173"/>
      <c r="F217" s="3"/>
      <c r="G217" s="3"/>
      <c r="H217" s="3"/>
      <c r="I217" s="3"/>
      <c r="J217" s="3"/>
    </row>
    <row r="218" spans="1:10" s="14" customFormat="1">
      <c r="A218" s="18"/>
      <c r="B218" s="173"/>
      <c r="C218" s="173"/>
      <c r="D218" s="173"/>
      <c r="E218" s="173"/>
      <c r="F218" s="3"/>
      <c r="G218" s="3"/>
      <c r="H218" s="3"/>
      <c r="I218" s="3"/>
      <c r="J218" s="3"/>
    </row>
    <row r="219" spans="1:10" s="14" customFormat="1">
      <c r="A219" s="18"/>
      <c r="B219" s="173"/>
      <c r="C219" s="173"/>
      <c r="D219" s="173"/>
      <c r="E219" s="173"/>
      <c r="F219" s="3"/>
      <c r="G219" s="3"/>
      <c r="H219" s="3"/>
      <c r="I219" s="3"/>
      <c r="J219" s="3"/>
    </row>
    <row r="220" spans="1:10" s="14" customFormat="1">
      <c r="A220" s="18"/>
      <c r="B220" s="173"/>
      <c r="C220" s="173"/>
      <c r="D220" s="173"/>
      <c r="E220" s="173"/>
      <c r="F220" s="3"/>
      <c r="G220" s="3"/>
      <c r="H220" s="3"/>
      <c r="I220" s="3"/>
      <c r="J220" s="3"/>
    </row>
    <row r="221" spans="1:10" s="14" customFormat="1">
      <c r="A221" s="18"/>
      <c r="B221" s="173"/>
      <c r="C221" s="173"/>
      <c r="D221" s="173"/>
      <c r="E221" s="173"/>
      <c r="F221" s="3"/>
      <c r="G221" s="3"/>
      <c r="H221" s="3"/>
      <c r="I221" s="3"/>
      <c r="J221" s="3"/>
    </row>
    <row r="222" spans="1:10" s="14" customFormat="1">
      <c r="A222" s="18"/>
      <c r="B222" s="173"/>
      <c r="C222" s="173"/>
      <c r="D222" s="173"/>
      <c r="E222" s="173"/>
      <c r="F222" s="3"/>
      <c r="G222" s="3"/>
      <c r="H222" s="3"/>
      <c r="I222" s="3"/>
      <c r="J222" s="3"/>
    </row>
    <row r="223" spans="1:10" s="14" customFormat="1">
      <c r="A223" s="18"/>
      <c r="B223" s="173"/>
      <c r="C223" s="173"/>
      <c r="D223" s="173"/>
      <c r="E223" s="173"/>
      <c r="F223" s="3"/>
      <c r="G223" s="3"/>
      <c r="H223" s="3"/>
      <c r="I223" s="3"/>
      <c r="J223" s="3"/>
    </row>
    <row r="224" spans="1:10" s="14" customFormat="1">
      <c r="A224" s="18"/>
      <c r="B224" s="173"/>
      <c r="C224" s="173"/>
      <c r="D224" s="173"/>
      <c r="E224" s="173"/>
      <c r="F224" s="3"/>
      <c r="G224" s="3"/>
      <c r="H224" s="3"/>
      <c r="I224" s="3"/>
      <c r="J224" s="3"/>
    </row>
    <row r="225" spans="1:10" s="14" customFormat="1">
      <c r="A225" s="18"/>
      <c r="B225" s="173"/>
      <c r="C225" s="173"/>
      <c r="D225" s="173"/>
      <c r="E225" s="173"/>
      <c r="F225" s="3"/>
      <c r="G225" s="3"/>
      <c r="H225" s="3"/>
      <c r="I225" s="3"/>
      <c r="J225" s="3"/>
    </row>
    <row r="226" spans="1:10" s="14" customFormat="1">
      <c r="A226" s="18"/>
      <c r="B226" s="173"/>
      <c r="C226" s="173"/>
      <c r="D226" s="173"/>
      <c r="E226" s="173"/>
      <c r="F226" s="3"/>
      <c r="G226" s="3"/>
      <c r="H226" s="3"/>
      <c r="I226" s="3"/>
      <c r="J226" s="3"/>
    </row>
    <row r="227" spans="1:10" s="14" customFormat="1">
      <c r="A227" s="18"/>
      <c r="B227" s="173"/>
      <c r="C227" s="173"/>
      <c r="D227" s="173"/>
      <c r="E227" s="173"/>
      <c r="F227" s="3"/>
      <c r="G227" s="3"/>
      <c r="H227" s="3"/>
      <c r="I227" s="3"/>
      <c r="J227" s="3"/>
    </row>
    <row r="228" spans="1:10" s="14" customFormat="1">
      <c r="A228" s="18"/>
      <c r="B228" s="173"/>
      <c r="C228" s="173"/>
      <c r="D228" s="173"/>
      <c r="E228" s="173"/>
      <c r="F228" s="3"/>
      <c r="G228" s="3"/>
      <c r="H228" s="3"/>
      <c r="I228" s="3"/>
      <c r="J228" s="3"/>
    </row>
    <row r="229" spans="1:10" s="14" customFormat="1">
      <c r="A229" s="18"/>
      <c r="B229" s="173"/>
      <c r="C229" s="173"/>
      <c r="D229" s="173"/>
      <c r="E229" s="173"/>
      <c r="F229" s="3"/>
      <c r="G229" s="3"/>
      <c r="H229" s="3"/>
      <c r="I229" s="3"/>
      <c r="J229" s="3"/>
    </row>
    <row r="230" spans="1:10" s="14" customFormat="1">
      <c r="A230" s="18"/>
      <c r="B230" s="173"/>
      <c r="C230" s="173"/>
      <c r="D230" s="173"/>
      <c r="E230" s="173"/>
      <c r="F230" s="3"/>
      <c r="G230" s="3"/>
      <c r="H230" s="3"/>
      <c r="I230" s="3"/>
      <c r="J230" s="3"/>
    </row>
    <row r="231" spans="1:10" s="14" customFormat="1">
      <c r="A231" s="18"/>
      <c r="B231" s="173"/>
      <c r="C231" s="173"/>
      <c r="D231" s="173"/>
      <c r="E231" s="173"/>
      <c r="F231" s="3"/>
      <c r="G231" s="3"/>
      <c r="H231" s="3"/>
      <c r="I231" s="3"/>
      <c r="J231" s="3"/>
    </row>
    <row r="232" spans="1:10" s="14" customFormat="1">
      <c r="A232" s="18"/>
      <c r="B232" s="173"/>
      <c r="C232" s="173"/>
      <c r="D232" s="173"/>
      <c r="E232" s="173"/>
      <c r="F232" s="3"/>
      <c r="G232" s="3"/>
      <c r="H232" s="3"/>
      <c r="I232" s="3"/>
      <c r="J232" s="3"/>
    </row>
    <row r="233" spans="1:10" s="14" customFormat="1">
      <c r="A233" s="18"/>
      <c r="B233" s="173"/>
      <c r="C233" s="173"/>
      <c r="D233" s="173"/>
      <c r="E233" s="173"/>
      <c r="F233" s="3"/>
      <c r="G233" s="3"/>
      <c r="H233" s="3"/>
      <c r="I233" s="3"/>
      <c r="J233" s="3"/>
    </row>
    <row r="234" spans="1:10" s="14" customFormat="1">
      <c r="A234" s="18"/>
      <c r="B234" s="173"/>
      <c r="C234" s="173"/>
      <c r="D234" s="173"/>
      <c r="E234" s="173"/>
      <c r="F234" s="3"/>
      <c r="G234" s="3"/>
      <c r="H234" s="3"/>
      <c r="I234" s="3"/>
      <c r="J234" s="3"/>
    </row>
    <row r="235" spans="1:10" s="14" customFormat="1">
      <c r="A235" s="18"/>
      <c r="B235" s="173"/>
      <c r="C235" s="173"/>
      <c r="D235" s="173"/>
      <c r="E235" s="173"/>
      <c r="F235" s="3"/>
      <c r="G235" s="3"/>
      <c r="H235" s="3"/>
      <c r="I235" s="3"/>
      <c r="J235" s="3"/>
    </row>
    <row r="236" spans="1:10" s="14" customFormat="1">
      <c r="A236" s="18"/>
      <c r="B236" s="173"/>
      <c r="C236" s="173"/>
      <c r="D236" s="173"/>
      <c r="E236" s="173"/>
      <c r="F236" s="3"/>
      <c r="G236" s="3"/>
      <c r="H236" s="3"/>
      <c r="I236" s="3"/>
      <c r="J236" s="3"/>
    </row>
    <row r="237" spans="1:10" s="14" customFormat="1">
      <c r="A237" s="18"/>
      <c r="B237" s="173"/>
      <c r="C237" s="173"/>
      <c r="D237" s="173"/>
      <c r="E237" s="173"/>
      <c r="F237" s="3"/>
      <c r="G237" s="3"/>
      <c r="H237" s="3"/>
      <c r="I237" s="3"/>
      <c r="J237" s="3"/>
    </row>
    <row r="238" spans="1:10" s="14" customFormat="1">
      <c r="A238" s="18"/>
      <c r="B238" s="173"/>
      <c r="C238" s="173"/>
      <c r="D238" s="173"/>
      <c r="E238" s="173"/>
      <c r="F238" s="3"/>
      <c r="G238" s="3"/>
      <c r="H238" s="3"/>
      <c r="I238" s="3"/>
      <c r="J238" s="3"/>
    </row>
    <row r="239" spans="1:10" s="14" customFormat="1">
      <c r="A239" s="18"/>
      <c r="B239" s="173"/>
      <c r="C239" s="173"/>
      <c r="D239" s="173"/>
      <c r="E239" s="173"/>
      <c r="F239" s="3"/>
      <c r="G239" s="3"/>
      <c r="H239" s="3"/>
      <c r="I239" s="3"/>
      <c r="J239" s="3"/>
    </row>
    <row r="240" spans="1:10" s="14" customFormat="1">
      <c r="A240" s="18"/>
      <c r="B240" s="173"/>
      <c r="C240" s="173"/>
      <c r="D240" s="173"/>
      <c r="E240" s="173"/>
      <c r="F240" s="3"/>
      <c r="G240" s="3"/>
      <c r="H240" s="3"/>
      <c r="I240" s="3"/>
      <c r="J240" s="3"/>
    </row>
    <row r="241" spans="1:10" s="14" customFormat="1">
      <c r="A241" s="18"/>
      <c r="B241" s="173"/>
      <c r="C241" s="173"/>
      <c r="D241" s="173"/>
      <c r="E241" s="173"/>
      <c r="F241" s="3"/>
      <c r="G241" s="3"/>
      <c r="H241" s="3"/>
      <c r="I241" s="3"/>
      <c r="J241" s="3"/>
    </row>
    <row r="242" spans="1:10" s="14" customFormat="1">
      <c r="A242" s="18"/>
      <c r="B242" s="173"/>
      <c r="C242" s="173"/>
      <c r="D242" s="173"/>
      <c r="E242" s="173"/>
      <c r="F242" s="3"/>
      <c r="G242" s="3"/>
      <c r="H242" s="3"/>
      <c r="I242" s="3"/>
      <c r="J242" s="3"/>
    </row>
    <row r="243" spans="1:10" s="14" customFormat="1">
      <c r="A243" s="18"/>
      <c r="B243" s="173"/>
      <c r="C243" s="173"/>
      <c r="D243" s="173"/>
      <c r="E243" s="173"/>
      <c r="F243" s="3"/>
      <c r="G243" s="3"/>
      <c r="H243" s="3"/>
      <c r="I243" s="3"/>
      <c r="J243" s="3"/>
    </row>
    <row r="244" spans="1:10" s="14" customFormat="1">
      <c r="A244" s="18"/>
      <c r="B244" s="173"/>
      <c r="C244" s="173"/>
      <c r="D244" s="173"/>
      <c r="E244" s="173"/>
      <c r="F244" s="3"/>
      <c r="G244" s="3"/>
      <c r="H244" s="3"/>
      <c r="I244" s="3"/>
      <c r="J244" s="3"/>
    </row>
    <row r="245" spans="1:10" s="14" customFormat="1">
      <c r="A245" s="18"/>
      <c r="B245" s="173"/>
      <c r="C245" s="173"/>
      <c r="D245" s="173"/>
      <c r="E245" s="173"/>
      <c r="F245" s="3"/>
      <c r="G245" s="3"/>
      <c r="H245" s="3"/>
      <c r="I245" s="3"/>
      <c r="J245" s="3"/>
    </row>
    <row r="246" spans="1:10" s="14" customFormat="1">
      <c r="A246" s="18"/>
      <c r="B246" s="173"/>
      <c r="C246" s="173"/>
      <c r="D246" s="173"/>
      <c r="E246" s="173"/>
      <c r="F246" s="3"/>
      <c r="G246" s="3"/>
      <c r="H246" s="3"/>
      <c r="I246" s="3"/>
      <c r="J246" s="3"/>
    </row>
    <row r="247" spans="1:10" s="14" customFormat="1">
      <c r="A247" s="18"/>
      <c r="B247" s="173"/>
      <c r="C247" s="173"/>
      <c r="D247" s="173"/>
      <c r="E247" s="173"/>
      <c r="F247" s="3"/>
      <c r="G247" s="3"/>
      <c r="H247" s="3"/>
      <c r="I247" s="3"/>
      <c r="J247" s="3"/>
    </row>
    <row r="248" spans="1:10" s="14" customFormat="1">
      <c r="A248" s="18"/>
      <c r="B248" s="173"/>
      <c r="C248" s="173"/>
      <c r="D248" s="173"/>
      <c r="E248" s="173"/>
      <c r="F248" s="3"/>
      <c r="G248" s="3"/>
      <c r="H248" s="3"/>
      <c r="I248" s="3"/>
      <c r="J248" s="3"/>
    </row>
    <row r="249" spans="1:10" s="14" customFormat="1">
      <c r="A249" s="18"/>
      <c r="B249" s="173"/>
      <c r="C249" s="173"/>
      <c r="D249" s="173"/>
      <c r="E249" s="173"/>
      <c r="F249" s="3"/>
      <c r="G249" s="3"/>
      <c r="H249" s="3"/>
      <c r="I249" s="3"/>
      <c r="J249" s="3"/>
    </row>
    <row r="250" spans="1:10" s="14" customFormat="1">
      <c r="A250" s="18"/>
      <c r="B250" s="173"/>
      <c r="C250" s="173"/>
      <c r="D250" s="173"/>
      <c r="E250" s="173"/>
      <c r="F250" s="3"/>
      <c r="G250" s="3"/>
      <c r="H250" s="3"/>
      <c r="I250" s="3"/>
      <c r="J250" s="3"/>
    </row>
    <row r="251" spans="1:10" s="14" customFormat="1">
      <c r="A251" s="18"/>
      <c r="B251" s="173"/>
      <c r="C251" s="173"/>
      <c r="D251" s="173"/>
      <c r="E251" s="173"/>
      <c r="F251" s="3"/>
      <c r="G251" s="3"/>
      <c r="H251" s="3"/>
      <c r="I251" s="3"/>
      <c r="J251" s="3"/>
    </row>
    <row r="252" spans="1:10" s="14" customFormat="1">
      <c r="A252" s="18"/>
      <c r="B252" s="173"/>
      <c r="C252" s="173"/>
      <c r="D252" s="173"/>
      <c r="E252" s="173"/>
      <c r="F252" s="3"/>
      <c r="G252" s="3"/>
      <c r="H252" s="3"/>
      <c r="I252" s="3"/>
      <c r="J252" s="3"/>
    </row>
    <row r="253" spans="1:10" s="14" customFormat="1">
      <c r="A253" s="18"/>
      <c r="B253" s="173"/>
      <c r="C253" s="173"/>
      <c r="D253" s="173"/>
      <c r="E253" s="173"/>
      <c r="F253" s="3"/>
      <c r="G253" s="3"/>
      <c r="H253" s="3"/>
      <c r="I253" s="3"/>
      <c r="J253" s="3"/>
    </row>
    <row r="254" spans="1:10" s="14" customFormat="1">
      <c r="A254" s="18"/>
      <c r="B254" s="173"/>
      <c r="C254" s="173"/>
      <c r="D254" s="173"/>
      <c r="E254" s="173"/>
      <c r="F254" s="3"/>
      <c r="G254" s="3"/>
      <c r="H254" s="3"/>
      <c r="I254" s="3"/>
      <c r="J254" s="3"/>
    </row>
    <row r="255" spans="1:10" s="14" customFormat="1">
      <c r="A255" s="18"/>
      <c r="B255" s="173"/>
      <c r="C255" s="173"/>
      <c r="D255" s="173"/>
      <c r="E255" s="173"/>
      <c r="F255" s="3"/>
      <c r="G255" s="3"/>
      <c r="H255" s="3"/>
      <c r="I255" s="3"/>
      <c r="J255" s="3"/>
    </row>
    <row r="256" spans="1:10" s="14" customFormat="1">
      <c r="A256" s="18"/>
      <c r="B256" s="173"/>
      <c r="C256" s="173"/>
      <c r="D256" s="173"/>
      <c r="E256" s="173"/>
      <c r="F256" s="3"/>
      <c r="G256" s="3"/>
      <c r="H256" s="3"/>
      <c r="I256" s="3"/>
      <c r="J256" s="3"/>
    </row>
    <row r="257" spans="1:10" s="14" customFormat="1">
      <c r="A257" s="18"/>
      <c r="B257" s="173"/>
      <c r="C257" s="173"/>
      <c r="D257" s="173"/>
      <c r="E257" s="173"/>
      <c r="F257" s="3"/>
      <c r="G257" s="3"/>
      <c r="H257" s="3"/>
      <c r="I257" s="3"/>
      <c r="J257" s="3"/>
    </row>
    <row r="258" spans="1:10" s="14" customFormat="1">
      <c r="A258" s="18"/>
      <c r="B258" s="173"/>
      <c r="C258" s="173"/>
      <c r="D258" s="173"/>
      <c r="E258" s="173"/>
      <c r="F258" s="3"/>
      <c r="G258" s="3"/>
      <c r="H258" s="3"/>
      <c r="I258" s="3"/>
      <c r="J258" s="3"/>
    </row>
    <row r="259" spans="1:10" s="14" customFormat="1">
      <c r="A259" s="18"/>
      <c r="B259" s="173"/>
      <c r="C259" s="173"/>
      <c r="D259" s="173"/>
      <c r="E259" s="173"/>
      <c r="F259" s="3"/>
      <c r="G259" s="3"/>
      <c r="H259" s="3"/>
      <c r="I259" s="3"/>
      <c r="J259" s="3"/>
    </row>
    <row r="260" spans="1:10" s="14" customFormat="1">
      <c r="A260" s="18"/>
      <c r="B260" s="173"/>
      <c r="C260" s="173"/>
      <c r="D260" s="173"/>
      <c r="E260" s="173"/>
      <c r="F260" s="3"/>
      <c r="G260" s="3"/>
      <c r="H260" s="3"/>
      <c r="I260" s="3"/>
      <c r="J260" s="3"/>
    </row>
    <row r="261" spans="1:10" s="14" customFormat="1">
      <c r="A261" s="18"/>
      <c r="B261" s="173"/>
      <c r="C261" s="173"/>
      <c r="D261" s="173"/>
      <c r="E261" s="173"/>
      <c r="F261" s="3"/>
      <c r="G261" s="3"/>
      <c r="H261" s="3"/>
      <c r="I261" s="3"/>
      <c r="J261" s="3"/>
    </row>
    <row r="262" spans="1:10" s="14" customFormat="1">
      <c r="A262" s="18"/>
      <c r="B262" s="173"/>
      <c r="C262" s="173"/>
      <c r="D262" s="173"/>
      <c r="E262" s="173"/>
      <c r="F262" s="3"/>
      <c r="G262" s="3"/>
      <c r="H262" s="3"/>
      <c r="I262" s="3"/>
      <c r="J262" s="3"/>
    </row>
    <row r="263" spans="1:10" s="14" customFormat="1">
      <c r="A263" s="18"/>
      <c r="B263" s="173"/>
      <c r="C263" s="173"/>
      <c r="D263" s="173"/>
      <c r="E263" s="173"/>
      <c r="F263" s="3"/>
      <c r="G263" s="3"/>
      <c r="H263" s="3"/>
      <c r="I263" s="3"/>
      <c r="J263" s="3"/>
    </row>
    <row r="264" spans="1:10" s="14" customFormat="1">
      <c r="A264" s="18"/>
      <c r="B264" s="173"/>
      <c r="C264" s="173"/>
      <c r="D264" s="173"/>
      <c r="E264" s="173"/>
      <c r="F264" s="3"/>
      <c r="G264" s="3"/>
      <c r="H264" s="3"/>
      <c r="I264" s="3"/>
      <c r="J264" s="3"/>
    </row>
    <row r="265" spans="1:10" s="14" customFormat="1">
      <c r="A265" s="18"/>
      <c r="B265" s="173"/>
      <c r="C265" s="173"/>
      <c r="D265" s="173"/>
      <c r="E265" s="173"/>
      <c r="F265" s="3"/>
      <c r="G265" s="3"/>
      <c r="H265" s="3"/>
      <c r="I265" s="3"/>
      <c r="J265" s="3"/>
    </row>
    <row r="266" spans="1:10" s="14" customFormat="1">
      <c r="A266" s="18"/>
      <c r="B266" s="173"/>
      <c r="C266" s="173"/>
      <c r="D266" s="173"/>
      <c r="E266" s="173"/>
      <c r="F266" s="3"/>
      <c r="G266" s="3"/>
      <c r="H266" s="3"/>
      <c r="I266" s="3"/>
      <c r="J266" s="3"/>
    </row>
    <row r="267" spans="1:10" s="14" customFormat="1">
      <c r="A267" s="18"/>
      <c r="B267" s="173"/>
      <c r="C267" s="173"/>
      <c r="D267" s="173"/>
      <c r="E267" s="173"/>
      <c r="F267" s="3"/>
      <c r="G267" s="3"/>
      <c r="H267" s="3"/>
      <c r="I267" s="3"/>
      <c r="J267" s="3"/>
    </row>
    <row r="268" spans="1:10" s="14" customFormat="1">
      <c r="A268" s="18"/>
      <c r="B268" s="173"/>
      <c r="C268" s="173"/>
      <c r="D268" s="173"/>
      <c r="E268" s="173"/>
      <c r="F268" s="3"/>
      <c r="G268" s="3"/>
      <c r="H268" s="3"/>
      <c r="I268" s="3"/>
      <c r="J268" s="3"/>
    </row>
    <row r="269" spans="1:10" s="14" customFormat="1">
      <c r="A269" s="18"/>
      <c r="B269" s="173"/>
      <c r="C269" s="173"/>
      <c r="D269" s="173"/>
      <c r="E269" s="173"/>
      <c r="F269" s="3"/>
      <c r="G269" s="3"/>
      <c r="H269" s="3"/>
      <c r="I269" s="3"/>
      <c r="J269" s="3"/>
    </row>
    <row r="270" spans="1:10" s="14" customFormat="1">
      <c r="A270" s="18"/>
      <c r="B270" s="173"/>
      <c r="C270" s="173"/>
      <c r="D270" s="173"/>
      <c r="E270" s="173"/>
      <c r="F270" s="3"/>
      <c r="G270" s="3"/>
      <c r="H270" s="3"/>
      <c r="I270" s="3"/>
      <c r="J270" s="3"/>
    </row>
    <row r="271" spans="1:10" s="14" customFormat="1">
      <c r="A271" s="18"/>
      <c r="B271" s="173"/>
      <c r="C271" s="173"/>
      <c r="D271" s="173"/>
      <c r="E271" s="173"/>
      <c r="F271" s="3"/>
      <c r="G271" s="3"/>
      <c r="H271" s="3"/>
      <c r="I271" s="3"/>
      <c r="J271" s="3"/>
    </row>
    <row r="272" spans="1:10" s="14" customFormat="1">
      <c r="A272" s="18"/>
      <c r="B272" s="173"/>
      <c r="C272" s="173"/>
      <c r="D272" s="173"/>
      <c r="E272" s="173"/>
      <c r="F272" s="3"/>
      <c r="G272" s="3"/>
      <c r="H272" s="3"/>
      <c r="I272" s="3"/>
      <c r="J272" s="3"/>
    </row>
    <row r="273" spans="1:10" s="14" customFormat="1">
      <c r="A273" s="18"/>
      <c r="B273" s="173"/>
      <c r="C273" s="173"/>
      <c r="D273" s="173"/>
      <c r="E273" s="173"/>
      <c r="F273" s="3"/>
      <c r="G273" s="3"/>
      <c r="H273" s="3"/>
      <c r="I273" s="3"/>
      <c r="J273" s="3"/>
    </row>
    <row r="274" spans="1:10" s="14" customFormat="1">
      <c r="A274" s="18"/>
      <c r="B274" s="173"/>
      <c r="C274" s="173"/>
      <c r="D274" s="173"/>
      <c r="E274" s="173"/>
      <c r="F274" s="3"/>
      <c r="G274" s="3"/>
      <c r="H274" s="3"/>
      <c r="I274" s="3"/>
      <c r="J274" s="3"/>
    </row>
    <row r="275" spans="1:10" s="14" customFormat="1">
      <c r="A275" s="18"/>
      <c r="B275" s="173"/>
      <c r="C275" s="173"/>
      <c r="D275" s="173"/>
      <c r="E275" s="173"/>
      <c r="F275" s="3"/>
      <c r="G275" s="3"/>
      <c r="H275" s="3"/>
      <c r="I275" s="3"/>
      <c r="J275" s="3"/>
    </row>
    <row r="276" spans="1:10" s="14" customFormat="1">
      <c r="A276" s="18"/>
      <c r="B276" s="173"/>
      <c r="C276" s="173"/>
      <c r="D276" s="173"/>
      <c r="E276" s="173"/>
      <c r="F276" s="3"/>
      <c r="G276" s="3"/>
      <c r="H276" s="3"/>
      <c r="I276" s="3"/>
      <c r="J276" s="3"/>
    </row>
    <row r="277" spans="1:10" s="14" customFormat="1">
      <c r="A277" s="18"/>
      <c r="B277" s="173"/>
      <c r="C277" s="173"/>
      <c r="D277" s="173"/>
      <c r="E277" s="173"/>
      <c r="F277" s="3"/>
      <c r="G277" s="3"/>
      <c r="H277" s="3"/>
      <c r="I277" s="3"/>
      <c r="J277" s="3"/>
    </row>
    <row r="278" spans="1:10" s="14" customFormat="1">
      <c r="A278" s="18"/>
      <c r="B278" s="173"/>
      <c r="C278" s="173"/>
      <c r="D278" s="173"/>
      <c r="E278" s="173"/>
      <c r="F278" s="3"/>
      <c r="G278" s="3"/>
      <c r="H278" s="3"/>
      <c r="I278" s="3"/>
      <c r="J278" s="3"/>
    </row>
    <row r="279" spans="1:10" s="14" customFormat="1">
      <c r="A279" s="18"/>
      <c r="B279" s="173"/>
      <c r="C279" s="173"/>
      <c r="D279" s="173"/>
      <c r="E279" s="173"/>
      <c r="F279" s="3"/>
      <c r="G279" s="3"/>
      <c r="H279" s="3"/>
      <c r="I279" s="3"/>
      <c r="J279" s="3"/>
    </row>
  </sheetData>
  <mergeCells count="56">
    <mergeCell ref="G8:J8"/>
    <mergeCell ref="G5:J5"/>
    <mergeCell ref="G2:J2"/>
    <mergeCell ref="A7:B7"/>
    <mergeCell ref="C7:D7"/>
    <mergeCell ref="G4:J4"/>
    <mergeCell ref="A4:B4"/>
    <mergeCell ref="A5:D5"/>
    <mergeCell ref="B14:F14"/>
    <mergeCell ref="G12:G13"/>
    <mergeCell ref="H12:H13"/>
    <mergeCell ref="B16:F16"/>
    <mergeCell ref="I18:I19"/>
    <mergeCell ref="C128:F128"/>
    <mergeCell ref="H128:J128"/>
    <mergeCell ref="C127:F127"/>
    <mergeCell ref="A26:J26"/>
    <mergeCell ref="F30:F31"/>
    <mergeCell ref="A48:J48"/>
    <mergeCell ref="A92:J92"/>
    <mergeCell ref="C30:C31"/>
    <mergeCell ref="B30:B31"/>
    <mergeCell ref="A103:J103"/>
    <mergeCell ref="A70:J70"/>
    <mergeCell ref="A33:J33"/>
    <mergeCell ref="A30:A31"/>
    <mergeCell ref="A39:J39"/>
    <mergeCell ref="D30:D31"/>
    <mergeCell ref="E30:E31"/>
    <mergeCell ref="A46:J46"/>
    <mergeCell ref="I20:I21"/>
    <mergeCell ref="J20:J21"/>
    <mergeCell ref="B21:H21"/>
    <mergeCell ref="G30:J30"/>
    <mergeCell ref="H22:I22"/>
    <mergeCell ref="A27:J27"/>
    <mergeCell ref="A28:J28"/>
    <mergeCell ref="B22:G22"/>
    <mergeCell ref="B23:G23"/>
    <mergeCell ref="H23:I23"/>
    <mergeCell ref="A12:A13"/>
    <mergeCell ref="I16:I17"/>
    <mergeCell ref="J16:J17"/>
    <mergeCell ref="J18:J19"/>
    <mergeCell ref="A11:D11"/>
    <mergeCell ref="I12:I13"/>
    <mergeCell ref="I14:I15"/>
    <mergeCell ref="J14:J15"/>
    <mergeCell ref="B12:F13"/>
    <mergeCell ref="B15:F15"/>
    <mergeCell ref="G11:H11"/>
    <mergeCell ref="I11:J11"/>
    <mergeCell ref="B18:H18"/>
    <mergeCell ref="B19:H19"/>
    <mergeCell ref="B17:H17"/>
    <mergeCell ref="J12:J13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38" max="9" man="1"/>
    <brk id="56" max="9" man="1"/>
    <brk id="81" max="9" man="1"/>
  </rowBreaks>
  <ignoredErrors>
    <ignoredError sqref="B104 B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0"/>
  <sheetViews>
    <sheetView topLeftCell="A22" zoomScale="80" zoomScaleNormal="80" zoomScaleSheetLayoutView="80" workbookViewId="0">
      <selection activeCell="G107" sqref="G107"/>
    </sheetView>
  </sheetViews>
  <sheetFormatPr defaultColWidth="9.109375" defaultRowHeight="18"/>
  <cols>
    <col min="1" max="1" width="89.88671875" style="3" customWidth="1"/>
    <col min="2" max="2" width="14.88671875" style="14" customWidth="1"/>
    <col min="3" max="5" width="19.88671875" style="14" customWidth="1"/>
    <col min="6" max="15" width="19.88671875" style="3" customWidth="1"/>
    <col min="16" max="16" width="9.109375" style="3" customWidth="1"/>
    <col min="17" max="16384" width="9.109375" style="3"/>
  </cols>
  <sheetData>
    <row r="1" spans="1:15">
      <c r="A1" s="255" t="s">
        <v>152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6"/>
      <c r="M1" s="256"/>
      <c r="N1" s="256"/>
    </row>
    <row r="2" spans="1:15" ht="13.5" customHeight="1">
      <c r="B2" s="173"/>
      <c r="C2" s="173"/>
      <c r="D2" s="173"/>
      <c r="E2" s="173"/>
    </row>
    <row r="3" spans="1:15">
      <c r="A3" s="265" t="s">
        <v>153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0" t="s">
        <v>154</v>
      </c>
      <c r="B5" s="247" t="s">
        <v>155</v>
      </c>
      <c r="C5" s="248"/>
      <c r="D5" s="248"/>
      <c r="E5" s="248"/>
      <c r="F5" s="236" t="s">
        <v>156</v>
      </c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8.75" customHeight="1">
      <c r="A6" s="160">
        <v>1</v>
      </c>
      <c r="B6" s="247">
        <v>2</v>
      </c>
      <c r="C6" s="248"/>
      <c r="D6" s="248"/>
      <c r="E6" s="248"/>
      <c r="F6" s="236">
        <v>3</v>
      </c>
      <c r="G6" s="236"/>
      <c r="H6" s="236"/>
      <c r="I6" s="236"/>
      <c r="J6" s="236"/>
      <c r="K6" s="236"/>
      <c r="L6" s="236"/>
      <c r="M6" s="236"/>
      <c r="N6" s="236"/>
      <c r="O6" s="236"/>
    </row>
    <row r="7" spans="1:15" ht="18.75" customHeight="1">
      <c r="A7" s="30"/>
      <c r="B7" s="257"/>
      <c r="C7" s="258"/>
      <c r="D7" s="258"/>
      <c r="E7" s="258"/>
      <c r="F7" s="259"/>
      <c r="G7" s="259"/>
      <c r="H7" s="259"/>
      <c r="I7" s="259"/>
      <c r="J7" s="259"/>
      <c r="K7" s="259"/>
      <c r="L7" s="259"/>
      <c r="M7" s="259"/>
      <c r="N7" s="259"/>
      <c r="O7" s="259"/>
    </row>
    <row r="8" spans="1:15">
      <c r="A8" s="24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</row>
    <row r="9" spans="1:15" ht="18.75" customHeight="1">
      <c r="A9" s="269" t="s">
        <v>157</v>
      </c>
      <c r="B9" s="270"/>
      <c r="C9" s="270"/>
      <c r="D9" s="270"/>
      <c r="E9" s="270"/>
      <c r="F9" s="270"/>
      <c r="G9" s="270"/>
      <c r="H9" s="270"/>
      <c r="I9" s="270"/>
      <c r="J9" s="270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2" t="s">
        <v>158</v>
      </c>
      <c r="B11" s="220" t="s">
        <v>159</v>
      </c>
      <c r="C11" s="222"/>
      <c r="D11" s="204" t="s">
        <v>160</v>
      </c>
      <c r="E11" s="204"/>
      <c r="F11" s="204"/>
      <c r="G11" s="204" t="s">
        <v>161</v>
      </c>
      <c r="H11" s="204"/>
      <c r="I11" s="204"/>
      <c r="J11" s="220" t="s">
        <v>162</v>
      </c>
      <c r="K11" s="221"/>
      <c r="L11" s="222"/>
      <c r="M11" s="204" t="s">
        <v>163</v>
      </c>
      <c r="N11" s="204"/>
      <c r="O11" s="204"/>
    </row>
    <row r="12" spans="1:15" ht="150" customHeight="1">
      <c r="A12" s="233"/>
      <c r="B12" s="149" t="s">
        <v>164</v>
      </c>
      <c r="C12" s="149" t="s">
        <v>165</v>
      </c>
      <c r="D12" s="149" t="s">
        <v>166</v>
      </c>
      <c r="E12" s="149" t="s">
        <v>167</v>
      </c>
      <c r="F12" s="149" t="s">
        <v>168</v>
      </c>
      <c r="G12" s="149" t="s">
        <v>166</v>
      </c>
      <c r="H12" s="149" t="s">
        <v>167</v>
      </c>
      <c r="I12" s="149" t="s">
        <v>168</v>
      </c>
      <c r="J12" s="149" t="s">
        <v>166</v>
      </c>
      <c r="K12" s="149" t="s">
        <v>167</v>
      </c>
      <c r="L12" s="149" t="s">
        <v>168</v>
      </c>
      <c r="M12" s="149" t="s">
        <v>166</v>
      </c>
      <c r="N12" s="149" t="s">
        <v>167</v>
      </c>
      <c r="O12" s="149" t="s">
        <v>168</v>
      </c>
    </row>
    <row r="13" spans="1:15">
      <c r="A13" s="149">
        <v>1</v>
      </c>
      <c r="B13" s="149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54">
        <v>8</v>
      </c>
      <c r="I13" s="154">
        <v>9</v>
      </c>
      <c r="J13" s="154">
        <v>10</v>
      </c>
      <c r="K13" s="154">
        <v>11</v>
      </c>
      <c r="L13" s="154">
        <v>12</v>
      </c>
      <c r="M13" s="154">
        <v>13</v>
      </c>
      <c r="N13" s="154">
        <v>14</v>
      </c>
      <c r="O13" s="154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169</v>
      </c>
      <c r="B16" s="42">
        <v>100</v>
      </c>
      <c r="C16" s="42">
        <v>100</v>
      </c>
      <c r="D16" s="180">
        <f>C23</f>
        <v>473967</v>
      </c>
      <c r="E16" s="33"/>
      <c r="F16" s="35"/>
      <c r="G16" s="180">
        <f>D23</f>
        <v>459458</v>
      </c>
      <c r="H16" s="33"/>
      <c r="I16" s="35"/>
      <c r="J16" s="180">
        <v>117836</v>
      </c>
      <c r="K16" s="33"/>
      <c r="L16" s="35"/>
      <c r="M16" s="180">
        <f>F23</f>
        <v>444654</v>
      </c>
      <c r="N16" s="33"/>
      <c r="O16" s="35"/>
    </row>
    <row r="18" spans="1:15">
      <c r="A18" s="265" t="s">
        <v>170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6"/>
    </row>
    <row r="19" spans="1:15" ht="11.25" customHeight="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59"/>
    </row>
    <row r="20" spans="1:15" ht="44.25" customHeight="1">
      <c r="A20" s="260" t="s">
        <v>23</v>
      </c>
      <c r="B20" s="232" t="s">
        <v>24</v>
      </c>
      <c r="C20" s="232" t="s">
        <v>25</v>
      </c>
      <c r="D20" s="232" t="s">
        <v>26</v>
      </c>
      <c r="E20" s="238" t="s">
        <v>171</v>
      </c>
      <c r="F20" s="232" t="s">
        <v>172</v>
      </c>
      <c r="G20" s="220" t="s">
        <v>173</v>
      </c>
      <c r="H20" s="221"/>
      <c r="I20" s="221"/>
      <c r="J20" s="222"/>
      <c r="K20" s="245" t="s">
        <v>174</v>
      </c>
      <c r="L20" s="246"/>
      <c r="M20" s="246"/>
      <c r="N20" s="246"/>
      <c r="O20" s="246"/>
    </row>
    <row r="21" spans="1:15" ht="52.5" customHeight="1">
      <c r="A21" s="261"/>
      <c r="B21" s="233"/>
      <c r="C21" s="233"/>
      <c r="D21" s="233"/>
      <c r="E21" s="239"/>
      <c r="F21" s="233"/>
      <c r="G21" s="166" t="s">
        <v>175</v>
      </c>
      <c r="H21" s="166" t="s">
        <v>176</v>
      </c>
      <c r="I21" s="166" t="s">
        <v>177</v>
      </c>
      <c r="J21" s="166" t="s">
        <v>178</v>
      </c>
      <c r="K21" s="204"/>
      <c r="L21" s="246"/>
      <c r="M21" s="246"/>
      <c r="N21" s="246"/>
      <c r="O21" s="246"/>
    </row>
    <row r="22" spans="1:15">
      <c r="A22" s="154">
        <v>1</v>
      </c>
      <c r="B22" s="149">
        <v>2</v>
      </c>
      <c r="C22" s="149">
        <v>3</v>
      </c>
      <c r="D22" s="149">
        <v>4</v>
      </c>
      <c r="E22" s="149">
        <v>5</v>
      </c>
      <c r="F22" s="149">
        <v>6</v>
      </c>
      <c r="G22" s="149">
        <v>7</v>
      </c>
      <c r="H22" s="149">
        <v>8</v>
      </c>
      <c r="I22" s="149">
        <v>9</v>
      </c>
      <c r="J22" s="149">
        <v>10</v>
      </c>
      <c r="K22" s="247">
        <v>11</v>
      </c>
      <c r="L22" s="248"/>
      <c r="M22" s="248"/>
      <c r="N22" s="248"/>
      <c r="O22" s="248"/>
    </row>
    <row r="23" spans="1:15" s="5" customFormat="1" ht="18.75" customHeight="1">
      <c r="A23" s="8" t="s">
        <v>35</v>
      </c>
      <c r="B23" s="9">
        <v>1000</v>
      </c>
      <c r="C23" s="43">
        <v>473967</v>
      </c>
      <c r="D23" s="43">
        <v>459458</v>
      </c>
      <c r="E23" s="43">
        <v>450113</v>
      </c>
      <c r="F23" s="46">
        <f>SUM(G23:J23)</f>
        <v>444654</v>
      </c>
      <c r="G23" s="43">
        <v>110413</v>
      </c>
      <c r="H23" s="43">
        <v>111414</v>
      </c>
      <c r="I23" s="43">
        <v>111414</v>
      </c>
      <c r="J23" s="43">
        <v>111413</v>
      </c>
      <c r="K23" s="231"/>
      <c r="L23" s="231"/>
      <c r="M23" s="231"/>
      <c r="N23" s="231"/>
      <c r="O23" s="231"/>
    </row>
    <row r="24" spans="1:15" s="5" customFormat="1" ht="18.75" customHeight="1">
      <c r="A24" s="8" t="s">
        <v>36</v>
      </c>
      <c r="B24" s="9">
        <v>1010</v>
      </c>
      <c r="C24" s="46">
        <f>SUM(C25:C33)</f>
        <v>-446803</v>
      </c>
      <c r="D24" s="46">
        <f>SUM(D25:D33)</f>
        <v>-453850</v>
      </c>
      <c r="E24" s="46">
        <f>SUM(E25:E33)</f>
        <v>-450655</v>
      </c>
      <c r="F24" s="46">
        <f t="shared" ref="F24:F76" si="0">SUM(G24:J24)</f>
        <v>-437100</v>
      </c>
      <c r="G24" s="46">
        <f>SUM(G25:G33)</f>
        <v>-101545</v>
      </c>
      <c r="H24" s="46">
        <f>SUM(H25:H33)</f>
        <v>-114481</v>
      </c>
      <c r="I24" s="46">
        <f>SUM(I25:I33)</f>
        <v>-116845</v>
      </c>
      <c r="J24" s="46">
        <f>SUM(J25:J33)</f>
        <v>-104229</v>
      </c>
      <c r="K24" s="231"/>
      <c r="L24" s="231"/>
      <c r="M24" s="231"/>
      <c r="N24" s="231"/>
      <c r="O24" s="231"/>
    </row>
    <row r="25" spans="1:15" ht="18.75" customHeight="1">
      <c r="A25" s="6" t="s">
        <v>179</v>
      </c>
      <c r="B25" s="149">
        <v>1011</v>
      </c>
      <c r="C25" s="31">
        <v>-64472</v>
      </c>
      <c r="D25" s="31">
        <v>-70683</v>
      </c>
      <c r="E25" s="31">
        <v>-74729</v>
      </c>
      <c r="F25" s="36">
        <f t="shared" si="0"/>
        <v>-77106</v>
      </c>
      <c r="G25" s="31">
        <v>-19508</v>
      </c>
      <c r="H25" s="31">
        <v>-18982</v>
      </c>
      <c r="I25" s="31">
        <v>-19308</v>
      </c>
      <c r="J25" s="31">
        <v>-19308</v>
      </c>
      <c r="K25" s="231"/>
      <c r="L25" s="231"/>
      <c r="M25" s="231"/>
      <c r="N25" s="231"/>
      <c r="O25" s="231"/>
    </row>
    <row r="26" spans="1:15" ht="18.75" customHeight="1">
      <c r="A26" s="6" t="s">
        <v>181</v>
      </c>
      <c r="B26" s="149">
        <v>1012</v>
      </c>
      <c r="C26" s="31">
        <v>-1142</v>
      </c>
      <c r="D26" s="31">
        <v>-1072</v>
      </c>
      <c r="E26" s="31">
        <v>-1030</v>
      </c>
      <c r="F26" s="36">
        <f t="shared" si="0"/>
        <v>-1383</v>
      </c>
      <c r="G26" s="31">
        <v>-279</v>
      </c>
      <c r="H26" s="31">
        <v>-400</v>
      </c>
      <c r="I26" s="31">
        <v>-352</v>
      </c>
      <c r="J26" s="31">
        <v>-352</v>
      </c>
      <c r="K26" s="231"/>
      <c r="L26" s="231"/>
      <c r="M26" s="231"/>
      <c r="N26" s="231"/>
      <c r="O26" s="231"/>
    </row>
    <row r="27" spans="1:15" ht="18.75" customHeight="1">
      <c r="A27" s="6" t="s">
        <v>182</v>
      </c>
      <c r="B27" s="149">
        <v>1013</v>
      </c>
      <c r="C27" s="31"/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  <c r="K27" s="231"/>
      <c r="L27" s="231"/>
      <c r="M27" s="231"/>
      <c r="N27" s="231"/>
      <c r="O27" s="231"/>
    </row>
    <row r="28" spans="1:15" ht="18.75" customHeight="1">
      <c r="A28" s="6" t="s">
        <v>123</v>
      </c>
      <c r="B28" s="149">
        <v>1014</v>
      </c>
      <c r="C28" s="31">
        <v>-295285</v>
      </c>
      <c r="D28" s="31">
        <v>-294413</v>
      </c>
      <c r="E28" s="31">
        <v>-289278</v>
      </c>
      <c r="F28" s="36">
        <f t="shared" si="0"/>
        <v>-279152</v>
      </c>
      <c r="G28" s="31">
        <v>-62079</v>
      </c>
      <c r="H28" s="31">
        <v>-75172</v>
      </c>
      <c r="I28" s="31">
        <v>-76143</v>
      </c>
      <c r="J28" s="31">
        <v>-65758</v>
      </c>
      <c r="K28" s="231"/>
      <c r="L28" s="231"/>
      <c r="M28" s="231"/>
      <c r="N28" s="231"/>
      <c r="O28" s="231"/>
    </row>
    <row r="29" spans="1:15" ht="18.75" customHeight="1">
      <c r="A29" s="6" t="s">
        <v>183</v>
      </c>
      <c r="B29" s="149">
        <v>1015</v>
      </c>
      <c r="C29" s="31">
        <v>-61066</v>
      </c>
      <c r="D29" s="31">
        <v>-62157</v>
      </c>
      <c r="E29" s="31">
        <v>-60181</v>
      </c>
      <c r="F29" s="36">
        <f t="shared" si="0"/>
        <v>-58624</v>
      </c>
      <c r="G29" s="31">
        <v>-13039</v>
      </c>
      <c r="H29" s="31">
        <v>-15786</v>
      </c>
      <c r="I29" s="31">
        <v>-15990</v>
      </c>
      <c r="J29" s="31">
        <v>-13809</v>
      </c>
      <c r="K29" s="231"/>
      <c r="L29" s="231"/>
      <c r="M29" s="231"/>
      <c r="N29" s="231"/>
      <c r="O29" s="231"/>
    </row>
    <row r="30" spans="1:15" ht="46.5" customHeight="1">
      <c r="A30" s="6" t="s">
        <v>184</v>
      </c>
      <c r="B30" s="149">
        <v>1016</v>
      </c>
      <c r="C30" s="31">
        <v>-15707</v>
      </c>
      <c r="D30" s="31">
        <v>-17075</v>
      </c>
      <c r="E30" s="31">
        <v>-17000</v>
      </c>
      <c r="F30" s="36">
        <f t="shared" si="0"/>
        <v>-11585</v>
      </c>
      <c r="G30" s="31">
        <v>-4018</v>
      </c>
      <c r="H30" s="31">
        <v>-2463</v>
      </c>
      <c r="I30" s="31">
        <v>-2552</v>
      </c>
      <c r="J30" s="31">
        <v>-2552</v>
      </c>
      <c r="K30" s="231"/>
      <c r="L30" s="231"/>
      <c r="M30" s="231"/>
      <c r="N30" s="231"/>
      <c r="O30" s="231"/>
    </row>
    <row r="31" spans="1:15" ht="18.75" customHeight="1">
      <c r="A31" s="6" t="s">
        <v>185</v>
      </c>
      <c r="B31" s="149">
        <v>1017</v>
      </c>
      <c r="C31" s="31">
        <v>-8794</v>
      </c>
      <c r="D31" s="31">
        <v>-7913</v>
      </c>
      <c r="E31" s="31">
        <v>-7900</v>
      </c>
      <c r="F31" s="36">
        <f t="shared" si="0"/>
        <v>-8700</v>
      </c>
      <c r="G31" s="31">
        <v>-2512</v>
      </c>
      <c r="H31" s="31">
        <v>-1568</v>
      </c>
      <c r="I31" s="31">
        <v>-2280</v>
      </c>
      <c r="J31" s="31">
        <v>-2340</v>
      </c>
      <c r="K31" s="231"/>
      <c r="L31" s="231"/>
      <c r="M31" s="231"/>
      <c r="N31" s="231"/>
      <c r="O31" s="231"/>
    </row>
    <row r="32" spans="1:15" ht="18.75" customHeight="1">
      <c r="A32" s="6" t="s">
        <v>186</v>
      </c>
      <c r="B32" s="149">
        <v>1018</v>
      </c>
      <c r="C32" s="31"/>
      <c r="D32" s="31" t="s">
        <v>180</v>
      </c>
      <c r="E32" s="31" t="s">
        <v>180</v>
      </c>
      <c r="F32" s="36"/>
      <c r="G32" s="31" t="s">
        <v>180</v>
      </c>
      <c r="H32" s="31" t="s">
        <v>180</v>
      </c>
      <c r="I32" s="31" t="s">
        <v>180</v>
      </c>
      <c r="J32" s="31" t="s">
        <v>180</v>
      </c>
      <c r="K32" s="262"/>
      <c r="L32" s="263"/>
      <c r="M32" s="263"/>
      <c r="N32" s="263"/>
      <c r="O32" s="264"/>
    </row>
    <row r="33" spans="1:15" ht="18.75" customHeight="1">
      <c r="A33" s="6" t="s">
        <v>187</v>
      </c>
      <c r="B33" s="149">
        <v>1019</v>
      </c>
      <c r="C33" s="31">
        <v>-337</v>
      </c>
      <c r="D33" s="31">
        <v>-537</v>
      </c>
      <c r="E33" s="31">
        <v>-537</v>
      </c>
      <c r="F33" s="36">
        <f t="shared" si="0"/>
        <v>-550</v>
      </c>
      <c r="G33" s="31">
        <v>-110</v>
      </c>
      <c r="H33" s="31">
        <v>-110</v>
      </c>
      <c r="I33" s="31">
        <v>-220</v>
      </c>
      <c r="J33" s="31">
        <v>-110</v>
      </c>
      <c r="K33" s="231"/>
      <c r="L33" s="231"/>
      <c r="M33" s="231"/>
      <c r="N33" s="231"/>
      <c r="O33" s="231"/>
    </row>
    <row r="34" spans="1:15" ht="18.75" customHeight="1">
      <c r="A34" s="8" t="s">
        <v>188</v>
      </c>
      <c r="B34" s="9">
        <v>1020</v>
      </c>
      <c r="C34" s="44">
        <f>SUM(C23,C24)</f>
        <v>27164</v>
      </c>
      <c r="D34" s="44">
        <f t="shared" ref="D34:J34" si="1">SUM(D23,D24)</f>
        <v>5608</v>
      </c>
      <c r="E34" s="44">
        <f t="shared" si="1"/>
        <v>-542</v>
      </c>
      <c r="F34" s="44">
        <f t="shared" si="1"/>
        <v>7554</v>
      </c>
      <c r="G34" s="44">
        <f t="shared" si="1"/>
        <v>8868</v>
      </c>
      <c r="H34" s="44">
        <f t="shared" si="1"/>
        <v>-3067</v>
      </c>
      <c r="I34" s="44">
        <f t="shared" si="1"/>
        <v>-5431</v>
      </c>
      <c r="J34" s="44">
        <f t="shared" si="1"/>
        <v>7184</v>
      </c>
      <c r="K34" s="231"/>
      <c r="L34" s="231"/>
      <c r="M34" s="231"/>
      <c r="N34" s="231"/>
      <c r="O34" s="231"/>
    </row>
    <row r="35" spans="1:15" s="5" customFormat="1" ht="18.75" customHeight="1">
      <c r="A35" s="8" t="s">
        <v>189</v>
      </c>
      <c r="B35" s="9">
        <v>1030</v>
      </c>
      <c r="C35" s="46">
        <f>SUM(C36:C55,C57)</f>
        <v>-23850</v>
      </c>
      <c r="D35" s="46">
        <f>SUM(D36:D55,D57)</f>
        <v>-64485</v>
      </c>
      <c r="E35" s="46">
        <f>SUM(E36:E55,E57)</f>
        <v>-63893</v>
      </c>
      <c r="F35" s="46">
        <f t="shared" si="0"/>
        <v>-64611</v>
      </c>
      <c r="G35" s="46">
        <f>SUM(G36:G55,G57)</f>
        <v>-15622</v>
      </c>
      <c r="H35" s="46">
        <f>SUM(H36:H55,H57)</f>
        <v>-16435</v>
      </c>
      <c r="I35" s="46">
        <f>SUM(I36:I55,I57)</f>
        <v>-16562</v>
      </c>
      <c r="J35" s="46">
        <f>SUM(J36:J55,J57)</f>
        <v>-15992</v>
      </c>
      <c r="K35" s="231"/>
      <c r="L35" s="231"/>
      <c r="M35" s="231"/>
      <c r="N35" s="231"/>
      <c r="O35" s="231"/>
    </row>
    <row r="36" spans="1:15" ht="18.75" customHeight="1">
      <c r="A36" s="6" t="s">
        <v>190</v>
      </c>
      <c r="B36" s="75">
        <v>1031</v>
      </c>
      <c r="C36" s="31">
        <v>-47</v>
      </c>
      <c r="D36" s="31">
        <v>-52</v>
      </c>
      <c r="E36" s="31">
        <v>-52</v>
      </c>
      <c r="F36" s="36">
        <f t="shared" si="0"/>
        <v>-60</v>
      </c>
      <c r="G36" s="31">
        <v>-15</v>
      </c>
      <c r="H36" s="31">
        <v>-15</v>
      </c>
      <c r="I36" s="31">
        <v>-15</v>
      </c>
      <c r="J36" s="31">
        <v>-15</v>
      </c>
      <c r="K36" s="231"/>
      <c r="L36" s="231"/>
      <c r="M36" s="231"/>
      <c r="N36" s="231"/>
      <c r="O36" s="231"/>
    </row>
    <row r="37" spans="1:15" ht="18.75" customHeight="1">
      <c r="A37" s="6" t="s">
        <v>191</v>
      </c>
      <c r="B37" s="75">
        <v>1032</v>
      </c>
      <c r="C37" s="31" t="s">
        <v>180</v>
      </c>
      <c r="D37" s="31" t="s">
        <v>180</v>
      </c>
      <c r="E37" s="31" t="s">
        <v>180</v>
      </c>
      <c r="F37" s="36">
        <f t="shared" si="0"/>
        <v>0</v>
      </c>
      <c r="G37" s="31" t="s">
        <v>180</v>
      </c>
      <c r="H37" s="31" t="s">
        <v>180</v>
      </c>
      <c r="I37" s="31" t="s">
        <v>180</v>
      </c>
      <c r="J37" s="31" t="s">
        <v>180</v>
      </c>
      <c r="K37" s="231"/>
      <c r="L37" s="231"/>
      <c r="M37" s="231"/>
      <c r="N37" s="231"/>
      <c r="O37" s="231"/>
    </row>
    <row r="38" spans="1:15" ht="18.75" customHeight="1">
      <c r="A38" s="6" t="s">
        <v>192</v>
      </c>
      <c r="B38" s="75">
        <v>1033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  <c r="K38" s="231"/>
      <c r="L38" s="231"/>
      <c r="M38" s="231"/>
      <c r="N38" s="231"/>
      <c r="O38" s="231"/>
    </row>
    <row r="39" spans="1:15" ht="18.75" customHeight="1">
      <c r="A39" s="6" t="s">
        <v>193</v>
      </c>
      <c r="B39" s="75">
        <v>1034</v>
      </c>
      <c r="C39" s="31" t="s">
        <v>180</v>
      </c>
      <c r="D39" s="31" t="s">
        <v>180</v>
      </c>
      <c r="E39" s="31" t="s">
        <v>180</v>
      </c>
      <c r="F39" s="36">
        <f t="shared" si="0"/>
        <v>0</v>
      </c>
      <c r="G39" s="31" t="s">
        <v>180</v>
      </c>
      <c r="H39" s="31" t="s">
        <v>180</v>
      </c>
      <c r="I39" s="31" t="s">
        <v>180</v>
      </c>
      <c r="J39" s="31" t="s">
        <v>180</v>
      </c>
      <c r="K39" s="231"/>
      <c r="L39" s="231"/>
      <c r="M39" s="231"/>
      <c r="N39" s="231"/>
      <c r="O39" s="231"/>
    </row>
    <row r="40" spans="1:15" ht="18.75" customHeight="1">
      <c r="A40" s="6" t="s">
        <v>194</v>
      </c>
      <c r="B40" s="75">
        <v>1035</v>
      </c>
      <c r="C40" s="31" t="s">
        <v>180</v>
      </c>
      <c r="D40" s="31" t="s">
        <v>180</v>
      </c>
      <c r="E40" s="31" t="s">
        <v>180</v>
      </c>
      <c r="F40" s="36">
        <f t="shared" si="0"/>
        <v>0</v>
      </c>
      <c r="G40" s="31" t="s">
        <v>180</v>
      </c>
      <c r="H40" s="31" t="s">
        <v>180</v>
      </c>
      <c r="I40" s="31" t="s">
        <v>180</v>
      </c>
      <c r="J40" s="31" t="s">
        <v>180</v>
      </c>
      <c r="K40" s="231"/>
      <c r="L40" s="231"/>
      <c r="M40" s="231"/>
      <c r="N40" s="231"/>
      <c r="O40" s="231"/>
    </row>
    <row r="41" spans="1:15" ht="18.75" customHeight="1">
      <c r="A41" s="6" t="s">
        <v>195</v>
      </c>
      <c r="B41" s="75">
        <v>1036</v>
      </c>
      <c r="C41" s="31" t="s">
        <v>180</v>
      </c>
      <c r="D41" s="31" t="s">
        <v>180</v>
      </c>
      <c r="E41" s="31" t="s">
        <v>180</v>
      </c>
      <c r="F41" s="36">
        <f t="shared" si="0"/>
        <v>0</v>
      </c>
      <c r="G41" s="31" t="s">
        <v>180</v>
      </c>
      <c r="H41" s="31" t="s">
        <v>180</v>
      </c>
      <c r="I41" s="31" t="s">
        <v>180</v>
      </c>
      <c r="J41" s="31" t="s">
        <v>180</v>
      </c>
      <c r="K41" s="231"/>
      <c r="L41" s="231"/>
      <c r="M41" s="231"/>
      <c r="N41" s="231"/>
      <c r="O41" s="231"/>
    </row>
    <row r="42" spans="1:15" ht="18.75" customHeight="1">
      <c r="A42" s="6" t="s">
        <v>196</v>
      </c>
      <c r="B42" s="75">
        <v>1037</v>
      </c>
      <c r="C42" s="31">
        <v>-72</v>
      </c>
      <c r="D42" s="31">
        <v>-85</v>
      </c>
      <c r="E42" s="31">
        <v>-85</v>
      </c>
      <c r="F42" s="36">
        <f t="shared" si="0"/>
        <v>-88</v>
      </c>
      <c r="G42" s="31">
        <v>-22</v>
      </c>
      <c r="H42" s="31">
        <v>-22</v>
      </c>
      <c r="I42" s="31">
        <v>-22</v>
      </c>
      <c r="J42" s="31">
        <v>-22</v>
      </c>
      <c r="K42" s="231"/>
      <c r="L42" s="231"/>
      <c r="M42" s="231"/>
      <c r="N42" s="231"/>
      <c r="O42" s="231"/>
    </row>
    <row r="43" spans="1:15" ht="18.75" customHeight="1">
      <c r="A43" s="6" t="s">
        <v>197</v>
      </c>
      <c r="B43" s="75">
        <v>1038</v>
      </c>
      <c r="C43" s="31">
        <v>-13451</v>
      </c>
      <c r="D43" s="31">
        <v>-14936</v>
      </c>
      <c r="E43" s="31">
        <v>-14470</v>
      </c>
      <c r="F43" s="36">
        <f t="shared" si="0"/>
        <v>-14946</v>
      </c>
      <c r="G43" s="31">
        <v>-3312</v>
      </c>
      <c r="H43" s="31">
        <v>-3965</v>
      </c>
      <c r="I43" s="31">
        <v>-4069</v>
      </c>
      <c r="J43" s="31">
        <v>-3600</v>
      </c>
      <c r="K43" s="231"/>
      <c r="L43" s="231"/>
      <c r="M43" s="231"/>
      <c r="N43" s="231"/>
      <c r="O43" s="231"/>
    </row>
    <row r="44" spans="1:15" ht="18.75" customHeight="1">
      <c r="A44" s="6" t="s">
        <v>198</v>
      </c>
      <c r="B44" s="75">
        <v>1039</v>
      </c>
      <c r="C44" s="31">
        <v>-2883</v>
      </c>
      <c r="D44" s="31">
        <v>-3212</v>
      </c>
      <c r="E44" s="31">
        <f>-3089</f>
        <v>-3089</v>
      </c>
      <c r="F44" s="36">
        <f t="shared" si="0"/>
        <v>-3213</v>
      </c>
      <c r="G44" s="31">
        <v>-712</v>
      </c>
      <c r="H44" s="31">
        <v>-852</v>
      </c>
      <c r="I44" s="31">
        <v>-875</v>
      </c>
      <c r="J44" s="31">
        <v>-774</v>
      </c>
      <c r="K44" s="231"/>
      <c r="L44" s="231"/>
      <c r="M44" s="231"/>
      <c r="N44" s="231"/>
      <c r="O44" s="231"/>
    </row>
    <row r="45" spans="1:15" ht="36">
      <c r="A45" s="6" t="s">
        <v>199</v>
      </c>
      <c r="B45" s="75">
        <v>1040</v>
      </c>
      <c r="C45" s="31">
        <v>-400</v>
      </c>
      <c r="D45" s="31">
        <v>-440</v>
      </c>
      <c r="E45" s="31">
        <v>-440</v>
      </c>
      <c r="F45" s="36">
        <f t="shared" si="0"/>
        <v>-480</v>
      </c>
      <c r="G45" s="31">
        <v>-120</v>
      </c>
      <c r="H45" s="31">
        <v>-120</v>
      </c>
      <c r="I45" s="31">
        <v>-120</v>
      </c>
      <c r="J45" s="31">
        <v>-120</v>
      </c>
      <c r="K45" s="231"/>
      <c r="L45" s="231"/>
      <c r="M45" s="231"/>
      <c r="N45" s="231"/>
      <c r="O45" s="231"/>
    </row>
    <row r="46" spans="1:15" ht="36">
      <c r="A46" s="6" t="s">
        <v>200</v>
      </c>
      <c r="B46" s="75">
        <v>1041</v>
      </c>
      <c r="C46" s="31" t="s">
        <v>180</v>
      </c>
      <c r="D46" s="31" t="s">
        <v>180</v>
      </c>
      <c r="E46" s="31" t="s">
        <v>180</v>
      </c>
      <c r="F46" s="36">
        <f t="shared" si="0"/>
        <v>0</v>
      </c>
      <c r="G46" s="31" t="s">
        <v>180</v>
      </c>
      <c r="H46" s="31" t="s">
        <v>180</v>
      </c>
      <c r="I46" s="31" t="s">
        <v>180</v>
      </c>
      <c r="J46" s="31" t="s">
        <v>180</v>
      </c>
      <c r="K46" s="231"/>
      <c r="L46" s="231"/>
      <c r="M46" s="231"/>
      <c r="N46" s="231"/>
      <c r="O46" s="231"/>
    </row>
    <row r="47" spans="1:15" ht="18.75" customHeight="1">
      <c r="A47" s="6" t="s">
        <v>201</v>
      </c>
      <c r="B47" s="75">
        <v>1042</v>
      </c>
      <c r="C47" s="31" t="s">
        <v>180</v>
      </c>
      <c r="D47" s="31" t="s">
        <v>180</v>
      </c>
      <c r="E47" s="31" t="s">
        <v>180</v>
      </c>
      <c r="F47" s="36">
        <f t="shared" si="0"/>
        <v>0</v>
      </c>
      <c r="G47" s="31" t="s">
        <v>180</v>
      </c>
      <c r="H47" s="31" t="s">
        <v>180</v>
      </c>
      <c r="I47" s="31" t="s">
        <v>180</v>
      </c>
      <c r="J47" s="31" t="s">
        <v>180</v>
      </c>
      <c r="K47" s="231"/>
      <c r="L47" s="231"/>
      <c r="M47" s="231"/>
      <c r="N47" s="231"/>
      <c r="O47" s="231"/>
    </row>
    <row r="48" spans="1:15" ht="18.75" customHeight="1">
      <c r="A48" s="6" t="s">
        <v>202</v>
      </c>
      <c r="B48" s="75">
        <v>1043</v>
      </c>
      <c r="C48" s="31" t="s">
        <v>180</v>
      </c>
      <c r="D48" s="31" t="s">
        <v>180</v>
      </c>
      <c r="E48" s="31" t="s">
        <v>180</v>
      </c>
      <c r="F48" s="36">
        <f t="shared" si="0"/>
        <v>0</v>
      </c>
      <c r="G48" s="31" t="s">
        <v>180</v>
      </c>
      <c r="H48" s="31" t="s">
        <v>180</v>
      </c>
      <c r="I48" s="31" t="s">
        <v>180</v>
      </c>
      <c r="J48" s="31" t="s">
        <v>180</v>
      </c>
      <c r="K48" s="231"/>
      <c r="L48" s="231"/>
      <c r="M48" s="231"/>
      <c r="N48" s="231"/>
      <c r="O48" s="231"/>
    </row>
    <row r="49" spans="1:15" ht="18.75" customHeight="1">
      <c r="A49" s="6" t="s">
        <v>203</v>
      </c>
      <c r="B49" s="75">
        <v>1044</v>
      </c>
      <c r="C49" s="31" t="s">
        <v>180</v>
      </c>
      <c r="D49" s="31" t="s">
        <v>180</v>
      </c>
      <c r="E49" s="31" t="s">
        <v>180</v>
      </c>
      <c r="F49" s="36">
        <f t="shared" si="0"/>
        <v>0</v>
      </c>
      <c r="G49" s="31" t="s">
        <v>180</v>
      </c>
      <c r="H49" s="31" t="s">
        <v>180</v>
      </c>
      <c r="I49" s="31" t="s">
        <v>180</v>
      </c>
      <c r="J49" s="31" t="s">
        <v>180</v>
      </c>
      <c r="K49" s="231"/>
      <c r="L49" s="231"/>
      <c r="M49" s="231"/>
      <c r="N49" s="231"/>
      <c r="O49" s="231"/>
    </row>
    <row r="50" spans="1:15" ht="18.75" customHeight="1">
      <c r="A50" s="6" t="s">
        <v>204</v>
      </c>
      <c r="B50" s="75">
        <v>1045</v>
      </c>
      <c r="C50" s="31" t="s">
        <v>180</v>
      </c>
      <c r="D50" s="31" t="s">
        <v>180</v>
      </c>
      <c r="E50" s="31" t="s">
        <v>180</v>
      </c>
      <c r="F50" s="36">
        <f t="shared" si="0"/>
        <v>0</v>
      </c>
      <c r="G50" s="31" t="s">
        <v>180</v>
      </c>
      <c r="H50" s="31" t="s">
        <v>180</v>
      </c>
      <c r="I50" s="31" t="s">
        <v>180</v>
      </c>
      <c r="J50" s="31" t="s">
        <v>180</v>
      </c>
      <c r="K50" s="231"/>
      <c r="L50" s="231"/>
      <c r="M50" s="231"/>
      <c r="N50" s="231"/>
      <c r="O50" s="231"/>
    </row>
    <row r="51" spans="1:15" ht="18.75" customHeight="1">
      <c r="A51" s="6" t="s">
        <v>205</v>
      </c>
      <c r="B51" s="75">
        <v>1046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  <c r="K51" s="231"/>
      <c r="L51" s="231"/>
      <c r="M51" s="231"/>
      <c r="N51" s="231"/>
      <c r="O51" s="231"/>
    </row>
    <row r="52" spans="1:15" ht="18.75" customHeight="1">
      <c r="A52" s="6" t="s">
        <v>206</v>
      </c>
      <c r="B52" s="75">
        <v>1047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  <c r="K52" s="231"/>
      <c r="L52" s="231"/>
      <c r="M52" s="231"/>
      <c r="N52" s="231"/>
      <c r="O52" s="231"/>
    </row>
    <row r="53" spans="1:15" ht="18.75" customHeight="1">
      <c r="A53" s="6" t="s">
        <v>207</v>
      </c>
      <c r="B53" s="75">
        <v>1048</v>
      </c>
      <c r="C53" s="31" t="s">
        <v>180</v>
      </c>
      <c r="D53" s="31" t="s">
        <v>180</v>
      </c>
      <c r="E53" s="31" t="s">
        <v>180</v>
      </c>
      <c r="F53" s="36">
        <f t="shared" si="0"/>
        <v>0</v>
      </c>
      <c r="G53" s="31" t="s">
        <v>180</v>
      </c>
      <c r="H53" s="31" t="s">
        <v>180</v>
      </c>
      <c r="I53" s="31" t="s">
        <v>180</v>
      </c>
      <c r="J53" s="31" t="s">
        <v>180</v>
      </c>
      <c r="K53" s="231"/>
      <c r="L53" s="231"/>
      <c r="M53" s="231"/>
      <c r="N53" s="231"/>
      <c r="O53" s="231"/>
    </row>
    <row r="54" spans="1:15" ht="18.75" customHeight="1">
      <c r="A54" s="6" t="s">
        <v>208</v>
      </c>
      <c r="B54" s="75">
        <v>1049</v>
      </c>
      <c r="C54" s="31">
        <v>-28</v>
      </c>
      <c r="D54" s="31">
        <v>-34</v>
      </c>
      <c r="E54" s="31">
        <v>-34</v>
      </c>
      <c r="F54" s="36">
        <f t="shared" si="0"/>
        <v>-36</v>
      </c>
      <c r="G54" s="31">
        <v>-9</v>
      </c>
      <c r="H54" s="31">
        <v>-9</v>
      </c>
      <c r="I54" s="31">
        <v>-9</v>
      </c>
      <c r="J54" s="31">
        <v>-9</v>
      </c>
      <c r="K54" s="231"/>
      <c r="L54" s="231"/>
      <c r="M54" s="231"/>
      <c r="N54" s="231"/>
      <c r="O54" s="231"/>
    </row>
    <row r="55" spans="1:15" ht="36">
      <c r="A55" s="6" t="s">
        <v>209</v>
      </c>
      <c r="B55" s="75">
        <v>1050</v>
      </c>
      <c r="C55" s="31">
        <v>-36</v>
      </c>
      <c r="D55" s="31">
        <v>-44</v>
      </c>
      <c r="E55" s="31">
        <v>-44</v>
      </c>
      <c r="F55" s="36">
        <f t="shared" si="0"/>
        <v>-52</v>
      </c>
      <c r="G55" s="31">
        <v>-13</v>
      </c>
      <c r="H55" s="31">
        <v>-13</v>
      </c>
      <c r="I55" s="31">
        <v>-13</v>
      </c>
      <c r="J55" s="31">
        <v>-13</v>
      </c>
      <c r="K55" s="231"/>
      <c r="L55" s="231"/>
      <c r="M55" s="231"/>
      <c r="N55" s="231"/>
      <c r="O55" s="231"/>
    </row>
    <row r="56" spans="1:15" ht="18.75" customHeight="1">
      <c r="A56" s="6" t="s">
        <v>210</v>
      </c>
      <c r="B56" s="127" t="s">
        <v>211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  <c r="K56" s="231"/>
      <c r="L56" s="231"/>
      <c r="M56" s="231"/>
      <c r="N56" s="231"/>
      <c r="O56" s="231"/>
    </row>
    <row r="57" spans="1:15" ht="18.75" customHeight="1">
      <c r="A57" s="6" t="s">
        <v>212</v>
      </c>
      <c r="B57" s="75">
        <v>1051</v>
      </c>
      <c r="C57" s="31">
        <v>-6933</v>
      </c>
      <c r="D57" s="31">
        <v>-45682</v>
      </c>
      <c r="E57" s="31">
        <v>-45679</v>
      </c>
      <c r="F57" s="36">
        <f t="shared" si="0"/>
        <v>-45736</v>
      </c>
      <c r="G57" s="31">
        <v>-11419</v>
      </c>
      <c r="H57" s="31">
        <v>-11439</v>
      </c>
      <c r="I57" s="31">
        <v>-11439</v>
      </c>
      <c r="J57" s="31">
        <v>-11439</v>
      </c>
      <c r="K57" s="231"/>
      <c r="L57" s="231"/>
      <c r="M57" s="231"/>
      <c r="N57" s="231"/>
      <c r="O57" s="231"/>
    </row>
    <row r="58" spans="1:15" s="5" customFormat="1" ht="18.75" customHeight="1">
      <c r="A58" s="8" t="s">
        <v>213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31"/>
      <c r="L58" s="231"/>
      <c r="M58" s="231"/>
      <c r="N58" s="231"/>
      <c r="O58" s="231"/>
    </row>
    <row r="59" spans="1:15" ht="18.75" customHeight="1">
      <c r="A59" s="6" t="s">
        <v>214</v>
      </c>
      <c r="B59" s="7">
        <v>1061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  <c r="K59" s="231"/>
      <c r="L59" s="231"/>
      <c r="M59" s="231"/>
      <c r="N59" s="231"/>
      <c r="O59" s="231"/>
    </row>
    <row r="60" spans="1:15" ht="18.75" customHeight="1">
      <c r="A60" s="6" t="s">
        <v>215</v>
      </c>
      <c r="B60" s="7">
        <v>1062</v>
      </c>
      <c r="C60" s="31" t="s">
        <v>180</v>
      </c>
      <c r="D60" s="31" t="s">
        <v>180</v>
      </c>
      <c r="E60" s="31" t="s">
        <v>180</v>
      </c>
      <c r="F60" s="36">
        <f t="shared" si="0"/>
        <v>0</v>
      </c>
      <c r="G60" s="31" t="s">
        <v>180</v>
      </c>
      <c r="H60" s="31" t="s">
        <v>180</v>
      </c>
      <c r="I60" s="31" t="s">
        <v>180</v>
      </c>
      <c r="J60" s="31" t="s">
        <v>180</v>
      </c>
      <c r="K60" s="231"/>
      <c r="L60" s="231"/>
      <c r="M60" s="231"/>
      <c r="N60" s="231"/>
      <c r="O60" s="231"/>
    </row>
    <row r="61" spans="1:15" ht="18.75" customHeight="1">
      <c r="A61" s="6" t="s">
        <v>197</v>
      </c>
      <c r="B61" s="7">
        <v>1063</v>
      </c>
      <c r="C61" s="31" t="s">
        <v>180</v>
      </c>
      <c r="D61" s="31" t="s">
        <v>180</v>
      </c>
      <c r="E61" s="31" t="s">
        <v>180</v>
      </c>
      <c r="F61" s="36">
        <f t="shared" si="0"/>
        <v>0</v>
      </c>
      <c r="G61" s="31" t="s">
        <v>180</v>
      </c>
      <c r="H61" s="31" t="s">
        <v>180</v>
      </c>
      <c r="I61" s="31" t="s">
        <v>180</v>
      </c>
      <c r="J61" s="31" t="s">
        <v>180</v>
      </c>
      <c r="K61" s="231"/>
      <c r="L61" s="231"/>
      <c r="M61" s="231"/>
      <c r="N61" s="231"/>
      <c r="O61" s="231"/>
    </row>
    <row r="62" spans="1:15" ht="18.75" customHeight="1">
      <c r="A62" s="6" t="s">
        <v>198</v>
      </c>
      <c r="B62" s="7">
        <v>1064</v>
      </c>
      <c r="C62" s="31" t="s">
        <v>180</v>
      </c>
      <c r="D62" s="31" t="s">
        <v>180</v>
      </c>
      <c r="E62" s="31" t="s">
        <v>180</v>
      </c>
      <c r="F62" s="36">
        <f t="shared" si="0"/>
        <v>0</v>
      </c>
      <c r="G62" s="31" t="s">
        <v>180</v>
      </c>
      <c r="H62" s="31" t="s">
        <v>180</v>
      </c>
      <c r="I62" s="31" t="s">
        <v>180</v>
      </c>
      <c r="J62" s="31" t="s">
        <v>180</v>
      </c>
      <c r="K62" s="231"/>
      <c r="L62" s="231"/>
      <c r="M62" s="231"/>
      <c r="N62" s="231"/>
      <c r="O62" s="231"/>
    </row>
    <row r="63" spans="1:15" ht="18.75" customHeight="1">
      <c r="A63" s="6" t="s">
        <v>216</v>
      </c>
      <c r="B63" s="7">
        <v>1065</v>
      </c>
      <c r="C63" s="31" t="s">
        <v>180</v>
      </c>
      <c r="D63" s="31" t="s">
        <v>180</v>
      </c>
      <c r="E63" s="31" t="s">
        <v>180</v>
      </c>
      <c r="F63" s="36">
        <f t="shared" si="0"/>
        <v>0</v>
      </c>
      <c r="G63" s="31" t="s">
        <v>180</v>
      </c>
      <c r="H63" s="31" t="s">
        <v>180</v>
      </c>
      <c r="I63" s="31" t="s">
        <v>180</v>
      </c>
      <c r="J63" s="31" t="s">
        <v>180</v>
      </c>
      <c r="K63" s="231"/>
      <c r="L63" s="231"/>
      <c r="M63" s="231"/>
      <c r="N63" s="231"/>
      <c r="O63" s="231"/>
    </row>
    <row r="64" spans="1:15" ht="18.75" customHeight="1">
      <c r="A64" s="6" t="s">
        <v>217</v>
      </c>
      <c r="B64" s="7">
        <v>1066</v>
      </c>
      <c r="C64" s="31" t="s">
        <v>180</v>
      </c>
      <c r="D64" s="31" t="s">
        <v>180</v>
      </c>
      <c r="E64" s="31" t="s">
        <v>180</v>
      </c>
      <c r="F64" s="36">
        <f t="shared" si="0"/>
        <v>0</v>
      </c>
      <c r="G64" s="31" t="s">
        <v>180</v>
      </c>
      <c r="H64" s="31" t="s">
        <v>180</v>
      </c>
      <c r="I64" s="31" t="s">
        <v>180</v>
      </c>
      <c r="J64" s="31" t="s">
        <v>180</v>
      </c>
      <c r="K64" s="231"/>
      <c r="L64" s="231"/>
      <c r="M64" s="231"/>
      <c r="N64" s="231"/>
      <c r="O64" s="231"/>
    </row>
    <row r="65" spans="1:15" ht="18.75" customHeight="1">
      <c r="A65" s="6" t="s">
        <v>218</v>
      </c>
      <c r="B65" s="7">
        <v>1067</v>
      </c>
      <c r="C65" s="31" t="s">
        <v>180</v>
      </c>
      <c r="D65" s="31" t="s">
        <v>180</v>
      </c>
      <c r="E65" s="31" t="s">
        <v>180</v>
      </c>
      <c r="F65" s="36">
        <f t="shared" si="0"/>
        <v>0</v>
      </c>
      <c r="G65" s="31" t="s">
        <v>180</v>
      </c>
      <c r="H65" s="31" t="s">
        <v>180</v>
      </c>
      <c r="I65" s="31" t="s">
        <v>180</v>
      </c>
      <c r="J65" s="31" t="s">
        <v>180</v>
      </c>
      <c r="K65" s="231"/>
      <c r="L65" s="231"/>
      <c r="M65" s="231"/>
      <c r="N65" s="231"/>
      <c r="O65" s="231"/>
    </row>
    <row r="66" spans="1:15" s="5" customFormat="1" ht="18.75" customHeight="1">
      <c r="A66" s="8" t="s">
        <v>219</v>
      </c>
      <c r="B66" s="9">
        <v>1070</v>
      </c>
      <c r="C66" s="46">
        <f>SUM(C67:C69)</f>
        <v>135012</v>
      </c>
      <c r="D66" s="46">
        <f>SUM(D67:D69)</f>
        <v>200722</v>
      </c>
      <c r="E66" s="46">
        <f>SUM(E67:E69)</f>
        <v>200989</v>
      </c>
      <c r="F66" s="46">
        <f t="shared" si="0"/>
        <v>227331</v>
      </c>
      <c r="G66" s="46">
        <f>SUM(G67:G69)</f>
        <v>59665</v>
      </c>
      <c r="H66" s="46">
        <f>SUM(H67:H69)</f>
        <v>55584</v>
      </c>
      <c r="I66" s="46">
        <f>SUM(I67:I69)</f>
        <v>53600</v>
      </c>
      <c r="J66" s="46">
        <f>SUM(J67:J69)</f>
        <v>58482</v>
      </c>
      <c r="K66" s="231"/>
      <c r="L66" s="231"/>
      <c r="M66" s="231"/>
      <c r="N66" s="231"/>
      <c r="O66" s="231"/>
    </row>
    <row r="67" spans="1:15" ht="18.75" customHeight="1">
      <c r="A67" s="6" t="s">
        <v>220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31"/>
      <c r="L67" s="231"/>
      <c r="M67" s="231"/>
      <c r="N67" s="231"/>
      <c r="O67" s="231"/>
    </row>
    <row r="68" spans="1:15" ht="18.75" customHeight="1">
      <c r="A68" s="6" t="s">
        <v>221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31"/>
      <c r="L68" s="231"/>
      <c r="M68" s="231"/>
      <c r="N68" s="231"/>
      <c r="O68" s="231"/>
    </row>
    <row r="69" spans="1:15" ht="18.75" customHeight="1">
      <c r="A69" s="6" t="s">
        <v>222</v>
      </c>
      <c r="B69" s="7">
        <v>1073</v>
      </c>
      <c r="C69" s="31">
        <v>135012</v>
      </c>
      <c r="D69" s="31">
        <v>200722</v>
      </c>
      <c r="E69" s="31">
        <v>200989</v>
      </c>
      <c r="F69" s="36">
        <f t="shared" si="0"/>
        <v>227331</v>
      </c>
      <c r="G69" s="31">
        <v>59665</v>
      </c>
      <c r="H69" s="31">
        <v>55584</v>
      </c>
      <c r="I69" s="31">
        <v>53600</v>
      </c>
      <c r="J69" s="31">
        <v>58482</v>
      </c>
      <c r="K69" s="231"/>
      <c r="L69" s="231"/>
      <c r="M69" s="231"/>
      <c r="N69" s="231"/>
      <c r="O69" s="231"/>
    </row>
    <row r="70" spans="1:15" s="5" customFormat="1" ht="18.75" customHeight="1">
      <c r="A70" s="107" t="s">
        <v>223</v>
      </c>
      <c r="B70" s="9">
        <v>1080</v>
      </c>
      <c r="C70" s="46">
        <f>SUM(C71:C76)</f>
        <v>-129868</v>
      </c>
      <c r="D70" s="46">
        <f>SUM(D71:D76)</f>
        <v>-142195</v>
      </c>
      <c r="E70" s="46">
        <f>SUM(E71:E76)</f>
        <v>-136829</v>
      </c>
      <c r="F70" s="46">
        <f t="shared" si="0"/>
        <v>-171410</v>
      </c>
      <c r="G70" s="46">
        <f>SUM(G71:G76)</f>
        <v>-44974</v>
      </c>
      <c r="H70" s="46">
        <f>SUM(H71:H76)</f>
        <v>-46194</v>
      </c>
      <c r="I70" s="46">
        <f>SUM(I71:I76)</f>
        <v>-38368</v>
      </c>
      <c r="J70" s="46">
        <f>SUM(J71:J76)</f>
        <v>-41874</v>
      </c>
      <c r="K70" s="231"/>
      <c r="L70" s="231"/>
      <c r="M70" s="231"/>
      <c r="N70" s="231"/>
      <c r="O70" s="231"/>
    </row>
    <row r="71" spans="1:15" ht="18.75" customHeight="1">
      <c r="A71" s="6" t="s">
        <v>220</v>
      </c>
      <c r="B71" s="7">
        <v>1081</v>
      </c>
      <c r="C71" s="31" t="s">
        <v>180</v>
      </c>
      <c r="D71" s="31" t="s">
        <v>180</v>
      </c>
      <c r="E71" s="31" t="s">
        <v>180</v>
      </c>
      <c r="F71" s="36">
        <f t="shared" si="0"/>
        <v>0</v>
      </c>
      <c r="G71" s="31" t="s">
        <v>180</v>
      </c>
      <c r="H71" s="31" t="s">
        <v>180</v>
      </c>
      <c r="I71" s="31" t="s">
        <v>180</v>
      </c>
      <c r="J71" s="31" t="s">
        <v>180</v>
      </c>
      <c r="K71" s="231"/>
      <c r="L71" s="231"/>
      <c r="M71" s="231"/>
      <c r="N71" s="231"/>
      <c r="O71" s="231"/>
    </row>
    <row r="72" spans="1:15" ht="18.75" customHeight="1">
      <c r="A72" s="6" t="s">
        <v>224</v>
      </c>
      <c r="B72" s="7">
        <v>1082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  <c r="K72" s="231"/>
      <c r="L72" s="231"/>
      <c r="M72" s="231"/>
      <c r="N72" s="231"/>
      <c r="O72" s="231"/>
    </row>
    <row r="73" spans="1:15" ht="18.75" customHeight="1">
      <c r="A73" s="6" t="s">
        <v>225</v>
      </c>
      <c r="B73" s="7">
        <v>1083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  <c r="K73" s="231"/>
      <c r="L73" s="231"/>
      <c r="M73" s="231"/>
      <c r="N73" s="231"/>
      <c r="O73" s="231"/>
    </row>
    <row r="74" spans="1:15" ht="18.75" customHeight="1">
      <c r="A74" s="6" t="s">
        <v>226</v>
      </c>
      <c r="B74" s="7">
        <v>1084</v>
      </c>
      <c r="C74" s="31" t="s">
        <v>180</v>
      </c>
      <c r="D74" s="31" t="s">
        <v>180</v>
      </c>
      <c r="E74" s="31" t="s">
        <v>180</v>
      </c>
      <c r="F74" s="36">
        <f t="shared" si="0"/>
        <v>0</v>
      </c>
      <c r="G74" s="31" t="s">
        <v>180</v>
      </c>
      <c r="H74" s="31" t="s">
        <v>180</v>
      </c>
      <c r="I74" s="31" t="s">
        <v>180</v>
      </c>
      <c r="J74" s="31" t="s">
        <v>180</v>
      </c>
      <c r="K74" s="231"/>
      <c r="L74" s="231"/>
      <c r="M74" s="231"/>
      <c r="N74" s="231"/>
      <c r="O74" s="231"/>
    </row>
    <row r="75" spans="1:15" ht="18.75" customHeight="1">
      <c r="A75" s="6" t="s">
        <v>227</v>
      </c>
      <c r="B75" s="7">
        <v>1085</v>
      </c>
      <c r="C75" s="31" t="s">
        <v>180</v>
      </c>
      <c r="D75" s="31" t="s">
        <v>180</v>
      </c>
      <c r="E75" s="31" t="s">
        <v>180</v>
      </c>
      <c r="F75" s="36">
        <f t="shared" si="0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  <c r="K75" s="231"/>
      <c r="L75" s="231"/>
      <c r="M75" s="231"/>
      <c r="N75" s="231"/>
      <c r="O75" s="231"/>
    </row>
    <row r="76" spans="1:15" ht="18.75" customHeight="1">
      <c r="A76" s="6" t="s">
        <v>228</v>
      </c>
      <c r="B76" s="7">
        <v>1086</v>
      </c>
      <c r="C76" s="31">
        <v>-129868</v>
      </c>
      <c r="D76" s="31">
        <v>-142195</v>
      </c>
      <c r="E76" s="31">
        <v>-136829</v>
      </c>
      <c r="F76" s="36">
        <f t="shared" si="0"/>
        <v>-171410</v>
      </c>
      <c r="G76" s="31">
        <v>-44974</v>
      </c>
      <c r="H76" s="31">
        <v>-46194</v>
      </c>
      <c r="I76" s="31">
        <v>-38368</v>
      </c>
      <c r="J76" s="31">
        <v>-41874</v>
      </c>
      <c r="K76" s="231"/>
      <c r="L76" s="231"/>
      <c r="M76" s="231"/>
      <c r="N76" s="231"/>
      <c r="O76" s="231"/>
    </row>
    <row r="77" spans="1:15" s="5" customFormat="1" ht="18.75" customHeight="1">
      <c r="A77" s="8" t="s">
        <v>229</v>
      </c>
      <c r="B77" s="9">
        <v>1100</v>
      </c>
      <c r="C77" s="44">
        <f>SUM(C34,C35,C58,C66,C70)</f>
        <v>8458</v>
      </c>
      <c r="D77" s="44">
        <f t="shared" ref="D77:J77" si="2">SUM(D34,D35,D58,D66,D70)</f>
        <v>-350</v>
      </c>
      <c r="E77" s="44">
        <f t="shared" si="2"/>
        <v>-275</v>
      </c>
      <c r="F77" s="44">
        <f t="shared" si="2"/>
        <v>-1136</v>
      </c>
      <c r="G77" s="44">
        <f t="shared" si="2"/>
        <v>7937</v>
      </c>
      <c r="H77" s="44">
        <f t="shared" si="2"/>
        <v>-10112</v>
      </c>
      <c r="I77" s="44">
        <f t="shared" si="2"/>
        <v>-6761</v>
      </c>
      <c r="J77" s="44">
        <f t="shared" si="2"/>
        <v>7800</v>
      </c>
      <c r="K77" s="231"/>
      <c r="L77" s="231"/>
      <c r="M77" s="231"/>
      <c r="N77" s="231"/>
      <c r="O77" s="231"/>
    </row>
    <row r="78" spans="1:15" s="5" customFormat="1" ht="18.75" customHeight="1">
      <c r="A78" s="8" t="s">
        <v>230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31"/>
      <c r="L78" s="231"/>
      <c r="M78" s="231"/>
      <c r="N78" s="231"/>
      <c r="O78" s="231"/>
    </row>
    <row r="79" spans="1:15" s="5" customFormat="1" ht="18.75" customHeight="1">
      <c r="A79" s="8" t="s">
        <v>231</v>
      </c>
      <c r="B79" s="9">
        <v>1120</v>
      </c>
      <c r="C79" s="43" t="s">
        <v>180</v>
      </c>
      <c r="D79" s="43" t="s">
        <v>180</v>
      </c>
      <c r="E79" s="43" t="s">
        <v>180</v>
      </c>
      <c r="F79" s="46">
        <f t="shared" si="3"/>
        <v>0</v>
      </c>
      <c r="G79" s="43" t="s">
        <v>180</v>
      </c>
      <c r="H79" s="43" t="s">
        <v>180</v>
      </c>
      <c r="I79" s="43" t="s">
        <v>180</v>
      </c>
      <c r="J79" s="43" t="s">
        <v>180</v>
      </c>
      <c r="K79" s="231"/>
      <c r="L79" s="231"/>
      <c r="M79" s="231"/>
      <c r="N79" s="231"/>
      <c r="O79" s="231"/>
    </row>
    <row r="80" spans="1:15" s="5" customFormat="1" ht="18.75" customHeight="1">
      <c r="A80" s="8" t="s">
        <v>232</v>
      </c>
      <c r="B80" s="9">
        <v>1130</v>
      </c>
      <c r="C80" s="43">
        <v>353</v>
      </c>
      <c r="D80" s="43">
        <v>400</v>
      </c>
      <c r="E80" s="43">
        <v>400</v>
      </c>
      <c r="F80" s="46">
        <f t="shared" si="3"/>
        <v>1275</v>
      </c>
      <c r="G80" s="43">
        <v>375</v>
      </c>
      <c r="H80" s="43">
        <v>100</v>
      </c>
      <c r="I80" s="43">
        <v>400</v>
      </c>
      <c r="J80" s="43">
        <v>400</v>
      </c>
      <c r="K80" s="231"/>
      <c r="L80" s="231"/>
      <c r="M80" s="231"/>
      <c r="N80" s="231"/>
      <c r="O80" s="231"/>
    </row>
    <row r="81" spans="1:15" s="5" customFormat="1" ht="18.75" customHeight="1">
      <c r="A81" s="8" t="s">
        <v>233</v>
      </c>
      <c r="B81" s="9">
        <v>1140</v>
      </c>
      <c r="C81" s="43" t="s">
        <v>180</v>
      </c>
      <c r="D81" s="43" t="s">
        <v>180</v>
      </c>
      <c r="E81" s="43" t="s">
        <v>180</v>
      </c>
      <c r="F81" s="46">
        <f t="shared" si="3"/>
        <v>0</v>
      </c>
      <c r="G81" s="43" t="s">
        <v>180</v>
      </c>
      <c r="H81" s="43" t="s">
        <v>180</v>
      </c>
      <c r="I81" s="43" t="s">
        <v>180</v>
      </c>
      <c r="J81" s="43" t="s">
        <v>180</v>
      </c>
      <c r="K81" s="231"/>
      <c r="L81" s="231"/>
      <c r="M81" s="231"/>
      <c r="N81" s="231"/>
      <c r="O81" s="231"/>
    </row>
    <row r="82" spans="1:15" s="5" customFormat="1" ht="18.75" customHeight="1">
      <c r="A82" s="8" t="s">
        <v>234</v>
      </c>
      <c r="B82" s="9">
        <v>1150</v>
      </c>
      <c r="C82" s="46">
        <f>SUM(C83:C84)</f>
        <v>0</v>
      </c>
      <c r="D82" s="46">
        <f t="shared" ref="D82:J82" si="4">SUM(D83:D84)</f>
        <v>0</v>
      </c>
      <c r="E82" s="46">
        <f t="shared" si="4"/>
        <v>0</v>
      </c>
      <c r="F82" s="46">
        <f t="shared" si="3"/>
        <v>0</v>
      </c>
      <c r="G82" s="46">
        <f t="shared" si="4"/>
        <v>0</v>
      </c>
      <c r="H82" s="46">
        <f t="shared" si="4"/>
        <v>0</v>
      </c>
      <c r="I82" s="46">
        <f t="shared" si="4"/>
        <v>0</v>
      </c>
      <c r="J82" s="46">
        <f t="shared" si="4"/>
        <v>0</v>
      </c>
      <c r="K82" s="231"/>
      <c r="L82" s="231"/>
      <c r="M82" s="231"/>
      <c r="N82" s="231"/>
      <c r="O82" s="231"/>
    </row>
    <row r="83" spans="1:15" ht="18.75" customHeight="1">
      <c r="A83" s="6" t="s">
        <v>220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31"/>
      <c r="L83" s="231"/>
      <c r="M83" s="231"/>
      <c r="N83" s="231"/>
      <c r="O83" s="231"/>
    </row>
    <row r="84" spans="1:15" ht="18.75" customHeight="1">
      <c r="A84" s="6" t="s">
        <v>235</v>
      </c>
      <c r="B84" s="7">
        <v>1152</v>
      </c>
      <c r="C84" s="31"/>
      <c r="D84" s="31"/>
      <c r="E84" s="31"/>
      <c r="F84" s="36">
        <f t="shared" si="3"/>
        <v>0</v>
      </c>
      <c r="G84" s="31"/>
      <c r="H84" s="31"/>
      <c r="I84" s="31"/>
      <c r="J84" s="31"/>
      <c r="K84" s="231"/>
      <c r="L84" s="231"/>
      <c r="M84" s="231"/>
      <c r="N84" s="231"/>
      <c r="O84" s="231"/>
    </row>
    <row r="85" spans="1:15" s="5" customFormat="1" ht="18.75" customHeight="1">
      <c r="A85" s="8" t="s">
        <v>236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31"/>
      <c r="L85" s="231"/>
      <c r="M85" s="231"/>
      <c r="N85" s="231"/>
      <c r="O85" s="231"/>
    </row>
    <row r="86" spans="1:15" ht="18.75" customHeight="1">
      <c r="A86" s="6" t="s">
        <v>220</v>
      </c>
      <c r="B86" s="7">
        <v>1161</v>
      </c>
      <c r="C86" s="31" t="s">
        <v>180</v>
      </c>
      <c r="D86" s="31" t="s">
        <v>180</v>
      </c>
      <c r="E86" s="31" t="s">
        <v>180</v>
      </c>
      <c r="F86" s="36">
        <f t="shared" si="3"/>
        <v>0</v>
      </c>
      <c r="G86" s="31" t="s">
        <v>180</v>
      </c>
      <c r="H86" s="31" t="s">
        <v>180</v>
      </c>
      <c r="I86" s="31" t="s">
        <v>180</v>
      </c>
      <c r="J86" s="31" t="s">
        <v>180</v>
      </c>
      <c r="K86" s="231"/>
      <c r="L86" s="231"/>
      <c r="M86" s="231"/>
      <c r="N86" s="231"/>
      <c r="O86" s="231"/>
    </row>
    <row r="87" spans="1:15" ht="18.75" customHeight="1">
      <c r="A87" s="6" t="s">
        <v>237</v>
      </c>
      <c r="B87" s="7">
        <v>1162</v>
      </c>
      <c r="C87" s="31" t="s">
        <v>180</v>
      </c>
      <c r="D87" s="31" t="s">
        <v>180</v>
      </c>
      <c r="E87" s="31" t="s">
        <v>180</v>
      </c>
      <c r="F87" s="36">
        <f t="shared" si="3"/>
        <v>0</v>
      </c>
      <c r="G87" s="31" t="s">
        <v>180</v>
      </c>
      <c r="H87" s="31" t="s">
        <v>180</v>
      </c>
      <c r="I87" s="31" t="s">
        <v>180</v>
      </c>
      <c r="J87" s="31" t="s">
        <v>180</v>
      </c>
      <c r="K87" s="231"/>
      <c r="L87" s="231"/>
      <c r="M87" s="231"/>
      <c r="N87" s="231"/>
      <c r="O87" s="231"/>
    </row>
    <row r="88" spans="1:15" ht="18.75" customHeight="1">
      <c r="A88" s="8" t="s">
        <v>238</v>
      </c>
      <c r="B88" s="9">
        <v>1170</v>
      </c>
      <c r="C88" s="44">
        <f>SUM(C77,C78,C79,C80,C81,C82,C85)</f>
        <v>8811</v>
      </c>
      <c r="D88" s="44">
        <f t="shared" ref="D88:J88" si="6">SUM(D77,D78,D79,D80,D81,D82,D85)</f>
        <v>50</v>
      </c>
      <c r="E88" s="44">
        <f t="shared" si="6"/>
        <v>125</v>
      </c>
      <c r="F88" s="44">
        <f t="shared" si="6"/>
        <v>139</v>
      </c>
      <c r="G88" s="44">
        <f t="shared" si="6"/>
        <v>8312</v>
      </c>
      <c r="H88" s="44">
        <f t="shared" si="6"/>
        <v>-10012</v>
      </c>
      <c r="I88" s="44">
        <f t="shared" si="6"/>
        <v>-6361</v>
      </c>
      <c r="J88" s="44">
        <f t="shared" si="6"/>
        <v>8200</v>
      </c>
      <c r="K88" s="231"/>
      <c r="L88" s="231"/>
      <c r="M88" s="231"/>
      <c r="N88" s="231"/>
      <c r="O88" s="231"/>
    </row>
    <row r="89" spans="1:15" ht="18.75" customHeight="1">
      <c r="A89" s="6" t="s">
        <v>239</v>
      </c>
      <c r="B89" s="149">
        <v>1180</v>
      </c>
      <c r="C89" s="31" t="s">
        <v>180</v>
      </c>
      <c r="D89" s="31" t="s">
        <v>180</v>
      </c>
      <c r="E89" s="31" t="s">
        <v>180</v>
      </c>
      <c r="F89" s="36">
        <f>SUM(G89:J89)</f>
        <v>0</v>
      </c>
      <c r="G89" s="31" t="s">
        <v>180</v>
      </c>
      <c r="H89" s="31" t="s">
        <v>180</v>
      </c>
      <c r="I89" s="31" t="s">
        <v>180</v>
      </c>
      <c r="J89" s="31" t="s">
        <v>180</v>
      </c>
      <c r="K89" s="231"/>
      <c r="L89" s="231"/>
      <c r="M89" s="231"/>
      <c r="N89" s="231"/>
      <c r="O89" s="231"/>
    </row>
    <row r="90" spans="1:15" ht="18.75" customHeight="1">
      <c r="A90" s="6" t="s">
        <v>240</v>
      </c>
      <c r="B90" s="149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31"/>
      <c r="L90" s="231"/>
      <c r="M90" s="231"/>
      <c r="N90" s="231"/>
      <c r="O90" s="231"/>
    </row>
    <row r="91" spans="1:15" ht="18.75" customHeight="1">
      <c r="A91" s="6" t="s">
        <v>241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31"/>
      <c r="L91" s="231"/>
      <c r="M91" s="231"/>
      <c r="N91" s="231"/>
      <c r="O91" s="231"/>
    </row>
    <row r="92" spans="1:15" ht="18.75" customHeight="1">
      <c r="A92" s="6" t="s">
        <v>242</v>
      </c>
      <c r="B92" s="154">
        <v>1191</v>
      </c>
      <c r="C92" s="31" t="s">
        <v>180</v>
      </c>
      <c r="D92" s="31" t="s">
        <v>180</v>
      </c>
      <c r="E92" s="31" t="s">
        <v>180</v>
      </c>
      <c r="F92" s="36">
        <f>SUM(G92:J92)</f>
        <v>0</v>
      </c>
      <c r="G92" s="31" t="s">
        <v>180</v>
      </c>
      <c r="H92" s="31" t="s">
        <v>180</v>
      </c>
      <c r="I92" s="31" t="s">
        <v>180</v>
      </c>
      <c r="J92" s="31" t="s">
        <v>180</v>
      </c>
      <c r="K92" s="231"/>
      <c r="L92" s="231"/>
      <c r="M92" s="231"/>
      <c r="N92" s="231"/>
      <c r="O92" s="231"/>
    </row>
    <row r="93" spans="1:15" ht="18.75" customHeight="1">
      <c r="A93" s="8" t="s">
        <v>243</v>
      </c>
      <c r="B93" s="9">
        <v>1200</v>
      </c>
      <c r="C93" s="44">
        <f>SUM(C88,C89,C90,C91,C92)</f>
        <v>8811</v>
      </c>
      <c r="D93" s="44">
        <f t="shared" ref="D93:J93" si="7">SUM(D88,D89,D90,D91,D92)</f>
        <v>50</v>
      </c>
      <c r="E93" s="44">
        <f t="shared" si="7"/>
        <v>125</v>
      </c>
      <c r="F93" s="44">
        <f t="shared" si="7"/>
        <v>139</v>
      </c>
      <c r="G93" s="44">
        <f t="shared" si="7"/>
        <v>8312</v>
      </c>
      <c r="H93" s="44">
        <f t="shared" si="7"/>
        <v>-10012</v>
      </c>
      <c r="I93" s="44">
        <f t="shared" si="7"/>
        <v>-6361</v>
      </c>
      <c r="J93" s="44">
        <f t="shared" si="7"/>
        <v>8200</v>
      </c>
      <c r="K93" s="231"/>
      <c r="L93" s="231"/>
      <c r="M93" s="231"/>
      <c r="N93" s="231"/>
      <c r="O93" s="231"/>
    </row>
    <row r="94" spans="1:15" ht="18.75" customHeight="1">
      <c r="A94" s="6" t="s">
        <v>244</v>
      </c>
      <c r="B94" s="154">
        <v>1201</v>
      </c>
      <c r="C94" s="95">
        <f t="shared" ref="C94:J94" si="8">IF(C93&gt;0,C93,0)</f>
        <v>8811</v>
      </c>
      <c r="D94" s="95">
        <f t="shared" si="8"/>
        <v>50</v>
      </c>
      <c r="E94" s="95">
        <f t="shared" si="8"/>
        <v>125</v>
      </c>
      <c r="F94" s="95">
        <f t="shared" si="8"/>
        <v>139</v>
      </c>
      <c r="G94" s="95">
        <f t="shared" si="8"/>
        <v>8312</v>
      </c>
      <c r="H94" s="95">
        <f t="shared" si="8"/>
        <v>0</v>
      </c>
      <c r="I94" s="95">
        <f t="shared" si="8"/>
        <v>0</v>
      </c>
      <c r="J94" s="95">
        <f t="shared" si="8"/>
        <v>8200</v>
      </c>
      <c r="K94" s="231"/>
      <c r="L94" s="231"/>
      <c r="M94" s="231"/>
      <c r="N94" s="231"/>
      <c r="O94" s="231"/>
    </row>
    <row r="95" spans="1:15" ht="18.75" customHeight="1">
      <c r="A95" s="6" t="s">
        <v>245</v>
      </c>
      <c r="B95" s="154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0</v>
      </c>
      <c r="F95" s="95">
        <f t="shared" si="9"/>
        <v>0</v>
      </c>
      <c r="G95" s="95">
        <f t="shared" si="9"/>
        <v>0</v>
      </c>
      <c r="H95" s="95">
        <f t="shared" si="9"/>
        <v>-10012</v>
      </c>
      <c r="I95" s="95">
        <f t="shared" si="9"/>
        <v>-6361</v>
      </c>
      <c r="J95" s="95">
        <f t="shared" si="9"/>
        <v>0</v>
      </c>
      <c r="K95" s="231"/>
      <c r="L95" s="231"/>
      <c r="M95" s="231"/>
      <c r="N95" s="231"/>
      <c r="O95" s="231"/>
    </row>
    <row r="96" spans="1:15" ht="18.75" customHeight="1">
      <c r="A96" s="8" t="s">
        <v>246</v>
      </c>
      <c r="B96" s="7">
        <v>1210</v>
      </c>
      <c r="C96" s="44">
        <f>SUM(C23,C66,C78,C80,C82,C90,C91)</f>
        <v>609332</v>
      </c>
      <c r="D96" s="44">
        <f t="shared" ref="D96:J96" si="10">SUM(D23,D66,D78,D80,D82,D90,D91)</f>
        <v>660580</v>
      </c>
      <c r="E96" s="44">
        <f t="shared" si="10"/>
        <v>651502</v>
      </c>
      <c r="F96" s="44">
        <f t="shared" si="10"/>
        <v>673260</v>
      </c>
      <c r="G96" s="44">
        <f t="shared" si="10"/>
        <v>170453</v>
      </c>
      <c r="H96" s="44">
        <f t="shared" si="10"/>
        <v>167098</v>
      </c>
      <c r="I96" s="44">
        <f t="shared" si="10"/>
        <v>165414</v>
      </c>
      <c r="J96" s="44">
        <f t="shared" si="10"/>
        <v>170295</v>
      </c>
      <c r="K96" s="231"/>
      <c r="L96" s="231"/>
      <c r="M96" s="231"/>
      <c r="N96" s="231"/>
      <c r="O96" s="231"/>
    </row>
    <row r="97" spans="1:15" ht="18.75" customHeight="1">
      <c r="A97" s="8" t="s">
        <v>247</v>
      </c>
      <c r="B97" s="7">
        <v>1220</v>
      </c>
      <c r="C97" s="44">
        <f>SUM(C24,C35,C58,C70,C79,C81,C85,C89,C92)</f>
        <v>-600521</v>
      </c>
      <c r="D97" s="44">
        <f t="shared" ref="D97:J97" si="11">SUM(D24,D35,D58,D70,D79,D81,D85,D89,D92)</f>
        <v>-660530</v>
      </c>
      <c r="E97" s="44">
        <f t="shared" si="11"/>
        <v>-651377</v>
      </c>
      <c r="F97" s="44">
        <f t="shared" si="11"/>
        <v>-673121</v>
      </c>
      <c r="G97" s="44">
        <f t="shared" si="11"/>
        <v>-162141</v>
      </c>
      <c r="H97" s="44">
        <f t="shared" si="11"/>
        <v>-177110</v>
      </c>
      <c r="I97" s="44">
        <f t="shared" si="11"/>
        <v>-171775</v>
      </c>
      <c r="J97" s="44">
        <f t="shared" si="11"/>
        <v>-162095</v>
      </c>
      <c r="K97" s="231"/>
      <c r="L97" s="231"/>
      <c r="M97" s="231"/>
      <c r="N97" s="231"/>
      <c r="O97" s="231"/>
    </row>
    <row r="98" spans="1:15" ht="18.75" customHeight="1">
      <c r="A98" s="6" t="s">
        <v>248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31"/>
      <c r="L98" s="231"/>
      <c r="M98" s="231"/>
      <c r="N98" s="231"/>
      <c r="O98" s="231"/>
    </row>
    <row r="99" spans="1:15" ht="38.25" customHeight="1">
      <c r="A99" s="134" t="s">
        <v>249</v>
      </c>
      <c r="B99" s="9">
        <v>1300</v>
      </c>
      <c r="C99" s="44">
        <f t="shared" ref="C99:J99" si="12">C77+C106</f>
        <v>57597</v>
      </c>
      <c r="D99" s="44">
        <f t="shared" si="12"/>
        <v>59700</v>
      </c>
      <c r="E99" s="44">
        <f t="shared" si="12"/>
        <v>58152</v>
      </c>
      <c r="F99" s="44">
        <f t="shared" si="12"/>
        <v>72664</v>
      </c>
      <c r="G99" s="44">
        <f t="shared" si="12"/>
        <v>23637</v>
      </c>
      <c r="H99" s="44">
        <f t="shared" si="12"/>
        <v>9488</v>
      </c>
      <c r="I99" s="44">
        <f t="shared" si="12"/>
        <v>12239</v>
      </c>
      <c r="J99" s="44">
        <f t="shared" si="12"/>
        <v>27300</v>
      </c>
      <c r="K99" s="252"/>
      <c r="L99" s="253"/>
      <c r="M99" s="253"/>
      <c r="N99" s="253"/>
      <c r="O99" s="254"/>
    </row>
    <row r="100" spans="1:15" ht="18.75" customHeight="1">
      <c r="A100" s="249" t="s">
        <v>250</v>
      </c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1"/>
    </row>
    <row r="101" spans="1:15" ht="18.75" customHeight="1">
      <c r="A101" s="6" t="s">
        <v>251</v>
      </c>
      <c r="B101" s="7">
        <v>1400</v>
      </c>
      <c r="C101" s="31">
        <f>C102+C103+1077</f>
        <v>152919</v>
      </c>
      <c r="D101" s="31">
        <f t="shared" ref="D101" si="13">D102+D103</f>
        <v>157965</v>
      </c>
      <c r="E101" s="31">
        <f>E102+E103+2032</f>
        <v>160397</v>
      </c>
      <c r="F101" s="36">
        <f t="shared" ref="F101:F108" si="14">SUM(G101:J101)</f>
        <v>179664</v>
      </c>
      <c r="G101" s="31">
        <f>G102+G103</f>
        <v>50576</v>
      </c>
      <c r="H101" s="31">
        <f t="shared" ref="H101:J101" si="15">H102+H103</f>
        <v>45775</v>
      </c>
      <c r="I101" s="31">
        <f t="shared" si="15"/>
        <v>40165</v>
      </c>
      <c r="J101" s="31">
        <f t="shared" si="15"/>
        <v>43148</v>
      </c>
      <c r="K101" s="231"/>
      <c r="L101" s="231"/>
      <c r="M101" s="231"/>
      <c r="N101" s="231"/>
      <c r="O101" s="231"/>
    </row>
    <row r="102" spans="1:15" ht="18.75" customHeight="1">
      <c r="A102" s="6" t="s">
        <v>252</v>
      </c>
      <c r="B102" s="71">
        <v>1401</v>
      </c>
      <c r="C102" s="31">
        <v>103019</v>
      </c>
      <c r="D102" s="31">
        <v>97200</v>
      </c>
      <c r="E102" s="31">
        <v>99600</v>
      </c>
      <c r="F102" s="36">
        <f t="shared" si="14"/>
        <v>104875</v>
      </c>
      <c r="G102" s="31">
        <v>26050</v>
      </c>
      <c r="H102" s="31">
        <v>26275</v>
      </c>
      <c r="I102" s="31">
        <v>26275</v>
      </c>
      <c r="J102" s="31">
        <v>26275</v>
      </c>
      <c r="K102" s="231"/>
      <c r="L102" s="231"/>
      <c r="M102" s="231"/>
      <c r="N102" s="231"/>
      <c r="O102" s="231"/>
    </row>
    <row r="103" spans="1:15" ht="18.75" customHeight="1">
      <c r="A103" s="6" t="s">
        <v>253</v>
      </c>
      <c r="B103" s="71">
        <v>1402</v>
      </c>
      <c r="C103" s="31">
        <v>48823</v>
      </c>
      <c r="D103" s="31">
        <v>60765</v>
      </c>
      <c r="E103" s="31">
        <v>58765</v>
      </c>
      <c r="F103" s="36">
        <f t="shared" si="14"/>
        <v>74789</v>
      </c>
      <c r="G103" s="31">
        <v>24526</v>
      </c>
      <c r="H103" s="31">
        <v>19500</v>
      </c>
      <c r="I103" s="31">
        <v>13890</v>
      </c>
      <c r="J103" s="31">
        <v>16873</v>
      </c>
      <c r="K103" s="231"/>
      <c r="L103" s="231"/>
      <c r="M103" s="231"/>
      <c r="N103" s="231"/>
      <c r="O103" s="231"/>
    </row>
    <row r="104" spans="1:15" ht="18.75" customHeight="1">
      <c r="A104" s="6" t="s">
        <v>123</v>
      </c>
      <c r="B104" s="72">
        <v>1410</v>
      </c>
      <c r="C104" s="31">
        <v>310857</v>
      </c>
      <c r="D104" s="31">
        <v>311991</v>
      </c>
      <c r="E104" s="31">
        <v>306247</v>
      </c>
      <c r="F104" s="36">
        <f t="shared" si="14"/>
        <v>296921</v>
      </c>
      <c r="G104" s="31">
        <v>66081</v>
      </c>
      <c r="H104" s="31">
        <v>79942</v>
      </c>
      <c r="I104" s="31">
        <v>80842</v>
      </c>
      <c r="J104" s="31">
        <v>70056</v>
      </c>
      <c r="K104" s="231"/>
      <c r="L104" s="231"/>
      <c r="M104" s="231"/>
      <c r="N104" s="231"/>
      <c r="O104" s="231"/>
    </row>
    <row r="105" spans="1:15" ht="18.75" customHeight="1">
      <c r="A105" s="6" t="s">
        <v>183</v>
      </c>
      <c r="B105" s="72">
        <v>1420</v>
      </c>
      <c r="C105" s="31">
        <v>64360</v>
      </c>
      <c r="D105" s="31">
        <v>65924</v>
      </c>
      <c r="E105" s="31">
        <v>63757</v>
      </c>
      <c r="F105" s="36">
        <f t="shared" si="14"/>
        <v>62427</v>
      </c>
      <c r="G105" s="31">
        <v>13893</v>
      </c>
      <c r="H105" s="31">
        <v>16807</v>
      </c>
      <c r="I105" s="31">
        <v>16997</v>
      </c>
      <c r="J105" s="31">
        <v>14730</v>
      </c>
      <c r="K105" s="231"/>
      <c r="L105" s="231"/>
      <c r="M105" s="231"/>
      <c r="N105" s="231"/>
      <c r="O105" s="231"/>
    </row>
    <row r="106" spans="1:15" ht="18.75" customHeight="1">
      <c r="A106" s="6" t="s">
        <v>254</v>
      </c>
      <c r="B106" s="72">
        <v>1430</v>
      </c>
      <c r="C106" s="31">
        <v>49139</v>
      </c>
      <c r="D106" s="31">
        <v>60050</v>
      </c>
      <c r="E106" s="31">
        <v>58427</v>
      </c>
      <c r="F106" s="36">
        <f t="shared" si="14"/>
        <v>73800</v>
      </c>
      <c r="G106" s="31">
        <v>15700</v>
      </c>
      <c r="H106" s="31">
        <v>19600</v>
      </c>
      <c r="I106" s="31">
        <v>19000</v>
      </c>
      <c r="J106" s="31">
        <v>19500</v>
      </c>
      <c r="K106" s="231"/>
      <c r="L106" s="231"/>
      <c r="M106" s="231"/>
      <c r="N106" s="231"/>
      <c r="O106" s="231"/>
    </row>
    <row r="107" spans="1:15" ht="18.75" customHeight="1">
      <c r="A107" s="6" t="s">
        <v>255</v>
      </c>
      <c r="B107" s="72">
        <v>1440</v>
      </c>
      <c r="C107" s="31">
        <v>23246</v>
      </c>
      <c r="D107" s="31">
        <v>64600</v>
      </c>
      <c r="E107" s="31">
        <v>62549</v>
      </c>
      <c r="F107" s="36">
        <f t="shared" si="14"/>
        <v>60309</v>
      </c>
      <c r="G107" s="31">
        <v>15891</v>
      </c>
      <c r="H107" s="31">
        <v>14986</v>
      </c>
      <c r="I107" s="31">
        <v>14771</v>
      </c>
      <c r="J107" s="31">
        <v>14661</v>
      </c>
      <c r="K107" s="231"/>
      <c r="L107" s="231"/>
      <c r="M107" s="231"/>
      <c r="N107" s="231"/>
      <c r="O107" s="231"/>
    </row>
    <row r="108" spans="1:15" ht="18.75" customHeight="1">
      <c r="A108" s="8" t="s">
        <v>169</v>
      </c>
      <c r="B108" s="73">
        <v>1450</v>
      </c>
      <c r="C108" s="44">
        <f>SUM(C101,C104:C107)</f>
        <v>600521</v>
      </c>
      <c r="D108" s="44">
        <f>SUM(D101,D104:D107)</f>
        <v>660530</v>
      </c>
      <c r="E108" s="44">
        <f>SUM(E101,E104:E107)</f>
        <v>651377</v>
      </c>
      <c r="F108" s="46">
        <f t="shared" si="14"/>
        <v>673121</v>
      </c>
      <c r="G108" s="44">
        <f>SUM(G101,G104:G107)</f>
        <v>162141</v>
      </c>
      <c r="H108" s="44">
        <f>SUM(H101,H104:H107)</f>
        <v>177110</v>
      </c>
      <c r="I108" s="44">
        <f>SUM(I101,I104:I107)</f>
        <v>171775</v>
      </c>
      <c r="J108" s="44">
        <f>SUM(J101,J104:J107)</f>
        <v>162095</v>
      </c>
      <c r="K108" s="231"/>
      <c r="L108" s="231"/>
      <c r="M108" s="231"/>
      <c r="N108" s="231"/>
      <c r="O108" s="231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33" customHeight="1">
      <c r="A111" s="182" t="s">
        <v>426</v>
      </c>
      <c r="B111" s="100"/>
      <c r="C111" s="157"/>
      <c r="D111" s="157" t="s">
        <v>440</v>
      </c>
      <c r="E111" s="157"/>
      <c r="F111" s="100"/>
      <c r="G111" s="100"/>
      <c r="J111" s="183" t="s">
        <v>424</v>
      </c>
      <c r="M111" s="100"/>
    </row>
    <row r="112" spans="1:15" ht="18.75" customHeight="1">
      <c r="A112" s="188" t="s">
        <v>433</v>
      </c>
      <c r="B112" s="100"/>
      <c r="C112" s="173"/>
      <c r="D112" s="189" t="s">
        <v>150</v>
      </c>
      <c r="E112" s="173"/>
      <c r="F112" s="100"/>
      <c r="G112" s="100"/>
      <c r="H112" s="267" t="s">
        <v>151</v>
      </c>
      <c r="I112" s="267"/>
      <c r="J112" s="267"/>
      <c r="K112" s="267"/>
      <c r="L112" s="267"/>
    </row>
    <row r="113" spans="1:2" ht="18.75" customHeight="1">
      <c r="A113" s="18"/>
      <c r="B113" s="100"/>
    </row>
    <row r="114" spans="1:2">
      <c r="A114" s="18"/>
      <c r="B114" s="173"/>
    </row>
    <row r="115" spans="1:2">
      <c r="A115" s="18"/>
      <c r="B115" s="173"/>
    </row>
    <row r="116" spans="1:2">
      <c r="A116" s="18"/>
      <c r="B116" s="173"/>
    </row>
    <row r="117" spans="1:2">
      <c r="A117" s="18"/>
      <c r="B117" s="173"/>
    </row>
    <row r="118" spans="1:2">
      <c r="A118" s="18"/>
      <c r="B118" s="173"/>
    </row>
    <row r="119" spans="1:2">
      <c r="A119" s="18"/>
      <c r="B119" s="173"/>
    </row>
    <row r="120" spans="1:2">
      <c r="A120" s="18"/>
      <c r="B120" s="173"/>
    </row>
    <row r="121" spans="1:2">
      <c r="A121" s="18"/>
      <c r="B121" s="173"/>
    </row>
    <row r="122" spans="1:2">
      <c r="A122" s="18"/>
      <c r="B122" s="173"/>
    </row>
    <row r="123" spans="1:2">
      <c r="A123" s="18"/>
      <c r="B123" s="173"/>
    </row>
    <row r="124" spans="1:2">
      <c r="A124" s="18"/>
      <c r="B124" s="173"/>
    </row>
    <row r="125" spans="1:2">
      <c r="A125" s="18"/>
      <c r="B125" s="173"/>
    </row>
    <row r="126" spans="1:2">
      <c r="A126" s="18"/>
      <c r="B126" s="173"/>
    </row>
    <row r="127" spans="1:2">
      <c r="A127" s="18"/>
      <c r="B127" s="173"/>
    </row>
    <row r="128" spans="1:2">
      <c r="A128" s="18"/>
      <c r="B128" s="173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2">
    <mergeCell ref="D11:F11"/>
    <mergeCell ref="M11:O11"/>
    <mergeCell ref="G11:I11"/>
    <mergeCell ref="B11:C11"/>
    <mergeCell ref="H112:L11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1:O101"/>
    <mergeCell ref="K102:O102"/>
    <mergeCell ref="K103:O103"/>
    <mergeCell ref="K37:O37"/>
    <mergeCell ref="K38:O38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60" zoomScaleNormal="60" zoomScaleSheetLayoutView="52" workbookViewId="0">
      <selection activeCell="J47" sqref="J47"/>
    </sheetView>
  </sheetViews>
  <sheetFormatPr defaultRowHeight="13.2"/>
  <cols>
    <col min="1" max="1" width="86.5546875" customWidth="1"/>
    <col min="2" max="3" width="15.109375" customWidth="1"/>
    <col min="4" max="4" width="25.88671875" customWidth="1"/>
    <col min="5" max="5" width="14" customWidth="1"/>
    <col min="6" max="13" width="16.44140625" customWidth="1"/>
    <col min="14" max="14" width="4.109375" customWidth="1"/>
  </cols>
  <sheetData>
    <row r="1" spans="1:22" ht="3.75" customHeight="1"/>
    <row r="2" spans="1:22" ht="27.75" customHeight="1">
      <c r="A2" s="296" t="s">
        <v>256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22" ht="13.5" customHeight="1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22" ht="41.25" customHeight="1">
      <c r="A4" s="299" t="s">
        <v>23</v>
      </c>
      <c r="B4" s="300"/>
      <c r="C4" s="300"/>
      <c r="D4" s="301"/>
      <c r="E4" s="297" t="s">
        <v>24</v>
      </c>
      <c r="F4" s="297" t="s">
        <v>257</v>
      </c>
      <c r="G4" s="297" t="s">
        <v>258</v>
      </c>
      <c r="H4" s="298" t="s">
        <v>27</v>
      </c>
      <c r="I4" s="204" t="s">
        <v>172</v>
      </c>
      <c r="J4" s="204" t="s">
        <v>173</v>
      </c>
      <c r="K4" s="204"/>
      <c r="L4" s="204"/>
      <c r="M4" s="204"/>
    </row>
    <row r="5" spans="1:22" ht="41.25" customHeight="1">
      <c r="A5" s="302"/>
      <c r="B5" s="303"/>
      <c r="C5" s="303"/>
      <c r="D5" s="304"/>
      <c r="E5" s="297"/>
      <c r="F5" s="297"/>
      <c r="G5" s="297"/>
      <c r="H5" s="298"/>
      <c r="I5" s="204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22" ht="18">
      <c r="A6" s="283">
        <v>1</v>
      </c>
      <c r="B6" s="284"/>
      <c r="C6" s="284"/>
      <c r="D6" s="285"/>
      <c r="E6" s="165">
        <v>2</v>
      </c>
      <c r="F6" s="165">
        <v>3</v>
      </c>
      <c r="G6" s="165">
        <v>4</v>
      </c>
      <c r="H6" s="165">
        <v>5</v>
      </c>
      <c r="I6" s="165">
        <v>6</v>
      </c>
      <c r="J6" s="165">
        <v>7</v>
      </c>
      <c r="K6" s="165">
        <v>8</v>
      </c>
      <c r="L6" s="165">
        <v>9</v>
      </c>
      <c r="M6" s="165">
        <v>10</v>
      </c>
      <c r="V6" s="194"/>
    </row>
    <row r="7" spans="1:22" ht="18.75" customHeight="1">
      <c r="A7" s="295" t="s">
        <v>259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V7" s="194"/>
    </row>
    <row r="8" spans="1:22" s="67" customFormat="1" ht="18.75" customHeight="1">
      <c r="A8" s="286" t="s">
        <v>40</v>
      </c>
      <c r="B8" s="287"/>
      <c r="C8" s="287"/>
      <c r="D8" s="288"/>
      <c r="E8" s="9">
        <v>1200</v>
      </c>
      <c r="F8" s="44">
        <f>'I. Інф. до фін.плану'!C93</f>
        <v>8811</v>
      </c>
      <c r="G8" s="44">
        <f>'I. Інф. до фін.плану'!D93</f>
        <v>50</v>
      </c>
      <c r="H8" s="44">
        <f>'I. Інф. до фін.плану'!E93</f>
        <v>125</v>
      </c>
      <c r="I8" s="44">
        <f>'I. Інф. до фін.плану'!F93</f>
        <v>139</v>
      </c>
      <c r="J8" s="44">
        <f>'I. Інф. до фін.плану'!G93</f>
        <v>8312</v>
      </c>
      <c r="K8" s="44">
        <f>'I. Інф. до фін.плану'!H93</f>
        <v>-10012</v>
      </c>
      <c r="L8" s="44">
        <f>'I. Інф. до фін.плану'!I93</f>
        <v>-6361</v>
      </c>
      <c r="M8" s="44">
        <f>'I. Інф. до фін.плану'!J93</f>
        <v>8200</v>
      </c>
      <c r="V8" s="195"/>
    </row>
    <row r="9" spans="1:22" s="67" customFormat="1" ht="18.75" customHeight="1">
      <c r="A9" s="276" t="s">
        <v>260</v>
      </c>
      <c r="B9" s="277"/>
      <c r="C9" s="277"/>
      <c r="D9" s="278"/>
      <c r="E9" s="151">
        <v>2000</v>
      </c>
      <c r="F9" s="55">
        <v>-80870</v>
      </c>
      <c r="G9" s="55">
        <v>-136169</v>
      </c>
      <c r="H9" s="55">
        <v>-72059</v>
      </c>
      <c r="I9" s="193">
        <v>-80745</v>
      </c>
      <c r="J9" s="55">
        <v>-80745</v>
      </c>
      <c r="K9" s="55">
        <v>-72558</v>
      </c>
      <c r="L9" s="55">
        <v>-82570</v>
      </c>
      <c r="M9" s="55">
        <v>-88931</v>
      </c>
    </row>
    <row r="10" spans="1:22" s="91" customFormat="1" ht="21.75" customHeight="1">
      <c r="A10" s="292" t="s">
        <v>261</v>
      </c>
      <c r="B10" s="293"/>
      <c r="C10" s="293"/>
      <c r="D10" s="294"/>
      <c r="E10" s="154">
        <v>2005</v>
      </c>
      <c r="F10" s="31" t="s">
        <v>180</v>
      </c>
      <c r="G10" s="31" t="s">
        <v>180</v>
      </c>
      <c r="H10" s="31" t="s">
        <v>180</v>
      </c>
      <c r="I10" s="36">
        <f t="shared" ref="I10:I47" si="0">SUM(J10:M10)</f>
        <v>0</v>
      </c>
      <c r="J10" s="31" t="s">
        <v>180</v>
      </c>
      <c r="K10" s="31" t="s">
        <v>180</v>
      </c>
      <c r="L10" s="31" t="s">
        <v>180</v>
      </c>
      <c r="M10" s="31" t="s">
        <v>180</v>
      </c>
    </row>
    <row r="11" spans="1:22" s="67" customFormat="1" ht="39.75" customHeight="1">
      <c r="A11" s="289" t="s">
        <v>262</v>
      </c>
      <c r="B11" s="290"/>
      <c r="C11" s="290"/>
      <c r="D11" s="291"/>
      <c r="E11" s="151">
        <v>2009</v>
      </c>
      <c r="F11" s="44">
        <f>SUM(F9:F10)</f>
        <v>-80870</v>
      </c>
      <c r="G11" s="44">
        <f t="shared" ref="G11:M11" si="1">SUM(G9:G10)</f>
        <v>-136169</v>
      </c>
      <c r="H11" s="44">
        <f t="shared" si="1"/>
        <v>-72059</v>
      </c>
      <c r="I11" s="44">
        <f t="shared" si="1"/>
        <v>-80745</v>
      </c>
      <c r="J11" s="44">
        <f t="shared" si="1"/>
        <v>-80745</v>
      </c>
      <c r="K11" s="44">
        <f t="shared" si="1"/>
        <v>-72558</v>
      </c>
      <c r="L11" s="44">
        <f t="shared" si="1"/>
        <v>-82570</v>
      </c>
      <c r="M11" s="44">
        <f t="shared" si="1"/>
        <v>-88931</v>
      </c>
    </row>
    <row r="12" spans="1:22" s="67" customFormat="1" ht="18.75" customHeight="1">
      <c r="A12" s="276" t="s">
        <v>263</v>
      </c>
      <c r="B12" s="277"/>
      <c r="C12" s="277"/>
      <c r="D12" s="278"/>
      <c r="E12" s="151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22" ht="18.75" customHeight="1">
      <c r="A13" s="280" t="s">
        <v>264</v>
      </c>
      <c r="B13" s="281"/>
      <c r="C13" s="281"/>
      <c r="D13" s="282"/>
      <c r="E13" s="154">
        <v>2011</v>
      </c>
      <c r="F13" s="31" t="s">
        <v>180</v>
      </c>
      <c r="G13" s="31" t="s">
        <v>180</v>
      </c>
      <c r="H13" s="31" t="s">
        <v>180</v>
      </c>
      <c r="I13" s="36">
        <f t="shared" si="0"/>
        <v>0</v>
      </c>
      <c r="J13" s="31" t="s">
        <v>180</v>
      </c>
      <c r="K13" s="31" t="s">
        <v>180</v>
      </c>
      <c r="L13" s="31" t="s">
        <v>180</v>
      </c>
      <c r="M13" s="31" t="s">
        <v>180</v>
      </c>
    </row>
    <row r="14" spans="1:22" ht="40.5" customHeight="1">
      <c r="A14" s="280" t="s">
        <v>265</v>
      </c>
      <c r="B14" s="281"/>
      <c r="C14" s="281"/>
      <c r="D14" s="282"/>
      <c r="E14" s="154">
        <v>2012</v>
      </c>
      <c r="F14" s="31" t="s">
        <v>180</v>
      </c>
      <c r="G14" s="31" t="s">
        <v>180</v>
      </c>
      <c r="H14" s="31" t="s">
        <v>180</v>
      </c>
      <c r="I14" s="36">
        <f t="shared" si="0"/>
        <v>0</v>
      </c>
      <c r="J14" s="31" t="s">
        <v>180</v>
      </c>
      <c r="K14" s="31" t="s">
        <v>180</v>
      </c>
      <c r="L14" s="31" t="s">
        <v>180</v>
      </c>
      <c r="M14" s="31" t="s">
        <v>180</v>
      </c>
    </row>
    <row r="15" spans="1:22" ht="18.75" customHeight="1">
      <c r="A15" s="280" t="s">
        <v>266</v>
      </c>
      <c r="B15" s="281"/>
      <c r="C15" s="281"/>
      <c r="D15" s="282"/>
      <c r="E15" s="154" t="s">
        <v>267</v>
      </c>
      <c r="F15" s="31" t="s">
        <v>180</v>
      </c>
      <c r="G15" s="31" t="s">
        <v>180</v>
      </c>
      <c r="H15" s="31" t="s">
        <v>180</v>
      </c>
      <c r="I15" s="36">
        <f t="shared" si="0"/>
        <v>0</v>
      </c>
      <c r="J15" s="31" t="s">
        <v>180</v>
      </c>
      <c r="K15" s="31" t="s">
        <v>180</v>
      </c>
      <c r="L15" s="31" t="s">
        <v>180</v>
      </c>
      <c r="M15" s="31" t="s">
        <v>180</v>
      </c>
    </row>
    <row r="16" spans="1:22" ht="18.75" customHeight="1">
      <c r="A16" s="280" t="s">
        <v>268</v>
      </c>
      <c r="B16" s="281"/>
      <c r="C16" s="281"/>
      <c r="D16" s="282"/>
      <c r="E16" s="154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71" t="s">
        <v>269</v>
      </c>
      <c r="B17" s="272"/>
      <c r="C17" s="272"/>
      <c r="D17" s="273"/>
      <c r="E17" s="154">
        <v>2030</v>
      </c>
      <c r="F17" s="31" t="s">
        <v>180</v>
      </c>
      <c r="G17" s="31">
        <v>-3961</v>
      </c>
      <c r="H17" s="31">
        <v>-6608</v>
      </c>
      <c r="I17" s="36">
        <f t="shared" si="0"/>
        <v>-94</v>
      </c>
      <c r="J17" s="31">
        <v>-94</v>
      </c>
      <c r="K17" s="31" t="s">
        <v>180</v>
      </c>
      <c r="L17" s="31" t="s">
        <v>180</v>
      </c>
      <c r="M17" s="31" t="s">
        <v>180</v>
      </c>
    </row>
    <row r="18" spans="1:13" ht="18.75" customHeight="1">
      <c r="A18" s="271" t="s">
        <v>270</v>
      </c>
      <c r="B18" s="272"/>
      <c r="C18" s="272"/>
      <c r="D18" s="273"/>
      <c r="E18" s="154">
        <v>2031</v>
      </c>
      <c r="F18" s="31" t="s">
        <v>180</v>
      </c>
      <c r="G18" s="31" t="s">
        <v>180</v>
      </c>
      <c r="H18" s="31" t="s">
        <v>180</v>
      </c>
      <c r="I18" s="36">
        <f t="shared" si="0"/>
        <v>0</v>
      </c>
      <c r="J18" s="31" t="s">
        <v>180</v>
      </c>
      <c r="K18" s="31" t="s">
        <v>180</v>
      </c>
      <c r="L18" s="31" t="s">
        <v>180</v>
      </c>
      <c r="M18" s="31" t="s">
        <v>180</v>
      </c>
    </row>
    <row r="19" spans="1:13" ht="18.75" customHeight="1">
      <c r="A19" s="271" t="s">
        <v>271</v>
      </c>
      <c r="B19" s="272"/>
      <c r="C19" s="272"/>
      <c r="D19" s="273"/>
      <c r="E19" s="154">
        <v>2040</v>
      </c>
      <c r="F19" s="31" t="s">
        <v>180</v>
      </c>
      <c r="G19" s="31" t="s">
        <v>180</v>
      </c>
      <c r="H19" s="31" t="s">
        <v>180</v>
      </c>
      <c r="I19" s="36">
        <f t="shared" si="0"/>
        <v>0</v>
      </c>
      <c r="J19" s="31" t="s">
        <v>180</v>
      </c>
      <c r="K19" s="31" t="s">
        <v>180</v>
      </c>
      <c r="L19" s="31" t="s">
        <v>180</v>
      </c>
      <c r="M19" s="31" t="s">
        <v>180</v>
      </c>
    </row>
    <row r="20" spans="1:13" ht="18.75" customHeight="1">
      <c r="A20" s="271" t="s">
        <v>272</v>
      </c>
      <c r="B20" s="272"/>
      <c r="C20" s="272"/>
      <c r="D20" s="273"/>
      <c r="E20" s="154">
        <v>2050</v>
      </c>
      <c r="F20" s="31" t="s">
        <v>180</v>
      </c>
      <c r="G20" s="31" t="s">
        <v>180</v>
      </c>
      <c r="H20" s="31" t="s">
        <v>180</v>
      </c>
      <c r="I20" s="36">
        <f t="shared" si="0"/>
        <v>0</v>
      </c>
      <c r="J20" s="31" t="s">
        <v>180</v>
      </c>
      <c r="K20" s="31" t="s">
        <v>180</v>
      </c>
      <c r="L20" s="31" t="s">
        <v>180</v>
      </c>
      <c r="M20" s="31" t="s">
        <v>180</v>
      </c>
    </row>
    <row r="21" spans="1:13" ht="18.75" customHeight="1">
      <c r="A21" s="271" t="s">
        <v>273</v>
      </c>
      <c r="B21" s="272"/>
      <c r="C21" s="272"/>
      <c r="D21" s="273"/>
      <c r="E21" s="154">
        <v>2060</v>
      </c>
      <c r="F21" s="31" t="s">
        <v>180</v>
      </c>
      <c r="G21" s="31">
        <v>-1320</v>
      </c>
      <c r="H21" s="31">
        <v>-2203</v>
      </c>
      <c r="I21" s="36">
        <f t="shared" si="0"/>
        <v>-31</v>
      </c>
      <c r="J21" s="31">
        <v>-31</v>
      </c>
      <c r="K21" s="31" t="s">
        <v>180</v>
      </c>
      <c r="L21" s="31" t="s">
        <v>180</v>
      </c>
      <c r="M21" s="31" t="s">
        <v>180</v>
      </c>
    </row>
    <row r="22" spans="1:13" s="67" customFormat="1" ht="24.75" customHeight="1">
      <c r="A22" s="276" t="s">
        <v>274</v>
      </c>
      <c r="B22" s="277"/>
      <c r="C22" s="277"/>
      <c r="D22" s="278"/>
      <c r="E22" s="151">
        <v>2070</v>
      </c>
      <c r="F22" s="44">
        <f t="shared" ref="F22:M22" si="2">SUM(F8,F11:F12,F16:F17,F19:F21)</f>
        <v>-72059</v>
      </c>
      <c r="G22" s="44">
        <f t="shared" si="2"/>
        <v>-141400</v>
      </c>
      <c r="H22" s="44">
        <f t="shared" si="2"/>
        <v>-80745</v>
      </c>
      <c r="I22" s="44">
        <f t="shared" si="2"/>
        <v>-80731</v>
      </c>
      <c r="J22" s="44">
        <f t="shared" si="2"/>
        <v>-72558</v>
      </c>
      <c r="K22" s="44">
        <f t="shared" si="2"/>
        <v>-82570</v>
      </c>
      <c r="L22" s="44">
        <f t="shared" si="2"/>
        <v>-88931</v>
      </c>
      <c r="M22" s="44">
        <f t="shared" si="2"/>
        <v>-80731</v>
      </c>
    </row>
    <row r="23" spans="1:13" ht="27.75" customHeight="1">
      <c r="A23" s="295" t="s">
        <v>275</v>
      </c>
      <c r="B23" s="295"/>
      <c r="C23" s="295"/>
      <c r="D23" s="295"/>
      <c r="E23" s="295"/>
      <c r="F23" s="295"/>
      <c r="G23" s="295"/>
      <c r="H23" s="295"/>
      <c r="I23" s="295"/>
      <c r="J23" s="295"/>
      <c r="K23" s="295"/>
      <c r="L23" s="295"/>
      <c r="M23" s="295"/>
    </row>
    <row r="24" spans="1:13" ht="24.75" customHeight="1">
      <c r="A24" s="276" t="s">
        <v>276</v>
      </c>
      <c r="B24" s="277"/>
      <c r="C24" s="277"/>
      <c r="D24" s="278"/>
      <c r="E24" s="151">
        <v>2110</v>
      </c>
      <c r="F24" s="44">
        <f>SUM(F25:F32)</f>
        <v>1375</v>
      </c>
      <c r="G24" s="44">
        <f>SUM(G25:G32)</f>
        <v>2400</v>
      </c>
      <c r="H24" s="44">
        <f>SUM(H25:H32)</f>
        <v>2016</v>
      </c>
      <c r="I24" s="46">
        <f t="shared" si="0"/>
        <v>2500</v>
      </c>
      <c r="J24" s="44">
        <f>SUM(J25:J32)</f>
        <v>550</v>
      </c>
      <c r="K24" s="44">
        <f>SUM(K25:K32)</f>
        <v>850</v>
      </c>
      <c r="L24" s="44">
        <f>SUM(L25:L32)</f>
        <v>550</v>
      </c>
      <c r="M24" s="44">
        <f>SUM(M25:M32)</f>
        <v>550</v>
      </c>
    </row>
    <row r="25" spans="1:13" ht="18.75" customHeight="1">
      <c r="A25" s="280" t="s">
        <v>42</v>
      </c>
      <c r="B25" s="281"/>
      <c r="C25" s="281"/>
      <c r="D25" s="282"/>
      <c r="E25" s="154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0" t="s">
        <v>43</v>
      </c>
      <c r="B26" s="281"/>
      <c r="C26" s="281"/>
      <c r="D26" s="282"/>
      <c r="E26" s="154">
        <v>2112</v>
      </c>
      <c r="F26" s="31">
        <v>1375</v>
      </c>
      <c r="G26" s="31">
        <v>2400</v>
      </c>
      <c r="H26" s="31">
        <f>1516+500</f>
        <v>2016</v>
      </c>
      <c r="I26" s="36">
        <f t="shared" si="0"/>
        <v>2500</v>
      </c>
      <c r="J26" s="31">
        <v>550</v>
      </c>
      <c r="K26" s="31">
        <v>850</v>
      </c>
      <c r="L26" s="31">
        <v>550</v>
      </c>
      <c r="M26" s="31">
        <v>550</v>
      </c>
    </row>
    <row r="27" spans="1:13" ht="18.75" customHeight="1">
      <c r="A27" s="271" t="s">
        <v>44</v>
      </c>
      <c r="B27" s="272"/>
      <c r="C27" s="272"/>
      <c r="D27" s="273"/>
      <c r="E27" s="19">
        <v>2113</v>
      </c>
      <c r="F27" s="31" t="s">
        <v>180</v>
      </c>
      <c r="G27" s="31" t="s">
        <v>180</v>
      </c>
      <c r="H27" s="31" t="s">
        <v>180</v>
      </c>
      <c r="I27" s="36">
        <f>SUM(J27:M27)</f>
        <v>0</v>
      </c>
      <c r="J27" s="31" t="s">
        <v>180</v>
      </c>
      <c r="K27" s="31" t="s">
        <v>180</v>
      </c>
      <c r="L27" s="31" t="s">
        <v>180</v>
      </c>
      <c r="M27" s="31" t="s">
        <v>180</v>
      </c>
    </row>
    <row r="28" spans="1:13" ht="18.75" customHeight="1">
      <c r="A28" s="271" t="s">
        <v>277</v>
      </c>
      <c r="B28" s="272"/>
      <c r="C28" s="272"/>
      <c r="D28" s="273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71" t="s">
        <v>278</v>
      </c>
      <c r="B29" s="272"/>
      <c r="C29" s="272"/>
      <c r="D29" s="273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71" t="s">
        <v>279</v>
      </c>
      <c r="B30" s="272"/>
      <c r="C30" s="272"/>
      <c r="D30" s="273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71" t="s">
        <v>280</v>
      </c>
      <c r="B31" s="272"/>
      <c r="C31" s="272"/>
      <c r="D31" s="273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71" t="s">
        <v>281</v>
      </c>
      <c r="B32" s="272"/>
      <c r="C32" s="272"/>
      <c r="D32" s="273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76" t="s">
        <v>282</v>
      </c>
      <c r="B33" s="277"/>
      <c r="C33" s="277"/>
      <c r="D33" s="278"/>
      <c r="E33" s="41">
        <v>2120</v>
      </c>
      <c r="F33" s="44">
        <f>SUM(F34:F37)</f>
        <v>56588</v>
      </c>
      <c r="G33" s="44">
        <f>SUM(G34:G37)</f>
        <v>56679</v>
      </c>
      <c r="H33" s="44">
        <f>SUM(H34:H37)</f>
        <v>53916</v>
      </c>
      <c r="I33" s="46">
        <f t="shared" si="0"/>
        <v>53962</v>
      </c>
      <c r="J33" s="44">
        <f>SUM(J34:J37)</f>
        <v>12020</v>
      </c>
      <c r="K33" s="44">
        <f>SUM(K34:K37)</f>
        <v>14520</v>
      </c>
      <c r="L33" s="44">
        <f>SUM(L34:L37)</f>
        <v>14682</v>
      </c>
      <c r="M33" s="44">
        <f>SUM(M34:M37)</f>
        <v>12740</v>
      </c>
    </row>
    <row r="34" spans="1:13" ht="18.600000000000001" customHeight="1">
      <c r="A34" s="271" t="s">
        <v>280</v>
      </c>
      <c r="B34" s="272"/>
      <c r="C34" s="272"/>
      <c r="D34" s="273"/>
      <c r="E34" s="19">
        <v>2121</v>
      </c>
      <c r="F34" s="31">
        <v>56188</v>
      </c>
      <c r="G34" s="31">
        <v>56158</v>
      </c>
      <c r="H34" s="31">
        <f>40952+12478</f>
        <v>53430</v>
      </c>
      <c r="I34" s="36">
        <f t="shared" si="0"/>
        <v>53447</v>
      </c>
      <c r="J34" s="31">
        <v>11895</v>
      </c>
      <c r="K34" s="31">
        <v>14390</v>
      </c>
      <c r="L34" s="31">
        <v>14552</v>
      </c>
      <c r="M34" s="31">
        <v>12610</v>
      </c>
    </row>
    <row r="35" spans="1:13" ht="18.600000000000001" customHeight="1">
      <c r="A35" s="271" t="s">
        <v>283</v>
      </c>
      <c r="B35" s="272"/>
      <c r="C35" s="272"/>
      <c r="D35" s="273"/>
      <c r="E35" s="19">
        <v>2122</v>
      </c>
      <c r="F35" s="31">
        <v>400</v>
      </c>
      <c r="G35" s="31">
        <v>520</v>
      </c>
      <c r="H35" s="31">
        <f>346+140</f>
        <v>486</v>
      </c>
      <c r="I35" s="36">
        <f t="shared" si="0"/>
        <v>515</v>
      </c>
      <c r="J35" s="31">
        <v>125</v>
      </c>
      <c r="K35" s="31">
        <v>130</v>
      </c>
      <c r="L35" s="31">
        <v>130</v>
      </c>
      <c r="M35" s="31">
        <v>130</v>
      </c>
    </row>
    <row r="36" spans="1:13" ht="18.600000000000001" customHeight="1">
      <c r="A36" s="271" t="s">
        <v>284</v>
      </c>
      <c r="B36" s="272"/>
      <c r="C36" s="272"/>
      <c r="D36" s="273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71" t="s">
        <v>281</v>
      </c>
      <c r="B37" s="272"/>
      <c r="C37" s="272"/>
      <c r="D37" s="273"/>
      <c r="E37" s="19">
        <v>2124</v>
      </c>
      <c r="F37" s="31"/>
      <c r="G37" s="31">
        <v>1</v>
      </c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76" t="s">
        <v>285</v>
      </c>
      <c r="B38" s="277"/>
      <c r="C38" s="277"/>
      <c r="D38" s="278"/>
      <c r="E38" s="41">
        <v>2130</v>
      </c>
      <c r="F38" s="44">
        <f>SUM(F39:F43)</f>
        <v>69991</v>
      </c>
      <c r="G38" s="44">
        <f>SUM(G39:G43)</f>
        <v>81834</v>
      </c>
      <c r="H38" s="44">
        <f>SUM(H39:H43)</f>
        <v>76283</v>
      </c>
      <c r="I38" s="46">
        <f t="shared" si="0"/>
        <v>77867</v>
      </c>
      <c r="J38" s="44">
        <f>SUM(J39:J43)</f>
        <v>17329</v>
      </c>
      <c r="K38" s="44">
        <f>SUM(K39:K43)</f>
        <v>20964</v>
      </c>
      <c r="L38" s="44">
        <f>SUM(L39:L43)</f>
        <v>21201</v>
      </c>
      <c r="M38" s="44">
        <f>SUM(M39:M43)</f>
        <v>18373</v>
      </c>
    </row>
    <row r="39" spans="1:13" ht="18.75" customHeight="1">
      <c r="A39" s="271" t="s">
        <v>45</v>
      </c>
      <c r="B39" s="272"/>
      <c r="C39" s="272"/>
      <c r="D39" s="273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71" t="s">
        <v>46</v>
      </c>
      <c r="B40" s="272"/>
      <c r="C40" s="272"/>
      <c r="D40" s="273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71" t="s">
        <v>286</v>
      </c>
      <c r="B41" s="272"/>
      <c r="C41" s="272"/>
      <c r="D41" s="273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71" t="s">
        <v>287</v>
      </c>
      <c r="B42" s="272"/>
      <c r="C42" s="272"/>
      <c r="D42" s="273"/>
      <c r="E42" s="19">
        <v>2134</v>
      </c>
      <c r="F42" s="31">
        <v>64382</v>
      </c>
      <c r="G42" s="31">
        <v>65924</v>
      </c>
      <c r="H42" s="31">
        <f>46792+14577</f>
        <v>61369</v>
      </c>
      <c r="I42" s="36">
        <f t="shared" si="0"/>
        <v>62427</v>
      </c>
      <c r="J42" s="31">
        <v>13893</v>
      </c>
      <c r="K42" s="31">
        <v>16807</v>
      </c>
      <c r="L42" s="31">
        <v>16997</v>
      </c>
      <c r="M42" s="31">
        <v>14730</v>
      </c>
    </row>
    <row r="43" spans="1:13" ht="18.75" customHeight="1">
      <c r="A43" s="271" t="s">
        <v>288</v>
      </c>
      <c r="B43" s="272"/>
      <c r="C43" s="272"/>
      <c r="D43" s="273"/>
      <c r="E43" s="19">
        <v>2135</v>
      </c>
      <c r="F43" s="31">
        <v>5609</v>
      </c>
      <c r="G43" s="31">
        <v>15910</v>
      </c>
      <c r="H43" s="31">
        <f>11378+3536</f>
        <v>14914</v>
      </c>
      <c r="I43" s="36">
        <f t="shared" si="0"/>
        <v>15440</v>
      </c>
      <c r="J43" s="31">
        <f>3436</f>
        <v>3436</v>
      </c>
      <c r="K43" s="31">
        <v>4157</v>
      </c>
      <c r="L43" s="31">
        <v>4204</v>
      </c>
      <c r="M43" s="31">
        <v>3643</v>
      </c>
    </row>
    <row r="44" spans="1:13" ht="18.75" customHeight="1">
      <c r="A44" s="276" t="s">
        <v>289</v>
      </c>
      <c r="B44" s="277"/>
      <c r="C44" s="277"/>
      <c r="D44" s="278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71" t="s">
        <v>290</v>
      </c>
      <c r="B45" s="272"/>
      <c r="C45" s="272"/>
      <c r="D45" s="273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71" t="s">
        <v>291</v>
      </c>
      <c r="B46" s="272"/>
      <c r="C46" s="272"/>
      <c r="D46" s="273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76" t="s">
        <v>47</v>
      </c>
      <c r="B47" s="277"/>
      <c r="C47" s="277"/>
      <c r="D47" s="278"/>
      <c r="E47" s="41">
        <v>2200</v>
      </c>
      <c r="F47" s="44">
        <f>SUM(F24,F33,F38,F44)</f>
        <v>127954</v>
      </c>
      <c r="G47" s="44">
        <f>SUM(G24,G33,G38,G44)</f>
        <v>140913</v>
      </c>
      <c r="H47" s="44">
        <f>SUM(H24,H33,H38,H44)</f>
        <v>132215</v>
      </c>
      <c r="I47" s="46">
        <f t="shared" si="0"/>
        <v>134329</v>
      </c>
      <c r="J47" s="44">
        <f>SUM(J24,J33,J38,J44)</f>
        <v>29899</v>
      </c>
      <c r="K47" s="44">
        <f>SUM(K24,K33,K38,K44)</f>
        <v>36334</v>
      </c>
      <c r="L47" s="44">
        <f>SUM(L24,L33,L38,L44)</f>
        <v>36433</v>
      </c>
      <c r="M47" s="44">
        <f>SUM(M24,M33,M38,M44)</f>
        <v>31663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82" t="s">
        <v>427</v>
      </c>
      <c r="B50" s="175"/>
      <c r="C50" s="175"/>
      <c r="D50" s="175"/>
      <c r="E50" s="103"/>
      <c r="F50" s="274" t="s">
        <v>148</v>
      </c>
      <c r="G50" s="274"/>
      <c r="H50" s="274"/>
      <c r="I50" s="274"/>
      <c r="J50" s="102"/>
      <c r="K50" s="279" t="s">
        <v>424</v>
      </c>
      <c r="L50" s="279"/>
      <c r="M50" s="279"/>
    </row>
    <row r="51" spans="1:13" ht="17.25" customHeight="1">
      <c r="A51" s="184" t="s">
        <v>434</v>
      </c>
      <c r="B51" s="170"/>
      <c r="C51" s="170"/>
      <c r="D51" s="170"/>
      <c r="E51" s="104"/>
      <c r="F51" s="275" t="s">
        <v>435</v>
      </c>
      <c r="G51" s="275"/>
      <c r="H51" s="275"/>
      <c r="I51" s="275"/>
      <c r="J51" s="101"/>
      <c r="K51" s="225" t="s">
        <v>151</v>
      </c>
      <c r="L51" s="225"/>
      <c r="M51" s="225"/>
    </row>
  </sheetData>
  <mergeCells count="54">
    <mergeCell ref="A2:M2"/>
    <mergeCell ref="E4:E5"/>
    <mergeCell ref="F4:F5"/>
    <mergeCell ref="G4:G5"/>
    <mergeCell ref="H4:H5"/>
    <mergeCell ref="I4:I5"/>
    <mergeCell ref="J4:M4"/>
    <mergeCell ref="A4:D5"/>
    <mergeCell ref="A19:D19"/>
    <mergeCell ref="A20:D20"/>
    <mergeCell ref="A21:D21"/>
    <mergeCell ref="A22:D22"/>
    <mergeCell ref="A24:D24"/>
    <mergeCell ref="A23:M23"/>
    <mergeCell ref="A18:D18"/>
    <mergeCell ref="A7:M7"/>
    <mergeCell ref="A14:D14"/>
    <mergeCell ref="A15:D15"/>
    <mergeCell ref="A16:D16"/>
    <mergeCell ref="A17:D17"/>
    <mergeCell ref="A6:D6"/>
    <mergeCell ref="A8:D8"/>
    <mergeCell ref="A9:D9"/>
    <mergeCell ref="A12:D12"/>
    <mergeCell ref="A13:D13"/>
    <mergeCell ref="A11:D11"/>
    <mergeCell ref="A10:D1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F50:I50"/>
    <mergeCell ref="K51:M51"/>
    <mergeCell ref="F51:I51"/>
    <mergeCell ref="A44:D44"/>
    <mergeCell ref="A45:D45"/>
    <mergeCell ref="A46:D46"/>
    <mergeCell ref="A47:D47"/>
    <mergeCell ref="K50:M50"/>
    <mergeCell ref="A40:D40"/>
    <mergeCell ref="A41:D41"/>
    <mergeCell ref="A42:D42"/>
    <mergeCell ref="A43:D43"/>
    <mergeCell ref="A31:D31"/>
    <mergeCell ref="A32:D32"/>
    <mergeCell ref="A39:D39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37" zoomScale="65" zoomScaleNormal="65" zoomScaleSheetLayoutView="56" workbookViewId="0">
      <selection activeCell="N80" sqref="N80"/>
    </sheetView>
  </sheetViews>
  <sheetFormatPr defaultRowHeight="13.2"/>
  <cols>
    <col min="1" max="1" width="115.109375" customWidth="1"/>
    <col min="2" max="2" width="13.33203125" customWidth="1"/>
    <col min="3" max="10" width="15.44140625" customWidth="1"/>
  </cols>
  <sheetData>
    <row r="1" spans="1:10" ht="37.5" customHeight="1">
      <c r="A1" s="306" t="s">
        <v>292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12.75" customHeight="1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0" ht="41.25" customHeight="1">
      <c r="A3" s="307" t="s">
        <v>23</v>
      </c>
      <c r="B3" s="298" t="s">
        <v>293</v>
      </c>
      <c r="C3" s="298" t="s">
        <v>257</v>
      </c>
      <c r="D3" s="298" t="s">
        <v>258</v>
      </c>
      <c r="E3" s="298" t="s">
        <v>27</v>
      </c>
      <c r="F3" s="204" t="s">
        <v>294</v>
      </c>
      <c r="G3" s="204" t="s">
        <v>173</v>
      </c>
      <c r="H3" s="204"/>
      <c r="I3" s="204"/>
      <c r="J3" s="204"/>
    </row>
    <row r="4" spans="1:10" ht="45.75" customHeight="1">
      <c r="A4" s="308"/>
      <c r="B4" s="298"/>
      <c r="C4" s="298"/>
      <c r="D4" s="298"/>
      <c r="E4" s="298"/>
      <c r="F4" s="204"/>
      <c r="G4" s="166" t="s">
        <v>175</v>
      </c>
      <c r="H4" s="166" t="s">
        <v>176</v>
      </c>
      <c r="I4" s="166" t="s">
        <v>177</v>
      </c>
      <c r="J4" s="166" t="s">
        <v>178</v>
      </c>
    </row>
    <row r="5" spans="1:10" ht="18.75" customHeight="1">
      <c r="A5" s="149">
        <v>1</v>
      </c>
      <c r="B5" s="166">
        <v>2</v>
      </c>
      <c r="C5" s="166">
        <v>3</v>
      </c>
      <c r="D5" s="166">
        <v>4</v>
      </c>
      <c r="E5" s="166">
        <v>5</v>
      </c>
      <c r="F5" s="166">
        <v>6</v>
      </c>
      <c r="G5" s="166">
        <v>7</v>
      </c>
      <c r="H5" s="166">
        <v>8</v>
      </c>
      <c r="I5" s="166">
        <v>9</v>
      </c>
      <c r="J5" s="166">
        <v>10</v>
      </c>
    </row>
    <row r="6" spans="1:10" ht="28.5" customHeight="1">
      <c r="A6" s="168" t="s">
        <v>295</v>
      </c>
      <c r="B6" s="169"/>
      <c r="C6" s="237"/>
      <c r="D6" s="237"/>
      <c r="E6" s="237"/>
      <c r="F6" s="237"/>
      <c r="G6" s="237"/>
      <c r="H6" s="237"/>
      <c r="I6" s="237"/>
      <c r="J6" s="237"/>
    </row>
    <row r="7" spans="1:10" ht="18.75" customHeight="1">
      <c r="A7" s="70" t="s">
        <v>296</v>
      </c>
      <c r="B7" s="74">
        <v>3000</v>
      </c>
      <c r="C7" s="44">
        <f>SUM(C8:C9,C11,C14:C15,C19)</f>
        <v>687994</v>
      </c>
      <c r="D7" s="44">
        <f>SUM(D8:D9,D11,D14:D15,D19)</f>
        <v>681201</v>
      </c>
      <c r="E7" s="44">
        <f>SUM(E8:E9,E11,E14:E15,E19)</f>
        <v>670265</v>
      </c>
      <c r="F7" s="46">
        <f t="shared" ref="F7:F73" si="0">SUM(G7:J7)</f>
        <v>663785</v>
      </c>
      <c r="G7" s="44">
        <f>SUM(G8:G9,G11,G14:G15,G19)</f>
        <v>157178</v>
      </c>
      <c r="H7" s="44">
        <f>SUM(H8:H9,H11,H14:H15,H19)</f>
        <v>199261</v>
      </c>
      <c r="I7" s="44">
        <f>SUM(I8:I9,I11,I14:I15,I19)</f>
        <v>154451</v>
      </c>
      <c r="J7" s="44">
        <f>SUM(J8:J9,J11,J14:J15,J19)</f>
        <v>152895</v>
      </c>
    </row>
    <row r="8" spans="1:10" ht="18.75" customHeight="1">
      <c r="A8" s="6" t="s">
        <v>297</v>
      </c>
      <c r="B8" s="7">
        <v>3010</v>
      </c>
      <c r="C8" s="31">
        <v>480631</v>
      </c>
      <c r="D8" s="31">
        <v>459458</v>
      </c>
      <c r="E8" s="31">
        <v>455023</v>
      </c>
      <c r="F8" s="36">
        <f t="shared" si="0"/>
        <v>444654</v>
      </c>
      <c r="G8" s="31">
        <v>110413</v>
      </c>
      <c r="H8" s="31">
        <v>111414</v>
      </c>
      <c r="I8" s="31">
        <v>111414</v>
      </c>
      <c r="J8" s="31">
        <v>111413</v>
      </c>
    </row>
    <row r="9" spans="1:10" ht="18.75" customHeight="1">
      <c r="A9" s="6" t="s">
        <v>298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299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300</v>
      </c>
      <c r="B11" s="7">
        <v>3040</v>
      </c>
      <c r="C11" s="31">
        <v>188268</v>
      </c>
      <c r="D11" s="31">
        <v>178105</v>
      </c>
      <c r="E11" s="31">
        <v>170967</v>
      </c>
      <c r="F11" s="36">
        <f t="shared" si="0"/>
        <v>159441</v>
      </c>
      <c r="G11" s="31">
        <v>32605</v>
      </c>
      <c r="H11" s="31">
        <v>72337</v>
      </c>
      <c r="I11" s="31">
        <v>29027</v>
      </c>
      <c r="J11" s="31">
        <v>25472</v>
      </c>
    </row>
    <row r="12" spans="1:10" ht="18.75" customHeight="1">
      <c r="A12" s="6" t="s">
        <v>301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0" ht="18.75" customHeight="1">
      <c r="A13" s="6" t="s">
        <v>302</v>
      </c>
      <c r="B13" s="7">
        <v>3042</v>
      </c>
      <c r="C13" s="31"/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303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304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305</v>
      </c>
      <c r="B16" s="154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306</v>
      </c>
      <c r="B17" s="154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307</v>
      </c>
      <c r="B18" s="154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308</v>
      </c>
      <c r="B19" s="7">
        <v>3070</v>
      </c>
      <c r="C19" s="31">
        <v>19095</v>
      </c>
      <c r="D19" s="31">
        <v>43638</v>
      </c>
      <c r="E19" s="31">
        <f>22225+17050+5000</f>
        <v>44275</v>
      </c>
      <c r="F19" s="36">
        <f t="shared" si="0"/>
        <v>59690</v>
      </c>
      <c r="G19" s="31">
        <v>14160</v>
      </c>
      <c r="H19" s="31">
        <v>15510</v>
      </c>
      <c r="I19" s="31">
        <v>14010</v>
      </c>
      <c r="J19" s="31">
        <v>16010</v>
      </c>
    </row>
    <row r="20" spans="1:10" ht="18.75" customHeight="1">
      <c r="A20" s="8" t="s">
        <v>309</v>
      </c>
      <c r="B20" s="9">
        <v>3100</v>
      </c>
      <c r="C20" s="44">
        <f>SUM(C21:C24,C28,C38,C39)</f>
        <v>-546906</v>
      </c>
      <c r="D20" s="44">
        <f>SUM(D21:D24,D28,D38,D39)</f>
        <v>-617240</v>
      </c>
      <c r="E20" s="44">
        <f>SUM(E21:E24,E28,E38,E39)</f>
        <v>-610217</v>
      </c>
      <c r="F20" s="46">
        <f t="shared" si="0"/>
        <v>-605660</v>
      </c>
      <c r="G20" s="44">
        <f>SUM(G21:G24,G28,G38,G39)</f>
        <v>-147341</v>
      </c>
      <c r="H20" s="44">
        <f>SUM(H21:H24,H28,H38,H39)</f>
        <v>-160490</v>
      </c>
      <c r="I20" s="44">
        <f>SUM(I21:I24,I28,I38,I39)</f>
        <v>-153655</v>
      </c>
      <c r="J20" s="44">
        <f>SUM(J21:J24,J28,J38,J39)</f>
        <v>-144174</v>
      </c>
    </row>
    <row r="21" spans="1:10" ht="18.75" customHeight="1">
      <c r="A21" s="6" t="s">
        <v>310</v>
      </c>
      <c r="B21" s="75">
        <v>3110</v>
      </c>
      <c r="C21" s="31">
        <v>-166933</v>
      </c>
      <c r="D21" s="31">
        <v>-184702</v>
      </c>
      <c r="E21" s="31">
        <f>-139202-42970</f>
        <v>-182172</v>
      </c>
      <c r="F21" s="36">
        <f t="shared" si="0"/>
        <v>-191589</v>
      </c>
      <c r="G21" s="31">
        <v>-54136</v>
      </c>
      <c r="H21" s="31">
        <v>-49410</v>
      </c>
      <c r="I21" s="31">
        <v>-42585</v>
      </c>
      <c r="J21" s="31">
        <v>-45458</v>
      </c>
    </row>
    <row r="22" spans="1:10" ht="18.75" customHeight="1">
      <c r="A22" s="6" t="s">
        <v>311</v>
      </c>
      <c r="B22" s="75">
        <v>3120</v>
      </c>
      <c r="C22" s="31">
        <v>-247189</v>
      </c>
      <c r="D22" s="31">
        <v>-239403</v>
      </c>
      <c r="E22" s="31">
        <f>-172943-53170-11319</f>
        <v>-237432</v>
      </c>
      <c r="F22" s="36">
        <f t="shared" si="0"/>
        <v>-227519</v>
      </c>
      <c r="G22" s="31">
        <v>-50625</v>
      </c>
      <c r="H22" s="31">
        <v>-61265</v>
      </c>
      <c r="I22" s="31">
        <v>-61956</v>
      </c>
      <c r="J22" s="31">
        <v>-53673</v>
      </c>
    </row>
    <row r="23" spans="1:10" ht="18.75" customHeight="1">
      <c r="A23" s="6" t="s">
        <v>183</v>
      </c>
      <c r="B23" s="75">
        <v>3130</v>
      </c>
      <c r="C23" s="31">
        <v>-64382</v>
      </c>
      <c r="D23" s="31">
        <v>-65924</v>
      </c>
      <c r="E23" s="31">
        <f>-46792-14577-3040</f>
        <v>-64409</v>
      </c>
      <c r="F23" s="36">
        <f t="shared" si="0"/>
        <v>-62427</v>
      </c>
      <c r="G23" s="31">
        <v>-13893</v>
      </c>
      <c r="H23" s="31">
        <v>-16807</v>
      </c>
      <c r="I23" s="31">
        <v>-16997</v>
      </c>
      <c r="J23" s="31">
        <v>-14730</v>
      </c>
    </row>
    <row r="24" spans="1:10" ht="18.75" customHeight="1">
      <c r="A24" s="6" t="s">
        <v>312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305</v>
      </c>
      <c r="B25" s="127">
        <v>3141</v>
      </c>
      <c r="C25" s="31" t="s">
        <v>180</v>
      </c>
      <c r="D25" s="31" t="s">
        <v>180</v>
      </c>
      <c r="E25" s="31" t="s">
        <v>180</v>
      </c>
      <c r="F25" s="36">
        <f t="shared" si="0"/>
        <v>0</v>
      </c>
      <c r="G25" s="31" t="s">
        <v>180</v>
      </c>
      <c r="H25" s="31" t="s">
        <v>180</v>
      </c>
      <c r="I25" s="31" t="s">
        <v>180</v>
      </c>
      <c r="J25" s="31" t="s">
        <v>180</v>
      </c>
    </row>
    <row r="26" spans="1:10" ht="18.75" customHeight="1">
      <c r="A26" s="6" t="s">
        <v>306</v>
      </c>
      <c r="B26" s="127">
        <v>3142</v>
      </c>
      <c r="C26" s="31" t="s">
        <v>180</v>
      </c>
      <c r="D26" s="31" t="s">
        <v>180</v>
      </c>
      <c r="E26" s="31" t="s">
        <v>180</v>
      </c>
      <c r="F26" s="36">
        <f t="shared" si="0"/>
        <v>0</v>
      </c>
      <c r="G26" s="31" t="s">
        <v>180</v>
      </c>
      <c r="H26" s="31" t="s">
        <v>180</v>
      </c>
      <c r="I26" s="31" t="s">
        <v>180</v>
      </c>
      <c r="J26" s="31" t="s">
        <v>180</v>
      </c>
    </row>
    <row r="27" spans="1:10" ht="18.75" customHeight="1">
      <c r="A27" s="6" t="s">
        <v>307</v>
      </c>
      <c r="B27" s="127">
        <v>3143</v>
      </c>
      <c r="C27" s="31" t="s">
        <v>180</v>
      </c>
      <c r="D27" s="31" t="s">
        <v>180</v>
      </c>
      <c r="E27" s="31" t="s">
        <v>180</v>
      </c>
      <c r="F27" s="36">
        <f t="shared" si="0"/>
        <v>0</v>
      </c>
      <c r="G27" s="31" t="s">
        <v>180</v>
      </c>
      <c r="H27" s="31" t="s">
        <v>180</v>
      </c>
      <c r="I27" s="31" t="s">
        <v>180</v>
      </c>
      <c r="J27" s="31" t="s">
        <v>180</v>
      </c>
    </row>
    <row r="28" spans="1:10" ht="18.75" customHeight="1">
      <c r="A28" s="6" t="s">
        <v>313</v>
      </c>
      <c r="B28" s="75">
        <v>3150</v>
      </c>
      <c r="C28" s="36">
        <f>SUM(C29:C34,C37)</f>
        <v>-63572</v>
      </c>
      <c r="D28" s="36">
        <f>SUM(D29:D34,D37)</f>
        <v>-74988</v>
      </c>
      <c r="E28" s="36">
        <f>SUM(E29:E34,E37)</f>
        <v>-74427</v>
      </c>
      <c r="F28" s="36">
        <f t="shared" si="0"/>
        <v>-71902</v>
      </c>
      <c r="G28" s="36">
        <f>SUM(G29:G34,G37)</f>
        <v>-16006</v>
      </c>
      <c r="H28" s="36">
        <f>SUM(H29:H34,H37)</f>
        <v>-19527</v>
      </c>
      <c r="I28" s="36">
        <f>SUM(I29:I34,I37)</f>
        <v>-19436</v>
      </c>
      <c r="J28" s="36">
        <f>SUM(J29:J34,J37)</f>
        <v>-16933</v>
      </c>
    </row>
    <row r="29" spans="1:10" ht="18.75" customHeight="1">
      <c r="A29" s="6" t="s">
        <v>42</v>
      </c>
      <c r="B29" s="127">
        <v>3151</v>
      </c>
      <c r="C29" s="31" t="s">
        <v>180</v>
      </c>
      <c r="D29" s="31" t="s">
        <v>180</v>
      </c>
      <c r="E29" s="31" t="s">
        <v>180</v>
      </c>
      <c r="F29" s="36">
        <f t="shared" si="0"/>
        <v>0</v>
      </c>
      <c r="G29" s="31" t="s">
        <v>180</v>
      </c>
      <c r="H29" s="31" t="s">
        <v>180</v>
      </c>
      <c r="I29" s="31" t="s">
        <v>180</v>
      </c>
      <c r="J29" s="31" t="s">
        <v>180</v>
      </c>
    </row>
    <row r="30" spans="1:10" ht="18.75" customHeight="1">
      <c r="A30" s="6" t="s">
        <v>314</v>
      </c>
      <c r="B30" s="127">
        <v>3152</v>
      </c>
      <c r="C30" s="31">
        <v>-1375</v>
      </c>
      <c r="D30" s="31">
        <v>-2400</v>
      </c>
      <c r="E30" s="31">
        <f>-1716-500</f>
        <v>-2216</v>
      </c>
      <c r="F30" s="36">
        <f t="shared" si="0"/>
        <v>-2500</v>
      </c>
      <c r="G30" s="31">
        <v>-550</v>
      </c>
      <c r="H30" s="31">
        <v>-850</v>
      </c>
      <c r="I30" s="31">
        <v>-550</v>
      </c>
      <c r="J30" s="31">
        <v>-550</v>
      </c>
    </row>
    <row r="31" spans="1:10" ht="18.75" customHeight="1">
      <c r="A31" s="6" t="s">
        <v>277</v>
      </c>
      <c r="B31" s="127">
        <v>3153</v>
      </c>
      <c r="C31" s="31" t="s">
        <v>180</v>
      </c>
      <c r="D31" s="31" t="s">
        <v>180</v>
      </c>
      <c r="E31" s="31" t="s">
        <v>180</v>
      </c>
      <c r="F31" s="36">
        <f t="shared" si="0"/>
        <v>0</v>
      </c>
      <c r="G31" s="31" t="s">
        <v>180</v>
      </c>
      <c r="H31" s="31" t="s">
        <v>180</v>
      </c>
      <c r="I31" s="31" t="s">
        <v>180</v>
      </c>
      <c r="J31" s="31" t="s">
        <v>180</v>
      </c>
    </row>
    <row r="32" spans="1:10" ht="18.75" customHeight="1">
      <c r="A32" s="6" t="s">
        <v>315</v>
      </c>
      <c r="B32" s="127">
        <v>3154</v>
      </c>
      <c r="C32" s="31" t="s">
        <v>180</v>
      </c>
      <c r="D32" s="31" t="s">
        <v>180</v>
      </c>
      <c r="E32" s="31" t="s">
        <v>180</v>
      </c>
      <c r="F32" s="36">
        <f t="shared" si="0"/>
        <v>0</v>
      </c>
      <c r="G32" s="31" t="s">
        <v>180</v>
      </c>
      <c r="H32" s="31" t="s">
        <v>180</v>
      </c>
      <c r="I32" s="31" t="s">
        <v>180</v>
      </c>
      <c r="J32" s="31" t="s">
        <v>180</v>
      </c>
    </row>
    <row r="33" spans="1:10" ht="18.75" customHeight="1">
      <c r="A33" s="6" t="s">
        <v>280</v>
      </c>
      <c r="B33" s="127">
        <v>3155</v>
      </c>
      <c r="C33" s="31">
        <v>-56188</v>
      </c>
      <c r="D33" s="31">
        <v>-56158</v>
      </c>
      <c r="E33" s="31">
        <f>-40952-12478-2646</f>
        <v>-56076</v>
      </c>
      <c r="F33" s="36">
        <f t="shared" si="0"/>
        <v>-53447</v>
      </c>
      <c r="G33" s="31">
        <v>-11895</v>
      </c>
      <c r="H33" s="31">
        <v>-14390</v>
      </c>
      <c r="I33" s="31">
        <v>-14552</v>
      </c>
      <c r="J33" s="31">
        <v>-12610</v>
      </c>
    </row>
    <row r="34" spans="1:10" ht="21.75" customHeight="1">
      <c r="A34" s="121" t="s">
        <v>316</v>
      </c>
      <c r="B34" s="127">
        <v>3156</v>
      </c>
      <c r="C34" s="36">
        <f t="shared" ref="C34:J34" si="1">SUM(C35:C36)</f>
        <v>0</v>
      </c>
      <c r="D34" s="36">
        <f t="shared" si="1"/>
        <v>0</v>
      </c>
      <c r="E34" s="36">
        <f t="shared" si="1"/>
        <v>0</v>
      </c>
      <c r="F34" s="36">
        <f t="shared" si="1"/>
        <v>0</v>
      </c>
      <c r="G34" s="36">
        <f t="shared" si="1"/>
        <v>0</v>
      </c>
      <c r="H34" s="36">
        <f t="shared" si="1"/>
        <v>0</v>
      </c>
      <c r="I34" s="36">
        <f t="shared" si="1"/>
        <v>0</v>
      </c>
      <c r="J34" s="36">
        <f t="shared" si="1"/>
        <v>0</v>
      </c>
    </row>
    <row r="35" spans="1:10" ht="21.75" customHeight="1">
      <c r="A35" s="6" t="s">
        <v>45</v>
      </c>
      <c r="B35" s="127" t="s">
        <v>317</v>
      </c>
      <c r="C35" s="31" t="s">
        <v>180</v>
      </c>
      <c r="D35" s="31" t="s">
        <v>180</v>
      </c>
      <c r="E35" s="31" t="s">
        <v>180</v>
      </c>
      <c r="F35" s="36"/>
      <c r="G35" s="31" t="s">
        <v>180</v>
      </c>
      <c r="H35" s="31" t="s">
        <v>180</v>
      </c>
      <c r="I35" s="31" t="s">
        <v>180</v>
      </c>
      <c r="J35" s="31" t="s">
        <v>180</v>
      </c>
    </row>
    <row r="36" spans="1:10" ht="37.5" customHeight="1">
      <c r="A36" s="6" t="s">
        <v>46</v>
      </c>
      <c r="B36" s="75" t="s">
        <v>318</v>
      </c>
      <c r="C36" s="31" t="s">
        <v>180</v>
      </c>
      <c r="D36" s="31" t="s">
        <v>180</v>
      </c>
      <c r="E36" s="31" t="s">
        <v>180</v>
      </c>
      <c r="F36" s="36">
        <f t="shared" si="0"/>
        <v>0</v>
      </c>
      <c r="G36" s="31" t="s">
        <v>180</v>
      </c>
      <c r="H36" s="31" t="s">
        <v>180</v>
      </c>
      <c r="I36" s="31" t="s">
        <v>180</v>
      </c>
      <c r="J36" s="31" t="s">
        <v>180</v>
      </c>
    </row>
    <row r="37" spans="1:10" ht="18.75" customHeight="1">
      <c r="A37" s="6" t="s">
        <v>319</v>
      </c>
      <c r="B37" s="75">
        <v>3157</v>
      </c>
      <c r="C37" s="31">
        <v>-6009</v>
      </c>
      <c r="D37" s="31">
        <v>-16430</v>
      </c>
      <c r="E37" s="31">
        <f>-11724-3676-735</f>
        <v>-16135</v>
      </c>
      <c r="F37" s="36">
        <f t="shared" si="0"/>
        <v>-15955</v>
      </c>
      <c r="G37" s="31">
        <f>-3561</f>
        <v>-3561</v>
      </c>
      <c r="H37" s="31">
        <f>-4287</f>
        <v>-4287</v>
      </c>
      <c r="I37" s="31">
        <f>-4334</f>
        <v>-4334</v>
      </c>
      <c r="J37" s="31">
        <f>-3773</f>
        <v>-3773</v>
      </c>
    </row>
    <row r="38" spans="1:10" ht="18.75" customHeight="1">
      <c r="A38" s="6" t="s">
        <v>320</v>
      </c>
      <c r="B38" s="75">
        <v>3160</v>
      </c>
      <c r="C38" s="31" t="s">
        <v>180</v>
      </c>
      <c r="D38" s="31" t="s">
        <v>180</v>
      </c>
      <c r="E38" s="31" t="s">
        <v>180</v>
      </c>
      <c r="F38" s="36">
        <f t="shared" si="0"/>
        <v>0</v>
      </c>
      <c r="G38" s="31" t="s">
        <v>180</v>
      </c>
      <c r="H38" s="31" t="s">
        <v>180</v>
      </c>
      <c r="I38" s="31" t="s">
        <v>180</v>
      </c>
      <c r="J38" s="31" t="s">
        <v>180</v>
      </c>
    </row>
    <row r="39" spans="1:10" ht="18.75" customHeight="1">
      <c r="A39" s="6" t="s">
        <v>321</v>
      </c>
      <c r="B39" s="77">
        <v>3170</v>
      </c>
      <c r="C39" s="31">
        <v>-4830</v>
      </c>
      <c r="D39" s="31">
        <v>-52223</v>
      </c>
      <c r="E39" s="31">
        <f>-5054-2000-44723</f>
        <v>-51777</v>
      </c>
      <c r="F39" s="36">
        <f t="shared" si="0"/>
        <v>-52223</v>
      </c>
      <c r="G39" s="31">
        <v>-12681</v>
      </c>
      <c r="H39" s="31">
        <v>-13481</v>
      </c>
      <c r="I39" s="31">
        <v>-12681</v>
      </c>
      <c r="J39" s="31">
        <v>-13380</v>
      </c>
    </row>
    <row r="40" spans="1:10" ht="18.75" customHeight="1">
      <c r="A40" s="8" t="s">
        <v>322</v>
      </c>
      <c r="B40" s="74">
        <v>3195</v>
      </c>
      <c r="C40" s="44">
        <f>SUM(C7,C20)</f>
        <v>141088</v>
      </c>
      <c r="D40" s="44">
        <f t="shared" ref="D40:J40" si="2">SUM(D7,D20)</f>
        <v>63961</v>
      </c>
      <c r="E40" s="44">
        <f t="shared" si="2"/>
        <v>60048</v>
      </c>
      <c r="F40" s="46">
        <f t="shared" si="0"/>
        <v>58125</v>
      </c>
      <c r="G40" s="44">
        <f t="shared" si="2"/>
        <v>9837</v>
      </c>
      <c r="H40" s="44">
        <f t="shared" si="2"/>
        <v>38771</v>
      </c>
      <c r="I40" s="44">
        <f t="shared" si="2"/>
        <v>796</v>
      </c>
      <c r="J40" s="44">
        <f t="shared" si="2"/>
        <v>8721</v>
      </c>
    </row>
    <row r="41" spans="1:10" ht="29.25" customHeight="1">
      <c r="A41" s="168" t="s">
        <v>323</v>
      </c>
      <c r="B41" s="154"/>
      <c r="C41" s="309"/>
      <c r="D41" s="310"/>
      <c r="E41" s="310"/>
      <c r="F41" s="310"/>
      <c r="G41" s="310"/>
      <c r="H41" s="310"/>
      <c r="I41" s="310"/>
      <c r="J41" s="311"/>
    </row>
    <row r="42" spans="1:10" ht="18.75" customHeight="1">
      <c r="A42" s="70" t="s">
        <v>324</v>
      </c>
      <c r="B42" s="151">
        <v>3200</v>
      </c>
      <c r="C42" s="44">
        <f>SUM(C43,C45:C49)</f>
        <v>353</v>
      </c>
      <c r="D42" s="44">
        <f>SUM(D43,D45:D49)</f>
        <v>400</v>
      </c>
      <c r="E42" s="44">
        <f>SUM(E43,E45:E49)</f>
        <v>400</v>
      </c>
      <c r="F42" s="46">
        <f>SUM(G42:J42)</f>
        <v>1275</v>
      </c>
      <c r="G42" s="44">
        <f>SUM(G43,G45:G49)</f>
        <v>375</v>
      </c>
      <c r="H42" s="44">
        <f>SUM(H43,H45:H49)</f>
        <v>100</v>
      </c>
      <c r="I42" s="44">
        <f>SUM(I43,I45:I49)</f>
        <v>400</v>
      </c>
      <c r="J42" s="44">
        <f>SUM(J43,J45:J49)</f>
        <v>400</v>
      </c>
    </row>
    <row r="43" spans="1:10" ht="18.75" customHeight="1">
      <c r="A43" s="6" t="s">
        <v>325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326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327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328</v>
      </c>
      <c r="B46" s="7">
        <v>3225</v>
      </c>
      <c r="C46" s="31">
        <v>353</v>
      </c>
      <c r="D46" s="31">
        <v>400</v>
      </c>
      <c r="E46" s="31">
        <v>400</v>
      </c>
      <c r="F46" s="36">
        <f t="shared" si="0"/>
        <v>1275</v>
      </c>
      <c r="G46" s="31">
        <v>375</v>
      </c>
      <c r="H46" s="31">
        <v>100</v>
      </c>
      <c r="I46" s="31">
        <v>400</v>
      </c>
      <c r="J46" s="31">
        <v>400</v>
      </c>
    </row>
    <row r="47" spans="1:10" ht="18.75" customHeight="1">
      <c r="A47" s="6" t="s">
        <v>329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330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308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331</v>
      </c>
      <c r="B50" s="9">
        <v>3255</v>
      </c>
      <c r="C50" s="44">
        <f>SUM(C51,C53,C58,C59)</f>
        <v>-143099</v>
      </c>
      <c r="D50" s="44">
        <f>SUM(D51,D53,D58,D59)</f>
        <v>-75245</v>
      </c>
      <c r="E50" s="44">
        <f>SUM(E51,E53,E58,E59)</f>
        <v>-73635</v>
      </c>
      <c r="F50" s="46">
        <f t="shared" si="0"/>
        <v>-55975</v>
      </c>
      <c r="G50" s="44">
        <f>SUM(G51,G53,G58,G59)</f>
        <v>0</v>
      </c>
      <c r="H50" s="44">
        <f>SUM(H51,H53,H58,H59)</f>
        <v>-50538</v>
      </c>
      <c r="I50" s="44">
        <f>SUM(I51,I53,I58,I59)</f>
        <v>-5437</v>
      </c>
      <c r="J50" s="44">
        <f>SUM(J51,J53,J58,J59)</f>
        <v>0</v>
      </c>
    </row>
    <row r="51" spans="1:10" ht="18.75" customHeight="1">
      <c r="A51" s="6" t="s">
        <v>332</v>
      </c>
      <c r="B51" s="75">
        <v>3260</v>
      </c>
      <c r="C51" s="31" t="s">
        <v>180</v>
      </c>
      <c r="D51" s="31" t="s">
        <v>180</v>
      </c>
      <c r="E51" s="31" t="s">
        <v>180</v>
      </c>
      <c r="F51" s="36">
        <f t="shared" si="0"/>
        <v>0</v>
      </c>
      <c r="G51" s="31" t="s">
        <v>180</v>
      </c>
      <c r="H51" s="31" t="s">
        <v>180</v>
      </c>
      <c r="I51" s="31" t="s">
        <v>180</v>
      </c>
      <c r="J51" s="31" t="s">
        <v>180</v>
      </c>
    </row>
    <row r="52" spans="1:10" ht="18.75" customHeight="1">
      <c r="A52" s="6" t="s">
        <v>333</v>
      </c>
      <c r="B52" s="75">
        <v>3265</v>
      </c>
      <c r="C52" s="31" t="s">
        <v>180</v>
      </c>
      <c r="D52" s="31" t="s">
        <v>180</v>
      </c>
      <c r="E52" s="31" t="s">
        <v>180</v>
      </c>
      <c r="F52" s="36">
        <f t="shared" si="0"/>
        <v>0</v>
      </c>
      <c r="G52" s="31" t="s">
        <v>180</v>
      </c>
      <c r="H52" s="31" t="s">
        <v>180</v>
      </c>
      <c r="I52" s="31" t="s">
        <v>180</v>
      </c>
      <c r="J52" s="31" t="s">
        <v>180</v>
      </c>
    </row>
    <row r="53" spans="1:10" ht="18.75" customHeight="1">
      <c r="A53" s="6" t="s">
        <v>334</v>
      </c>
      <c r="B53" s="7">
        <v>3270</v>
      </c>
      <c r="C53" s="45">
        <f>SUM(C54:C57)</f>
        <v>-143099</v>
      </c>
      <c r="D53" s="45">
        <f>SUM(D54:D57)</f>
        <v>-75245</v>
      </c>
      <c r="E53" s="45">
        <f>SUM(E54:E57)</f>
        <v>-73635</v>
      </c>
      <c r="F53" s="36">
        <f t="shared" si="0"/>
        <v>-55975</v>
      </c>
      <c r="G53" s="45">
        <f>SUM(G54:G57)</f>
        <v>0</v>
      </c>
      <c r="H53" s="45">
        <f>SUM(H54:H57)</f>
        <v>-50538</v>
      </c>
      <c r="I53" s="45">
        <f>SUM(I54:I57)</f>
        <v>-5437</v>
      </c>
      <c r="J53" s="45">
        <f>SUM(J54:J57)</f>
        <v>0</v>
      </c>
    </row>
    <row r="54" spans="1:10" ht="18.75" customHeight="1">
      <c r="A54" s="6" t="s">
        <v>335</v>
      </c>
      <c r="B54" s="7">
        <v>3271</v>
      </c>
      <c r="C54" s="31">
        <v>-139782</v>
      </c>
      <c r="D54" s="31">
        <v>-68661</v>
      </c>
      <c r="E54" s="31">
        <v>-67051</v>
      </c>
      <c r="F54" s="36">
        <f t="shared" si="0"/>
        <v>-55975</v>
      </c>
      <c r="G54" s="31"/>
      <c r="H54" s="31">
        <v>-50538</v>
      </c>
      <c r="I54" s="31">
        <v>-5437</v>
      </c>
      <c r="J54" s="31"/>
    </row>
    <row r="55" spans="1:10" ht="18.75" customHeight="1">
      <c r="A55" s="6" t="s">
        <v>336</v>
      </c>
      <c r="B55" s="7">
        <v>3272</v>
      </c>
      <c r="C55" s="31">
        <v>-3317</v>
      </c>
      <c r="D55" s="31">
        <v>-6584</v>
      </c>
      <c r="E55" s="31">
        <f>-6584</f>
        <v>-6584</v>
      </c>
      <c r="F55" s="36">
        <f t="shared" si="0"/>
        <v>0</v>
      </c>
      <c r="G55" s="31"/>
      <c r="H55" s="31"/>
      <c r="I55" s="31"/>
      <c r="J55" s="31"/>
    </row>
    <row r="56" spans="1:10" ht="18.75" customHeight="1">
      <c r="A56" s="6" t="s">
        <v>337</v>
      </c>
      <c r="B56" s="154">
        <v>3273</v>
      </c>
      <c r="C56" s="31" t="s">
        <v>180</v>
      </c>
      <c r="D56" s="31" t="s">
        <v>180</v>
      </c>
      <c r="E56" s="31" t="s">
        <v>180</v>
      </c>
      <c r="F56" s="36">
        <f t="shared" si="0"/>
        <v>0</v>
      </c>
      <c r="G56" s="31" t="s">
        <v>180</v>
      </c>
      <c r="H56" s="31" t="s">
        <v>180</v>
      </c>
      <c r="I56" s="31" t="s">
        <v>180</v>
      </c>
      <c r="J56" s="31" t="s">
        <v>180</v>
      </c>
    </row>
    <row r="57" spans="1:10" ht="18.75" customHeight="1">
      <c r="A57" s="6" t="s">
        <v>338</v>
      </c>
      <c r="B57" s="162">
        <v>3274</v>
      </c>
      <c r="C57" s="31" t="s">
        <v>180</v>
      </c>
      <c r="D57" s="31" t="s">
        <v>180</v>
      </c>
      <c r="E57" s="31" t="s">
        <v>180</v>
      </c>
      <c r="F57" s="36">
        <f t="shared" si="0"/>
        <v>0</v>
      </c>
      <c r="G57" s="31" t="s">
        <v>180</v>
      </c>
      <c r="H57" s="31" t="s">
        <v>180</v>
      </c>
      <c r="I57" s="31" t="s">
        <v>180</v>
      </c>
      <c r="J57" s="31" t="s">
        <v>180</v>
      </c>
    </row>
    <row r="58" spans="1:10" ht="18.75" customHeight="1">
      <c r="A58" s="6" t="s">
        <v>339</v>
      </c>
      <c r="B58" s="76">
        <v>3280</v>
      </c>
      <c r="C58" s="31" t="s">
        <v>180</v>
      </c>
      <c r="D58" s="31" t="s">
        <v>180</v>
      </c>
      <c r="E58" s="31" t="s">
        <v>180</v>
      </c>
      <c r="F58" s="36">
        <f t="shared" si="0"/>
        <v>0</v>
      </c>
      <c r="G58" s="31" t="s">
        <v>180</v>
      </c>
      <c r="H58" s="31" t="s">
        <v>180</v>
      </c>
      <c r="I58" s="31" t="s">
        <v>180</v>
      </c>
      <c r="J58" s="31" t="s">
        <v>180</v>
      </c>
    </row>
    <row r="59" spans="1:10" ht="18.75" customHeight="1">
      <c r="A59" s="6" t="s">
        <v>340</v>
      </c>
      <c r="B59" s="77">
        <v>3290</v>
      </c>
      <c r="C59" s="31" t="s">
        <v>180</v>
      </c>
      <c r="D59" s="31" t="s">
        <v>180</v>
      </c>
      <c r="E59" s="31" t="s">
        <v>180</v>
      </c>
      <c r="F59" s="36">
        <f t="shared" si="0"/>
        <v>0</v>
      </c>
      <c r="G59" s="31" t="s">
        <v>180</v>
      </c>
      <c r="H59" s="31" t="s">
        <v>180</v>
      </c>
      <c r="I59" s="31" t="s">
        <v>180</v>
      </c>
      <c r="J59" s="31" t="s">
        <v>180</v>
      </c>
    </row>
    <row r="60" spans="1:10" ht="18.75" customHeight="1">
      <c r="A60" s="78" t="s">
        <v>341</v>
      </c>
      <c r="B60" s="9">
        <v>3295</v>
      </c>
      <c r="C60" s="44">
        <f>SUM(C42,C50)</f>
        <v>-142746</v>
      </c>
      <c r="D60" s="44">
        <f t="shared" ref="D60:J60" si="3">SUM(D42,D50)</f>
        <v>-74845</v>
      </c>
      <c r="E60" s="44">
        <f t="shared" si="3"/>
        <v>-73235</v>
      </c>
      <c r="F60" s="46">
        <f t="shared" si="0"/>
        <v>-54700</v>
      </c>
      <c r="G60" s="44">
        <f t="shared" si="3"/>
        <v>375</v>
      </c>
      <c r="H60" s="44">
        <f t="shared" si="3"/>
        <v>-50438</v>
      </c>
      <c r="I60" s="44">
        <f t="shared" si="3"/>
        <v>-5037</v>
      </c>
      <c r="J60" s="44">
        <f t="shared" si="3"/>
        <v>400</v>
      </c>
    </row>
    <row r="61" spans="1:10" ht="29.25" customHeight="1">
      <c r="A61" s="168" t="s">
        <v>342</v>
      </c>
      <c r="B61" s="9"/>
      <c r="C61" s="309"/>
      <c r="D61" s="310"/>
      <c r="E61" s="310"/>
      <c r="F61" s="310"/>
      <c r="G61" s="310"/>
      <c r="H61" s="310"/>
      <c r="I61" s="310"/>
      <c r="J61" s="311"/>
    </row>
    <row r="62" spans="1:10" ht="18.75" customHeight="1">
      <c r="A62" s="8" t="s">
        <v>343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344</v>
      </c>
      <c r="B63" s="154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345</v>
      </c>
      <c r="B64" s="154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305</v>
      </c>
      <c r="B65" s="154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306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307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308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346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347</v>
      </c>
      <c r="B70" s="154">
        <v>3335</v>
      </c>
      <c r="C70" s="31" t="s">
        <v>180</v>
      </c>
      <c r="D70" s="31" t="s">
        <v>180</v>
      </c>
      <c r="E70" s="31" t="s">
        <v>180</v>
      </c>
      <c r="F70" s="36">
        <f t="shared" si="0"/>
        <v>0</v>
      </c>
      <c r="G70" s="31" t="s">
        <v>180</v>
      </c>
      <c r="H70" s="31" t="s">
        <v>180</v>
      </c>
      <c r="I70" s="31" t="s">
        <v>180</v>
      </c>
      <c r="J70" s="31" t="s">
        <v>180</v>
      </c>
    </row>
    <row r="71" spans="1:10" ht="18.75" customHeight="1">
      <c r="A71" s="6" t="s">
        <v>348</v>
      </c>
      <c r="B71" s="154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305</v>
      </c>
      <c r="B72" s="154">
        <v>3341</v>
      </c>
      <c r="C72" s="31" t="s">
        <v>180</v>
      </c>
      <c r="D72" s="31" t="s">
        <v>180</v>
      </c>
      <c r="E72" s="31" t="s">
        <v>180</v>
      </c>
      <c r="F72" s="36">
        <f t="shared" si="0"/>
        <v>0</v>
      </c>
      <c r="G72" s="31" t="s">
        <v>180</v>
      </c>
      <c r="H72" s="31" t="s">
        <v>180</v>
      </c>
      <c r="I72" s="31" t="s">
        <v>180</v>
      </c>
      <c r="J72" s="31" t="s">
        <v>180</v>
      </c>
    </row>
    <row r="73" spans="1:10" ht="18.75" customHeight="1">
      <c r="A73" s="6" t="s">
        <v>306</v>
      </c>
      <c r="B73" s="154">
        <v>3342</v>
      </c>
      <c r="C73" s="31" t="s">
        <v>180</v>
      </c>
      <c r="D73" s="31" t="s">
        <v>180</v>
      </c>
      <c r="E73" s="31" t="s">
        <v>180</v>
      </c>
      <c r="F73" s="36">
        <f t="shared" si="0"/>
        <v>0</v>
      </c>
      <c r="G73" s="31" t="s">
        <v>180</v>
      </c>
      <c r="H73" s="31" t="s">
        <v>180</v>
      </c>
      <c r="I73" s="31" t="s">
        <v>180</v>
      </c>
      <c r="J73" s="31" t="s">
        <v>180</v>
      </c>
    </row>
    <row r="74" spans="1:10" ht="18.75" customHeight="1">
      <c r="A74" s="6" t="s">
        <v>307</v>
      </c>
      <c r="B74" s="154">
        <v>3343</v>
      </c>
      <c r="C74" s="31" t="s">
        <v>180</v>
      </c>
      <c r="D74" s="31" t="s">
        <v>180</v>
      </c>
      <c r="E74" s="31" t="s">
        <v>180</v>
      </c>
      <c r="F74" s="36">
        <f t="shared" ref="F74:F82" si="4">SUM(G74:J74)</f>
        <v>0</v>
      </c>
      <c r="G74" s="31" t="s">
        <v>180</v>
      </c>
      <c r="H74" s="31" t="s">
        <v>180</v>
      </c>
      <c r="I74" s="31" t="s">
        <v>180</v>
      </c>
      <c r="J74" s="31" t="s">
        <v>180</v>
      </c>
    </row>
    <row r="75" spans="1:10" ht="18.75" customHeight="1">
      <c r="A75" s="6" t="s">
        <v>349</v>
      </c>
      <c r="B75" s="154">
        <v>3350</v>
      </c>
      <c r="C75" s="31" t="s">
        <v>180</v>
      </c>
      <c r="D75" s="31" t="s">
        <v>180</v>
      </c>
      <c r="E75" s="31" t="s">
        <v>180</v>
      </c>
      <c r="F75" s="36">
        <f t="shared" si="4"/>
        <v>0</v>
      </c>
      <c r="G75" s="31" t="s">
        <v>180</v>
      </c>
      <c r="H75" s="31" t="s">
        <v>180</v>
      </c>
      <c r="I75" s="31" t="s">
        <v>180</v>
      </c>
      <c r="J75" s="31" t="s">
        <v>180</v>
      </c>
    </row>
    <row r="76" spans="1:10" ht="18.75" customHeight="1">
      <c r="A76" s="6" t="s">
        <v>350</v>
      </c>
      <c r="B76" s="7">
        <v>3360</v>
      </c>
      <c r="C76" s="31" t="s">
        <v>180</v>
      </c>
      <c r="D76" s="31" t="s">
        <v>180</v>
      </c>
      <c r="E76" s="31" t="s">
        <v>180</v>
      </c>
      <c r="F76" s="36">
        <f t="shared" si="4"/>
        <v>0</v>
      </c>
      <c r="G76" s="31" t="s">
        <v>180</v>
      </c>
      <c r="H76" s="31" t="s">
        <v>180</v>
      </c>
      <c r="I76" s="31" t="s">
        <v>180</v>
      </c>
      <c r="J76" s="31" t="s">
        <v>180</v>
      </c>
    </row>
    <row r="77" spans="1:10" ht="18.75" customHeight="1">
      <c r="A77" s="6" t="s">
        <v>351</v>
      </c>
      <c r="B77" s="7">
        <v>3370</v>
      </c>
      <c r="C77" s="31" t="s">
        <v>180</v>
      </c>
      <c r="D77" s="31" t="s">
        <v>180</v>
      </c>
      <c r="E77" s="31" t="s">
        <v>180</v>
      </c>
      <c r="F77" s="36">
        <f t="shared" si="4"/>
        <v>0</v>
      </c>
      <c r="G77" s="31" t="s">
        <v>180</v>
      </c>
      <c r="H77" s="31" t="s">
        <v>180</v>
      </c>
      <c r="I77" s="31" t="s">
        <v>180</v>
      </c>
      <c r="J77" s="31" t="s">
        <v>180</v>
      </c>
    </row>
    <row r="78" spans="1:10" ht="18.75" customHeight="1">
      <c r="A78" s="6" t="s">
        <v>340</v>
      </c>
      <c r="B78" s="7">
        <v>3380</v>
      </c>
      <c r="C78" s="31" t="s">
        <v>180</v>
      </c>
      <c r="D78" s="31" t="s">
        <v>180</v>
      </c>
      <c r="E78" s="31" t="s">
        <v>180</v>
      </c>
      <c r="F78" s="36">
        <f t="shared" si="4"/>
        <v>0</v>
      </c>
      <c r="G78" s="31" t="s">
        <v>180</v>
      </c>
      <c r="H78" s="31" t="s">
        <v>180</v>
      </c>
      <c r="I78" s="31" t="s">
        <v>180</v>
      </c>
      <c r="J78" s="31" t="s">
        <v>180</v>
      </c>
    </row>
    <row r="79" spans="1:10" ht="18.75" customHeight="1">
      <c r="A79" s="8" t="s">
        <v>352</v>
      </c>
      <c r="B79" s="9">
        <v>3395</v>
      </c>
      <c r="C79" s="44">
        <f>SUM(C62,C69)</f>
        <v>0</v>
      </c>
      <c r="D79" s="44">
        <f t="shared" ref="D79:J79" si="5">SUM(D62,D69)</f>
        <v>0</v>
      </c>
      <c r="E79" s="44">
        <f t="shared" si="5"/>
        <v>0</v>
      </c>
      <c r="F79" s="46">
        <f t="shared" si="4"/>
        <v>0</v>
      </c>
      <c r="G79" s="44">
        <f t="shared" si="5"/>
        <v>0</v>
      </c>
      <c r="H79" s="44">
        <f t="shared" si="5"/>
        <v>0</v>
      </c>
      <c r="I79" s="44">
        <f t="shared" si="5"/>
        <v>0</v>
      </c>
      <c r="J79" s="44">
        <f t="shared" si="5"/>
        <v>0</v>
      </c>
    </row>
    <row r="80" spans="1:10" ht="18.75" customHeight="1">
      <c r="A80" s="8" t="s">
        <v>353</v>
      </c>
      <c r="B80" s="133">
        <v>3400</v>
      </c>
      <c r="C80" s="44">
        <f t="shared" ref="C80:J80" si="6">SUM(C40,C60,C79)</f>
        <v>-1658</v>
      </c>
      <c r="D80" s="44">
        <f t="shared" si="6"/>
        <v>-10884</v>
      </c>
      <c r="E80" s="44">
        <f t="shared" si="6"/>
        <v>-13187</v>
      </c>
      <c r="F80" s="44">
        <f t="shared" si="6"/>
        <v>3425</v>
      </c>
      <c r="G80" s="44">
        <f t="shared" si="6"/>
        <v>10212</v>
      </c>
      <c r="H80" s="44">
        <f t="shared" si="6"/>
        <v>-11667</v>
      </c>
      <c r="I80" s="44">
        <f t="shared" si="6"/>
        <v>-4241</v>
      </c>
      <c r="J80" s="44">
        <f t="shared" si="6"/>
        <v>9121</v>
      </c>
    </row>
    <row r="81" spans="1:10" ht="18.75" customHeight="1">
      <c r="A81" s="6" t="s">
        <v>354</v>
      </c>
      <c r="B81" s="75">
        <v>3405</v>
      </c>
      <c r="C81" s="190">
        <v>20393</v>
      </c>
      <c r="D81" s="192">
        <v>24691</v>
      </c>
      <c r="E81" s="192">
        <v>24691</v>
      </c>
      <c r="F81" s="192">
        <f>E83</f>
        <v>11504</v>
      </c>
      <c r="G81" s="192">
        <f>E83</f>
        <v>11504</v>
      </c>
      <c r="H81" s="192">
        <v>21716</v>
      </c>
      <c r="I81" s="192">
        <v>10049</v>
      </c>
      <c r="J81" s="192">
        <v>5808</v>
      </c>
    </row>
    <row r="82" spans="1:10" ht="18.75" customHeight="1">
      <c r="A82" s="26" t="s">
        <v>355</v>
      </c>
      <c r="B82" s="75">
        <v>3410</v>
      </c>
      <c r="C82" s="79"/>
      <c r="D82" s="80"/>
      <c r="E82" s="80"/>
      <c r="F82" s="36">
        <f t="shared" si="4"/>
        <v>0</v>
      </c>
      <c r="G82" s="80"/>
      <c r="H82" s="80"/>
      <c r="I82" s="80"/>
      <c r="J82" s="80"/>
    </row>
    <row r="83" spans="1:10" ht="18.75" customHeight="1">
      <c r="A83" s="6" t="s">
        <v>356</v>
      </c>
      <c r="B83" s="7">
        <v>3415</v>
      </c>
      <c r="C83" s="45">
        <f t="shared" ref="C83:J83" si="7">SUM(C81,C80,C82)</f>
        <v>18735</v>
      </c>
      <c r="D83" s="45">
        <f t="shared" si="7"/>
        <v>13807</v>
      </c>
      <c r="E83" s="45">
        <f t="shared" si="7"/>
        <v>11504</v>
      </c>
      <c r="F83" s="45">
        <f t="shared" si="7"/>
        <v>14929</v>
      </c>
      <c r="G83" s="45">
        <f t="shared" si="7"/>
        <v>21716</v>
      </c>
      <c r="H83" s="45">
        <f t="shared" si="7"/>
        <v>10049</v>
      </c>
      <c r="I83" s="45">
        <f t="shared" si="7"/>
        <v>5808</v>
      </c>
      <c r="J83" s="45">
        <f t="shared" si="7"/>
        <v>14929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82" t="s">
        <v>428</v>
      </c>
      <c r="B86" s="1"/>
      <c r="C86" s="312" t="s">
        <v>148</v>
      </c>
      <c r="D86" s="313"/>
      <c r="E86" s="313"/>
      <c r="F86" s="313"/>
      <c r="G86" s="11"/>
      <c r="H86" s="314" t="s">
        <v>424</v>
      </c>
      <c r="I86" s="314"/>
      <c r="J86" s="314"/>
    </row>
    <row r="87" spans="1:10" ht="18.75" customHeight="1">
      <c r="A87" s="189" t="s">
        <v>149</v>
      </c>
      <c r="B87" s="3"/>
      <c r="C87" s="305" t="s">
        <v>150</v>
      </c>
      <c r="D87" s="305"/>
      <c r="E87" s="305"/>
      <c r="F87" s="305"/>
      <c r="G87" s="15"/>
      <c r="H87" s="225" t="s">
        <v>151</v>
      </c>
      <c r="I87" s="225"/>
      <c r="J87" s="225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9370078740157483" top="0.70866141732283472" bottom="0.55118110236220474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="55" zoomScaleNormal="55" zoomScaleSheetLayoutView="48" workbookViewId="0">
      <selection activeCell="P19" sqref="P19"/>
    </sheetView>
  </sheetViews>
  <sheetFormatPr defaultRowHeight="13.2"/>
  <cols>
    <col min="1" max="1" width="57.44140625" customWidth="1"/>
    <col min="2" max="13" width="18" customWidth="1"/>
  </cols>
  <sheetData>
    <row r="2" spans="1:13" ht="17.399999999999999">
      <c r="A2" s="306" t="s">
        <v>357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303" t="s">
        <v>358</v>
      </c>
      <c r="M3" s="303"/>
    </row>
    <row r="4" spans="1:13" ht="27.75" customHeight="1">
      <c r="A4" s="299" t="s">
        <v>23</v>
      </c>
      <c r="B4" s="300"/>
      <c r="C4" s="300"/>
      <c r="D4" s="301"/>
      <c r="E4" s="204" t="s">
        <v>24</v>
      </c>
      <c r="F4" s="204" t="s">
        <v>257</v>
      </c>
      <c r="G4" s="204" t="s">
        <v>258</v>
      </c>
      <c r="H4" s="298" t="s">
        <v>27</v>
      </c>
      <c r="I4" s="204" t="s">
        <v>359</v>
      </c>
      <c r="J4" s="204" t="s">
        <v>173</v>
      </c>
      <c r="K4" s="204"/>
      <c r="L4" s="204"/>
      <c r="M4" s="204"/>
    </row>
    <row r="5" spans="1:13" ht="64.5" customHeight="1">
      <c r="A5" s="302"/>
      <c r="B5" s="303"/>
      <c r="C5" s="303"/>
      <c r="D5" s="304"/>
      <c r="E5" s="204"/>
      <c r="F5" s="204"/>
      <c r="G5" s="204"/>
      <c r="H5" s="298"/>
      <c r="I5" s="204"/>
      <c r="J5" s="166" t="s">
        <v>175</v>
      </c>
      <c r="K5" s="166" t="s">
        <v>176</v>
      </c>
      <c r="L5" s="166" t="s">
        <v>177</v>
      </c>
      <c r="M5" s="166" t="s">
        <v>178</v>
      </c>
    </row>
    <row r="6" spans="1:13" s="67" customFormat="1" ht="18.75" customHeight="1">
      <c r="A6" s="247">
        <v>1</v>
      </c>
      <c r="B6" s="248"/>
      <c r="C6" s="248"/>
      <c r="D6" s="321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44.25" customHeight="1">
      <c r="A7" s="286" t="s">
        <v>360</v>
      </c>
      <c r="B7" s="287"/>
      <c r="C7" s="287"/>
      <c r="D7" s="288"/>
      <c r="E7" s="68">
        <v>4000</v>
      </c>
      <c r="F7" s="44">
        <f>SUM(F8:F13)</f>
        <v>136355</v>
      </c>
      <c r="G7" s="44">
        <f>SUM(G8:G13)</f>
        <v>69745</v>
      </c>
      <c r="H7" s="44">
        <f>SUM(H8:H13)</f>
        <v>68028</v>
      </c>
      <c r="I7" s="46">
        <f t="shared" ref="I7:I13" si="0">SUM(J7:M7)</f>
        <v>52975</v>
      </c>
      <c r="J7" s="44">
        <f>SUM(J8:J13)</f>
        <v>0</v>
      </c>
      <c r="K7" s="44">
        <f>SUM(K8:K13)</f>
        <v>47538</v>
      </c>
      <c r="L7" s="44">
        <f>SUM(L8:L13)</f>
        <v>5437</v>
      </c>
      <c r="M7" s="44">
        <f>SUM(M8:M13)</f>
        <v>0</v>
      </c>
    </row>
    <row r="8" spans="1:13" ht="18.75" customHeight="1">
      <c r="A8" s="280" t="s">
        <v>361</v>
      </c>
      <c r="B8" s="281"/>
      <c r="C8" s="281"/>
      <c r="D8" s="282"/>
      <c r="E8" s="64" t="s">
        <v>362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0" t="s">
        <v>363</v>
      </c>
      <c r="B9" s="281"/>
      <c r="C9" s="281"/>
      <c r="D9" s="282"/>
      <c r="E9" s="63">
        <v>4020</v>
      </c>
      <c r="F9" s="47">
        <v>133037</v>
      </c>
      <c r="G9" s="31">
        <v>63161</v>
      </c>
      <c r="H9" s="31">
        <v>61444</v>
      </c>
      <c r="I9" s="36">
        <f t="shared" si="0"/>
        <v>52975</v>
      </c>
      <c r="J9" s="31"/>
      <c r="K9" s="31">
        <v>47538</v>
      </c>
      <c r="L9" s="31">
        <v>5437</v>
      </c>
      <c r="M9" s="31"/>
    </row>
    <row r="10" spans="1:13" ht="18.75" customHeight="1">
      <c r="A10" s="280" t="s">
        <v>364</v>
      </c>
      <c r="B10" s="281"/>
      <c r="C10" s="281"/>
      <c r="D10" s="282"/>
      <c r="E10" s="64">
        <v>4030</v>
      </c>
      <c r="F10" s="47"/>
      <c r="G10" s="31"/>
      <c r="H10" s="31"/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80" t="s">
        <v>365</v>
      </c>
      <c r="B11" s="281"/>
      <c r="C11" s="281"/>
      <c r="D11" s="282"/>
      <c r="E11" s="63">
        <v>4040</v>
      </c>
      <c r="F11" s="47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0" t="s">
        <v>366</v>
      </c>
      <c r="B12" s="281"/>
      <c r="C12" s="281"/>
      <c r="D12" s="282"/>
      <c r="E12" s="64">
        <v>4050</v>
      </c>
      <c r="F12" s="47">
        <v>65</v>
      </c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0" t="s">
        <v>367</v>
      </c>
      <c r="B13" s="281"/>
      <c r="C13" s="281"/>
      <c r="D13" s="282"/>
      <c r="E13" s="65">
        <v>4060</v>
      </c>
      <c r="F13" s="47">
        <v>3253</v>
      </c>
      <c r="G13" s="31">
        <v>6584</v>
      </c>
      <c r="H13" s="31">
        <v>6584</v>
      </c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15" t="s">
        <v>429</v>
      </c>
      <c r="B16" s="315"/>
      <c r="C16" s="226" t="s">
        <v>148</v>
      </c>
      <c r="D16" s="226"/>
      <c r="E16" s="226"/>
      <c r="F16" s="226"/>
      <c r="G16" s="226"/>
      <c r="H16" s="226"/>
      <c r="I16" s="226"/>
      <c r="J16" s="102"/>
      <c r="K16" s="114"/>
      <c r="L16" s="183" t="s">
        <v>424</v>
      </c>
      <c r="M16" s="114"/>
    </row>
    <row r="17" spans="1:13" ht="15" customHeight="1">
      <c r="A17" s="184" t="s">
        <v>431</v>
      </c>
      <c r="B17" s="23"/>
      <c r="C17" s="224" t="s">
        <v>368</v>
      </c>
      <c r="D17" s="224"/>
      <c r="E17" s="224"/>
      <c r="F17" s="224"/>
      <c r="G17" s="224"/>
      <c r="H17" s="224"/>
      <c r="I17" s="224"/>
      <c r="J17" s="101"/>
      <c r="K17" s="225" t="s">
        <v>151</v>
      </c>
      <c r="L17" s="225"/>
      <c r="M17" s="225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16" t="s">
        <v>369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6"/>
    </row>
    <row r="22" spans="1:13" ht="20.25" customHeight="1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</row>
    <row r="23" spans="1:13" ht="20.25" customHeight="1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3" ht="50.25" customHeight="1">
      <c r="A24" s="307" t="s">
        <v>370</v>
      </c>
      <c r="B24" s="318" t="s">
        <v>371</v>
      </c>
      <c r="C24" s="319"/>
      <c r="D24" s="320"/>
      <c r="E24" s="322" t="s">
        <v>372</v>
      </c>
      <c r="F24" s="318" t="s">
        <v>373</v>
      </c>
      <c r="G24" s="319"/>
      <c r="H24" s="319"/>
      <c r="I24" s="319"/>
      <c r="J24" s="320"/>
      <c r="K24" s="325" t="s">
        <v>374</v>
      </c>
      <c r="L24" s="325"/>
      <c r="M24" s="325"/>
    </row>
    <row r="25" spans="1:13" ht="30" customHeight="1">
      <c r="A25" s="317"/>
      <c r="B25" s="322" t="s">
        <v>169</v>
      </c>
      <c r="C25" s="318" t="s">
        <v>375</v>
      </c>
      <c r="D25" s="320"/>
      <c r="E25" s="324"/>
      <c r="F25" s="322" t="s">
        <v>376</v>
      </c>
      <c r="G25" s="322" t="s">
        <v>377</v>
      </c>
      <c r="H25" s="322" t="s">
        <v>378</v>
      </c>
      <c r="I25" s="322" t="s">
        <v>379</v>
      </c>
      <c r="J25" s="322" t="s">
        <v>380</v>
      </c>
      <c r="K25" s="322" t="s">
        <v>169</v>
      </c>
      <c r="L25" s="318" t="s">
        <v>375</v>
      </c>
      <c r="M25" s="320"/>
    </row>
    <row r="26" spans="1:13" ht="106.5" customHeight="1">
      <c r="A26" s="308"/>
      <c r="B26" s="323"/>
      <c r="C26" s="174" t="s">
        <v>376</v>
      </c>
      <c r="D26" s="174" t="s">
        <v>381</v>
      </c>
      <c r="E26" s="323"/>
      <c r="F26" s="323"/>
      <c r="G26" s="323"/>
      <c r="H26" s="323"/>
      <c r="I26" s="323"/>
      <c r="J26" s="323"/>
      <c r="K26" s="323"/>
      <c r="L26" s="174" t="s">
        <v>376</v>
      </c>
      <c r="M26" s="174" t="s">
        <v>381</v>
      </c>
    </row>
    <row r="27" spans="1:13" ht="18.75" customHeight="1">
      <c r="A27" s="165">
        <v>1</v>
      </c>
      <c r="B27" s="174">
        <v>2</v>
      </c>
      <c r="C27" s="174">
        <v>3</v>
      </c>
      <c r="D27" s="174">
        <v>4</v>
      </c>
      <c r="E27" s="174">
        <v>5</v>
      </c>
      <c r="F27" s="174">
        <v>6</v>
      </c>
      <c r="G27" s="174">
        <v>7</v>
      </c>
      <c r="H27" s="174">
        <v>8</v>
      </c>
      <c r="I27" s="174">
        <v>9</v>
      </c>
      <c r="J27" s="174">
        <v>10</v>
      </c>
      <c r="K27" s="174">
        <v>11</v>
      </c>
      <c r="L27" s="174">
        <v>12</v>
      </c>
      <c r="M27" s="174">
        <v>13</v>
      </c>
    </row>
    <row r="28" spans="1:13" ht="42.75" customHeight="1">
      <c r="A28" s="169" t="s">
        <v>382</v>
      </c>
      <c r="B28" s="44">
        <f>SUM(C28,D28)</f>
        <v>0</v>
      </c>
      <c r="C28" s="69"/>
      <c r="D28" s="69"/>
      <c r="E28" s="69"/>
      <c r="F28" s="43" t="s">
        <v>180</v>
      </c>
      <c r="G28" s="92"/>
      <c r="H28" s="43" t="s">
        <v>180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0">
        <f t="shared" ref="B29:B36" si="1">SUM(C29,D29)</f>
        <v>0</v>
      </c>
      <c r="C29" s="32"/>
      <c r="D29" s="32"/>
      <c r="E29" s="32"/>
      <c r="F29" s="31" t="s">
        <v>180</v>
      </c>
      <c r="G29" s="98"/>
      <c r="H29" s="31" t="s">
        <v>180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0">
        <f t="shared" si="1"/>
        <v>0</v>
      </c>
      <c r="C30" s="66"/>
      <c r="D30" s="66"/>
      <c r="E30" s="66"/>
      <c r="F30" s="31" t="s">
        <v>180</v>
      </c>
      <c r="G30" s="93"/>
      <c r="H30" s="31" t="s">
        <v>180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69" t="s">
        <v>383</v>
      </c>
      <c r="B31" s="45">
        <f t="shared" si="1"/>
        <v>0</v>
      </c>
      <c r="C31" s="69"/>
      <c r="D31" s="69"/>
      <c r="E31" s="69"/>
      <c r="F31" s="43" t="s">
        <v>180</v>
      </c>
      <c r="G31" s="92"/>
      <c r="H31" s="43" t="s">
        <v>180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0">
        <f t="shared" si="1"/>
        <v>0</v>
      </c>
      <c r="C32" s="66"/>
      <c r="D32" s="66"/>
      <c r="E32" s="66"/>
      <c r="F32" s="31" t="s">
        <v>180</v>
      </c>
      <c r="G32" s="93"/>
      <c r="H32" s="31" t="s">
        <v>180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0">
        <f t="shared" si="1"/>
        <v>0</v>
      </c>
      <c r="C33" s="66"/>
      <c r="D33" s="66"/>
      <c r="E33" s="66"/>
      <c r="F33" s="31" t="s">
        <v>180</v>
      </c>
      <c r="G33" s="93"/>
      <c r="H33" s="31" t="s">
        <v>180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69" t="s">
        <v>384</v>
      </c>
      <c r="B34" s="44">
        <f t="shared" si="1"/>
        <v>0</v>
      </c>
      <c r="C34" s="69"/>
      <c r="D34" s="69"/>
      <c r="E34" s="69"/>
      <c r="F34" s="43" t="s">
        <v>180</v>
      </c>
      <c r="G34" s="92"/>
      <c r="H34" s="43" t="s">
        <v>180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0">
        <f t="shared" si="1"/>
        <v>0</v>
      </c>
      <c r="C35" s="66"/>
      <c r="D35" s="66"/>
      <c r="E35" s="66"/>
      <c r="F35" s="31" t="s">
        <v>180</v>
      </c>
      <c r="G35" s="93"/>
      <c r="H35" s="31" t="s">
        <v>180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0">
        <f t="shared" si="1"/>
        <v>0</v>
      </c>
      <c r="C36" s="66"/>
      <c r="D36" s="66"/>
      <c r="E36" s="66"/>
      <c r="F36" s="31" t="s">
        <v>180</v>
      </c>
      <c r="G36" s="93"/>
      <c r="H36" s="31" t="s">
        <v>180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69" t="s">
        <v>169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15" t="s">
        <v>429</v>
      </c>
      <c r="B40" s="315"/>
      <c r="C40" s="226" t="s">
        <v>148</v>
      </c>
      <c r="D40" s="226"/>
      <c r="E40" s="226"/>
      <c r="F40" s="226"/>
      <c r="G40" s="226"/>
      <c r="H40" s="226"/>
      <c r="I40" s="226"/>
      <c r="J40" s="102"/>
      <c r="L40" s="183" t="s">
        <v>424</v>
      </c>
    </row>
    <row r="41" spans="1:13" ht="20.25" customHeight="1">
      <c r="A41" s="184" t="s">
        <v>431</v>
      </c>
      <c r="B41" s="185"/>
      <c r="C41" s="224" t="s">
        <v>432</v>
      </c>
      <c r="D41" s="224"/>
      <c r="E41" s="224"/>
      <c r="F41" s="224"/>
      <c r="G41" s="224"/>
      <c r="H41" s="224"/>
      <c r="I41" s="224"/>
      <c r="J41" s="186"/>
      <c r="K41" s="225" t="s">
        <v>151</v>
      </c>
      <c r="L41" s="225"/>
      <c r="M41" s="225"/>
    </row>
  </sheetData>
  <mergeCells count="40"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42"/>
  <sheetViews>
    <sheetView view="pageBreakPreview" zoomScale="50" zoomScaleNormal="55" zoomScaleSheetLayoutView="50" workbookViewId="0">
      <selection activeCell="O11" sqref="O11"/>
    </sheetView>
  </sheetViews>
  <sheetFormatPr defaultRowHeight="13.2"/>
  <cols>
    <col min="2" max="2" width="39.44140625" customWidth="1"/>
    <col min="3" max="3" width="10.33203125" customWidth="1"/>
    <col min="4" max="4" width="9.5546875" customWidth="1"/>
    <col min="5" max="5" width="10.44140625" customWidth="1"/>
    <col min="6" max="6" width="9.5546875" customWidth="1"/>
    <col min="7" max="7" width="12.33203125" customWidth="1"/>
    <col min="8" max="8" width="7.44140625" customWidth="1"/>
    <col min="9" max="9" width="6.5546875" customWidth="1"/>
    <col min="10" max="11" width="7.109375" customWidth="1"/>
    <col min="12" max="12" width="12" customWidth="1"/>
    <col min="13" max="16" width="10.6640625" bestFit="1" customWidth="1"/>
    <col min="17" max="17" width="12.5546875" customWidth="1"/>
    <col min="22" max="22" width="12.33203125" customWidth="1"/>
    <col min="23" max="24" width="6.5546875" customWidth="1"/>
    <col min="25" max="25" width="6.88671875" customWidth="1"/>
    <col min="26" max="26" width="6.33203125" customWidth="1"/>
    <col min="27" max="27" width="12.5546875" customWidth="1"/>
    <col min="28" max="28" width="10.88671875" customWidth="1"/>
    <col min="29" max="29" width="11.109375" customWidth="1"/>
    <col min="30" max="30" width="10.5546875" customWidth="1"/>
    <col min="31" max="31" width="10.88671875" customWidth="1"/>
  </cols>
  <sheetData>
    <row r="2" spans="1:31" ht="18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7.399999999999999">
      <c r="A3" s="306" t="s">
        <v>385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</row>
    <row r="4" spans="1:31" ht="17.399999999999999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</row>
    <row r="5" spans="1:31" ht="18">
      <c r="A5" s="86"/>
      <c r="B5" s="86"/>
      <c r="C5" s="86"/>
      <c r="D5" s="86"/>
      <c r="E5" s="86"/>
      <c r="F5" s="86"/>
      <c r="G5" s="86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86"/>
      <c r="W5" s="2"/>
      <c r="X5" s="2"/>
      <c r="Y5" s="2"/>
      <c r="Z5" s="2"/>
      <c r="AA5" s="2"/>
      <c r="AB5" s="2"/>
      <c r="AC5" s="2"/>
      <c r="AD5" s="2"/>
      <c r="AE5" s="87" t="s">
        <v>358</v>
      </c>
    </row>
    <row r="6" spans="1:31" ht="50.25" customHeight="1">
      <c r="A6" s="204" t="s">
        <v>386</v>
      </c>
      <c r="B6" s="355" t="s">
        <v>387</v>
      </c>
      <c r="C6" s="356"/>
      <c r="D6" s="356"/>
      <c r="E6" s="356"/>
      <c r="F6" s="357"/>
      <c r="G6" s="204" t="s">
        <v>388</v>
      </c>
      <c r="H6" s="204"/>
      <c r="I6" s="204"/>
      <c r="J6" s="204"/>
      <c r="K6" s="204"/>
      <c r="L6" s="204" t="s">
        <v>389</v>
      </c>
      <c r="M6" s="204"/>
      <c r="N6" s="204"/>
      <c r="O6" s="204"/>
      <c r="P6" s="204"/>
      <c r="Q6" s="204" t="s">
        <v>390</v>
      </c>
      <c r="R6" s="204"/>
      <c r="S6" s="204"/>
      <c r="T6" s="204"/>
      <c r="U6" s="204"/>
      <c r="V6" s="204" t="s">
        <v>391</v>
      </c>
      <c r="W6" s="204"/>
      <c r="X6" s="204"/>
      <c r="Y6" s="204"/>
      <c r="Z6" s="204"/>
      <c r="AA6" s="204" t="s">
        <v>169</v>
      </c>
      <c r="AB6" s="204"/>
      <c r="AC6" s="204"/>
      <c r="AD6" s="204"/>
      <c r="AE6" s="204"/>
    </row>
    <row r="7" spans="1:31" ht="39.75" customHeight="1">
      <c r="A7" s="204"/>
      <c r="B7" s="358"/>
      <c r="C7" s="359"/>
      <c r="D7" s="359"/>
      <c r="E7" s="359"/>
      <c r="F7" s="360"/>
      <c r="G7" s="204" t="s">
        <v>392</v>
      </c>
      <c r="H7" s="204" t="s">
        <v>393</v>
      </c>
      <c r="I7" s="204"/>
      <c r="J7" s="204"/>
      <c r="K7" s="204"/>
      <c r="L7" s="204" t="s">
        <v>392</v>
      </c>
      <c r="M7" s="204" t="s">
        <v>393</v>
      </c>
      <c r="N7" s="204"/>
      <c r="O7" s="204"/>
      <c r="P7" s="204"/>
      <c r="Q7" s="204" t="s">
        <v>392</v>
      </c>
      <c r="R7" s="204" t="s">
        <v>393</v>
      </c>
      <c r="S7" s="204"/>
      <c r="T7" s="204"/>
      <c r="U7" s="204"/>
      <c r="V7" s="204" t="s">
        <v>392</v>
      </c>
      <c r="W7" s="204" t="s">
        <v>393</v>
      </c>
      <c r="X7" s="204"/>
      <c r="Y7" s="204"/>
      <c r="Z7" s="204"/>
      <c r="AA7" s="204" t="s">
        <v>392</v>
      </c>
      <c r="AB7" s="204" t="s">
        <v>393</v>
      </c>
      <c r="AC7" s="204"/>
      <c r="AD7" s="204"/>
      <c r="AE7" s="204"/>
    </row>
    <row r="8" spans="1:31" ht="26.25" customHeight="1">
      <c r="A8" s="204"/>
      <c r="B8" s="361"/>
      <c r="C8" s="362"/>
      <c r="D8" s="362"/>
      <c r="E8" s="362"/>
      <c r="F8" s="363"/>
      <c r="G8" s="204"/>
      <c r="H8" s="149" t="s">
        <v>394</v>
      </c>
      <c r="I8" s="149" t="s">
        <v>395</v>
      </c>
      <c r="J8" s="149" t="s">
        <v>396</v>
      </c>
      <c r="K8" s="149" t="s">
        <v>178</v>
      </c>
      <c r="L8" s="204"/>
      <c r="M8" s="149" t="s">
        <v>394</v>
      </c>
      <c r="N8" s="149" t="s">
        <v>395</v>
      </c>
      <c r="O8" s="149" t="s">
        <v>396</v>
      </c>
      <c r="P8" s="149" t="s">
        <v>178</v>
      </c>
      <c r="Q8" s="204"/>
      <c r="R8" s="149" t="s">
        <v>394</v>
      </c>
      <c r="S8" s="149" t="s">
        <v>395</v>
      </c>
      <c r="T8" s="149" t="s">
        <v>396</v>
      </c>
      <c r="U8" s="149" t="s">
        <v>178</v>
      </c>
      <c r="V8" s="204"/>
      <c r="W8" s="149" t="s">
        <v>394</v>
      </c>
      <c r="X8" s="149" t="s">
        <v>395</v>
      </c>
      <c r="Y8" s="149" t="s">
        <v>396</v>
      </c>
      <c r="Z8" s="149" t="s">
        <v>178</v>
      </c>
      <c r="AA8" s="204"/>
      <c r="AB8" s="149" t="s">
        <v>394</v>
      </c>
      <c r="AC8" s="149" t="s">
        <v>395</v>
      </c>
      <c r="AD8" s="149" t="s">
        <v>396</v>
      </c>
      <c r="AE8" s="149" t="s">
        <v>178</v>
      </c>
    </row>
    <row r="9" spans="1:31" ht="18.75" customHeight="1">
      <c r="A9" s="149">
        <v>1</v>
      </c>
      <c r="B9" s="204">
        <v>2</v>
      </c>
      <c r="C9" s="204"/>
      <c r="D9" s="204"/>
      <c r="E9" s="204"/>
      <c r="F9" s="204"/>
      <c r="G9" s="149">
        <v>3</v>
      </c>
      <c r="H9" s="149">
        <v>4</v>
      </c>
      <c r="I9" s="149">
        <v>5</v>
      </c>
      <c r="J9" s="149">
        <v>6</v>
      </c>
      <c r="K9" s="149">
        <v>7</v>
      </c>
      <c r="L9" s="149">
        <v>8</v>
      </c>
      <c r="M9" s="149">
        <v>9</v>
      </c>
      <c r="N9" s="149">
        <v>10</v>
      </c>
      <c r="O9" s="149">
        <v>11</v>
      </c>
      <c r="P9" s="149">
        <v>12</v>
      </c>
      <c r="Q9" s="149">
        <v>13</v>
      </c>
      <c r="R9" s="149">
        <v>14</v>
      </c>
      <c r="S9" s="149">
        <v>15</v>
      </c>
      <c r="T9" s="149">
        <v>16</v>
      </c>
      <c r="U9" s="149">
        <v>17</v>
      </c>
      <c r="V9" s="154">
        <v>18</v>
      </c>
      <c r="W9" s="154">
        <v>19</v>
      </c>
      <c r="X9" s="154">
        <v>20</v>
      </c>
      <c r="Y9" s="154">
        <v>21</v>
      </c>
      <c r="Z9" s="154">
        <v>22</v>
      </c>
      <c r="AA9" s="154">
        <v>23</v>
      </c>
      <c r="AB9" s="154">
        <v>24</v>
      </c>
      <c r="AC9" s="154">
        <v>25</v>
      </c>
      <c r="AD9" s="154">
        <v>26</v>
      </c>
      <c r="AE9" s="154">
        <v>27</v>
      </c>
    </row>
    <row r="10" spans="1:31" s="91" customFormat="1" ht="21.75" customHeight="1">
      <c r="A10" s="88">
        <v>1</v>
      </c>
      <c r="B10" s="352" t="s">
        <v>361</v>
      </c>
      <c r="C10" s="353"/>
      <c r="D10" s="353"/>
      <c r="E10" s="353"/>
      <c r="F10" s="354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52" t="s">
        <v>397</v>
      </c>
      <c r="C11" s="353"/>
      <c r="D11" s="353"/>
      <c r="E11" s="353"/>
      <c r="F11" s="354"/>
      <c r="G11" s="89">
        <f t="shared" si="0"/>
        <v>0</v>
      </c>
      <c r="H11" s="32"/>
      <c r="I11" s="32"/>
      <c r="J11" s="32"/>
      <c r="K11" s="32"/>
      <c r="L11" s="89">
        <f t="shared" si="1"/>
        <v>52700</v>
      </c>
      <c r="M11" s="32"/>
      <c r="N11" s="32">
        <v>47263</v>
      </c>
      <c r="O11" s="32">
        <v>5437</v>
      </c>
      <c r="P11" s="32"/>
      <c r="Q11" s="89">
        <f t="shared" si="2"/>
        <v>275</v>
      </c>
      <c r="R11" s="32"/>
      <c r="S11" s="32">
        <v>275</v>
      </c>
      <c r="T11" s="32"/>
      <c r="U11" s="32"/>
      <c r="V11" s="89">
        <f t="shared" si="3"/>
        <v>0</v>
      </c>
      <c r="W11" s="32"/>
      <c r="X11" s="32"/>
      <c r="Y11" s="32"/>
      <c r="Z11" s="32"/>
      <c r="AA11" s="44">
        <f t="shared" si="4"/>
        <v>52975</v>
      </c>
      <c r="AB11" s="89">
        <f t="shared" si="5"/>
        <v>0</v>
      </c>
      <c r="AC11" s="89">
        <f t="shared" si="5"/>
        <v>47538</v>
      </c>
      <c r="AD11" s="89">
        <f t="shared" si="5"/>
        <v>5437</v>
      </c>
      <c r="AE11" s="89">
        <f t="shared" si="5"/>
        <v>0</v>
      </c>
    </row>
    <row r="12" spans="1:31" ht="39.75" customHeight="1">
      <c r="A12" s="88">
        <v>3</v>
      </c>
      <c r="B12" s="352" t="s">
        <v>398</v>
      </c>
      <c r="C12" s="353"/>
      <c r="D12" s="353"/>
      <c r="E12" s="353"/>
      <c r="F12" s="354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52" t="s">
        <v>399</v>
      </c>
      <c r="C13" s="353"/>
      <c r="D13" s="353"/>
      <c r="E13" s="353"/>
      <c r="F13" s="354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52" t="s">
        <v>400</v>
      </c>
      <c r="C14" s="353"/>
      <c r="D14" s="353"/>
      <c r="E14" s="353"/>
      <c r="F14" s="354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52" t="s">
        <v>367</v>
      </c>
      <c r="C15" s="353"/>
      <c r="D15" s="353"/>
      <c r="E15" s="353"/>
      <c r="F15" s="354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48" t="s">
        <v>169</v>
      </c>
      <c r="B16" s="349"/>
      <c r="C16" s="349"/>
      <c r="D16" s="349"/>
      <c r="E16" s="349"/>
      <c r="F16" s="350"/>
      <c r="G16" s="180">
        <f t="shared" ref="G16:AE16" si="6">SUM(G10:G15)</f>
        <v>0</v>
      </c>
      <c r="H16" s="180">
        <f t="shared" si="6"/>
        <v>0</v>
      </c>
      <c r="I16" s="180">
        <f t="shared" si="6"/>
        <v>0</v>
      </c>
      <c r="J16" s="180">
        <f t="shared" si="6"/>
        <v>0</v>
      </c>
      <c r="K16" s="180">
        <f t="shared" si="6"/>
        <v>0</v>
      </c>
      <c r="L16" s="180">
        <f t="shared" si="6"/>
        <v>52700</v>
      </c>
      <c r="M16" s="180">
        <f t="shared" si="6"/>
        <v>0</v>
      </c>
      <c r="N16" s="180">
        <f t="shared" si="6"/>
        <v>47263</v>
      </c>
      <c r="O16" s="180">
        <f t="shared" si="6"/>
        <v>5437</v>
      </c>
      <c r="P16" s="180">
        <f t="shared" si="6"/>
        <v>0</v>
      </c>
      <c r="Q16" s="180">
        <f t="shared" si="6"/>
        <v>275</v>
      </c>
      <c r="R16" s="180">
        <f t="shared" si="6"/>
        <v>0</v>
      </c>
      <c r="S16" s="180">
        <f t="shared" si="6"/>
        <v>275</v>
      </c>
      <c r="T16" s="180">
        <f t="shared" si="6"/>
        <v>0</v>
      </c>
      <c r="U16" s="180">
        <f t="shared" si="6"/>
        <v>0</v>
      </c>
      <c r="V16" s="180">
        <f t="shared" si="6"/>
        <v>0</v>
      </c>
      <c r="W16" s="180">
        <f t="shared" si="6"/>
        <v>0</v>
      </c>
      <c r="X16" s="180">
        <f t="shared" si="6"/>
        <v>0</v>
      </c>
      <c r="Y16" s="180">
        <f t="shared" si="6"/>
        <v>0</v>
      </c>
      <c r="Z16" s="180">
        <f t="shared" si="6"/>
        <v>0</v>
      </c>
      <c r="AA16" s="44">
        <f t="shared" si="4"/>
        <v>52975</v>
      </c>
      <c r="AB16" s="180">
        <f t="shared" si="6"/>
        <v>0</v>
      </c>
      <c r="AC16" s="180">
        <f t="shared" si="6"/>
        <v>47538</v>
      </c>
      <c r="AD16" s="180">
        <f t="shared" si="6"/>
        <v>5437</v>
      </c>
      <c r="AE16" s="180">
        <f t="shared" si="6"/>
        <v>0</v>
      </c>
    </row>
    <row r="17" spans="1:31" ht="21.75" customHeight="1">
      <c r="A17" s="286" t="s">
        <v>401</v>
      </c>
      <c r="B17" s="287"/>
      <c r="C17" s="287"/>
      <c r="D17" s="287"/>
      <c r="E17" s="287"/>
      <c r="F17" s="288"/>
      <c r="G17" s="180">
        <f>G16/AA16*100</f>
        <v>0</v>
      </c>
      <c r="H17" s="94"/>
      <c r="I17" s="94"/>
      <c r="J17" s="94"/>
      <c r="K17" s="94"/>
      <c r="L17" s="180">
        <f>L16/AA16*100</f>
        <v>99.480887210948566</v>
      </c>
      <c r="M17" s="94"/>
      <c r="N17" s="94"/>
      <c r="O17" s="94"/>
      <c r="P17" s="94"/>
      <c r="Q17" s="180">
        <f>Q16/AA16*100</f>
        <v>0.51911278905143932</v>
      </c>
      <c r="R17" s="94"/>
      <c r="S17" s="94"/>
      <c r="T17" s="94"/>
      <c r="U17" s="94"/>
      <c r="V17" s="180">
        <f>V16/AA16*100</f>
        <v>0</v>
      </c>
      <c r="W17" s="153"/>
      <c r="X17" s="153"/>
      <c r="Y17" s="153"/>
      <c r="Z17" s="153"/>
      <c r="AA17" s="180">
        <f>SUM(G17,L17,Q17,V17)</f>
        <v>100</v>
      </c>
      <c r="AB17" s="153"/>
      <c r="AC17" s="153"/>
      <c r="AD17" s="153"/>
      <c r="AE17" s="153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6" t="s">
        <v>402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29" t="s">
        <v>358</v>
      </c>
      <c r="AE24" s="329"/>
    </row>
    <row r="25" spans="1:31" ht="20.25" customHeight="1">
      <c r="A25" s="342" t="s">
        <v>386</v>
      </c>
      <c r="B25" s="341" t="s">
        <v>403</v>
      </c>
      <c r="C25" s="341" t="s">
        <v>404</v>
      </c>
      <c r="D25" s="341"/>
      <c r="E25" s="341" t="s">
        <v>405</v>
      </c>
      <c r="F25" s="341"/>
      <c r="G25" s="341" t="s">
        <v>406</v>
      </c>
      <c r="H25" s="341"/>
      <c r="I25" s="341" t="s">
        <v>407</v>
      </c>
      <c r="J25" s="341"/>
      <c r="K25" s="341" t="s">
        <v>408</v>
      </c>
      <c r="L25" s="341"/>
      <c r="M25" s="341"/>
      <c r="N25" s="341"/>
      <c r="O25" s="341"/>
      <c r="P25" s="341"/>
      <c r="Q25" s="341"/>
      <c r="R25" s="341"/>
      <c r="S25" s="341"/>
      <c r="T25" s="341"/>
      <c r="U25" s="351" t="s">
        <v>409</v>
      </c>
      <c r="V25" s="351"/>
      <c r="W25" s="351"/>
      <c r="X25" s="351"/>
      <c r="Y25" s="351"/>
      <c r="Z25" s="351" t="s">
        <v>410</v>
      </c>
      <c r="AA25" s="351"/>
      <c r="AB25" s="351"/>
      <c r="AC25" s="351"/>
      <c r="AD25" s="351"/>
      <c r="AE25" s="351"/>
    </row>
    <row r="26" spans="1:31" ht="20.25" customHeight="1">
      <c r="A26" s="342"/>
      <c r="B26" s="341"/>
      <c r="C26" s="341"/>
      <c r="D26" s="341"/>
      <c r="E26" s="341"/>
      <c r="F26" s="341"/>
      <c r="G26" s="341"/>
      <c r="H26" s="341"/>
      <c r="I26" s="341"/>
      <c r="J26" s="341"/>
      <c r="K26" s="341" t="s">
        <v>411</v>
      </c>
      <c r="L26" s="341"/>
      <c r="M26" s="341" t="s">
        <v>412</v>
      </c>
      <c r="N26" s="341"/>
      <c r="O26" s="341" t="s">
        <v>413</v>
      </c>
      <c r="P26" s="341"/>
      <c r="Q26" s="341"/>
      <c r="R26" s="341"/>
      <c r="S26" s="341"/>
      <c r="T26" s="34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</row>
    <row r="27" spans="1:31" ht="141" customHeight="1">
      <c r="A27" s="342"/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 t="s">
        <v>414</v>
      </c>
      <c r="P27" s="341"/>
      <c r="Q27" s="341" t="s">
        <v>415</v>
      </c>
      <c r="R27" s="341"/>
      <c r="S27" s="341" t="s">
        <v>416</v>
      </c>
      <c r="T27" s="34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</row>
    <row r="28" spans="1:31" ht="20.25" customHeight="1">
      <c r="A28" s="178">
        <v>1</v>
      </c>
      <c r="B28" s="177">
        <v>2</v>
      </c>
      <c r="C28" s="341">
        <v>3</v>
      </c>
      <c r="D28" s="341"/>
      <c r="E28" s="341">
        <v>4</v>
      </c>
      <c r="F28" s="341"/>
      <c r="G28" s="341">
        <v>5</v>
      </c>
      <c r="H28" s="341"/>
      <c r="I28" s="341">
        <v>6</v>
      </c>
      <c r="J28" s="341"/>
      <c r="K28" s="343">
        <v>7</v>
      </c>
      <c r="L28" s="344"/>
      <c r="M28" s="343">
        <v>8</v>
      </c>
      <c r="N28" s="344"/>
      <c r="O28" s="341">
        <v>9</v>
      </c>
      <c r="P28" s="341"/>
      <c r="Q28" s="342">
        <v>10</v>
      </c>
      <c r="R28" s="342"/>
      <c r="S28" s="341">
        <v>11</v>
      </c>
      <c r="T28" s="341"/>
      <c r="U28" s="341">
        <v>12</v>
      </c>
      <c r="V28" s="341"/>
      <c r="W28" s="341"/>
      <c r="X28" s="341"/>
      <c r="Y28" s="341"/>
      <c r="Z28" s="341">
        <v>13</v>
      </c>
      <c r="AA28" s="341"/>
      <c r="AB28" s="341"/>
      <c r="AC28" s="341"/>
      <c r="AD28" s="341"/>
      <c r="AE28" s="341"/>
    </row>
    <row r="29" spans="1:31" ht="20.25" customHeight="1">
      <c r="A29" s="179"/>
      <c r="B29" s="115"/>
      <c r="C29" s="338"/>
      <c r="D29" s="338"/>
      <c r="E29" s="335"/>
      <c r="F29" s="335"/>
      <c r="G29" s="335"/>
      <c r="H29" s="335"/>
      <c r="I29" s="335"/>
      <c r="J29" s="335"/>
      <c r="K29" s="339"/>
      <c r="L29" s="340"/>
      <c r="M29" s="333">
        <f>SUM(O29,Q29,S29)</f>
        <v>0</v>
      </c>
      <c r="N29" s="334"/>
      <c r="O29" s="335"/>
      <c r="P29" s="335"/>
      <c r="Q29" s="335"/>
      <c r="R29" s="335"/>
      <c r="S29" s="335"/>
      <c r="T29" s="335"/>
      <c r="U29" s="336"/>
      <c r="V29" s="336"/>
      <c r="W29" s="336"/>
      <c r="X29" s="336"/>
      <c r="Y29" s="336"/>
      <c r="Z29" s="337"/>
      <c r="AA29" s="337"/>
      <c r="AB29" s="337"/>
      <c r="AC29" s="337"/>
      <c r="AD29" s="337"/>
      <c r="AE29" s="337"/>
    </row>
    <row r="30" spans="1:31" ht="20.25" customHeight="1">
      <c r="A30" s="179"/>
      <c r="B30" s="115"/>
      <c r="C30" s="338"/>
      <c r="D30" s="338"/>
      <c r="E30" s="335"/>
      <c r="F30" s="335"/>
      <c r="G30" s="335"/>
      <c r="H30" s="335"/>
      <c r="I30" s="335"/>
      <c r="J30" s="335"/>
      <c r="K30" s="339"/>
      <c r="L30" s="340"/>
      <c r="M30" s="333">
        <f t="shared" ref="M30:M35" si="7">SUM(O30,Q30,S30)</f>
        <v>0</v>
      </c>
      <c r="N30" s="334"/>
      <c r="O30" s="335"/>
      <c r="P30" s="335"/>
      <c r="Q30" s="335"/>
      <c r="R30" s="335"/>
      <c r="S30" s="335"/>
      <c r="T30" s="335"/>
      <c r="U30" s="336"/>
      <c r="V30" s="336"/>
      <c r="W30" s="336"/>
      <c r="X30" s="336"/>
      <c r="Y30" s="336"/>
      <c r="Z30" s="337"/>
      <c r="AA30" s="337"/>
      <c r="AB30" s="337"/>
      <c r="AC30" s="337"/>
      <c r="AD30" s="337"/>
      <c r="AE30" s="337"/>
    </row>
    <row r="31" spans="1:31" ht="20.25" customHeight="1">
      <c r="A31" s="179"/>
      <c r="B31" s="115"/>
      <c r="C31" s="338"/>
      <c r="D31" s="338"/>
      <c r="E31" s="335"/>
      <c r="F31" s="335"/>
      <c r="G31" s="335"/>
      <c r="H31" s="335"/>
      <c r="I31" s="335"/>
      <c r="J31" s="335"/>
      <c r="K31" s="339"/>
      <c r="L31" s="340"/>
      <c r="M31" s="333">
        <f t="shared" si="7"/>
        <v>0</v>
      </c>
      <c r="N31" s="334"/>
      <c r="O31" s="335"/>
      <c r="P31" s="335"/>
      <c r="Q31" s="335"/>
      <c r="R31" s="335"/>
      <c r="S31" s="335"/>
      <c r="T31" s="335"/>
      <c r="U31" s="336"/>
      <c r="V31" s="336"/>
      <c r="W31" s="336"/>
      <c r="X31" s="336"/>
      <c r="Y31" s="336"/>
      <c r="Z31" s="337"/>
      <c r="AA31" s="337"/>
      <c r="AB31" s="337"/>
      <c r="AC31" s="337"/>
      <c r="AD31" s="337"/>
      <c r="AE31" s="337"/>
    </row>
    <row r="32" spans="1:31" ht="20.25" customHeight="1">
      <c r="A32" s="179"/>
      <c r="B32" s="115"/>
      <c r="C32" s="338"/>
      <c r="D32" s="338"/>
      <c r="E32" s="335"/>
      <c r="F32" s="335"/>
      <c r="G32" s="335"/>
      <c r="H32" s="335"/>
      <c r="I32" s="335"/>
      <c r="J32" s="335"/>
      <c r="K32" s="339"/>
      <c r="L32" s="340"/>
      <c r="M32" s="333">
        <f t="shared" si="7"/>
        <v>0</v>
      </c>
      <c r="N32" s="334"/>
      <c r="O32" s="335"/>
      <c r="P32" s="335"/>
      <c r="Q32" s="335"/>
      <c r="R32" s="335"/>
      <c r="S32" s="335"/>
      <c r="T32" s="335"/>
      <c r="U32" s="336"/>
      <c r="V32" s="336"/>
      <c r="W32" s="336"/>
      <c r="X32" s="336"/>
      <c r="Y32" s="336"/>
      <c r="Z32" s="337"/>
      <c r="AA32" s="337"/>
      <c r="AB32" s="337"/>
      <c r="AC32" s="337"/>
      <c r="AD32" s="337"/>
      <c r="AE32" s="337"/>
    </row>
    <row r="33" spans="1:31" ht="20.25" customHeight="1">
      <c r="A33" s="179"/>
      <c r="B33" s="115"/>
      <c r="C33" s="338"/>
      <c r="D33" s="338"/>
      <c r="E33" s="335"/>
      <c r="F33" s="335"/>
      <c r="G33" s="335"/>
      <c r="H33" s="335"/>
      <c r="I33" s="335"/>
      <c r="J33" s="335"/>
      <c r="K33" s="339"/>
      <c r="L33" s="340"/>
      <c r="M33" s="333">
        <f t="shared" si="7"/>
        <v>0</v>
      </c>
      <c r="N33" s="334"/>
      <c r="O33" s="335"/>
      <c r="P33" s="335"/>
      <c r="Q33" s="335"/>
      <c r="R33" s="335"/>
      <c r="S33" s="335"/>
      <c r="T33" s="335"/>
      <c r="U33" s="336"/>
      <c r="V33" s="336"/>
      <c r="W33" s="336"/>
      <c r="X33" s="336"/>
      <c r="Y33" s="336"/>
      <c r="Z33" s="337"/>
      <c r="AA33" s="337"/>
      <c r="AB33" s="337"/>
      <c r="AC33" s="337"/>
      <c r="AD33" s="337"/>
      <c r="AE33" s="337"/>
    </row>
    <row r="34" spans="1:31" ht="20.25" customHeight="1">
      <c r="A34" s="179"/>
      <c r="B34" s="115"/>
      <c r="C34" s="338"/>
      <c r="D34" s="338"/>
      <c r="E34" s="335"/>
      <c r="F34" s="335"/>
      <c r="G34" s="335"/>
      <c r="H34" s="335"/>
      <c r="I34" s="335"/>
      <c r="J34" s="335"/>
      <c r="K34" s="339"/>
      <c r="L34" s="340"/>
      <c r="M34" s="333">
        <f t="shared" si="7"/>
        <v>0</v>
      </c>
      <c r="N34" s="334"/>
      <c r="O34" s="335"/>
      <c r="P34" s="335"/>
      <c r="Q34" s="335"/>
      <c r="R34" s="335"/>
      <c r="S34" s="335"/>
      <c r="T34" s="335"/>
      <c r="U34" s="336"/>
      <c r="V34" s="336"/>
      <c r="W34" s="336"/>
      <c r="X34" s="336"/>
      <c r="Y34" s="336"/>
      <c r="Z34" s="337"/>
      <c r="AA34" s="337"/>
      <c r="AB34" s="337"/>
      <c r="AC34" s="337"/>
      <c r="AD34" s="337"/>
      <c r="AE34" s="337"/>
    </row>
    <row r="35" spans="1:31" ht="20.25" customHeight="1">
      <c r="A35" s="179"/>
      <c r="B35" s="115"/>
      <c r="C35" s="338"/>
      <c r="D35" s="338"/>
      <c r="E35" s="335"/>
      <c r="F35" s="335"/>
      <c r="G35" s="335"/>
      <c r="H35" s="335"/>
      <c r="I35" s="335"/>
      <c r="J35" s="335"/>
      <c r="K35" s="339"/>
      <c r="L35" s="340"/>
      <c r="M35" s="333">
        <f t="shared" si="7"/>
        <v>0</v>
      </c>
      <c r="N35" s="334"/>
      <c r="O35" s="335"/>
      <c r="P35" s="335"/>
      <c r="Q35" s="335"/>
      <c r="R35" s="335"/>
      <c r="S35" s="335"/>
      <c r="T35" s="335"/>
      <c r="U35" s="336"/>
      <c r="V35" s="336"/>
      <c r="W35" s="336"/>
      <c r="X35" s="336"/>
      <c r="Y35" s="336"/>
      <c r="Z35" s="337"/>
      <c r="AA35" s="337"/>
      <c r="AB35" s="337"/>
      <c r="AC35" s="337"/>
      <c r="AD35" s="337"/>
      <c r="AE35" s="337"/>
    </row>
    <row r="36" spans="1:31" ht="20.25" customHeight="1">
      <c r="A36" s="330" t="s">
        <v>169</v>
      </c>
      <c r="B36" s="331"/>
      <c r="C36" s="331"/>
      <c r="D36" s="332"/>
      <c r="E36" s="326">
        <f>SUM(E29:E35)</f>
        <v>0</v>
      </c>
      <c r="F36" s="326"/>
      <c r="G36" s="326">
        <f>SUM(G29:G35)</f>
        <v>0</v>
      </c>
      <c r="H36" s="326"/>
      <c r="I36" s="326">
        <f>SUM(I29:I35)</f>
        <v>0</v>
      </c>
      <c r="J36" s="326"/>
      <c r="K36" s="326">
        <f>SUM(K29:K35)</f>
        <v>0</v>
      </c>
      <c r="L36" s="326"/>
      <c r="M36" s="326">
        <f>SUM(M29:M35)</f>
        <v>0</v>
      </c>
      <c r="N36" s="326"/>
      <c r="O36" s="326">
        <f>SUM(O29:O35)</f>
        <v>0</v>
      </c>
      <c r="P36" s="326"/>
      <c r="Q36" s="326">
        <f>SUM(Q29:Q35)</f>
        <v>0</v>
      </c>
      <c r="R36" s="326"/>
      <c r="S36" s="326">
        <f>SUM(S29:S35)</f>
        <v>0</v>
      </c>
      <c r="T36" s="326"/>
      <c r="U36" s="327"/>
      <c r="V36" s="327"/>
      <c r="W36" s="327"/>
      <c r="X36" s="327"/>
      <c r="Y36" s="327"/>
      <c r="Z36" s="328"/>
      <c r="AA36" s="328"/>
      <c r="AB36" s="328"/>
      <c r="AC36" s="328"/>
      <c r="AD36" s="328"/>
      <c r="AE36" s="328"/>
    </row>
    <row r="37" spans="1:31" s="114" customFormat="1" ht="20.25" customHeight="1">
      <c r="A37" s="161"/>
      <c r="B37" s="161"/>
      <c r="C37" s="161"/>
      <c r="D37" s="161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1"/>
      <c r="B38" s="161"/>
      <c r="C38" s="161"/>
      <c r="D38" s="161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1"/>
      <c r="B39" s="161"/>
      <c r="C39" s="161"/>
      <c r="D39" s="161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1"/>
      <c r="B40" s="161"/>
      <c r="C40" s="161"/>
      <c r="D40" s="161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15" t="s">
        <v>430</v>
      </c>
      <c r="B41" s="315"/>
      <c r="C41" s="315"/>
      <c r="D41" s="315"/>
      <c r="E41" s="315"/>
      <c r="F41" s="315"/>
      <c r="G41" s="91"/>
      <c r="H41" s="91"/>
      <c r="I41" s="91"/>
      <c r="J41" s="91"/>
      <c r="K41" s="91"/>
      <c r="L41" s="345" t="s">
        <v>436</v>
      </c>
      <c r="M41" s="346"/>
      <c r="N41" s="346"/>
      <c r="O41" s="346"/>
      <c r="P41" s="346"/>
      <c r="Q41" s="346"/>
      <c r="R41" s="106"/>
      <c r="S41" s="106"/>
      <c r="T41" s="106"/>
      <c r="U41" s="91"/>
      <c r="V41" s="91"/>
      <c r="W41" s="91"/>
      <c r="X41" s="91"/>
      <c r="Y41" s="91"/>
      <c r="Z41" s="91"/>
      <c r="AA41" s="279" t="s">
        <v>424</v>
      </c>
      <c r="AB41" s="279"/>
      <c r="AC41" s="279"/>
    </row>
    <row r="42" spans="1:31" ht="18.75" customHeight="1">
      <c r="A42" s="347" t="s">
        <v>149</v>
      </c>
      <c r="B42" s="347"/>
      <c r="C42" s="347"/>
      <c r="D42" s="347"/>
      <c r="E42" s="91"/>
      <c r="F42" s="91"/>
      <c r="G42" s="91"/>
      <c r="H42" s="91"/>
      <c r="I42" s="91"/>
      <c r="J42" s="91"/>
      <c r="K42" s="91"/>
      <c r="L42" s="224" t="s">
        <v>417</v>
      </c>
      <c r="M42" s="224"/>
      <c r="N42" s="224"/>
      <c r="O42" s="224"/>
      <c r="P42" s="224"/>
      <c r="Q42" s="224"/>
      <c r="R42" s="104"/>
      <c r="S42" s="104"/>
      <c r="T42" s="104"/>
      <c r="U42" s="91"/>
      <c r="V42" s="91"/>
      <c r="W42" s="91"/>
      <c r="X42" s="91"/>
      <c r="Y42" s="91"/>
      <c r="Z42" s="91"/>
      <c r="AA42" s="225" t="s">
        <v>151</v>
      </c>
      <c r="AB42" s="225"/>
      <c r="AC42" s="225"/>
    </row>
  </sheetData>
  <mergeCells count="149"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AA41:AC41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2026-06-11T16:07:51Z</cp:lastPrinted>
  <dcterms:created xsi:type="dcterms:W3CDTF">2003-03-13T16:00:22Z</dcterms:created>
  <dcterms:modified xsi:type="dcterms:W3CDTF">2026-07-03T06:55:24Z</dcterms:modified>
  <cp:category/>
  <cp:contentStatus/>
</cp:coreProperties>
</file>