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капітальний ремонт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<sst xmlns="http://schemas.openxmlformats.org/spreadsheetml/2006/main" count="76" uniqueCount="46">
  <si>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Джерела фінансування</t>
  </si>
  <si>
    <t>2008 рік</t>
  </si>
  <si>
    <t>2009 рік</t>
  </si>
  <si>
    <t>2010 рік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</si>
  <si>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</si>
  <si>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</si>
  <si>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</si>
  <si>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</si>
  <si>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</si>
  <si>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</si>
  <si>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</si>
  <si>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</si>
  <si>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</si>
  <si>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</si>
  <si>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</si>
  <si>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</si>
  <si>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</si>
  <si>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</si>
  <si>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>КТКВК</t>
  </si>
  <si>
    <t>КЕКВК</t>
  </si>
  <si>
    <t>Будівництво ліній електропередач на міському пляжі "Золотий берег"</t>
  </si>
  <si>
    <t>Виготовлення проектно-кошторисної документації на капітальний ремонт об'єктів благоустрою міста</t>
  </si>
  <si>
    <t xml:space="preserve">Капітальний ремонт зелених зон міста </t>
  </si>
  <si>
    <t>Капітальний ремонт зупинок громадського транспорту</t>
  </si>
  <si>
    <t>Капітальний ремонт фонтанів в місті</t>
  </si>
  <si>
    <t>Виготовлення проектно-кошторисної документації на реконструкцію об'єктів благоустрою міста</t>
  </si>
  <si>
    <t>Капітальний ремонт скверів, парків та бульварів</t>
  </si>
  <si>
    <t xml:space="preserve">                     Додаток 1.10</t>
  </si>
  <si>
    <t>Примітки</t>
  </si>
  <si>
    <t>ст.21</t>
  </si>
  <si>
    <t>ст.23</t>
  </si>
  <si>
    <t>ст.18</t>
  </si>
  <si>
    <t>Встановлення освітлення культових споруд та прилеглих територій</t>
  </si>
  <si>
    <t>тис.грн.</t>
  </si>
  <si>
    <t>Капітальний ремонт та реконструкція обєктів благоустрою</t>
  </si>
  <si>
    <t>Реконструкція скверів, парків, бульварів, набережних</t>
  </si>
  <si>
    <t>ст.34</t>
  </si>
  <si>
    <t>Будівництво, реконструкція та капітальний ремонт об'єктів благоустрою у м.Чернігові на період з 2017 року до 2020 року</t>
  </si>
  <si>
    <t>Влаштування та реконструкція об'єктів благоустрою та малих архітектурних форм на міському пляжі "Золотий берег"</t>
  </si>
  <si>
    <t>у редакції рішення міської ради</t>
  </si>
  <si>
    <t>Придбання та встановлення електронно інформаційних табло для облаштування зупинок громадського транспорту</t>
  </si>
  <si>
    <t>Будівництво адміністративного приміщення  на міському пляжі "Золотий берег"</t>
  </si>
  <si>
    <t>Загальні витрати,              тис.грн.</t>
  </si>
  <si>
    <t>Будівництво спортивно-оздоровчої зони на території Центрального парку  культури та відпочинку</t>
  </si>
  <si>
    <t>до "Комплексної цільової</t>
  </si>
  <si>
    <t>від  28 листопада  2019 року  № 48/VII-5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</si>
</sst>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0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204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16" fontId="2" fillId="32" borderId="10" xfId="0" applyNumberFormat="1" applyFont="1" applyFill="1" applyBorder="1" applyAlignment="1">
      <alignment horizontal="center" vertical="center" wrapText="1"/>
    </xf>
    <xf numFmtId="216" fontId="3" fillId="0" borderId="10" xfId="0" applyNumberFormat="1" applyFont="1" applyBorder="1" applyAlignment="1">
      <alignment horizontal="center" vertical="center"/>
    </xf>
    <xf numFmtId="216" fontId="3" fillId="32" borderId="10" xfId="0" applyNumberFormat="1" applyFont="1" applyFill="1" applyBorder="1" applyAlignment="1">
      <alignment horizontal="center" vertical="center"/>
    </xf>
    <xf numFmtId="216" fontId="2" fillId="32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216" fontId="2" fillId="33" borderId="10" xfId="0" applyNumberFormat="1" applyFont="1" applyFill="1" applyBorder="1" applyAlignment="1">
      <alignment horizontal="center" vertical="center" wrapText="1"/>
    </xf>
    <xf numFmtId="216" fontId="3" fillId="33" borderId="10" xfId="0" applyNumberFormat="1" applyFont="1" applyFill="1" applyBorder="1" applyAlignment="1">
      <alignment horizontal="center" vertical="center"/>
    </xf>
    <xf numFmtId="216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32" borderId="0" xfId="0" applyFont="1" applyFill="1" applyBorder="1" applyAlignment="1">
      <alignment vertical="center" wrapText="1"/>
    </xf>
    <xf numFmtId="4" fontId="6" fillId="32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05" fontId="9" fillId="0" borderId="0" xfId="0" applyNumberFormat="1" applyFont="1" applyAlignment="1">
      <alignment horizontal="center"/>
    </xf>
    <xf numFmtId="205" fontId="0" fillId="0" borderId="0" xfId="0" applyNumberFormat="1" applyAlignment="1">
      <alignment horizontal="center"/>
    </xf>
    <xf numFmtId="205" fontId="0" fillId="0" borderId="0" xfId="0" applyNumberFormat="1" applyFont="1" applyAlignment="1">
      <alignment horizontal="center"/>
    </xf>
    <xf numFmtId="205" fontId="44" fillId="0" borderId="0" xfId="0" applyNumberFormat="1" applyFont="1" applyAlignment="1">
      <alignment horizontal="center"/>
    </xf>
    <xf numFmtId="216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6" fillId="32" borderId="0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view="pageBreakPreview" zoomScale="84" zoomScaleNormal="98" zoomScaleSheetLayoutView="84" zoomScalePageLayoutView="0" workbookViewId="0" topLeftCell="A7">
      <selection activeCell="F23" sqref="F23"/>
    </sheetView>
  </sheetViews>
  <sheetFormatPr defaultColWidth="9.140625" defaultRowHeight="12.75"/>
  <cols>
    <col min="1" max="1" width="4.57421875" style="0" customWidth="1"/>
    <col min="2" max="2" width="50.7109375" style="0" customWidth="1"/>
    <col min="3" max="3" width="16.140625" style="0" customWidth="1"/>
    <col min="4" max="4" width="9.28125" style="0" hidden="1" customWidth="1"/>
    <col min="5" max="5" width="15.28125" style="0" hidden="1" customWidth="1"/>
    <col min="6" max="6" width="17.140625" style="0" customWidth="1"/>
    <col min="7" max="7" width="14.28125" style="0" customWidth="1"/>
    <col min="8" max="8" width="13.57421875" style="0" customWidth="1"/>
    <col min="9" max="9" width="14.421875" style="0" customWidth="1"/>
    <col min="10" max="10" width="14.71093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46.8515625" style="0" customWidth="1"/>
    <col min="15" max="15" width="13.140625" style="0" hidden="1" customWidth="1"/>
    <col min="16" max="16" width="9.57421875" style="0" customWidth="1"/>
    <col min="17" max="17" width="9.7109375" style="0" bestFit="1" customWidth="1"/>
    <col min="18" max="18" width="10.28125" style="0" bestFit="1" customWidth="1"/>
  </cols>
  <sheetData>
    <row r="1" spans="1:14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22"/>
      <c r="L1" s="12"/>
      <c r="M1" s="22"/>
      <c r="N1" s="2" t="s">
        <v>27</v>
      </c>
    </row>
    <row r="2" spans="1:18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2"/>
      <c r="L2" s="22"/>
      <c r="M2" s="22"/>
      <c r="N2" s="27" t="s">
        <v>44</v>
      </c>
      <c r="O2" s="46"/>
      <c r="P2" s="46"/>
      <c r="Q2" s="46"/>
      <c r="R2" s="46"/>
    </row>
    <row r="3" spans="1:18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2"/>
      <c r="L3" s="22"/>
      <c r="M3" s="22"/>
      <c r="N3" s="15" t="s">
        <v>11</v>
      </c>
      <c r="O3" s="15"/>
      <c r="P3" s="15"/>
      <c r="Q3" s="47"/>
      <c r="R3" s="47"/>
    </row>
    <row r="4" spans="1:18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2"/>
      <c r="L4" s="22"/>
      <c r="M4" s="22"/>
      <c r="N4" s="15" t="s">
        <v>12</v>
      </c>
      <c r="O4" s="15"/>
      <c r="P4" s="15"/>
      <c r="Q4" s="47"/>
      <c r="R4" s="47"/>
    </row>
    <row r="5" spans="1:18" ht="14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2"/>
      <c r="L5" s="22"/>
      <c r="M5" s="22"/>
      <c r="N5" s="15" t="s">
        <v>13</v>
      </c>
      <c r="O5" s="15"/>
      <c r="P5" s="15"/>
      <c r="Q5" s="47"/>
      <c r="R5" s="47"/>
    </row>
    <row r="6" spans="1:18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2"/>
      <c r="L6" s="22"/>
      <c r="M6" s="22"/>
      <c r="N6" s="30" t="s">
        <v>39</v>
      </c>
      <c r="O6" s="30"/>
      <c r="P6" s="30"/>
      <c r="Q6" s="30"/>
      <c r="R6" s="30"/>
    </row>
    <row r="7" spans="1:18" ht="21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0" t="s">
        <v>45</v>
      </c>
      <c r="O7" s="46"/>
      <c r="P7" s="46"/>
      <c r="Q7" s="47"/>
      <c r="R7" s="47"/>
    </row>
    <row r="8" spans="1:17" ht="9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"/>
      <c r="O8" s="1"/>
      <c r="P8" s="1"/>
      <c r="Q8" s="18"/>
    </row>
    <row r="9" spans="1:14" ht="27" customHeight="1">
      <c r="A9" s="62" t="s">
        <v>37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5" ht="21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42" t="s">
        <v>33</v>
      </c>
      <c r="O10" s="41" t="s">
        <v>33</v>
      </c>
    </row>
    <row r="11" spans="1:15" ht="21" customHeight="1">
      <c r="A11" s="63" t="s">
        <v>8</v>
      </c>
      <c r="B11" s="63" t="s">
        <v>7</v>
      </c>
      <c r="C11" s="63" t="s">
        <v>0</v>
      </c>
      <c r="D11" s="67" t="s">
        <v>18</v>
      </c>
      <c r="E11" s="67" t="s">
        <v>19</v>
      </c>
      <c r="F11" s="63" t="s">
        <v>42</v>
      </c>
      <c r="G11" s="64" t="s">
        <v>9</v>
      </c>
      <c r="H11" s="65"/>
      <c r="I11" s="65"/>
      <c r="J11" s="65"/>
      <c r="K11" s="65"/>
      <c r="L11" s="65"/>
      <c r="M11" s="65"/>
      <c r="N11" s="63" t="s">
        <v>4</v>
      </c>
      <c r="O11" s="67" t="s">
        <v>28</v>
      </c>
    </row>
    <row r="12" spans="1:18" ht="36" customHeight="1">
      <c r="A12" s="63"/>
      <c r="B12" s="63"/>
      <c r="C12" s="63"/>
      <c r="D12" s="69"/>
      <c r="E12" s="69"/>
      <c r="F12" s="63"/>
      <c r="G12" s="11" t="s">
        <v>10</v>
      </c>
      <c r="H12" s="19" t="s">
        <v>14</v>
      </c>
      <c r="I12" s="19" t="s">
        <v>15</v>
      </c>
      <c r="J12" s="19" t="s">
        <v>16</v>
      </c>
      <c r="K12" s="11" t="s">
        <v>1</v>
      </c>
      <c r="L12" s="11" t="s">
        <v>2</v>
      </c>
      <c r="M12" s="11" t="s">
        <v>3</v>
      </c>
      <c r="N12" s="63"/>
      <c r="O12" s="68"/>
      <c r="Q12" s="51"/>
      <c r="R12" s="51"/>
    </row>
    <row r="13" spans="1:18" s="31" customFormat="1" ht="35.25" customHeight="1">
      <c r="A13" s="28">
        <v>1</v>
      </c>
      <c r="B13" s="29" t="s">
        <v>20</v>
      </c>
      <c r="C13" s="28" t="s">
        <v>6</v>
      </c>
      <c r="D13" s="28">
        <v>150101</v>
      </c>
      <c r="E13" s="28">
        <v>3122</v>
      </c>
      <c r="F13" s="39">
        <f>G13+H13+I13+J13</f>
        <v>920</v>
      </c>
      <c r="G13" s="37">
        <f>920000/1000-27.4</f>
        <v>892.6</v>
      </c>
      <c r="H13" s="45">
        <f>27.4</f>
        <v>27.4</v>
      </c>
      <c r="I13" s="45">
        <v>0</v>
      </c>
      <c r="J13" s="43">
        <v>0</v>
      </c>
      <c r="K13" s="11"/>
      <c r="L13" s="11"/>
      <c r="M13" s="11"/>
      <c r="N13" s="14" t="s">
        <v>17</v>
      </c>
      <c r="O13" s="33" t="s">
        <v>29</v>
      </c>
      <c r="Q13" s="52"/>
      <c r="R13" s="52"/>
    </row>
    <row r="14" spans="1:18" ht="39" customHeight="1">
      <c r="A14" s="28">
        <f>A13+1</f>
        <v>2</v>
      </c>
      <c r="B14" s="29" t="s">
        <v>21</v>
      </c>
      <c r="C14" s="28" t="s">
        <v>6</v>
      </c>
      <c r="D14" s="28">
        <v>100203</v>
      </c>
      <c r="E14" s="28">
        <v>3132</v>
      </c>
      <c r="F14" s="39">
        <f aca="true" t="shared" si="0" ref="F14:F22">G14+H14+I14+J14</f>
        <v>10392.5112</v>
      </c>
      <c r="G14" s="37">
        <f>2400000/1000</f>
        <v>2400</v>
      </c>
      <c r="H14" s="45">
        <f>G14*1.055</f>
        <v>2532</v>
      </c>
      <c r="I14" s="45">
        <f>H14*1.052</f>
        <v>2663.664</v>
      </c>
      <c r="J14" s="43">
        <f>I14*1.05</f>
        <v>2796.8472</v>
      </c>
      <c r="K14" s="11"/>
      <c r="L14" s="11"/>
      <c r="M14" s="11"/>
      <c r="N14" s="14" t="s">
        <v>17</v>
      </c>
      <c r="O14" s="33"/>
      <c r="Q14" s="51"/>
      <c r="R14" s="51"/>
    </row>
    <row r="15" spans="1:18" s="31" customFormat="1" ht="34.5" customHeight="1">
      <c r="A15" s="28">
        <f>A14+1</f>
        <v>3</v>
      </c>
      <c r="B15" s="29" t="s">
        <v>22</v>
      </c>
      <c r="C15" s="28" t="s">
        <v>6</v>
      </c>
      <c r="D15" s="28">
        <v>100203</v>
      </c>
      <c r="E15" s="28">
        <v>3132</v>
      </c>
      <c r="F15" s="44">
        <f>G15+H15+I15+J15</f>
        <v>69606.04000000001</v>
      </c>
      <c r="G15" s="43">
        <f>(4098000+2000000)/1000</f>
        <v>6098</v>
      </c>
      <c r="H15" s="45">
        <f>(9509640+1500000)/1000</f>
        <v>11009.64</v>
      </c>
      <c r="I15" s="45">
        <f>11582.1+18904.9-10000</f>
        <v>20487</v>
      </c>
      <c r="J15" s="43">
        <f>32011.4</f>
        <v>32011.4</v>
      </c>
      <c r="K15" s="11"/>
      <c r="L15" s="11"/>
      <c r="M15" s="11"/>
      <c r="N15" s="14" t="s">
        <v>17</v>
      </c>
      <c r="O15" s="33" t="s">
        <v>30</v>
      </c>
      <c r="Q15" s="52"/>
      <c r="R15" s="52"/>
    </row>
    <row r="16" spans="1:19" s="31" customFormat="1" ht="32.25" customHeight="1">
      <c r="A16" s="28">
        <v>4</v>
      </c>
      <c r="B16" s="29" t="s">
        <v>26</v>
      </c>
      <c r="C16" s="28" t="s">
        <v>6</v>
      </c>
      <c r="D16" s="28">
        <v>100203</v>
      </c>
      <c r="E16" s="28">
        <v>3132</v>
      </c>
      <c r="F16" s="39">
        <f t="shared" si="0"/>
        <v>175455.4</v>
      </c>
      <c r="G16" s="37">
        <v>28000</v>
      </c>
      <c r="H16" s="45">
        <f>62000000/1000</f>
        <v>62000</v>
      </c>
      <c r="I16" s="45">
        <f>65224-7970.4-20000</f>
        <v>37253.6</v>
      </c>
      <c r="J16" s="43">
        <f>68485.2-20283.4</f>
        <v>48201.799999999996</v>
      </c>
      <c r="K16" s="11"/>
      <c r="L16" s="11"/>
      <c r="M16" s="11"/>
      <c r="N16" s="14" t="s">
        <v>17</v>
      </c>
      <c r="O16" s="33" t="s">
        <v>30</v>
      </c>
      <c r="P16" s="12"/>
      <c r="Q16" s="55"/>
      <c r="R16" s="55"/>
      <c r="S16" s="12"/>
    </row>
    <row r="17" spans="1:19" ht="36.75" customHeight="1">
      <c r="A17" s="28">
        <v>5</v>
      </c>
      <c r="B17" s="29" t="s">
        <v>23</v>
      </c>
      <c r="C17" s="28" t="s">
        <v>6</v>
      </c>
      <c r="D17" s="28">
        <v>100203</v>
      </c>
      <c r="E17" s="28">
        <v>3132</v>
      </c>
      <c r="F17" s="39">
        <f t="shared" si="0"/>
        <v>66505.6</v>
      </c>
      <c r="G17" s="40">
        <f>(10000000+6000000)/1000</f>
        <v>16000</v>
      </c>
      <c r="H17" s="45">
        <v>16000</v>
      </c>
      <c r="I17" s="45">
        <f>16832</f>
        <v>16832</v>
      </c>
      <c r="J17" s="43">
        <v>17673.6</v>
      </c>
      <c r="K17" s="21"/>
      <c r="L17" s="21"/>
      <c r="M17" s="21"/>
      <c r="N17" s="14" t="s">
        <v>17</v>
      </c>
      <c r="O17" s="33" t="s">
        <v>31</v>
      </c>
      <c r="P17" s="12"/>
      <c r="Q17" s="55"/>
      <c r="R17" s="55"/>
      <c r="S17" s="12"/>
    </row>
    <row r="18" spans="1:19" s="31" customFormat="1" ht="30" customHeight="1">
      <c r="A18" s="28">
        <v>6</v>
      </c>
      <c r="B18" s="29" t="s">
        <v>24</v>
      </c>
      <c r="C18" s="28" t="s">
        <v>6</v>
      </c>
      <c r="D18" s="28">
        <v>100203</v>
      </c>
      <c r="E18" s="28">
        <v>3132</v>
      </c>
      <c r="F18" s="39">
        <f t="shared" si="0"/>
        <v>20520</v>
      </c>
      <c r="G18" s="40">
        <f>10000000/1000</f>
        <v>10000</v>
      </c>
      <c r="H18" s="45">
        <v>0</v>
      </c>
      <c r="I18" s="45">
        <f>G18*1.052</f>
        <v>10520</v>
      </c>
      <c r="J18" s="43">
        <v>0</v>
      </c>
      <c r="K18" s="21"/>
      <c r="L18" s="21"/>
      <c r="M18" s="21"/>
      <c r="N18" s="14" t="s">
        <v>17</v>
      </c>
      <c r="O18" s="33" t="s">
        <v>36</v>
      </c>
      <c r="P18" s="12"/>
      <c r="Q18" s="55"/>
      <c r="R18" s="55"/>
      <c r="S18" s="12"/>
    </row>
    <row r="19" spans="1:19" ht="44.25" customHeight="1">
      <c r="A19" s="60">
        <v>7</v>
      </c>
      <c r="B19" s="59" t="s">
        <v>25</v>
      </c>
      <c r="C19" s="60" t="s">
        <v>6</v>
      </c>
      <c r="D19" s="60">
        <v>150101</v>
      </c>
      <c r="E19" s="60">
        <v>3142</v>
      </c>
      <c r="F19" s="44">
        <f>G19+H19+I19+J19</f>
        <v>13996.6</v>
      </c>
      <c r="G19" s="45">
        <f>(600000+240000)/1000</f>
        <v>840</v>
      </c>
      <c r="H19" s="45">
        <v>1000</v>
      </c>
      <c r="I19" s="45">
        <f>H19*1.052</f>
        <v>1052</v>
      </c>
      <c r="J19" s="43">
        <f>I19*1.05+10000</f>
        <v>11104.6</v>
      </c>
      <c r="K19" s="21"/>
      <c r="L19" s="21"/>
      <c r="M19" s="21"/>
      <c r="N19" s="14" t="s">
        <v>17</v>
      </c>
      <c r="O19" s="33"/>
      <c r="P19" s="12"/>
      <c r="Q19" s="55"/>
      <c r="R19" s="55"/>
      <c r="S19" s="12"/>
    </row>
    <row r="20" spans="1:19" ht="37.5" customHeight="1">
      <c r="A20" s="28">
        <v>8</v>
      </c>
      <c r="B20" s="29" t="s">
        <v>35</v>
      </c>
      <c r="C20" s="28" t="s">
        <v>6</v>
      </c>
      <c r="D20" s="28">
        <v>150101</v>
      </c>
      <c r="E20" s="28">
        <v>3142</v>
      </c>
      <c r="F20" s="39">
        <f t="shared" si="0"/>
        <v>226282.2</v>
      </c>
      <c r="G20" s="40">
        <f>(7000000+8000000)/1000</f>
        <v>15000</v>
      </c>
      <c r="H20" s="45">
        <f>36000+15000+5000+350</f>
        <v>56350</v>
      </c>
      <c r="I20" s="45">
        <f>58912+11152.2+10</f>
        <v>70074.2</v>
      </c>
      <c r="J20" s="43">
        <f>61857.6+23000.4</f>
        <v>84858</v>
      </c>
      <c r="K20" s="21"/>
      <c r="L20" s="21"/>
      <c r="M20" s="21"/>
      <c r="N20" s="14" t="s">
        <v>17</v>
      </c>
      <c r="O20" s="33" t="s">
        <v>30</v>
      </c>
      <c r="P20" s="12"/>
      <c r="Q20" s="55"/>
      <c r="R20" s="55"/>
      <c r="S20" s="12"/>
    </row>
    <row r="21" spans="1:19" s="31" customFormat="1" ht="48.75" customHeight="1">
      <c r="A21" s="28">
        <v>9</v>
      </c>
      <c r="B21" s="29" t="s">
        <v>38</v>
      </c>
      <c r="C21" s="28" t="s">
        <v>6</v>
      </c>
      <c r="D21" s="28">
        <v>150101</v>
      </c>
      <c r="E21" s="28">
        <v>3142</v>
      </c>
      <c r="F21" s="39">
        <f t="shared" si="0"/>
        <v>19010.6</v>
      </c>
      <c r="G21" s="40">
        <f>(5000000+8840000)/1000</f>
        <v>13840</v>
      </c>
      <c r="H21" s="45">
        <v>5170.6</v>
      </c>
      <c r="I21" s="45">
        <v>0</v>
      </c>
      <c r="J21" s="43">
        <v>0</v>
      </c>
      <c r="K21" s="21"/>
      <c r="L21" s="21"/>
      <c r="M21" s="21"/>
      <c r="N21" s="14" t="s">
        <v>17</v>
      </c>
      <c r="O21" s="33" t="s">
        <v>30</v>
      </c>
      <c r="P21" s="12"/>
      <c r="Q21" s="55"/>
      <c r="R21" s="55"/>
      <c r="S21" s="12"/>
    </row>
    <row r="22" spans="1:19" s="31" customFormat="1" ht="42" customHeight="1">
      <c r="A22" s="28">
        <v>10</v>
      </c>
      <c r="B22" s="34" t="s">
        <v>32</v>
      </c>
      <c r="C22" s="28" t="s">
        <v>6</v>
      </c>
      <c r="D22" s="28">
        <v>150101</v>
      </c>
      <c r="E22" s="28"/>
      <c r="F22" s="39">
        <f t="shared" si="0"/>
        <v>5500</v>
      </c>
      <c r="G22" s="40">
        <v>0</v>
      </c>
      <c r="H22" s="45">
        <f>5500000/1000-4400</f>
        <v>1100</v>
      </c>
      <c r="I22" s="45">
        <f>4400</f>
        <v>4400</v>
      </c>
      <c r="J22" s="43">
        <v>0</v>
      </c>
      <c r="K22" s="32"/>
      <c r="L22" s="32"/>
      <c r="M22" s="32"/>
      <c r="N22" s="35" t="s">
        <v>17</v>
      </c>
      <c r="O22" s="33"/>
      <c r="P22" s="12"/>
      <c r="Q22" s="55"/>
      <c r="R22" s="55"/>
      <c r="S22" s="12"/>
    </row>
    <row r="23" spans="1:19" s="31" customFormat="1" ht="45" customHeight="1">
      <c r="A23" s="28">
        <v>11</v>
      </c>
      <c r="B23" s="29" t="s">
        <v>34</v>
      </c>
      <c r="C23" s="28" t="s">
        <v>6</v>
      </c>
      <c r="D23" s="28"/>
      <c r="E23" s="28"/>
      <c r="F23" s="39">
        <f>G23+H23+I23+J23</f>
        <v>107884.4</v>
      </c>
      <c r="G23" s="40">
        <v>0</v>
      </c>
      <c r="H23" s="45">
        <f>6829.4+14386</f>
        <v>21215.4</v>
      </c>
      <c r="I23" s="45">
        <f>25486.1+24078.9+1954</f>
        <v>51519</v>
      </c>
      <c r="J23" s="43">
        <f>35150</f>
        <v>35150</v>
      </c>
      <c r="K23" s="32"/>
      <c r="L23" s="32"/>
      <c r="M23" s="32"/>
      <c r="N23" s="35" t="s">
        <v>17</v>
      </c>
      <c r="O23" s="33"/>
      <c r="P23" s="50"/>
      <c r="Q23" s="55"/>
      <c r="R23" s="56"/>
      <c r="S23" s="12"/>
    </row>
    <row r="24" spans="1:19" s="31" customFormat="1" ht="57.75" customHeight="1">
      <c r="A24" s="28">
        <v>12</v>
      </c>
      <c r="B24" s="34" t="s">
        <v>40</v>
      </c>
      <c r="C24" s="28" t="s">
        <v>6</v>
      </c>
      <c r="D24" s="28"/>
      <c r="E24" s="28"/>
      <c r="F24" s="39">
        <f>G24+H24+I24+J24</f>
        <v>2546</v>
      </c>
      <c r="G24" s="40">
        <v>0</v>
      </c>
      <c r="H24" s="45">
        <v>1500</v>
      </c>
      <c r="I24" s="45">
        <f>3000-1954</f>
        <v>1046</v>
      </c>
      <c r="J24" s="43">
        <v>0</v>
      </c>
      <c r="K24" s="32"/>
      <c r="L24" s="32"/>
      <c r="M24" s="32"/>
      <c r="N24" s="35" t="s">
        <v>17</v>
      </c>
      <c r="O24" s="33"/>
      <c r="P24" s="12"/>
      <c r="Q24" s="55"/>
      <c r="R24" s="55"/>
      <c r="S24" s="12"/>
    </row>
    <row r="25" spans="1:19" s="31" customFormat="1" ht="51" customHeight="1">
      <c r="A25" s="28">
        <v>13</v>
      </c>
      <c r="B25" s="34" t="s">
        <v>41</v>
      </c>
      <c r="C25" s="28" t="s">
        <v>6</v>
      </c>
      <c r="D25" s="28"/>
      <c r="E25" s="28"/>
      <c r="F25" s="39">
        <f>G25+H25+I25+J25</f>
        <v>250</v>
      </c>
      <c r="G25" s="40">
        <v>0</v>
      </c>
      <c r="H25" s="45">
        <v>250</v>
      </c>
      <c r="I25" s="45">
        <v>0</v>
      </c>
      <c r="J25" s="43">
        <v>0</v>
      </c>
      <c r="K25" s="32"/>
      <c r="L25" s="32"/>
      <c r="M25" s="32"/>
      <c r="N25" s="35" t="s">
        <v>17</v>
      </c>
      <c r="O25" s="33"/>
      <c r="P25" s="12"/>
      <c r="Q25" s="55"/>
      <c r="R25" s="55"/>
      <c r="S25" s="12"/>
    </row>
    <row r="26" spans="1:18" s="31" customFormat="1" ht="48" customHeight="1">
      <c r="A26" s="28">
        <v>14</v>
      </c>
      <c r="B26" s="34" t="s">
        <v>43</v>
      </c>
      <c r="C26" s="28" t="s">
        <v>6</v>
      </c>
      <c r="D26" s="28"/>
      <c r="E26" s="28"/>
      <c r="F26" s="39">
        <f>G26+H26+I26+J26</f>
        <v>4164.9</v>
      </c>
      <c r="G26" s="40">
        <v>0</v>
      </c>
      <c r="H26" s="45">
        <v>0</v>
      </c>
      <c r="I26" s="45">
        <v>4164.9</v>
      </c>
      <c r="J26" s="43">
        <v>0</v>
      </c>
      <c r="K26" s="32"/>
      <c r="L26" s="32"/>
      <c r="M26" s="32"/>
      <c r="N26" s="35" t="s">
        <v>17</v>
      </c>
      <c r="O26" s="33"/>
      <c r="Q26" s="53"/>
      <c r="R26" s="53"/>
    </row>
    <row r="27" spans="1:18" ht="24" customHeight="1">
      <c r="A27" s="70" t="s">
        <v>5</v>
      </c>
      <c r="B27" s="70"/>
      <c r="C27" s="20"/>
      <c r="D27" s="20"/>
      <c r="E27" s="20"/>
      <c r="F27" s="38">
        <f>F13+F14+F15+F16+F17+F18+F19+F20+F21+F22+F23+F24+F25+F26+-0.06</f>
        <v>723034.1911999999</v>
      </c>
      <c r="G27" s="38">
        <f>G13+G14+G15+G16+G17+G18+G19+G20+G21+G22+G23+G24+G25+G26</f>
        <v>93070.6</v>
      </c>
      <c r="H27" s="38">
        <f>H13+H14+H15+H16+H17+H18+H19+H20+H21+H22+H23+H24+H25+H26+-0.06</f>
        <v>178154.97999999998</v>
      </c>
      <c r="I27" s="38">
        <f>I13+I14+I15+I16+I17+I18+I19+I20+I21+I22+I23+I24+I25+I26</f>
        <v>220012.36399999997</v>
      </c>
      <c r="J27" s="38">
        <f>J13+J14+J15+J16+J17+J18+J19+J20+J21+J22+J23+J24+J25+J26+-0.06</f>
        <v>231796.18720000001</v>
      </c>
      <c r="K27" s="38" t="e">
        <f>K13+K14+K15+K16+K17+K18+K19+K20+K21+K22+K23+K24+K25+K26+#REF!</f>
        <v>#REF!</v>
      </c>
      <c r="L27" s="38" t="e">
        <f>L13+L14+L15+L16+L17+L18+L19+L20+L21+L22+L23+L24+L25+L26+#REF!</f>
        <v>#REF!</v>
      </c>
      <c r="M27" s="38" t="e">
        <f>M13+M14+M15+M16+M17+M18+M19+M20+M21+M22+M23+M24+M25+M26+#REF!</f>
        <v>#REF!</v>
      </c>
      <c r="N27" s="20"/>
      <c r="O27" s="13"/>
      <c r="Q27" s="54"/>
      <c r="R27" s="54"/>
    </row>
    <row r="28" spans="1:18" ht="24" customHeight="1">
      <c r="A28" s="23"/>
      <c r="B28" s="23"/>
      <c r="C28" s="24"/>
      <c r="D28" s="24"/>
      <c r="E28" s="24"/>
      <c r="F28" s="57"/>
      <c r="G28" s="57"/>
      <c r="H28" s="57"/>
      <c r="I28" s="57"/>
      <c r="J28" s="57"/>
      <c r="K28" s="58"/>
      <c r="L28" s="58"/>
      <c r="M28" s="58"/>
      <c r="N28" s="24"/>
      <c r="O28" s="36"/>
      <c r="Q28" s="54"/>
      <c r="R28" s="54"/>
    </row>
    <row r="29" spans="1:14" ht="53.25" customHeight="1">
      <c r="A29" s="23"/>
      <c r="B29" s="48"/>
      <c r="C29" s="49"/>
      <c r="D29" s="66"/>
      <c r="E29" s="66"/>
      <c r="F29" s="26"/>
      <c r="G29" s="9"/>
      <c r="H29" s="9"/>
      <c r="I29" s="72"/>
      <c r="J29" s="72"/>
      <c r="K29" s="72"/>
      <c r="L29" s="72"/>
      <c r="M29" s="72"/>
      <c r="N29" s="72"/>
    </row>
    <row r="30" spans="1:14" ht="18.75">
      <c r="A30" s="23"/>
      <c r="B30" s="16"/>
      <c r="C30" s="10"/>
      <c r="D30" s="10"/>
      <c r="E30" s="10"/>
      <c r="F30" s="10"/>
      <c r="G30" s="3"/>
      <c r="H30" s="3"/>
      <c r="I30" s="3"/>
      <c r="J30" s="3"/>
      <c r="K30" s="3"/>
      <c r="L30" s="3"/>
      <c r="M30" s="3"/>
      <c r="N30" s="24"/>
    </row>
    <row r="31" spans="1:14" ht="51.75" customHeight="1">
      <c r="A31" s="71"/>
      <c r="B31" s="71"/>
      <c r="C31" s="24"/>
      <c r="D31" s="24"/>
      <c r="E31" s="24"/>
      <c r="F31" s="3"/>
      <c r="G31" s="3"/>
      <c r="H31" s="3"/>
      <c r="I31" s="3"/>
      <c r="J31" s="3"/>
      <c r="K31" s="3"/>
      <c r="L31" s="3"/>
      <c r="M31" s="3"/>
      <c r="N31" s="25"/>
    </row>
    <row r="32" spans="1:14" ht="15.75">
      <c r="A32" s="23"/>
      <c r="B32" s="23"/>
      <c r="C32" s="24"/>
      <c r="D32" s="24"/>
      <c r="E32" s="24"/>
      <c r="F32" s="23"/>
      <c r="G32" s="3"/>
      <c r="H32" s="3"/>
      <c r="I32" s="3"/>
      <c r="J32" s="3"/>
      <c r="K32" s="3"/>
      <c r="L32" s="3"/>
      <c r="M32" s="3"/>
      <c r="N32" s="24"/>
    </row>
    <row r="33" spans="1:14" ht="39" customHeight="1">
      <c r="A33" s="18"/>
      <c r="B33" s="61"/>
      <c r="C33" s="61"/>
      <c r="D33" s="7"/>
      <c r="E33" s="7"/>
      <c r="F33" s="6"/>
      <c r="G33" s="6"/>
      <c r="H33" s="6"/>
      <c r="I33" s="6"/>
      <c r="J33" s="6"/>
      <c r="M33" s="61"/>
      <c r="N33" s="61"/>
    </row>
    <row r="34" spans="1:15" ht="15.75">
      <c r="A34" s="18"/>
      <c r="B34" s="18"/>
      <c r="C34" s="5"/>
      <c r="D34" s="5"/>
      <c r="E34" s="5"/>
      <c r="F34" s="4"/>
      <c r="G34" s="4"/>
      <c r="H34" s="4"/>
      <c r="I34" s="4"/>
      <c r="J34" s="4"/>
      <c r="K34" s="4"/>
      <c r="L34" s="4"/>
      <c r="M34" s="4"/>
      <c r="N34" s="1"/>
      <c r="O34" s="1"/>
    </row>
    <row r="35" spans="1:15" ht="15.75">
      <c r="A35" s="18"/>
      <c r="B35" s="18"/>
      <c r="C35" s="5"/>
      <c r="D35" s="5"/>
      <c r="E35" s="5"/>
      <c r="F35" s="4"/>
      <c r="G35" s="4"/>
      <c r="H35" s="4"/>
      <c r="I35" s="4"/>
      <c r="J35" s="4"/>
      <c r="K35" s="4"/>
      <c r="L35" s="4"/>
      <c r="M35" s="4"/>
      <c r="N35" s="1"/>
      <c r="O35" s="1"/>
    </row>
    <row r="36" spans="1:15" ht="15.75">
      <c r="A36" s="18"/>
      <c r="B36" s="18"/>
      <c r="C36" s="8"/>
      <c r="D36" s="8"/>
      <c r="E36" s="8"/>
      <c r="F36" s="4"/>
      <c r="G36" s="4"/>
      <c r="H36" s="4"/>
      <c r="I36" s="4"/>
      <c r="J36" s="4"/>
      <c r="K36" s="4"/>
      <c r="L36" s="4"/>
      <c r="M36" s="4"/>
      <c r="N36" s="1"/>
      <c r="O36" s="1"/>
    </row>
    <row r="37" spans="1:14" ht="15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5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5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5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5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5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5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5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5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5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5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5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5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5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5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5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5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5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5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5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</sheetData>
  <sheetProtection/>
  <mergeCells count="16">
    <mergeCell ref="O11:O12"/>
    <mergeCell ref="D11:D12"/>
    <mergeCell ref="E11:E12"/>
    <mergeCell ref="N11:N12"/>
    <mergeCell ref="A27:B27"/>
    <mergeCell ref="A31:B31"/>
    <mergeCell ref="I29:N29"/>
    <mergeCell ref="B33:C33"/>
    <mergeCell ref="M33:N33"/>
    <mergeCell ref="A9:N9"/>
    <mergeCell ref="A11:A12"/>
    <mergeCell ref="B11:B12"/>
    <mergeCell ref="C11:C12"/>
    <mergeCell ref="F11:F12"/>
    <mergeCell ref="G11:M11"/>
    <mergeCell ref="D29:E29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2019-11-29T07:08:28Z</cp:lastPrinted>
  <dcterms:created xsi:type="dcterms:W3CDTF">1996-10-08T23:32:33Z</dcterms:created>
  <dcterms:modified xsi:type="dcterms:W3CDTF">2019-11-29T07:08:53Z</dcterms:modified>
  <cp:category/>
  <cp:version/>
  <cp:contentType/>
  <cp:contentStatus/>
</cp:coreProperties>
</file>